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5docs\1503556\"/>
    </mc:Choice>
  </mc:AlternateContent>
  <bookViews>
    <workbookView xWindow="0" yWindow="0" windowWidth="21600" windowHeight="9735"/>
  </bookViews>
  <sheets>
    <sheet name="Delta" sheetId="1" r:id="rId1"/>
    <sheet name="Avoided Cost Case" sheetId="2" r:id="rId2"/>
    <sheet name="Base Case" sheetId="3" r:id="rId3"/>
    <sheet name="GRID Reserves (MWh)" sheetId="4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1" hidden="1">'Avoided Cost Case'!$A$3:$ER$1009</definedName>
    <definedName name="_xlnm._FilterDatabase" localSheetId="0" hidden="1">Delta!$B$5:$ER$1029</definedName>
    <definedName name="_Order1" hidden="1">255</definedName>
    <definedName name="_Order2" hidden="1">0</definedName>
    <definedName name="a" hidden="1">'[1]DSM Output'!$J$21:$J$23</definedName>
    <definedName name="anscount" hidden="1">1</definedName>
    <definedName name="AverageFuelCost">[2]NPC!$E$720:$Q$746</definedName>
    <definedName name="Burn">[2]NPC!$E$692:$Q$718</definedName>
    <definedName name="ContractTypeDol">'[2]Check Dollars'!$R$258:$S$679</definedName>
    <definedName name="ContractTypeMWh">'[2]Check MWh'!$R$258:$S$680</definedName>
    <definedName name="DataCheck.Base">'Base Case'!$ER$3:$ER$1004</definedName>
    <definedName name="DataCheck.Delta">Delta!$ER$3:$ER$1004</definedName>
    <definedName name="DataCheck.NPC">'Avoided Cost Case'!$ER$3:$ER$1004</definedName>
    <definedName name="DispatchSum">"GRID Thermal Generation!R2C1:R4C2"</definedName>
    <definedName name="limcount" hidden="1">1</definedName>
    <definedName name="MMBtu">[2]NPC!$E$663:$Q$690</definedName>
    <definedName name="Months">[2]NPC!$F$3:$Q$3</definedName>
    <definedName name="Move_Data">'Avoided Cost Case'!$E$1:$ED$1002</definedName>
    <definedName name="MWh">[2]NPC!$E$327:$Q$659</definedName>
    <definedName name="NameAverageFuelCost">[2]NPC!$C$720:$C$746</definedName>
    <definedName name="NameBurn">[2]NPC!$C$692:$C$717</definedName>
    <definedName name="NameMMBtu">[2]NPC!$C$663:$C$690</definedName>
    <definedName name="NameMWh">[2]NPC!$C$327:$C$659</definedName>
    <definedName name="OFPC_Date">[3]VDOC!$O$4</definedName>
    <definedName name="_xlnm.Print_Area" localSheetId="1">'Avoided Cost Case'!$A$1:$DR$1003</definedName>
    <definedName name="_xlnm.Print_Area" localSheetId="2">'Base Case'!$A$1:$DR$1003</definedName>
    <definedName name="_xlnm.Print_Area" localSheetId="0">Delta!$A$1:$DR$1003</definedName>
    <definedName name="_xlnm.Print_Titles" localSheetId="1">'Avoided Cost Case'!$A:$D,'Avoided Cost Case'!$1:$4</definedName>
    <definedName name="_xlnm.Print_Titles" localSheetId="2">'Base Case'!$A:$D,'Base Case'!$1:$4</definedName>
    <definedName name="_xlnm.Print_Titles" localSheetId="0">Delta!$A:$D,Delta!$1:$4</definedName>
    <definedName name="PSATable">[4]Hermiston!$A$35:$E$41</definedName>
    <definedName name="RevenueSum">"GRID Thermal Revenue!R2C1:R4C2"</definedName>
    <definedName name="y" hidden="1">'[1]DSM Output'!$B$21:$B$23</definedName>
    <definedName name="z" hidden="1">'[1]DSM Output'!$G$21:$G$23</definedName>
  </definedNames>
  <calcPr calcId="152511" calcOnSave="0"/>
</workbook>
</file>

<file path=xl/calcChain.xml><?xml version="1.0" encoding="utf-8"?>
<calcChain xmlns="http://schemas.openxmlformats.org/spreadsheetml/2006/main">
  <c r="EE227" i="1" l="1"/>
  <c r="DK227" i="1"/>
  <c r="DC227" i="1"/>
  <c r="ED227" i="3"/>
  <c r="EC227" i="3"/>
  <c r="EC227" i="1" s="1"/>
  <c r="EB227" i="3"/>
  <c r="EA227" i="3"/>
  <c r="EA227" i="1" s="1"/>
  <c r="DZ227" i="3"/>
  <c r="DY227" i="3"/>
  <c r="DX227" i="3"/>
  <c r="DX227" i="1" s="1"/>
  <c r="DW227" i="3"/>
  <c r="DV227" i="3"/>
  <c r="DU227" i="3"/>
  <c r="DU227" i="1" s="1"/>
  <c r="DT227" i="3"/>
  <c r="DS227" i="3"/>
  <c r="DS227" i="1" s="1"/>
  <c r="DR227" i="3"/>
  <c r="DQ227" i="3"/>
  <c r="DP227" i="3"/>
  <c r="DP227" i="1" s="1"/>
  <c r="DO227" i="3"/>
  <c r="DN227" i="3"/>
  <c r="DM227" i="3"/>
  <c r="DM227" i="1" s="1"/>
  <c r="DL227" i="3"/>
  <c r="DK227" i="3"/>
  <c r="DJ227" i="3"/>
  <c r="DI227" i="3"/>
  <c r="DH227" i="3"/>
  <c r="DH227" i="1" s="1"/>
  <c r="DG227" i="3"/>
  <c r="DF227" i="3"/>
  <c r="DE227" i="3"/>
  <c r="DE227" i="1" s="1"/>
  <c r="DD227" i="3"/>
  <c r="DC227" i="3"/>
  <c r="DB227" i="3"/>
  <c r="DA227" i="3"/>
  <c r="CZ227" i="3"/>
  <c r="CZ227" i="1" s="1"/>
  <c r="CY227" i="3"/>
  <c r="CX227" i="3"/>
  <c r="CW227" i="3"/>
  <c r="CW227" i="1" s="1"/>
  <c r="CV227" i="3"/>
  <c r="CU227" i="3"/>
  <c r="CU227" i="1" s="1"/>
  <c r="CT227" i="3"/>
  <c r="CS227" i="3"/>
  <c r="CR227" i="3"/>
  <c r="CR227" i="1" s="1"/>
  <c r="CQ227" i="3"/>
  <c r="CP227" i="3"/>
  <c r="CO227" i="3"/>
  <c r="CO227" i="1" s="1"/>
  <c r="CN227" i="3"/>
  <c r="CM227" i="3"/>
  <c r="CM227" i="1" s="1"/>
  <c r="CL227" i="3"/>
  <c r="CK227" i="3"/>
  <c r="CJ227" i="3"/>
  <c r="CJ227" i="1" s="1"/>
  <c r="CI227" i="3"/>
  <c r="CH227" i="3"/>
  <c r="CG227" i="3"/>
  <c r="CG227" i="1" s="1"/>
  <c r="CF227" i="3"/>
  <c r="CE227" i="3"/>
  <c r="CE227" i="1" s="1"/>
  <c r="CD227" i="3"/>
  <c r="CC227" i="3"/>
  <c r="CB227" i="3"/>
  <c r="CB227" i="1" s="1"/>
  <c r="CA227" i="3"/>
  <c r="BZ227" i="3"/>
  <c r="BY227" i="3"/>
  <c r="BY227" i="1" s="1"/>
  <c r="BX227" i="3"/>
  <c r="BW227" i="3"/>
  <c r="BW227" i="1" s="1"/>
  <c r="BV227" i="3"/>
  <c r="BU227" i="3"/>
  <c r="BT227" i="3"/>
  <c r="BT227" i="1" s="1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D227" i="2"/>
  <c r="ED227" i="1" s="1"/>
  <c r="EC227" i="2"/>
  <c r="EB227" i="2"/>
  <c r="EB227" i="1" s="1"/>
  <c r="EA227" i="2"/>
  <c r="DZ227" i="2"/>
  <c r="DZ227" i="1" s="1"/>
  <c r="DY227" i="2"/>
  <c r="DY227" i="1" s="1"/>
  <c r="DX227" i="2"/>
  <c r="DW227" i="2"/>
  <c r="DW227" i="1" s="1"/>
  <c r="DV227" i="2"/>
  <c r="DV227" i="1" s="1"/>
  <c r="DU227" i="2"/>
  <c r="DT227" i="2"/>
  <c r="DT227" i="1" s="1"/>
  <c r="DS227" i="2"/>
  <c r="DR227" i="2"/>
  <c r="DR227" i="1" s="1"/>
  <c r="DQ227" i="2"/>
  <c r="DQ227" i="1" s="1"/>
  <c r="DP227" i="2"/>
  <c r="DO227" i="2"/>
  <c r="DO227" i="1" s="1"/>
  <c r="DN227" i="2"/>
  <c r="DN227" i="1" s="1"/>
  <c r="DM227" i="2"/>
  <c r="DL227" i="2"/>
  <c r="DL227" i="1" s="1"/>
  <c r="DK227" i="2"/>
  <c r="DJ227" i="2"/>
  <c r="DJ227" i="1" s="1"/>
  <c r="DI227" i="2"/>
  <c r="DI227" i="1" s="1"/>
  <c r="DH227" i="2"/>
  <c r="DG227" i="2"/>
  <c r="DG227" i="1" s="1"/>
  <c r="DF227" i="2"/>
  <c r="DF227" i="1" s="1"/>
  <c r="DE227" i="2"/>
  <c r="DD227" i="2"/>
  <c r="DD227" i="1" s="1"/>
  <c r="DC227" i="2"/>
  <c r="DB227" i="2"/>
  <c r="DB227" i="1" s="1"/>
  <c r="DA227" i="2"/>
  <c r="DA227" i="1" s="1"/>
  <c r="CZ227" i="2"/>
  <c r="CY227" i="2"/>
  <c r="CY227" i="1" s="1"/>
  <c r="CX227" i="2"/>
  <c r="CX227" i="1" s="1"/>
  <c r="CW227" i="2"/>
  <c r="CV227" i="2"/>
  <c r="CV227" i="1" s="1"/>
  <c r="CU227" i="2"/>
  <c r="CT227" i="2"/>
  <c r="CT227" i="1" s="1"/>
  <c r="CS227" i="2"/>
  <c r="CS227" i="1" s="1"/>
  <c r="CR227" i="2"/>
  <c r="CQ227" i="2"/>
  <c r="CQ227" i="1" s="1"/>
  <c r="CP227" i="2"/>
  <c r="CP227" i="1" s="1"/>
  <c r="CO227" i="2"/>
  <c r="CN227" i="2"/>
  <c r="CN227" i="1" s="1"/>
  <c r="CM227" i="2"/>
  <c r="CL227" i="2"/>
  <c r="CL227" i="1" s="1"/>
  <c r="CK227" i="2"/>
  <c r="CK227" i="1" s="1"/>
  <c r="CJ227" i="2"/>
  <c r="CI227" i="2"/>
  <c r="CI227" i="1" s="1"/>
  <c r="CH227" i="2"/>
  <c r="CH227" i="1" s="1"/>
  <c r="CG227" i="2"/>
  <c r="CF227" i="2"/>
  <c r="CF227" i="1" s="1"/>
  <c r="CE227" i="2"/>
  <c r="CD227" i="2"/>
  <c r="CD227" i="1" s="1"/>
  <c r="CC227" i="2"/>
  <c r="CC227" i="1" s="1"/>
  <c r="CB227" i="2"/>
  <c r="CA227" i="2"/>
  <c r="CA227" i="1" s="1"/>
  <c r="BZ227" i="2"/>
  <c r="BZ227" i="1" s="1"/>
  <c r="BY227" i="2"/>
  <c r="BX227" i="2"/>
  <c r="BX227" i="1" s="1"/>
  <c r="BW227" i="2"/>
  <c r="BV227" i="2"/>
  <c r="BV227" i="1" s="1"/>
  <c r="BU227" i="2"/>
  <c r="BU227" i="1" s="1"/>
  <c r="BT227" i="2"/>
  <c r="BS227" i="2"/>
  <c r="BS227" i="1" s="1"/>
  <c r="BR227" i="2"/>
  <c r="BR227" i="1" s="1"/>
  <c r="E227" i="3"/>
  <c r="EH796" i="2"/>
  <c r="EH792" i="2"/>
  <c r="A206" i="1"/>
  <c r="C207" i="1"/>
  <c r="C208" i="1"/>
  <c r="C209" i="1"/>
  <c r="C210" i="1"/>
  <c r="C211" i="1"/>
  <c r="C212" i="1"/>
  <c r="C213" i="1"/>
  <c r="C214" i="1"/>
  <c r="C215" i="1"/>
  <c r="B216" i="1"/>
  <c r="C218" i="1"/>
  <c r="C219" i="1"/>
  <c r="C220" i="1"/>
  <c r="A206" i="3"/>
  <c r="C207" i="3"/>
  <c r="C208" i="3"/>
  <c r="C209" i="3"/>
  <c r="C210" i="3"/>
  <c r="C211" i="3"/>
  <c r="C212" i="3"/>
  <c r="C213" i="3"/>
  <c r="C214" i="3"/>
  <c r="C215" i="3"/>
  <c r="B216" i="3"/>
  <c r="C218" i="3"/>
  <c r="C219" i="3"/>
  <c r="C220" i="3"/>
  <c r="ER218" i="2"/>
  <c r="ER218" i="1" s="1"/>
  <c r="A222" i="2"/>
  <c r="A222" i="1" s="1"/>
  <c r="N231" i="3"/>
  <c r="M231" i="3"/>
  <c r="L231" i="3"/>
  <c r="K231" i="3"/>
  <c r="J231" i="3"/>
  <c r="I231" i="3"/>
  <c r="H231" i="3"/>
  <c r="G231" i="3"/>
  <c r="F231" i="3"/>
  <c r="E231" i="3"/>
  <c r="F792" i="2" l="1"/>
  <c r="F792" i="1" s="1"/>
  <c r="F796" i="2"/>
  <c r="A222" i="3"/>
  <c r="ER218" i="3"/>
  <c r="A982" i="3"/>
  <c r="B970" i="3"/>
  <c r="B955" i="3"/>
  <c r="B945" i="3"/>
  <c r="B935" i="3"/>
  <c r="B856" i="3"/>
  <c r="A853" i="3"/>
  <c r="B851" i="3"/>
  <c r="B840" i="3"/>
  <c r="B831" i="3"/>
  <c r="B829" i="3"/>
  <c r="B819" i="3"/>
  <c r="B816" i="3"/>
  <c r="B813" i="3"/>
  <c r="B810" i="3"/>
  <c r="C809" i="3"/>
  <c r="C812" i="3" s="1"/>
  <c r="C815" i="3" s="1"/>
  <c r="C808" i="3"/>
  <c r="C811" i="3" s="1"/>
  <c r="C814" i="3" s="1"/>
  <c r="B807" i="3"/>
  <c r="B805" i="3"/>
  <c r="A804" i="3"/>
  <c r="B802" i="3"/>
  <c r="C789" i="3"/>
  <c r="B786" i="3"/>
  <c r="C784" i="3"/>
  <c r="C782" i="3"/>
  <c r="C781" i="3"/>
  <c r="B779" i="3"/>
  <c r="C777" i="3"/>
  <c r="C776" i="3"/>
  <c r="C775" i="3"/>
  <c r="B774" i="3"/>
  <c r="B766" i="3"/>
  <c r="C765" i="3"/>
  <c r="B764" i="3"/>
  <c r="C761" i="3"/>
  <c r="B736" i="3"/>
  <c r="C735" i="3"/>
  <c r="C734" i="3"/>
  <c r="C733" i="3"/>
  <c r="C732" i="3"/>
  <c r="C731" i="3"/>
  <c r="B730" i="3"/>
  <c r="B724" i="3"/>
  <c r="B710" i="3"/>
  <c r="A708" i="3"/>
  <c r="A662" i="3"/>
  <c r="A630" i="3"/>
  <c r="A600" i="3"/>
  <c r="A570" i="3"/>
  <c r="A540" i="3"/>
  <c r="A534" i="3"/>
  <c r="A532" i="3"/>
  <c r="A523" i="3"/>
  <c r="A521" i="3"/>
  <c r="A506" i="3"/>
  <c r="B502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A485" i="3"/>
  <c r="C481" i="3"/>
  <c r="C480" i="3"/>
  <c r="A479" i="3"/>
  <c r="A466" i="3"/>
  <c r="C462" i="3"/>
  <c r="B437" i="3"/>
  <c r="B426" i="3"/>
  <c r="B411" i="3"/>
  <c r="B424" i="3" s="1"/>
  <c r="B409" i="3"/>
  <c r="B401" i="3"/>
  <c r="B928" i="3" s="1"/>
  <c r="B399" i="3"/>
  <c r="B342" i="3"/>
  <c r="B883" i="3" s="1"/>
  <c r="B340" i="3"/>
  <c r="B881" i="3" s="1"/>
  <c r="B315" i="3"/>
  <c r="A311" i="3"/>
  <c r="B307" i="3"/>
  <c r="C305" i="3"/>
  <c r="B298" i="3"/>
  <c r="B842" i="3" s="1"/>
  <c r="B287" i="3"/>
  <c r="B285" i="3"/>
  <c r="B275" i="3"/>
  <c r="A272" i="3"/>
  <c r="C271" i="3"/>
  <c r="C267" i="3"/>
  <c r="C266" i="3"/>
  <c r="C265" i="3"/>
  <c r="A264" i="3"/>
  <c r="C262" i="3"/>
  <c r="C261" i="3"/>
  <c r="B261" i="3"/>
  <c r="A261" i="3"/>
  <c r="A259" i="3"/>
  <c r="A257" i="3"/>
  <c r="C255" i="3"/>
  <c r="C254" i="3"/>
  <c r="C253" i="3"/>
  <c r="C252" i="3"/>
  <c r="C251" i="3"/>
  <c r="C250" i="3"/>
  <c r="C249" i="3"/>
  <c r="A248" i="3"/>
  <c r="A246" i="3"/>
  <c r="C244" i="3"/>
  <c r="C243" i="3"/>
  <c r="C242" i="3"/>
  <c r="C568" i="3" s="1"/>
  <c r="C241" i="3"/>
  <c r="C240" i="3"/>
  <c r="C239" i="3"/>
  <c r="C238" i="3"/>
  <c r="C237" i="3"/>
  <c r="C236" i="3"/>
  <c r="C235" i="3"/>
  <c r="C234" i="3"/>
  <c r="C233" i="3"/>
  <c r="C232" i="3"/>
  <c r="A231" i="3"/>
  <c r="C227" i="3"/>
  <c r="C226" i="3"/>
  <c r="C225" i="3"/>
  <c r="A224" i="3"/>
  <c r="C202" i="3"/>
  <c r="C201" i="3"/>
  <c r="C200" i="3"/>
  <c r="C199" i="3"/>
  <c r="C198" i="3"/>
  <c r="C197" i="3"/>
  <c r="C196" i="3"/>
  <c r="C195" i="3"/>
  <c r="C194" i="3"/>
  <c r="C193" i="3"/>
  <c r="C192" i="3"/>
  <c r="A191" i="3"/>
  <c r="C187" i="3"/>
  <c r="C186" i="3"/>
  <c r="C185" i="3"/>
  <c r="A184" i="3"/>
  <c r="B180" i="3"/>
  <c r="B953" i="3" s="1"/>
  <c r="C178" i="3"/>
  <c r="ER177" i="3"/>
  <c r="C177" i="3"/>
  <c r="B170" i="3"/>
  <c r="B168" i="3"/>
  <c r="B943" i="3" s="1"/>
  <c r="C166" i="3"/>
  <c r="C165" i="3"/>
  <c r="B158" i="3"/>
  <c r="C154" i="3"/>
  <c r="C153" i="3"/>
  <c r="C152" i="3"/>
  <c r="C151" i="3"/>
  <c r="C150" i="3"/>
  <c r="C149" i="3"/>
  <c r="C148" i="3"/>
  <c r="C147" i="3"/>
  <c r="C146" i="3"/>
  <c r="C145" i="3"/>
  <c r="C144" i="3"/>
  <c r="B143" i="3"/>
  <c r="B156" i="3" s="1"/>
  <c r="B141" i="3"/>
  <c r="B139" i="3"/>
  <c r="B407" i="3" s="1"/>
  <c r="C137" i="3"/>
  <c r="C136" i="3"/>
  <c r="C135" i="3"/>
  <c r="C134" i="3"/>
  <c r="B133" i="3"/>
  <c r="B131" i="3"/>
  <c r="C129" i="3"/>
  <c r="C128" i="3"/>
  <c r="C127" i="3"/>
  <c r="C126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2" i="3"/>
  <c r="C91" i="3"/>
  <c r="C90" i="3"/>
  <c r="C89" i="3"/>
  <c r="C88" i="3"/>
  <c r="C87" i="3"/>
  <c r="B74" i="3"/>
  <c r="B72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ER55" i="3"/>
  <c r="C55" i="3"/>
  <c r="C54" i="3"/>
  <c r="C53" i="3"/>
  <c r="C52" i="3"/>
  <c r="C51" i="3"/>
  <c r="C50" i="3"/>
  <c r="C49" i="3"/>
  <c r="C48" i="3"/>
  <c r="B47" i="3"/>
  <c r="A46" i="3"/>
  <c r="B41" i="3"/>
  <c r="C39" i="3"/>
  <c r="ER38" i="3"/>
  <c r="C38" i="3"/>
  <c r="C37" i="3"/>
  <c r="C36" i="3"/>
  <c r="C35" i="3"/>
  <c r="C34" i="3"/>
  <c r="C33" i="3"/>
  <c r="C32" i="3"/>
  <c r="B31" i="3"/>
  <c r="B29" i="3"/>
  <c r="C27" i="3"/>
  <c r="C26" i="3"/>
  <c r="C25" i="3"/>
  <c r="C24" i="3"/>
  <c r="C23" i="3"/>
  <c r="C22" i="3"/>
  <c r="C21" i="3"/>
  <c r="B20" i="3"/>
  <c r="B18" i="3"/>
  <c r="C16" i="3"/>
  <c r="C15" i="3"/>
  <c r="C14" i="3"/>
  <c r="C13" i="3"/>
  <c r="C12" i="3"/>
  <c r="C11" i="3"/>
  <c r="C10" i="3"/>
  <c r="C9" i="3"/>
  <c r="B8" i="3"/>
  <c r="A7" i="3"/>
  <c r="A2" i="3"/>
  <c r="A1" i="3"/>
  <c r="G1004" i="2"/>
  <c r="G792" i="2" s="1"/>
  <c r="G792" i="1" s="1"/>
  <c r="A995" i="2"/>
  <c r="A995" i="3" s="1"/>
  <c r="C993" i="2"/>
  <c r="C993" i="3" s="1"/>
  <c r="C992" i="2"/>
  <c r="C992" i="3" s="1"/>
  <c r="C991" i="2"/>
  <c r="C991" i="3" s="1"/>
  <c r="C990" i="2"/>
  <c r="C990" i="3" s="1"/>
  <c r="C989" i="2"/>
  <c r="C989" i="3" s="1"/>
  <c r="C988" i="2"/>
  <c r="C988" i="3" s="1"/>
  <c r="B953" i="2"/>
  <c r="B943" i="2"/>
  <c r="B928" i="2"/>
  <c r="B883" i="2"/>
  <c r="B881" i="2"/>
  <c r="A855" i="2"/>
  <c r="A855" i="3" s="1"/>
  <c r="C849" i="2"/>
  <c r="C849" i="3" s="1"/>
  <c r="B842" i="2"/>
  <c r="A818" i="2"/>
  <c r="A818" i="3" s="1"/>
  <c r="ER815" i="2"/>
  <c r="ER815" i="3" s="1"/>
  <c r="C815" i="2"/>
  <c r="ER812" i="2"/>
  <c r="ER812" i="3" s="1"/>
  <c r="C812" i="2"/>
  <c r="ER811" i="2"/>
  <c r="ER811" i="3" s="1"/>
  <c r="C811" i="2"/>
  <c r="C814" i="2" s="1"/>
  <c r="ER809" i="2"/>
  <c r="ER809" i="3" s="1"/>
  <c r="ER808" i="2"/>
  <c r="ER808" i="3" s="1"/>
  <c r="C788" i="3"/>
  <c r="C787" i="2"/>
  <c r="C783" i="3"/>
  <c r="C780" i="2"/>
  <c r="EI735" i="2"/>
  <c r="EI734" i="2"/>
  <c r="EI733" i="2"/>
  <c r="EI732" i="2"/>
  <c r="EI731" i="2"/>
  <c r="C723" i="2"/>
  <c r="C722" i="2"/>
  <c r="C722" i="1" s="1"/>
  <c r="C721" i="2"/>
  <c r="C720" i="2"/>
  <c r="C720" i="1" s="1"/>
  <c r="C719" i="2"/>
  <c r="C719" i="1" s="1"/>
  <c r="C718" i="2"/>
  <c r="C718" i="1" s="1"/>
  <c r="C717" i="2"/>
  <c r="C716" i="2"/>
  <c r="C716" i="1" s="1"/>
  <c r="C715" i="2"/>
  <c r="C715" i="1" s="1"/>
  <c r="C714" i="2"/>
  <c r="C714" i="1" s="1"/>
  <c r="C713" i="2"/>
  <c r="C712" i="2"/>
  <c r="C712" i="1" s="1"/>
  <c r="C711" i="2"/>
  <c r="C711" i="1" s="1"/>
  <c r="EJ706" i="2"/>
  <c r="C706" i="2"/>
  <c r="C706" i="1" s="1"/>
  <c r="EJ705" i="2"/>
  <c r="C705" i="2"/>
  <c r="EJ704" i="2"/>
  <c r="C704" i="2"/>
  <c r="C703" i="2"/>
  <c r="C703" i="3" s="1"/>
  <c r="C702" i="2"/>
  <c r="C702" i="1" s="1"/>
  <c r="EJ701" i="2"/>
  <c r="C701" i="2"/>
  <c r="EJ700" i="2"/>
  <c r="C700" i="2"/>
  <c r="C700" i="1" s="1"/>
  <c r="EJ699" i="2"/>
  <c r="C699" i="2"/>
  <c r="C699" i="1" s="1"/>
  <c r="EJ698" i="2"/>
  <c r="C698" i="2"/>
  <c r="C698" i="1" s="1"/>
  <c r="EJ697" i="2"/>
  <c r="C697" i="2"/>
  <c r="C697" i="1" s="1"/>
  <c r="EJ696" i="2"/>
  <c r="C696" i="2"/>
  <c r="C696" i="1" s="1"/>
  <c r="C695" i="2"/>
  <c r="C695" i="3" s="1"/>
  <c r="C694" i="2"/>
  <c r="C692" i="2"/>
  <c r="C692" i="3" s="1"/>
  <c r="C691" i="2"/>
  <c r="C691" i="3" s="1"/>
  <c r="C690" i="2"/>
  <c r="C690" i="3" s="1"/>
  <c r="C689" i="2"/>
  <c r="C689" i="3" s="1"/>
  <c r="C688" i="2"/>
  <c r="C688" i="3" s="1"/>
  <c r="C687" i="2"/>
  <c r="C687" i="3" s="1"/>
  <c r="EI660" i="2"/>
  <c r="C660" i="2"/>
  <c r="C660" i="3" s="1"/>
  <c r="EI659" i="2"/>
  <c r="C659" i="2"/>
  <c r="C659" i="3" s="1"/>
  <c r="EI658" i="2"/>
  <c r="C658" i="2"/>
  <c r="C658" i="3" s="1"/>
  <c r="EI657" i="2"/>
  <c r="C657" i="2"/>
  <c r="C657" i="3" s="1"/>
  <c r="EI656" i="2"/>
  <c r="C656" i="2"/>
  <c r="C656" i="3" s="1"/>
  <c r="EI655" i="2"/>
  <c r="C655" i="2"/>
  <c r="C655" i="3" s="1"/>
  <c r="EI631" i="2"/>
  <c r="EI628" i="2"/>
  <c r="C628" i="2"/>
  <c r="C628" i="3" s="1"/>
  <c r="EI627" i="2"/>
  <c r="C627" i="2"/>
  <c r="C627" i="3" s="1"/>
  <c r="EI626" i="2"/>
  <c r="C626" i="2"/>
  <c r="C626" i="3" s="1"/>
  <c r="EI625" i="2"/>
  <c r="C625" i="2"/>
  <c r="C625" i="3" s="1"/>
  <c r="EI624" i="2"/>
  <c r="C624" i="2"/>
  <c r="C624" i="3" s="1"/>
  <c r="EI623" i="2"/>
  <c r="C623" i="2"/>
  <c r="C623" i="3" s="1"/>
  <c r="EI621" i="2"/>
  <c r="EI653" i="2" s="1"/>
  <c r="EI620" i="2"/>
  <c r="EI652" i="2" s="1"/>
  <c r="EI619" i="2"/>
  <c r="EI651" i="2" s="1"/>
  <c r="EI618" i="2"/>
  <c r="EI617" i="2"/>
  <c r="EI649" i="2" s="1"/>
  <c r="EI616" i="2"/>
  <c r="EI648" i="2" s="1"/>
  <c r="EI615" i="2"/>
  <c r="EI647" i="2" s="1"/>
  <c r="EI614" i="2"/>
  <c r="EI646" i="2" s="1"/>
  <c r="EI613" i="2"/>
  <c r="EI645" i="2" s="1"/>
  <c r="EI611" i="2"/>
  <c r="EI643" i="2" s="1"/>
  <c r="EI610" i="2"/>
  <c r="EI642" i="2" s="1"/>
  <c r="EI609" i="2"/>
  <c r="EI641" i="2" s="1"/>
  <c r="EI608" i="2"/>
  <c r="EI640" i="2" s="1"/>
  <c r="EI607" i="2"/>
  <c r="EI639" i="2" s="1"/>
  <c r="EI606" i="2"/>
  <c r="EI638" i="2" s="1"/>
  <c r="EI605" i="2"/>
  <c r="EI637" i="2" s="1"/>
  <c r="EI604" i="2"/>
  <c r="EI636" i="2" s="1"/>
  <c r="EI603" i="2"/>
  <c r="EI635" i="2" s="1"/>
  <c r="EI602" i="2"/>
  <c r="EI634" i="2" s="1"/>
  <c r="EI601" i="2"/>
  <c r="EI633" i="2" s="1"/>
  <c r="C598" i="2"/>
  <c r="C598" i="3" s="1"/>
  <c r="C597" i="2"/>
  <c r="C597" i="3" s="1"/>
  <c r="C596" i="2"/>
  <c r="C596" i="3" s="1"/>
  <c r="C595" i="2"/>
  <c r="C595" i="3" s="1"/>
  <c r="C594" i="2"/>
  <c r="C594" i="3" s="1"/>
  <c r="C593" i="2"/>
  <c r="C593" i="3" s="1"/>
  <c r="C568" i="2"/>
  <c r="C568" i="1" s="1"/>
  <c r="C567" i="2"/>
  <c r="C567" i="3" s="1"/>
  <c r="C566" i="2"/>
  <c r="C566" i="3" s="1"/>
  <c r="C565" i="2"/>
  <c r="C565" i="3" s="1"/>
  <c r="C564" i="2"/>
  <c r="C564" i="3" s="1"/>
  <c r="C563" i="2"/>
  <c r="C563" i="3" s="1"/>
  <c r="EI551" i="2"/>
  <c r="EI550" i="2"/>
  <c r="EI549" i="2"/>
  <c r="EI548" i="2"/>
  <c r="EI547" i="2"/>
  <c r="EI546" i="2"/>
  <c r="EI545" i="2"/>
  <c r="EI544" i="2"/>
  <c r="EI543" i="2"/>
  <c r="EI542" i="2"/>
  <c r="EI541" i="2"/>
  <c r="EQ530" i="2"/>
  <c r="EO530" i="2"/>
  <c r="EM530" i="2"/>
  <c r="EK530" i="2"/>
  <c r="EI530" i="2"/>
  <c r="C530" i="2"/>
  <c r="EF255" i="2" s="1"/>
  <c r="EQ529" i="2"/>
  <c r="EO529" i="2"/>
  <c r="EM529" i="2"/>
  <c r="EK529" i="2"/>
  <c r="EI529" i="2"/>
  <c r="C529" i="2"/>
  <c r="EF529" i="2" s="1"/>
  <c r="EQ528" i="2"/>
  <c r="EO528" i="2"/>
  <c r="EM528" i="2"/>
  <c r="EK528" i="2"/>
  <c r="EI528" i="2"/>
  <c r="C528" i="2"/>
  <c r="EF528" i="2" s="1"/>
  <c r="EM527" i="2"/>
  <c r="EK527" i="2"/>
  <c r="EI527" i="2"/>
  <c r="C527" i="2"/>
  <c r="C527" i="1" s="1"/>
  <c r="C999" i="1" s="1"/>
  <c r="EQ526" i="2"/>
  <c r="EO526" i="2"/>
  <c r="EM526" i="2"/>
  <c r="EK526" i="2"/>
  <c r="EI526" i="2"/>
  <c r="C526" i="2"/>
  <c r="EF526" i="2" s="1"/>
  <c r="EQ525" i="2"/>
  <c r="EO525" i="2"/>
  <c r="EM525" i="2"/>
  <c r="EK525" i="2"/>
  <c r="EI525" i="2"/>
  <c r="C525" i="2"/>
  <c r="EF525" i="2" s="1"/>
  <c r="EQ524" i="2"/>
  <c r="EO524" i="2"/>
  <c r="EM524" i="2"/>
  <c r="EK524" i="2"/>
  <c r="EI524" i="2"/>
  <c r="C524" i="2"/>
  <c r="EF249" i="2" s="1"/>
  <c r="EF521" i="2"/>
  <c r="EO519" i="2"/>
  <c r="EI519" i="2"/>
  <c r="C519" i="2"/>
  <c r="EF519" i="2" s="1"/>
  <c r="EO518" i="2"/>
  <c r="EI518" i="2"/>
  <c r="C518" i="2"/>
  <c r="EF518" i="2" s="1"/>
  <c r="EO517" i="2"/>
  <c r="EI517" i="2"/>
  <c r="C517" i="2"/>
  <c r="EF517" i="2" s="1"/>
  <c r="EO516" i="2"/>
  <c r="EI516" i="2"/>
  <c r="C516" i="2"/>
  <c r="EF516" i="2" s="1"/>
  <c r="EO515" i="2"/>
  <c r="EI515" i="2"/>
  <c r="C515" i="2"/>
  <c r="EF240" i="2" s="1"/>
  <c r="EO514" i="2"/>
  <c r="EI514" i="2"/>
  <c r="C514" i="2"/>
  <c r="EF514" i="2" s="1"/>
  <c r="EO513" i="2"/>
  <c r="EK513" i="2"/>
  <c r="EI513" i="2"/>
  <c r="C513" i="2"/>
  <c r="C513" i="1" s="1"/>
  <c r="EO512" i="2"/>
  <c r="EM512" i="2"/>
  <c r="EK512" i="2"/>
  <c r="EI512" i="2"/>
  <c r="C512" i="2"/>
  <c r="EF512" i="2" s="1"/>
  <c r="EM511" i="2"/>
  <c r="EK511" i="2"/>
  <c r="EI511" i="2"/>
  <c r="C511" i="2"/>
  <c r="EF236" i="2" s="1"/>
  <c r="EO510" i="2"/>
  <c r="EM510" i="2"/>
  <c r="EK510" i="2"/>
  <c r="EI510" i="2"/>
  <c r="C510" i="2"/>
  <c r="EF510" i="2" s="1"/>
  <c r="EM509" i="2"/>
  <c r="EK509" i="2"/>
  <c r="EI509" i="2"/>
  <c r="C509" i="2"/>
  <c r="EF509" i="2" s="1"/>
  <c r="EQ508" i="2"/>
  <c r="EO508" i="2"/>
  <c r="EM508" i="2"/>
  <c r="EK508" i="2"/>
  <c r="EI508" i="2"/>
  <c r="C508" i="2"/>
  <c r="C508" i="1" s="1"/>
  <c r="EQ507" i="2"/>
  <c r="EO507" i="2"/>
  <c r="EM507" i="2"/>
  <c r="EK507" i="2"/>
  <c r="EI507" i="2"/>
  <c r="C507" i="2"/>
  <c r="C507" i="3" s="1"/>
  <c r="A504" i="2"/>
  <c r="A504" i="3" s="1"/>
  <c r="EI486" i="2"/>
  <c r="C486" i="2"/>
  <c r="C486" i="1" s="1"/>
  <c r="A483" i="2"/>
  <c r="A483" i="3" s="1"/>
  <c r="EM480" i="2"/>
  <c r="ER480" i="2"/>
  <c r="ER480" i="3" s="1"/>
  <c r="A477" i="2"/>
  <c r="A477" i="3" s="1"/>
  <c r="EI475" i="2"/>
  <c r="C475" i="2"/>
  <c r="EI474" i="2"/>
  <c r="C474" i="2"/>
  <c r="EI473" i="2"/>
  <c r="C473" i="2"/>
  <c r="C472" i="2"/>
  <c r="EI471" i="2"/>
  <c r="EI557" i="2" s="1"/>
  <c r="C471" i="2"/>
  <c r="EI470" i="2"/>
  <c r="EI556" i="2" s="1"/>
  <c r="C470" i="2"/>
  <c r="C470" i="1" s="1"/>
  <c r="EI469" i="2"/>
  <c r="EI555" i="2" s="1"/>
  <c r="C469" i="2"/>
  <c r="EI468" i="2"/>
  <c r="C468" i="2"/>
  <c r="EI467" i="2"/>
  <c r="EI553" i="2" s="1"/>
  <c r="C467" i="2"/>
  <c r="A464" i="2"/>
  <c r="A464" i="3" s="1"/>
  <c r="EI461" i="2"/>
  <c r="C461" i="2"/>
  <c r="C551" i="2" s="1"/>
  <c r="EI460" i="2"/>
  <c r="C460" i="2"/>
  <c r="C550" i="2" s="1"/>
  <c r="C550" i="1" s="1"/>
  <c r="EI459" i="2"/>
  <c r="C459" i="2"/>
  <c r="EI458" i="2"/>
  <c r="EF458" i="2"/>
  <c r="C458" i="2"/>
  <c r="EI457" i="2"/>
  <c r="C457" i="2"/>
  <c r="EF457" i="2" s="1"/>
  <c r="EI456" i="2"/>
  <c r="C456" i="2"/>
  <c r="C546" i="2" s="1"/>
  <c r="C546" i="1" s="1"/>
  <c r="EI455" i="2"/>
  <c r="C455" i="2"/>
  <c r="EF196" i="2" s="1"/>
  <c r="EI454" i="2"/>
  <c r="C454" i="2"/>
  <c r="EF195" i="2" s="1"/>
  <c r="EI453" i="2"/>
  <c r="C453" i="2"/>
  <c r="EF194" i="2" s="1"/>
  <c r="EI452" i="2"/>
  <c r="C452" i="2"/>
  <c r="C542" i="2" s="1"/>
  <c r="C542" i="1" s="1"/>
  <c r="EI451" i="2"/>
  <c r="C451" i="2"/>
  <c r="C451" i="1" s="1"/>
  <c r="B446" i="2"/>
  <c r="B446" i="3" s="1"/>
  <c r="C444" i="2"/>
  <c r="EF444" i="2" s="1"/>
  <c r="EI443" i="2"/>
  <c r="EM441" i="2"/>
  <c r="EM439" i="2"/>
  <c r="EM438" i="2"/>
  <c r="B435" i="2"/>
  <c r="EK433" i="2"/>
  <c r="EI433" i="2"/>
  <c r="C433" i="2"/>
  <c r="EM432" i="2"/>
  <c r="EK432" i="2"/>
  <c r="EI432" i="2"/>
  <c r="EM431" i="2"/>
  <c r="EK431" i="2"/>
  <c r="EI431" i="2"/>
  <c r="EM430" i="2"/>
  <c r="EK430" i="2"/>
  <c r="EI430" i="2"/>
  <c r="EM429" i="2"/>
  <c r="EK429" i="2"/>
  <c r="EI429" i="2"/>
  <c r="EM428" i="2"/>
  <c r="EK428" i="2"/>
  <c r="EI428" i="2"/>
  <c r="EM427" i="2"/>
  <c r="EK427" i="2"/>
  <c r="EI427" i="2"/>
  <c r="B424" i="2"/>
  <c r="EQ422" i="2"/>
  <c r="EO422" i="2"/>
  <c r="EM422" i="2"/>
  <c r="EK422" i="2"/>
  <c r="EI422" i="2"/>
  <c r="C422" i="2"/>
  <c r="EK421" i="2"/>
  <c r="EI421" i="2"/>
  <c r="C421" i="2"/>
  <c r="C421" i="1" s="1"/>
  <c r="EK420" i="2"/>
  <c r="EI420" i="2"/>
  <c r="C420" i="2"/>
  <c r="EK419" i="2"/>
  <c r="EI419" i="2"/>
  <c r="C419" i="2"/>
  <c r="EF151" i="2" s="1"/>
  <c r="EM418" i="2"/>
  <c r="EK418" i="2"/>
  <c r="EI418" i="2"/>
  <c r="C418" i="2"/>
  <c r="C417" i="2"/>
  <c r="C417" i="3" s="1"/>
  <c r="EO416" i="2"/>
  <c r="EM416" i="2"/>
  <c r="EK416" i="2"/>
  <c r="EI416" i="2"/>
  <c r="C416" i="2"/>
  <c r="C416" i="3" s="1"/>
  <c r="EO415" i="2"/>
  <c r="EM415" i="2"/>
  <c r="EK415" i="2"/>
  <c r="EI415" i="2"/>
  <c r="C415" i="2"/>
  <c r="EF147" i="2" s="1"/>
  <c r="EO414" i="2"/>
  <c r="EM414" i="2"/>
  <c r="EK414" i="2"/>
  <c r="EI414" i="2"/>
  <c r="C414" i="2"/>
  <c r="EK413" i="2"/>
  <c r="EI413" i="2"/>
  <c r="C413" i="2"/>
  <c r="C413" i="3" s="1"/>
  <c r="EK412" i="2"/>
  <c r="EI412" i="2"/>
  <c r="C412" i="2"/>
  <c r="B407" i="2"/>
  <c r="C405" i="2"/>
  <c r="EF405" i="2" s="1"/>
  <c r="C404" i="2"/>
  <c r="EI403" i="2"/>
  <c r="EF403" i="2"/>
  <c r="C403" i="2"/>
  <c r="EI402" i="2"/>
  <c r="EO402" i="2" s="1"/>
  <c r="C402" i="2"/>
  <c r="EF402" i="2" s="1"/>
  <c r="EK397" i="2"/>
  <c r="EI397" i="2"/>
  <c r="C397" i="2"/>
  <c r="EF397" i="2" s="1"/>
  <c r="EM396" i="2"/>
  <c r="EK396" i="2"/>
  <c r="EI396" i="2"/>
  <c r="C396" i="2"/>
  <c r="EI395" i="2"/>
  <c r="C395" i="2"/>
  <c r="C395" i="1" s="1"/>
  <c r="EK394" i="2"/>
  <c r="EI394" i="2"/>
  <c r="C394" i="2"/>
  <c r="EI393" i="2"/>
  <c r="C393" i="2"/>
  <c r="EF125" i="2" s="1"/>
  <c r="EI392" i="2"/>
  <c r="C392" i="2"/>
  <c r="EF392" i="2" s="1"/>
  <c r="EI391" i="2"/>
  <c r="C391" i="2"/>
  <c r="EI390" i="2"/>
  <c r="C390" i="2"/>
  <c r="C390" i="1" s="1"/>
  <c r="EK389" i="2"/>
  <c r="EI389" i="2"/>
  <c r="C389" i="2"/>
  <c r="EI388" i="2"/>
  <c r="C388" i="2"/>
  <c r="C388" i="1" s="1"/>
  <c r="EI387" i="2"/>
  <c r="C387" i="2"/>
  <c r="EF119" i="2" s="1"/>
  <c r="EI386" i="2"/>
  <c r="C386" i="2"/>
  <c r="C386" i="1" s="1"/>
  <c r="EI385" i="2"/>
  <c r="C385" i="2"/>
  <c r="EI384" i="2"/>
  <c r="C384" i="2"/>
  <c r="C384" i="1" s="1"/>
  <c r="EK383" i="2"/>
  <c r="EI383" i="2"/>
  <c r="C383" i="2"/>
  <c r="EI382" i="2"/>
  <c r="C382" i="2"/>
  <c r="C382" i="1" s="1"/>
  <c r="EI381" i="2"/>
  <c r="C381" i="2"/>
  <c r="EF113" i="2" s="1"/>
  <c r="EO380" i="2"/>
  <c r="EM380" i="2"/>
  <c r="EK380" i="2"/>
  <c r="EI380" i="2"/>
  <c r="C380" i="2"/>
  <c r="EI379" i="2"/>
  <c r="C379" i="2"/>
  <c r="C379" i="1" s="1"/>
  <c r="EI378" i="2"/>
  <c r="C378" i="2"/>
  <c r="EF378" i="2" s="1"/>
  <c r="EI377" i="2"/>
  <c r="C377" i="2"/>
  <c r="EF377" i="2" s="1"/>
  <c r="EI376" i="2"/>
  <c r="C376" i="2"/>
  <c r="EI375" i="2"/>
  <c r="C375" i="2"/>
  <c r="EF107" i="2" s="1"/>
  <c r="EI374" i="2"/>
  <c r="C374" i="2"/>
  <c r="EF374" i="2" s="1"/>
  <c r="EI373" i="2"/>
  <c r="C373" i="2"/>
  <c r="EK372" i="2"/>
  <c r="EI372" i="2"/>
  <c r="C372" i="2"/>
  <c r="EK371" i="2"/>
  <c r="EI371" i="2"/>
  <c r="C371" i="2"/>
  <c r="C371" i="1" s="1"/>
  <c r="EI370" i="2"/>
  <c r="C370" i="2"/>
  <c r="EO369" i="2"/>
  <c r="EM369" i="2"/>
  <c r="EK369" i="2"/>
  <c r="EI369" i="2"/>
  <c r="C369" i="2"/>
  <c r="EF369" i="2" s="1"/>
  <c r="EI368" i="2"/>
  <c r="C368" i="2"/>
  <c r="C368" i="1" s="1"/>
  <c r="EI367" i="2"/>
  <c r="C367" i="2"/>
  <c r="EI366" i="2"/>
  <c r="C366" i="2"/>
  <c r="C366" i="1" s="1"/>
  <c r="EI365" i="2"/>
  <c r="C365" i="2"/>
  <c r="C365" i="1" s="1"/>
  <c r="EI364" i="2"/>
  <c r="C364" i="2"/>
  <c r="C364" i="1" s="1"/>
  <c r="EI363" i="2"/>
  <c r="C363" i="2"/>
  <c r="EF363" i="2" s="1"/>
  <c r="EM362" i="2"/>
  <c r="EK362" i="2"/>
  <c r="EI362" i="2"/>
  <c r="C362" i="2"/>
  <c r="EQ360" i="2"/>
  <c r="EO360" i="2"/>
  <c r="EM360" i="2"/>
  <c r="EK360" i="2"/>
  <c r="EI360" i="2"/>
  <c r="C360" i="2"/>
  <c r="EF360" i="2" s="1"/>
  <c r="EQ359" i="2"/>
  <c r="EO359" i="2"/>
  <c r="EM359" i="2"/>
  <c r="EK359" i="2"/>
  <c r="EI359" i="2"/>
  <c r="C359" i="2"/>
  <c r="EQ358" i="2"/>
  <c r="EO358" i="2"/>
  <c r="EM358" i="2"/>
  <c r="EK358" i="2"/>
  <c r="EI358" i="2"/>
  <c r="C358" i="2"/>
  <c r="C358" i="1" s="1"/>
  <c r="EQ357" i="2"/>
  <c r="EO357" i="2"/>
  <c r="EM357" i="2"/>
  <c r="EK357" i="2"/>
  <c r="EI357" i="2"/>
  <c r="C357" i="2"/>
  <c r="EQ356" i="2"/>
  <c r="EO356" i="2"/>
  <c r="EM356" i="2"/>
  <c r="EK356" i="2"/>
  <c r="EI356" i="2"/>
  <c r="C356" i="2"/>
  <c r="EF356" i="2" s="1"/>
  <c r="EQ355" i="2"/>
  <c r="EO355" i="2"/>
  <c r="EM355" i="2"/>
  <c r="EK355" i="2"/>
  <c r="EI355" i="2"/>
  <c r="C355" i="2"/>
  <c r="EQ353" i="2"/>
  <c r="EO353" i="2"/>
  <c r="EM353" i="2"/>
  <c r="EK353" i="2"/>
  <c r="EI353" i="2"/>
  <c r="EQ352" i="2"/>
  <c r="EO352" i="2"/>
  <c r="EM352" i="2"/>
  <c r="EK352" i="2"/>
  <c r="EI352" i="2"/>
  <c r="EV351" i="2"/>
  <c r="ET351" i="2"/>
  <c r="EQ351" i="2"/>
  <c r="EO351" i="2"/>
  <c r="EM351" i="2"/>
  <c r="EK351" i="2"/>
  <c r="EI351" i="2"/>
  <c r="EV350" i="2"/>
  <c r="ET350" i="2"/>
  <c r="EQ350" i="2"/>
  <c r="EO350" i="2"/>
  <c r="EM350" i="2"/>
  <c r="EK350" i="2"/>
  <c r="EI350" i="2"/>
  <c r="EV349" i="2"/>
  <c r="ET349" i="2"/>
  <c r="EQ349" i="2"/>
  <c r="EO349" i="2"/>
  <c r="EM349" i="2"/>
  <c r="EI349" i="2"/>
  <c r="EV348" i="2"/>
  <c r="ET348" i="2"/>
  <c r="EQ348" i="2"/>
  <c r="EO348" i="2"/>
  <c r="EM348" i="2"/>
  <c r="EI348" i="2"/>
  <c r="EV347" i="2"/>
  <c r="ET347" i="2"/>
  <c r="EQ347" i="2"/>
  <c r="EO347" i="2"/>
  <c r="EM347" i="2"/>
  <c r="EK347" i="2"/>
  <c r="EI347" i="2"/>
  <c r="EV346" i="2"/>
  <c r="ET346" i="2"/>
  <c r="EQ346" i="2"/>
  <c r="EO346" i="2"/>
  <c r="EM346" i="2"/>
  <c r="EK346" i="2"/>
  <c r="EI346" i="2"/>
  <c r="EV345" i="2"/>
  <c r="ET345" i="2"/>
  <c r="EQ345" i="2"/>
  <c r="EO345" i="2"/>
  <c r="EM345" i="2"/>
  <c r="EK345" i="2"/>
  <c r="EI345" i="2"/>
  <c r="EO343" i="2"/>
  <c r="EM343" i="2"/>
  <c r="EK343" i="2"/>
  <c r="EI338" i="2"/>
  <c r="C338" i="2"/>
  <c r="EI337" i="2"/>
  <c r="C337" i="2"/>
  <c r="EK336" i="2"/>
  <c r="EI336" i="2"/>
  <c r="C336" i="2"/>
  <c r="EI335" i="2"/>
  <c r="C335" i="2"/>
  <c r="EI334" i="2"/>
  <c r="EF334" i="2"/>
  <c r="C334" i="2"/>
  <c r="C728" i="2" s="1"/>
  <c r="C728" i="1" s="1"/>
  <c r="EI333" i="2"/>
  <c r="C333" i="2"/>
  <c r="EF333" i="2" s="1"/>
  <c r="EI332" i="2"/>
  <c r="C332" i="2"/>
  <c r="C332" i="1" s="1"/>
  <c r="EI331" i="2"/>
  <c r="C331" i="2"/>
  <c r="EI330" i="2"/>
  <c r="C330" i="2"/>
  <c r="EF330" i="2" s="1"/>
  <c r="EI329" i="2"/>
  <c r="C329" i="2"/>
  <c r="EF329" i="2" s="1"/>
  <c r="EI328" i="2"/>
  <c r="C328" i="2"/>
  <c r="EI327" i="2"/>
  <c r="C327" i="2"/>
  <c r="EF59" i="2" s="1"/>
  <c r="EI326" i="2"/>
  <c r="C326" i="2"/>
  <c r="C326" i="1" s="1"/>
  <c r="EF325" i="2"/>
  <c r="C325" i="2"/>
  <c r="EI324" i="2"/>
  <c r="C324" i="2"/>
  <c r="EI323" i="2"/>
  <c r="EF323" i="2"/>
  <c r="C323" i="2"/>
  <c r="EI322" i="2"/>
  <c r="C322" i="2"/>
  <c r="EI321" i="2"/>
  <c r="C321" i="2"/>
  <c r="EF321" i="2" s="1"/>
  <c r="EI320" i="2"/>
  <c r="C320" i="2"/>
  <c r="EF52" i="2" s="1"/>
  <c r="EI319" i="2"/>
  <c r="C319" i="2"/>
  <c r="EF319" i="2" s="1"/>
  <c r="EI318" i="2"/>
  <c r="C318" i="2"/>
  <c r="EI317" i="2"/>
  <c r="C317" i="2"/>
  <c r="EF317" i="2" s="1"/>
  <c r="EK316" i="2"/>
  <c r="EI316" i="2"/>
  <c r="C316" i="2"/>
  <c r="A314" i="2"/>
  <c r="A314" i="3" s="1"/>
  <c r="EF305" i="2"/>
  <c r="EI304" i="2"/>
  <c r="C304" i="2"/>
  <c r="EI303" i="2"/>
  <c r="C303" i="2"/>
  <c r="EF36" i="2" s="1"/>
  <c r="EM302" i="2"/>
  <c r="EK302" i="2"/>
  <c r="EI302" i="2"/>
  <c r="EF302" i="2"/>
  <c r="C302" i="2"/>
  <c r="EI301" i="2"/>
  <c r="C301" i="2"/>
  <c r="EF301" i="2" s="1"/>
  <c r="EM300" i="2"/>
  <c r="EI300" i="2"/>
  <c r="C300" i="2"/>
  <c r="EF300" i="2" s="1"/>
  <c r="EM299" i="2"/>
  <c r="EK299" i="2"/>
  <c r="EI299" i="2"/>
  <c r="C299" i="2"/>
  <c r="EF299" i="2" s="1"/>
  <c r="B296" i="2"/>
  <c r="B296" i="3" s="1"/>
  <c r="EK294" i="2"/>
  <c r="EI294" i="2"/>
  <c r="C294" i="2"/>
  <c r="EF27" i="2" s="1"/>
  <c r="EM293" i="2"/>
  <c r="EK293" i="2"/>
  <c r="EI293" i="2"/>
  <c r="C293" i="2"/>
  <c r="EF293" i="2" s="1"/>
  <c r="EM292" i="2"/>
  <c r="EK292" i="2"/>
  <c r="EI292" i="2"/>
  <c r="C292" i="2"/>
  <c r="EF25" i="2" s="1"/>
  <c r="EM291" i="2"/>
  <c r="EK291" i="2"/>
  <c r="EI291" i="2"/>
  <c r="C291" i="2"/>
  <c r="EF291" i="2" s="1"/>
  <c r="EM290" i="2"/>
  <c r="EK290" i="2"/>
  <c r="EI290" i="2"/>
  <c r="C290" i="2"/>
  <c r="EF23" i="2" s="1"/>
  <c r="EM289" i="2"/>
  <c r="EK289" i="2"/>
  <c r="EI289" i="2"/>
  <c r="C289" i="2"/>
  <c r="C289" i="1" s="1"/>
  <c r="EM288" i="2"/>
  <c r="EK288" i="2"/>
  <c r="EI288" i="2"/>
  <c r="C288" i="2"/>
  <c r="EF21" i="2" s="1"/>
  <c r="EI283" i="2"/>
  <c r="C283" i="2"/>
  <c r="EF283" i="2" s="1"/>
  <c r="EM282" i="2"/>
  <c r="EK282" i="2"/>
  <c r="EI282" i="2"/>
  <c r="C282" i="2"/>
  <c r="EF282" i="2" s="1"/>
  <c r="EM281" i="2"/>
  <c r="EK281" i="2"/>
  <c r="EI281" i="2"/>
  <c r="C281" i="2"/>
  <c r="EF281" i="2" s="1"/>
  <c r="EI280" i="2"/>
  <c r="C280" i="2"/>
  <c r="EF13" i="2" s="1"/>
  <c r="EI279" i="2"/>
  <c r="C279" i="2"/>
  <c r="EF279" i="2" s="1"/>
  <c r="C278" i="2"/>
  <c r="EF278" i="2" s="1"/>
  <c r="EI277" i="2"/>
  <c r="C277" i="2"/>
  <c r="C277" i="1" s="1"/>
  <c r="EK276" i="2"/>
  <c r="EI276" i="2"/>
  <c r="C276" i="2"/>
  <c r="EF276" i="2" s="1"/>
  <c r="A274" i="2"/>
  <c r="A274" i="3" s="1"/>
  <c r="B269" i="2"/>
  <c r="B269" i="3" s="1"/>
  <c r="EF257" i="2"/>
  <c r="EF246" i="2"/>
  <c r="EF242" i="2"/>
  <c r="EF241" i="2"/>
  <c r="EF235" i="2"/>
  <c r="EF234" i="2"/>
  <c r="EF233" i="2"/>
  <c r="A229" i="2"/>
  <c r="A229" i="3" s="1"/>
  <c r="EF225" i="2"/>
  <c r="A204" i="2"/>
  <c r="A204" i="3" s="1"/>
  <c r="EH551" i="2"/>
  <c r="EF202" i="2"/>
  <c r="EH549" i="2"/>
  <c r="EF200" i="2"/>
  <c r="EH548" i="2"/>
  <c r="EF199" i="2"/>
  <c r="EH547" i="2"/>
  <c r="EF198" i="2"/>
  <c r="EH545" i="2"/>
  <c r="EH544" i="2"/>
  <c r="EH543" i="2"/>
  <c r="EF193" i="2"/>
  <c r="EH541" i="2"/>
  <c r="A189" i="2"/>
  <c r="A189" i="3" s="1"/>
  <c r="E187" i="2"/>
  <c r="A182" i="2"/>
  <c r="EF178" i="2"/>
  <c r="EI176" i="2"/>
  <c r="C176" i="2"/>
  <c r="C176" i="1" s="1"/>
  <c r="EI175" i="2"/>
  <c r="EI442" i="2" s="1"/>
  <c r="C175" i="2"/>
  <c r="EK174" i="2"/>
  <c r="EK441" i="2" s="1"/>
  <c r="EI174" i="2"/>
  <c r="EI441" i="2" s="1"/>
  <c r="C174" i="2"/>
  <c r="C174" i="1" s="1"/>
  <c r="EI173" i="2"/>
  <c r="EI440" i="2" s="1"/>
  <c r="C173" i="2"/>
  <c r="EI172" i="2"/>
  <c r="EI439" i="2" s="1"/>
  <c r="C172" i="2"/>
  <c r="C172" i="1" s="1"/>
  <c r="EK171" i="2"/>
  <c r="EK438" i="2" s="1"/>
  <c r="EI171" i="2"/>
  <c r="C171" i="2"/>
  <c r="EM164" i="2"/>
  <c r="EK164" i="2"/>
  <c r="EI164" i="2"/>
  <c r="C164" i="2"/>
  <c r="C164" i="1" s="1"/>
  <c r="EM163" i="2"/>
  <c r="EK163" i="2"/>
  <c r="EI163" i="2"/>
  <c r="C163" i="2"/>
  <c r="C431" i="2" s="1"/>
  <c r="EM162" i="2"/>
  <c r="EK162" i="2"/>
  <c r="EI162" i="2"/>
  <c r="C162" i="2"/>
  <c r="EM161" i="2"/>
  <c r="EK161" i="2"/>
  <c r="EI161" i="2"/>
  <c r="C161" i="2"/>
  <c r="EM160" i="2"/>
  <c r="EK160" i="2"/>
  <c r="EI160" i="2"/>
  <c r="C160" i="2"/>
  <c r="EM159" i="2"/>
  <c r="EK159" i="2"/>
  <c r="EI159" i="2"/>
  <c r="C159" i="2"/>
  <c r="B156" i="2"/>
  <c r="EF153" i="2"/>
  <c r="EF150" i="2"/>
  <c r="EF148" i="2"/>
  <c r="EF145" i="2"/>
  <c r="EF135" i="2"/>
  <c r="EF134" i="2"/>
  <c r="EF127" i="2"/>
  <c r="EF124" i="2"/>
  <c r="EF116" i="2"/>
  <c r="EF114" i="2"/>
  <c r="EF112" i="2"/>
  <c r="EF110" i="2"/>
  <c r="EF106" i="2"/>
  <c r="EF104" i="2"/>
  <c r="EF102" i="2"/>
  <c r="EF100" i="2"/>
  <c r="EF95" i="2"/>
  <c r="EF90" i="2"/>
  <c r="EF88" i="2"/>
  <c r="C85" i="2"/>
  <c r="C84" i="2"/>
  <c r="C83" i="2"/>
  <c r="C82" i="2"/>
  <c r="C82" i="1" s="1"/>
  <c r="EK349" i="2"/>
  <c r="C81" i="2"/>
  <c r="C80" i="2"/>
  <c r="C80" i="1" s="1"/>
  <c r="C79" i="2"/>
  <c r="C79" i="1" s="1"/>
  <c r="C78" i="2"/>
  <c r="C346" i="2" s="1"/>
  <c r="C77" i="2"/>
  <c r="EI343" i="2"/>
  <c r="EF70" i="2"/>
  <c r="EF68" i="2"/>
  <c r="EF66" i="2"/>
  <c r="EF64" i="2"/>
  <c r="EF61" i="2"/>
  <c r="EF60" i="2"/>
  <c r="EF58" i="2"/>
  <c r="EI57" i="2"/>
  <c r="EI325" i="2" s="1"/>
  <c r="EF57" i="2"/>
  <c r="EF55" i="2"/>
  <c r="EF51" i="2"/>
  <c r="A43" i="2"/>
  <c r="A43" i="3" s="1"/>
  <c r="EF39" i="2"/>
  <c r="EF37" i="2"/>
  <c r="EF35" i="2"/>
  <c r="EF34" i="2"/>
  <c r="EF32" i="2"/>
  <c r="EF26" i="2"/>
  <c r="EF22" i="2"/>
  <c r="EF15" i="2"/>
  <c r="EF14" i="2"/>
  <c r="EF11" i="2"/>
  <c r="EF9" i="2"/>
  <c r="A995" i="1"/>
  <c r="C993" i="1"/>
  <c r="C990" i="1"/>
  <c r="C989" i="1"/>
  <c r="A982" i="1"/>
  <c r="B970" i="1"/>
  <c r="B935" i="1"/>
  <c r="B856" i="1"/>
  <c r="A855" i="1"/>
  <c r="A853" i="1"/>
  <c r="B851" i="1"/>
  <c r="B840" i="1"/>
  <c r="B831" i="1"/>
  <c r="B829" i="1"/>
  <c r="B819" i="1"/>
  <c r="B816" i="1"/>
  <c r="B813" i="1"/>
  <c r="ER811" i="1"/>
  <c r="B810" i="1"/>
  <c r="C809" i="1"/>
  <c r="C812" i="1" s="1"/>
  <c r="C815" i="1" s="1"/>
  <c r="C808" i="1"/>
  <c r="C811" i="1" s="1"/>
  <c r="C814" i="1" s="1"/>
  <c r="B807" i="1"/>
  <c r="B805" i="1"/>
  <c r="A804" i="1"/>
  <c r="B802" i="1"/>
  <c r="ER800" i="1"/>
  <c r="ER799" i="1"/>
  <c r="ER798" i="1"/>
  <c r="ER797" i="1"/>
  <c r="ER796" i="1"/>
  <c r="ER795" i="1"/>
  <c r="ER794" i="1"/>
  <c r="ER793" i="1"/>
  <c r="ER792" i="1"/>
  <c r="ER791" i="1"/>
  <c r="ER790" i="1"/>
  <c r="C789" i="1"/>
  <c r="C788" i="1"/>
  <c r="B786" i="1"/>
  <c r="C784" i="1"/>
  <c r="C783" i="1"/>
  <c r="C782" i="1"/>
  <c r="C781" i="1"/>
  <c r="B779" i="1"/>
  <c r="C777" i="1"/>
  <c r="C776" i="1"/>
  <c r="C775" i="1"/>
  <c r="B774" i="1"/>
  <c r="B766" i="1"/>
  <c r="B764" i="1"/>
  <c r="C761" i="1"/>
  <c r="B736" i="1"/>
  <c r="C735" i="1"/>
  <c r="C734" i="1"/>
  <c r="C733" i="1"/>
  <c r="C732" i="1"/>
  <c r="C731" i="1"/>
  <c r="B730" i="1"/>
  <c r="B724" i="1"/>
  <c r="C723" i="1"/>
  <c r="C721" i="1"/>
  <c r="C717" i="1"/>
  <c r="C713" i="1"/>
  <c r="B710" i="1"/>
  <c r="A708" i="1"/>
  <c r="C705" i="1"/>
  <c r="C704" i="1"/>
  <c r="C701" i="1"/>
  <c r="C695" i="1"/>
  <c r="C694" i="1"/>
  <c r="C692" i="1"/>
  <c r="A630" i="1"/>
  <c r="C627" i="1"/>
  <c r="C625" i="1"/>
  <c r="C624" i="1"/>
  <c r="A600" i="1"/>
  <c r="C598" i="1"/>
  <c r="C595" i="1"/>
  <c r="C551" i="1"/>
  <c r="A540" i="1"/>
  <c r="A534" i="1"/>
  <c r="A532" i="1"/>
  <c r="C525" i="1"/>
  <c r="C997" i="1" s="1"/>
  <c r="A523" i="1"/>
  <c r="A521" i="1"/>
  <c r="C510" i="1"/>
  <c r="C507" i="1"/>
  <c r="A506" i="1"/>
  <c r="B502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A485" i="1"/>
  <c r="A483" i="1"/>
  <c r="C481" i="1"/>
  <c r="C480" i="1"/>
  <c r="A479" i="1"/>
  <c r="C474" i="1"/>
  <c r="A466" i="1"/>
  <c r="C462" i="1"/>
  <c r="C461" i="1"/>
  <c r="C460" i="1"/>
  <c r="C459" i="1"/>
  <c r="C458" i="1"/>
  <c r="C457" i="1"/>
  <c r="C456" i="1"/>
  <c r="C452" i="1"/>
  <c r="C444" i="1"/>
  <c r="B437" i="1"/>
  <c r="C433" i="1"/>
  <c r="C431" i="1"/>
  <c r="B426" i="1"/>
  <c r="C418" i="1"/>
  <c r="C415" i="1"/>
  <c r="C413" i="1"/>
  <c r="B411" i="1"/>
  <c r="B424" i="1" s="1"/>
  <c r="B409" i="1"/>
  <c r="C403" i="1"/>
  <c r="C402" i="1"/>
  <c r="B401" i="1"/>
  <c r="B928" i="1" s="1"/>
  <c r="B399" i="1"/>
  <c r="C397" i="1"/>
  <c r="C392" i="1"/>
  <c r="C391" i="1"/>
  <c r="C389" i="1"/>
  <c r="C387" i="1"/>
  <c r="C385" i="1"/>
  <c r="C380" i="1"/>
  <c r="C378" i="1"/>
  <c r="C373" i="1"/>
  <c r="C372" i="1"/>
  <c r="C370" i="1"/>
  <c r="C369" i="1"/>
  <c r="C367" i="1"/>
  <c r="C360" i="1"/>
  <c r="C357" i="1"/>
  <c r="C355" i="1"/>
  <c r="C346" i="1"/>
  <c r="B342" i="1"/>
  <c r="B883" i="1" s="1"/>
  <c r="B340" i="1"/>
  <c r="B881" i="1" s="1"/>
  <c r="C338" i="1"/>
  <c r="C337" i="1"/>
  <c r="C336" i="1"/>
  <c r="C334" i="1"/>
  <c r="C333" i="1"/>
  <c r="C330" i="1"/>
  <c r="C329" i="1"/>
  <c r="C328" i="1"/>
  <c r="C327" i="1"/>
  <c r="C325" i="1"/>
  <c r="C324" i="1"/>
  <c r="C323" i="1"/>
  <c r="C321" i="1"/>
  <c r="C319" i="1"/>
  <c r="C318" i="1"/>
  <c r="C317" i="1"/>
  <c r="C316" i="1"/>
  <c r="B315" i="1"/>
  <c r="A311" i="1"/>
  <c r="B307" i="1"/>
  <c r="C305" i="1"/>
  <c r="C304" i="1"/>
  <c r="C302" i="1"/>
  <c r="C301" i="1"/>
  <c r="C299" i="1"/>
  <c r="B298" i="1"/>
  <c r="B842" i="1" s="1"/>
  <c r="B296" i="1"/>
  <c r="C294" i="1"/>
  <c r="C293" i="1"/>
  <c r="C292" i="1"/>
  <c r="C288" i="1"/>
  <c r="B287" i="1"/>
  <c r="B285" i="1"/>
  <c r="C278" i="1"/>
  <c r="B275" i="1"/>
  <c r="A274" i="1"/>
  <c r="A272" i="1"/>
  <c r="C271" i="1"/>
  <c r="C267" i="1"/>
  <c r="C266" i="1"/>
  <c r="C265" i="1"/>
  <c r="A264" i="1"/>
  <c r="C261" i="1"/>
  <c r="B261" i="1"/>
  <c r="A261" i="1"/>
  <c r="A259" i="1"/>
  <c r="A257" i="1"/>
  <c r="C255" i="1"/>
  <c r="C254" i="1"/>
  <c r="C253" i="1"/>
  <c r="C252" i="1"/>
  <c r="C251" i="1"/>
  <c r="C250" i="1"/>
  <c r="C249" i="1"/>
  <c r="A248" i="1"/>
  <c r="A246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A231" i="1"/>
  <c r="A229" i="1"/>
  <c r="C227" i="1"/>
  <c r="G226" i="1"/>
  <c r="F226" i="1"/>
  <c r="C226" i="1"/>
  <c r="H225" i="1"/>
  <c r="G225" i="1"/>
  <c r="C225" i="1"/>
  <c r="A224" i="1"/>
  <c r="A204" i="1"/>
  <c r="C202" i="1"/>
  <c r="C201" i="1"/>
  <c r="C200" i="1"/>
  <c r="C199" i="1"/>
  <c r="C198" i="1"/>
  <c r="C197" i="1"/>
  <c r="C196" i="1"/>
  <c r="C195" i="1"/>
  <c r="C194" i="1"/>
  <c r="C193" i="1"/>
  <c r="C192" i="1"/>
  <c r="A191" i="1"/>
  <c r="C187" i="1"/>
  <c r="C186" i="1"/>
  <c r="C185" i="1"/>
  <c r="A184" i="1"/>
  <c r="A182" i="1"/>
  <c r="B180" i="1"/>
  <c r="B953" i="1" s="1"/>
  <c r="C178" i="1"/>
  <c r="C177" i="1"/>
  <c r="C175" i="1"/>
  <c r="C173" i="1"/>
  <c r="C171" i="1"/>
  <c r="B170" i="1"/>
  <c r="B168" i="1"/>
  <c r="B943" i="1" s="1"/>
  <c r="C166" i="1"/>
  <c r="C165" i="1"/>
  <c r="C163" i="1"/>
  <c r="C162" i="1"/>
  <c r="C161" i="1"/>
  <c r="C160" i="1"/>
  <c r="C159" i="1"/>
  <c r="B158" i="1"/>
  <c r="C154" i="1"/>
  <c r="C153" i="1"/>
  <c r="C152" i="1"/>
  <c r="C151" i="1"/>
  <c r="C150" i="1"/>
  <c r="C149" i="1"/>
  <c r="C148" i="1"/>
  <c r="C147" i="1"/>
  <c r="C146" i="1"/>
  <c r="C145" i="1"/>
  <c r="C144" i="1"/>
  <c r="B143" i="1"/>
  <c r="B156" i="1" s="1"/>
  <c r="B141" i="1"/>
  <c r="B139" i="1"/>
  <c r="B407" i="1" s="1"/>
  <c r="C137" i="1"/>
  <c r="C136" i="1"/>
  <c r="C135" i="1"/>
  <c r="C134" i="1"/>
  <c r="B133" i="1"/>
  <c r="B131" i="1"/>
  <c r="C129" i="1"/>
  <c r="C128" i="1"/>
  <c r="C127" i="1"/>
  <c r="C126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2" i="1"/>
  <c r="C91" i="1"/>
  <c r="C90" i="1"/>
  <c r="C89" i="1"/>
  <c r="C88" i="1"/>
  <c r="C87" i="1"/>
  <c r="C85" i="1"/>
  <c r="C84" i="1"/>
  <c r="C83" i="1"/>
  <c r="C81" i="1"/>
  <c r="C78" i="1"/>
  <c r="C77" i="1"/>
  <c r="B74" i="1"/>
  <c r="B72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B47" i="1"/>
  <c r="A46" i="1"/>
  <c r="A43" i="1"/>
  <c r="B41" i="1"/>
  <c r="C39" i="1"/>
  <c r="C38" i="1"/>
  <c r="C37" i="1"/>
  <c r="C36" i="1"/>
  <c r="C35" i="1"/>
  <c r="C34" i="1"/>
  <c r="C33" i="1"/>
  <c r="C32" i="1"/>
  <c r="B31" i="1"/>
  <c r="B29" i="1"/>
  <c r="C27" i="1"/>
  <c r="C26" i="1"/>
  <c r="C25" i="1"/>
  <c r="C24" i="1"/>
  <c r="C23" i="1"/>
  <c r="C22" i="1"/>
  <c r="C21" i="1"/>
  <c r="B20" i="1"/>
  <c r="B18" i="1"/>
  <c r="C16" i="1"/>
  <c r="C15" i="1"/>
  <c r="C14" i="1"/>
  <c r="C13" i="1"/>
  <c r="C12" i="1"/>
  <c r="C11" i="1"/>
  <c r="C10" i="1"/>
  <c r="C9" i="1"/>
  <c r="B8" i="1"/>
  <c r="A7" i="1"/>
  <c r="BE5" i="1"/>
  <c r="AR5" i="1"/>
  <c r="AE5" i="1"/>
  <c r="R5" i="1"/>
  <c r="E5" i="1"/>
  <c r="F3" i="1"/>
  <c r="A2" i="1"/>
  <c r="E1" i="1"/>
  <c r="A1" i="1"/>
  <c r="C280" i="1" l="1"/>
  <c r="C363" i="1"/>
  <c r="C419" i="1"/>
  <c r="C453" i="1"/>
  <c r="EF453" i="2"/>
  <c r="C282" i="1"/>
  <c r="C320" i="1"/>
  <c r="C374" i="1"/>
  <c r="C405" i="1"/>
  <c r="C626" i="1"/>
  <c r="EF101" i="2"/>
  <c r="EF137" i="2"/>
  <c r="EF243" i="2"/>
  <c r="EF358" i="2"/>
  <c r="EF395" i="2"/>
  <c r="EF460" i="2"/>
  <c r="C279" i="1"/>
  <c r="EF12" i="2"/>
  <c r="C300" i="1"/>
  <c r="A314" i="1"/>
  <c r="A477" i="1"/>
  <c r="C565" i="1"/>
  <c r="C628" i="1"/>
  <c r="C703" i="1"/>
  <c r="EF33" i="2"/>
  <c r="EF53" i="2"/>
  <c r="EF62" i="2"/>
  <c r="EF103" i="2"/>
  <c r="EF118" i="2"/>
  <c r="EF386" i="2"/>
  <c r="H1004" i="2"/>
  <c r="G796" i="2"/>
  <c r="G796" i="1" s="1"/>
  <c r="C657" i="1"/>
  <c r="EF65" i="2"/>
  <c r="EF288" i="2"/>
  <c r="EF371" i="2"/>
  <c r="EH703" i="2"/>
  <c r="C303" i="1"/>
  <c r="C416" i="1"/>
  <c r="ER480" i="1"/>
  <c r="C660" i="1"/>
  <c r="ER812" i="1"/>
  <c r="EF92" i="2"/>
  <c r="EF109" i="2"/>
  <c r="EF129" i="2"/>
  <c r="EF201" i="2"/>
  <c r="C849" i="1"/>
  <c r="B446" i="1"/>
  <c r="ER808" i="1"/>
  <c r="ER815" i="1"/>
  <c r="ER809" i="1"/>
  <c r="A464" i="1"/>
  <c r="A504" i="1"/>
  <c r="C564" i="1"/>
  <c r="C659" i="1"/>
  <c r="EF507" i="2"/>
  <c r="C517" i="1"/>
  <c r="C530" i="1"/>
  <c r="C1002" i="1" s="1"/>
  <c r="C691" i="1"/>
  <c r="EF232" i="2"/>
  <c r="EF250" i="2"/>
  <c r="EF486" i="2"/>
  <c r="EF461" i="2"/>
  <c r="C454" i="1"/>
  <c r="EF197" i="2"/>
  <c r="EF456" i="2"/>
  <c r="C455" i="1"/>
  <c r="EF452" i="2"/>
  <c r="EH695" i="2"/>
  <c r="C512" i="1"/>
  <c r="C516" i="1"/>
  <c r="C526" i="1"/>
  <c r="C998" i="1" s="1"/>
  <c r="C528" i="1"/>
  <c r="C1000" i="1" s="1"/>
  <c r="C992" i="1"/>
  <c r="EF252" i="2"/>
  <c r="EF524" i="2"/>
  <c r="C514" i="1"/>
  <c r="C518" i="1"/>
  <c r="C524" i="1"/>
  <c r="C996" i="1" s="1"/>
  <c r="C563" i="1"/>
  <c r="C594" i="1"/>
  <c r="C596" i="1"/>
  <c r="EF237" i="2"/>
  <c r="EF253" i="2"/>
  <c r="C519" i="1"/>
  <c r="EF238" i="2"/>
  <c r="EF513" i="2"/>
  <c r="EF530" i="2"/>
  <c r="B269" i="1"/>
  <c r="C511" i="1"/>
  <c r="C515" i="1"/>
  <c r="C529" i="1"/>
  <c r="C1001" i="1" s="1"/>
  <c r="C567" i="1"/>
  <c r="C593" i="1"/>
  <c r="C597" i="1"/>
  <c r="C688" i="1"/>
  <c r="C689" i="1"/>
  <c r="EF239" i="2"/>
  <c r="EF254" i="2"/>
  <c r="EF511" i="2"/>
  <c r="EF515" i="2"/>
  <c r="C509" i="1"/>
  <c r="C566" i="1"/>
  <c r="C623" i="1"/>
  <c r="C655" i="1"/>
  <c r="C656" i="1"/>
  <c r="C658" i="1"/>
  <c r="C687" i="1"/>
  <c r="C690" i="1"/>
  <c r="C988" i="1"/>
  <c r="C991" i="1"/>
  <c r="EF244" i="2"/>
  <c r="EF251" i="2"/>
  <c r="EF207" i="2"/>
  <c r="ER207" i="2"/>
  <c r="C469" i="1"/>
  <c r="EF209" i="2"/>
  <c r="ER209" i="2"/>
  <c r="EF473" i="2"/>
  <c r="EF213" i="2"/>
  <c r="ER213" i="2"/>
  <c r="C554" i="2"/>
  <c r="C554" i="1" s="1"/>
  <c r="EF208" i="2"/>
  <c r="ER208" i="2"/>
  <c r="EF210" i="2"/>
  <c r="ER210" i="2"/>
  <c r="EF214" i="2"/>
  <c r="ER214" i="2"/>
  <c r="C475" i="1"/>
  <c r="EF215" i="2"/>
  <c r="ER215" i="2"/>
  <c r="EF211" i="2"/>
  <c r="ER211" i="2"/>
  <c r="C467" i="1"/>
  <c r="C471" i="1"/>
  <c r="EF470" i="2"/>
  <c r="C558" i="2"/>
  <c r="C558" i="1" s="1"/>
  <c r="EF212" i="2"/>
  <c r="ER212" i="2"/>
  <c r="C472" i="1"/>
  <c r="EF475" i="2"/>
  <c r="C473" i="1"/>
  <c r="EF469" i="2"/>
  <c r="EF472" i="2"/>
  <c r="C468" i="1"/>
  <c r="EF468" i="2"/>
  <c r="A189" i="1"/>
  <c r="EF322" i="2"/>
  <c r="EF54" i="2"/>
  <c r="EF331" i="2"/>
  <c r="EF63" i="2"/>
  <c r="C359" i="1"/>
  <c r="EF91" i="2"/>
  <c r="EF383" i="2"/>
  <c r="EF115" i="2"/>
  <c r="C787" i="3"/>
  <c r="C787" i="1"/>
  <c r="EF324" i="2"/>
  <c r="EF56" i="2"/>
  <c r="EF67" i="2"/>
  <c r="EF335" i="2"/>
  <c r="EF117" i="2"/>
  <c r="EF385" i="2"/>
  <c r="C414" i="3"/>
  <c r="EF146" i="2"/>
  <c r="C414" i="1"/>
  <c r="EF414" i="2"/>
  <c r="C322" i="1"/>
  <c r="C377" i="1"/>
  <c r="C381" i="1"/>
  <c r="C393" i="1"/>
  <c r="EF49" i="2"/>
  <c r="EF96" i="2"/>
  <c r="EF120" i="2"/>
  <c r="EF48" i="2"/>
  <c r="EF316" i="2"/>
  <c r="EF337" i="2"/>
  <c r="EF69" i="2"/>
  <c r="EF105" i="2"/>
  <c r="EF373" i="2"/>
  <c r="EF108" i="2"/>
  <c r="C376" i="1"/>
  <c r="EF389" i="2"/>
  <c r="EF121" i="2"/>
  <c r="EF126" i="2"/>
  <c r="C394" i="1"/>
  <c r="C422" i="3"/>
  <c r="EF154" i="2"/>
  <c r="C422" i="1"/>
  <c r="EF422" i="2"/>
  <c r="C780" i="3"/>
  <c r="C780" i="1"/>
  <c r="EF362" i="2"/>
  <c r="EF94" i="2"/>
  <c r="C362" i="1"/>
  <c r="EF128" i="2"/>
  <c r="C396" i="1"/>
  <c r="C420" i="3"/>
  <c r="EF420" i="2"/>
  <c r="EF152" i="2"/>
  <c r="C420" i="1"/>
  <c r="B435" i="3"/>
  <c r="B435" i="1"/>
  <c r="C375" i="1"/>
  <c r="C331" i="1"/>
  <c r="C335" i="1"/>
  <c r="C356" i="1"/>
  <c r="C383" i="1"/>
  <c r="C417" i="1"/>
  <c r="EF98" i="2"/>
  <c r="EF122" i="2"/>
  <c r="EF149" i="2"/>
  <c r="EF318" i="2"/>
  <c r="EF50" i="2"/>
  <c r="EF89" i="2"/>
  <c r="EF357" i="2"/>
  <c r="EF365" i="2"/>
  <c r="EF97" i="2"/>
  <c r="EF367" i="2"/>
  <c r="EF99" i="2"/>
  <c r="EF391" i="2"/>
  <c r="EF123" i="2"/>
  <c r="EF136" i="2"/>
  <c r="C404" i="1"/>
  <c r="EF144" i="2"/>
  <c r="C412" i="1"/>
  <c r="C421" i="3"/>
  <c r="EF421" i="2"/>
  <c r="EF433" i="2"/>
  <c r="EF166" i="2"/>
  <c r="A818" i="1"/>
  <c r="C276" i="1"/>
  <c r="C290" i="1"/>
  <c r="EF16" i="2"/>
  <c r="EF24" i="2"/>
  <c r="A309" i="2"/>
  <c r="C283" i="1"/>
  <c r="EF292" i="2"/>
  <c r="C281" i="1"/>
  <c r="C291" i="1"/>
  <c r="EI438" i="2"/>
  <c r="F1006" i="2"/>
  <c r="E3" i="2"/>
  <c r="G3" i="2"/>
  <c r="EK348" i="2"/>
  <c r="ER185" i="2"/>
  <c r="C303" i="3"/>
  <c r="C847" i="2"/>
  <c r="EF303" i="2"/>
  <c r="C346" i="3"/>
  <c r="C768" i="2"/>
  <c r="EF78" i="2"/>
  <c r="C82" i="3"/>
  <c r="C350" i="2"/>
  <c r="C174" i="3"/>
  <c r="C290" i="3"/>
  <c r="C834" i="2"/>
  <c r="EF290" i="2"/>
  <c r="C304" i="3"/>
  <c r="C848" i="2"/>
  <c r="EF304" i="2"/>
  <c r="C451" i="3"/>
  <c r="C958" i="2"/>
  <c r="C541" i="2"/>
  <c r="EF451" i="2"/>
  <c r="EF192" i="2"/>
  <c r="EI554" i="2"/>
  <c r="R11" i="2"/>
  <c r="H204" i="2"/>
  <c r="EH542" i="2"/>
  <c r="EH546" i="2"/>
  <c r="EH550" i="2"/>
  <c r="C277" i="3"/>
  <c r="C821" i="2"/>
  <c r="EF277" i="2"/>
  <c r="EF10" i="2"/>
  <c r="C728" i="3"/>
  <c r="C355" i="3"/>
  <c r="C884" i="2"/>
  <c r="EF355" i="2"/>
  <c r="EF87" i="2"/>
  <c r="C441" i="2"/>
  <c r="C81" i="3"/>
  <c r="C349" i="2"/>
  <c r="EF349" i="2" s="1"/>
  <c r="C161" i="3"/>
  <c r="C429" i="2"/>
  <c r="EF429" i="2" s="1"/>
  <c r="C431" i="3"/>
  <c r="C940" i="2"/>
  <c r="EF163" i="2"/>
  <c r="C338" i="3"/>
  <c r="C879" i="2"/>
  <c r="C729" i="2"/>
  <c r="EF338" i="2"/>
  <c r="C379" i="3"/>
  <c r="C908" i="2"/>
  <c r="EF379" i="2"/>
  <c r="EF111" i="2"/>
  <c r="C83" i="3"/>
  <c r="C351" i="2"/>
  <c r="C84" i="3"/>
  <c r="C352" i="2"/>
  <c r="C160" i="3"/>
  <c r="C164" i="3"/>
  <c r="C432" i="2"/>
  <c r="EF432" i="2" s="1"/>
  <c r="C172" i="3"/>
  <c r="C173" i="3"/>
  <c r="C440" i="2"/>
  <c r="EF440" i="2" s="1"/>
  <c r="C176" i="3"/>
  <c r="C443" i="2"/>
  <c r="EF443" i="2" s="1"/>
  <c r="C289" i="3"/>
  <c r="C833" i="2"/>
  <c r="C320" i="3"/>
  <c r="C861" i="2"/>
  <c r="EF320" i="2"/>
  <c r="C765" i="2"/>
  <c r="C765" i="1" s="1"/>
  <c r="C428" i="2"/>
  <c r="C439" i="2"/>
  <c r="EF439" i="2" s="1"/>
  <c r="EQ75" i="2"/>
  <c r="C159" i="3"/>
  <c r="C427" i="2"/>
  <c r="C163" i="3"/>
  <c r="EF431" i="2"/>
  <c r="C175" i="3"/>
  <c r="C442" i="2"/>
  <c r="EF442" i="2" s="1"/>
  <c r="H226" i="1"/>
  <c r="EF289" i="2"/>
  <c r="C294" i="3"/>
  <c r="C838" i="2"/>
  <c r="EF294" i="2"/>
  <c r="C326" i="3"/>
  <c r="C867" i="2"/>
  <c r="EF326" i="2"/>
  <c r="C332" i="3"/>
  <c r="C873" i="2"/>
  <c r="EF332" i="2"/>
  <c r="C336" i="3"/>
  <c r="C877" i="2"/>
  <c r="EF336" i="2"/>
  <c r="C368" i="3"/>
  <c r="C897" i="2"/>
  <c r="EF368" i="2"/>
  <c r="C418" i="3"/>
  <c r="EF418" i="2"/>
  <c r="C542" i="3"/>
  <c r="C572" i="2"/>
  <c r="C550" i="3"/>
  <c r="C580" i="2"/>
  <c r="C77" i="3"/>
  <c r="C345" i="2"/>
  <c r="EF345" i="2" s="1"/>
  <c r="C78" i="3"/>
  <c r="EF346" i="2"/>
  <c r="C79" i="3"/>
  <c r="C347" i="2"/>
  <c r="EF347" i="2" s="1"/>
  <c r="C80" i="3"/>
  <c r="C348" i="2"/>
  <c r="EF348" i="2" s="1"/>
  <c r="C85" i="3"/>
  <c r="C353" i="2"/>
  <c r="EF353" i="2" s="1"/>
  <c r="C162" i="3"/>
  <c r="C430" i="2"/>
  <c r="EF430" i="2" s="1"/>
  <c r="C171" i="3"/>
  <c r="C438" i="2"/>
  <c r="EF438" i="2" s="1"/>
  <c r="A182" i="3"/>
  <c r="A448" i="2"/>
  <c r="F204" i="2"/>
  <c r="F968" i="2"/>
  <c r="F968" i="1" s="1"/>
  <c r="ER238" i="2"/>
  <c r="C279" i="3"/>
  <c r="C823" i="2"/>
  <c r="C280" i="3"/>
  <c r="C824" i="2"/>
  <c r="EF280" i="2"/>
  <c r="C283" i="3"/>
  <c r="C827" i="2"/>
  <c r="C293" i="3"/>
  <c r="C837" i="2"/>
  <c r="C359" i="3"/>
  <c r="C888" i="2"/>
  <c r="EF359" i="2"/>
  <c r="C364" i="3"/>
  <c r="C893" i="2"/>
  <c r="C737" i="2"/>
  <c r="EF364" i="2"/>
  <c r="C370" i="3"/>
  <c r="C899" i="2"/>
  <c r="C740" i="2"/>
  <c r="EF370" i="2"/>
  <c r="C404" i="3"/>
  <c r="C931" i="2"/>
  <c r="EF404" i="2"/>
  <c r="C412" i="3"/>
  <c r="EF412" i="2"/>
  <c r="G960" i="2"/>
  <c r="G960" i="1" s="1"/>
  <c r="H966" i="2"/>
  <c r="H966" i="1" s="1"/>
  <c r="C319" i="3"/>
  <c r="C860" i="2"/>
  <c r="C323" i="3"/>
  <c r="C864" i="2"/>
  <c r="C325" i="3"/>
  <c r="C866" i="2"/>
  <c r="C331" i="3"/>
  <c r="C872" i="2"/>
  <c r="C335" i="3"/>
  <c r="C876" i="2"/>
  <c r="C337" i="3"/>
  <c r="C878" i="2"/>
  <c r="C358" i="3"/>
  <c r="C887" i="2"/>
  <c r="C363" i="3"/>
  <c r="C892" i="2"/>
  <c r="C372" i="3"/>
  <c r="C901" i="2"/>
  <c r="C375" i="3"/>
  <c r="C904" i="2"/>
  <c r="C744" i="2"/>
  <c r="C380" i="3"/>
  <c r="C909" i="2"/>
  <c r="C748" i="2"/>
  <c r="EF380" i="2"/>
  <c r="C381" i="3"/>
  <c r="C910" i="2"/>
  <c r="C749" i="2"/>
  <c r="C387" i="3"/>
  <c r="C916" i="2"/>
  <c r="C393" i="3"/>
  <c r="C922" i="2"/>
  <c r="EF413" i="2"/>
  <c r="C415" i="3"/>
  <c r="EF415" i="2"/>
  <c r="C454" i="3"/>
  <c r="C961" i="2"/>
  <c r="C544" i="2"/>
  <c r="C455" i="3"/>
  <c r="C962" i="2"/>
  <c r="C545" i="2"/>
  <c r="EF455" i="2"/>
  <c r="C546" i="3"/>
  <c r="C576" i="2"/>
  <c r="G964" i="2"/>
  <c r="G964" i="1" s="1"/>
  <c r="C554" i="3"/>
  <c r="EI561" i="2"/>
  <c r="ER481" i="2"/>
  <c r="C527" i="3"/>
  <c r="C999" i="3" s="1"/>
  <c r="C999" i="2"/>
  <c r="EF527" i="2"/>
  <c r="C282" i="3"/>
  <c r="C826" i="2"/>
  <c r="C288" i="3"/>
  <c r="C832" i="2"/>
  <c r="C292" i="3"/>
  <c r="C836" i="2"/>
  <c r="C300" i="3"/>
  <c r="C844" i="2"/>
  <c r="C302" i="3"/>
  <c r="C846" i="2"/>
  <c r="C316" i="3"/>
  <c r="C857" i="2"/>
  <c r="C318" i="3"/>
  <c r="C859" i="2"/>
  <c r="C322" i="3"/>
  <c r="C863" i="2"/>
  <c r="C324" i="3"/>
  <c r="C865" i="2"/>
  <c r="EF327" i="2"/>
  <c r="EF328" i="2"/>
  <c r="C330" i="3"/>
  <c r="C871" i="2"/>
  <c r="C726" i="2"/>
  <c r="C334" i="3"/>
  <c r="C875" i="2"/>
  <c r="C357" i="3"/>
  <c r="C886" i="2"/>
  <c r="C362" i="3"/>
  <c r="C891" i="2"/>
  <c r="C366" i="3"/>
  <c r="C895" i="2"/>
  <c r="EF366" i="2"/>
  <c r="C369" i="3"/>
  <c r="C898" i="2"/>
  <c r="C739" i="2"/>
  <c r="C371" i="3"/>
  <c r="C900" i="2"/>
  <c r="C741" i="2"/>
  <c r="C376" i="3"/>
  <c r="C905" i="2"/>
  <c r="C745" i="2"/>
  <c r="EF376" i="2"/>
  <c r="C378" i="3"/>
  <c r="C907" i="2"/>
  <c r="C747" i="2"/>
  <c r="C382" i="3"/>
  <c r="C911" i="2"/>
  <c r="C750" i="2"/>
  <c r="EF382" i="2"/>
  <c r="C388" i="3"/>
  <c r="C917" i="2"/>
  <c r="C754" i="2"/>
  <c r="EF388" i="2"/>
  <c r="C394" i="3"/>
  <c r="C923" i="2"/>
  <c r="C756" i="2"/>
  <c r="EF394" i="2"/>
  <c r="C395" i="3"/>
  <c r="C924" i="2"/>
  <c r="C757" i="2"/>
  <c r="C402" i="3"/>
  <c r="C929" i="2"/>
  <c r="C405" i="3"/>
  <c r="C932" i="2"/>
  <c r="EF416" i="2"/>
  <c r="EF454" i="2"/>
  <c r="C458" i="3"/>
  <c r="C965" i="2"/>
  <c r="C548" i="2"/>
  <c r="C459" i="3"/>
  <c r="C966" i="2"/>
  <c r="C549" i="2"/>
  <c r="EF459" i="2"/>
  <c r="C467" i="3"/>
  <c r="C972" i="2"/>
  <c r="EF467" i="2"/>
  <c r="C553" i="2"/>
  <c r="C471" i="3"/>
  <c r="C976" i="2"/>
  <c r="C557" i="2"/>
  <c r="EF471" i="2"/>
  <c r="C508" i="3"/>
  <c r="EF508" i="2"/>
  <c r="C276" i="3"/>
  <c r="C820" i="2"/>
  <c r="C278" i="3"/>
  <c r="C822" i="2"/>
  <c r="C281" i="3"/>
  <c r="C825" i="2"/>
  <c r="C291" i="3"/>
  <c r="C835" i="2"/>
  <c r="C299" i="3"/>
  <c r="C843" i="2"/>
  <c r="C301" i="3"/>
  <c r="C845" i="2"/>
  <c r="C317" i="3"/>
  <c r="C858" i="2"/>
  <c r="C725" i="2"/>
  <c r="C321" i="3"/>
  <c r="C862" i="2"/>
  <c r="C327" i="3"/>
  <c r="C868" i="2"/>
  <c r="C328" i="3"/>
  <c r="C869" i="2"/>
  <c r="C329" i="3"/>
  <c r="C870" i="2"/>
  <c r="C333" i="3"/>
  <c r="C874" i="2"/>
  <c r="C727" i="2"/>
  <c r="C356" i="3"/>
  <c r="C885" i="2"/>
  <c r="C360" i="3"/>
  <c r="C889" i="2"/>
  <c r="C365" i="3"/>
  <c r="C894" i="2"/>
  <c r="C738" i="2"/>
  <c r="EF372" i="2"/>
  <c r="C374" i="3"/>
  <c r="C903" i="2"/>
  <c r="C743" i="2"/>
  <c r="EF375" i="2"/>
  <c r="EF381" i="2"/>
  <c r="C384" i="3"/>
  <c r="C913" i="2"/>
  <c r="C752" i="2"/>
  <c r="EF384" i="2"/>
  <c r="C386" i="3"/>
  <c r="C915" i="2"/>
  <c r="EF387" i="2"/>
  <c r="C390" i="3"/>
  <c r="C919" i="2"/>
  <c r="EF390" i="2"/>
  <c r="C392" i="3"/>
  <c r="C921" i="2"/>
  <c r="C755" i="2"/>
  <c r="EF393" i="2"/>
  <c r="C396" i="3"/>
  <c r="C925" i="2"/>
  <c r="C758" i="2"/>
  <c r="EF396" i="2"/>
  <c r="C419" i="3"/>
  <c r="EF419" i="2"/>
  <c r="F960" i="2"/>
  <c r="F960" i="1" s="1"/>
  <c r="H961" i="2"/>
  <c r="H961" i="1" s="1"/>
  <c r="F963" i="2"/>
  <c r="F963" i="1" s="1"/>
  <c r="C551" i="3"/>
  <c r="C581" i="2"/>
  <c r="C474" i="3"/>
  <c r="C979" i="2"/>
  <c r="C560" i="2"/>
  <c r="EF474" i="2"/>
  <c r="G968" i="2"/>
  <c r="G968" i="1" s="1"/>
  <c r="C470" i="3"/>
  <c r="C975" i="2"/>
  <c r="C473" i="3"/>
  <c r="C978" i="2"/>
  <c r="C559" i="2"/>
  <c r="C514" i="3"/>
  <c r="C515" i="3"/>
  <c r="C516" i="3"/>
  <c r="C517" i="3"/>
  <c r="C518" i="3"/>
  <c r="C519" i="3"/>
  <c r="C526" i="3"/>
  <c r="C998" i="3" s="1"/>
  <c r="C998" i="2"/>
  <c r="C530" i="3"/>
  <c r="C1002" i="3" s="1"/>
  <c r="C1002" i="2"/>
  <c r="C444" i="3"/>
  <c r="C952" i="2"/>
  <c r="C453" i="3"/>
  <c r="C960" i="2"/>
  <c r="H960" i="2"/>
  <c r="H960" i="1" s="1"/>
  <c r="C457" i="3"/>
  <c r="C964" i="2"/>
  <c r="H964" i="2"/>
  <c r="H964" i="1" s="1"/>
  <c r="C461" i="3"/>
  <c r="C968" i="2"/>
  <c r="H968" i="2"/>
  <c r="H968" i="1" s="1"/>
  <c r="C469" i="3"/>
  <c r="C974" i="2"/>
  <c r="C555" i="2"/>
  <c r="C510" i="3"/>
  <c r="C984" i="2"/>
  <c r="C512" i="3"/>
  <c r="C986" i="2"/>
  <c r="C525" i="3"/>
  <c r="C997" i="3" s="1"/>
  <c r="C997" i="2"/>
  <c r="C529" i="3"/>
  <c r="C1001" i="3" s="1"/>
  <c r="C1001" i="2"/>
  <c r="C556" i="2"/>
  <c r="C367" i="3"/>
  <c r="C896" i="2"/>
  <c r="C373" i="3"/>
  <c r="C902" i="2"/>
  <c r="C742" i="2"/>
  <c r="C377" i="3"/>
  <c r="C906" i="2"/>
  <c r="C746" i="2"/>
  <c r="C383" i="3"/>
  <c r="C912" i="2"/>
  <c r="C751" i="2"/>
  <c r="C385" i="3"/>
  <c r="C914" i="2"/>
  <c r="C753" i="2"/>
  <c r="C389" i="3"/>
  <c r="C918" i="2"/>
  <c r="C391" i="3"/>
  <c r="C920" i="2"/>
  <c r="C397" i="3"/>
  <c r="C926" i="2"/>
  <c r="C759" i="2"/>
  <c r="C403" i="3"/>
  <c r="C930" i="2"/>
  <c r="EF417" i="2"/>
  <c r="C433" i="3"/>
  <c r="C942" i="2"/>
  <c r="C452" i="3"/>
  <c r="C959" i="2"/>
  <c r="C456" i="3"/>
  <c r="C963" i="2"/>
  <c r="C460" i="3"/>
  <c r="C967" i="2"/>
  <c r="C468" i="3"/>
  <c r="C973" i="2"/>
  <c r="C472" i="3"/>
  <c r="C977" i="2"/>
  <c r="C475" i="3"/>
  <c r="C980" i="2"/>
  <c r="C561" i="2"/>
  <c r="C486" i="3"/>
  <c r="C956" i="2"/>
  <c r="C631" i="2"/>
  <c r="C509" i="3"/>
  <c r="C983" i="2"/>
  <c r="C511" i="3"/>
  <c r="C985" i="2"/>
  <c r="C513" i="3"/>
  <c r="C987" i="2"/>
  <c r="C524" i="3"/>
  <c r="C996" i="3" s="1"/>
  <c r="C996" i="2"/>
  <c r="C528" i="3"/>
  <c r="C1000" i="3" s="1"/>
  <c r="C1000" i="2"/>
  <c r="C543" i="2"/>
  <c r="C547" i="2"/>
  <c r="EI650" i="2"/>
  <c r="C697" i="3"/>
  <c r="EH697" i="2"/>
  <c r="C701" i="3"/>
  <c r="EH701" i="2"/>
  <c r="C705" i="3"/>
  <c r="EH705" i="2"/>
  <c r="C715" i="3"/>
  <c r="C719" i="3"/>
  <c r="C723" i="3"/>
  <c r="C696" i="3"/>
  <c r="EH696" i="2"/>
  <c r="C700" i="3"/>
  <c r="EH700" i="2"/>
  <c r="C704" i="3"/>
  <c r="EH704" i="2"/>
  <c r="C712" i="3"/>
  <c r="C716" i="3"/>
  <c r="C720" i="3"/>
  <c r="C699" i="3"/>
  <c r="EH699" i="2"/>
  <c r="C711" i="3"/>
  <c r="C713" i="3"/>
  <c r="C717" i="3"/>
  <c r="C721" i="3"/>
  <c r="C694" i="3"/>
  <c r="EH694" i="2"/>
  <c r="C698" i="3"/>
  <c r="EH698" i="2"/>
  <c r="C702" i="3"/>
  <c r="EH702" i="2"/>
  <c r="C706" i="3"/>
  <c r="EH706" i="2"/>
  <c r="C714" i="3"/>
  <c r="C718" i="3"/>
  <c r="C722" i="3"/>
  <c r="ER814" i="2"/>
  <c r="ER805" i="2"/>
  <c r="H796" i="2" l="1"/>
  <c r="H792" i="2"/>
  <c r="I1004" i="2"/>
  <c r="C584" i="2"/>
  <c r="C584" i="1" s="1"/>
  <c r="C588" i="2"/>
  <c r="C588" i="1" s="1"/>
  <c r="ER213" i="1"/>
  <c r="ER213" i="3"/>
  <c r="C558" i="3"/>
  <c r="ER214" i="1"/>
  <c r="ER214" i="3"/>
  <c r="ER212" i="1"/>
  <c r="ER212" i="3"/>
  <c r="ER215" i="1"/>
  <c r="ER215" i="3"/>
  <c r="ER207" i="1"/>
  <c r="ER207" i="3"/>
  <c r="ER211" i="1"/>
  <c r="ER211" i="3"/>
  <c r="ER208" i="1"/>
  <c r="ER208" i="3"/>
  <c r="ER210" i="1"/>
  <c r="ER210" i="3"/>
  <c r="ER209" i="1"/>
  <c r="ER209" i="3"/>
  <c r="A309" i="3"/>
  <c r="A309" i="1"/>
  <c r="C980" i="3"/>
  <c r="C980" i="1"/>
  <c r="C930" i="3"/>
  <c r="C930" i="1"/>
  <c r="I226" i="1"/>
  <c r="J1004" i="2"/>
  <c r="C986" i="3"/>
  <c r="C986" i="1"/>
  <c r="C977" i="3"/>
  <c r="C977" i="1"/>
  <c r="C959" i="3"/>
  <c r="C959" i="1"/>
  <c r="C912" i="3"/>
  <c r="C912" i="1"/>
  <c r="C896" i="3"/>
  <c r="C896" i="1"/>
  <c r="C555" i="3"/>
  <c r="C585" i="2"/>
  <c r="C555" i="1"/>
  <c r="ER807" i="2"/>
  <c r="C926" i="3"/>
  <c r="C926" i="1"/>
  <c r="C914" i="3"/>
  <c r="C914" i="1"/>
  <c r="C984" i="3"/>
  <c r="C984" i="1"/>
  <c r="ER238" i="3"/>
  <c r="ER513" i="2"/>
  <c r="ER238" i="1"/>
  <c r="C975" i="3"/>
  <c r="C975" i="1"/>
  <c r="C428" i="3"/>
  <c r="C937" i="2"/>
  <c r="EF160" i="2"/>
  <c r="C428" i="1"/>
  <c r="ER765" i="2"/>
  <c r="C351" i="3"/>
  <c r="C773" i="2"/>
  <c r="EF83" i="2"/>
  <c r="C351" i="1"/>
  <c r="BE304" i="2"/>
  <c r="F965" i="2"/>
  <c r="F965" i="1" s="1"/>
  <c r="F964" i="2"/>
  <c r="F964" i="1" s="1"/>
  <c r="F959" i="2"/>
  <c r="F959" i="1" s="1"/>
  <c r="R443" i="2"/>
  <c r="C350" i="3"/>
  <c r="C772" i="2"/>
  <c r="EF82" i="2"/>
  <c r="C350" i="1"/>
  <c r="C768" i="3"/>
  <c r="C768" i="1"/>
  <c r="AE14" i="2"/>
  <c r="AR27" i="2"/>
  <c r="H307" i="2"/>
  <c r="AE11" i="2"/>
  <c r="ER814" i="3"/>
  <c r="ER814" i="1"/>
  <c r="C547" i="3"/>
  <c r="C577" i="2"/>
  <c r="C547" i="1"/>
  <c r="C987" i="3"/>
  <c r="C987" i="1"/>
  <c r="C631" i="3"/>
  <c r="C663" i="2"/>
  <c r="C631" i="1"/>
  <c r="C963" i="3"/>
  <c r="C963" i="1"/>
  <c r="C918" i="3"/>
  <c r="C918" i="1"/>
  <c r="C742" i="3"/>
  <c r="C742" i="1"/>
  <c r="C556" i="3"/>
  <c r="C586" i="2"/>
  <c r="C556" i="1"/>
  <c r="C974" i="3"/>
  <c r="C974" i="1"/>
  <c r="C968" i="3"/>
  <c r="C968" i="1"/>
  <c r="C964" i="3"/>
  <c r="C964" i="1"/>
  <c r="C960" i="3"/>
  <c r="C960" i="1"/>
  <c r="C559" i="3"/>
  <c r="C589" i="2"/>
  <c r="C559" i="1"/>
  <c r="C560" i="3"/>
  <c r="C590" i="2"/>
  <c r="C560" i="1"/>
  <c r="C581" i="3"/>
  <c r="C611" i="2"/>
  <c r="C581" i="1"/>
  <c r="C925" i="3"/>
  <c r="C925" i="1"/>
  <c r="C755" i="3"/>
  <c r="C755" i="1"/>
  <c r="C919" i="3"/>
  <c r="C919" i="1"/>
  <c r="C752" i="3"/>
  <c r="C752" i="1"/>
  <c r="C903" i="3"/>
  <c r="C903" i="1"/>
  <c r="C727" i="3"/>
  <c r="C727" i="1"/>
  <c r="C862" i="3"/>
  <c r="C862" i="1"/>
  <c r="C725" i="3"/>
  <c r="C725" i="1"/>
  <c r="C557" i="3"/>
  <c r="C587" i="2"/>
  <c r="C557" i="1"/>
  <c r="C553" i="3"/>
  <c r="C583" i="2"/>
  <c r="C553" i="1"/>
  <c r="C757" i="3"/>
  <c r="C757" i="1"/>
  <c r="C923" i="3"/>
  <c r="C923" i="1"/>
  <c r="C754" i="3"/>
  <c r="C754" i="1"/>
  <c r="C750" i="3"/>
  <c r="C750" i="1"/>
  <c r="C745" i="3"/>
  <c r="C745" i="1"/>
  <c r="C898" i="3"/>
  <c r="C898" i="1"/>
  <c r="C857" i="3"/>
  <c r="C857" i="1"/>
  <c r="C836" i="3"/>
  <c r="C836" i="1"/>
  <c r="C826" i="3"/>
  <c r="C826" i="1"/>
  <c r="C584" i="3"/>
  <c r="C614" i="2"/>
  <c r="G966" i="2"/>
  <c r="G966" i="1" s="1"/>
  <c r="G963" i="2"/>
  <c r="G963" i="1" s="1"/>
  <c r="C910" i="3"/>
  <c r="C910" i="1"/>
  <c r="C909" i="3"/>
  <c r="C909" i="1"/>
  <c r="C887" i="3"/>
  <c r="C887" i="1"/>
  <c r="C860" i="3"/>
  <c r="C860" i="1"/>
  <c r="C740" i="3"/>
  <c r="C740" i="1"/>
  <c r="C737" i="3"/>
  <c r="C737" i="1"/>
  <c r="C888" i="3"/>
  <c r="C888" i="1"/>
  <c r="C353" i="3"/>
  <c r="EF85" i="2"/>
  <c r="C353" i="1"/>
  <c r="G962" i="2"/>
  <c r="G962" i="1" s="1"/>
  <c r="G204" i="2"/>
  <c r="AE176" i="2"/>
  <c r="C442" i="3"/>
  <c r="C950" i="2"/>
  <c r="EF175" i="2"/>
  <c r="C442" i="1"/>
  <c r="C75" i="2"/>
  <c r="H958" i="2"/>
  <c r="H958" i="1" s="1"/>
  <c r="H464" i="2"/>
  <c r="G958" i="2"/>
  <c r="G958" i="1" s="1"/>
  <c r="G464" i="2"/>
  <c r="EF428" i="2"/>
  <c r="C429" i="3"/>
  <c r="C938" i="2"/>
  <c r="EF161" i="2"/>
  <c r="C429" i="1"/>
  <c r="C441" i="3"/>
  <c r="C949" i="2"/>
  <c r="EF174" i="2"/>
  <c r="C441" i="1"/>
  <c r="AE304" i="2"/>
  <c r="R304" i="2"/>
  <c r="C821" i="3"/>
  <c r="C821" i="1"/>
  <c r="R37" i="2"/>
  <c r="H965" i="2"/>
  <c r="H965" i="1" s="1"/>
  <c r="H959" i="2"/>
  <c r="H959" i="1" s="1"/>
  <c r="BE443" i="2"/>
  <c r="E443" i="2"/>
  <c r="AE443" i="2"/>
  <c r="C848" i="3"/>
  <c r="C848" i="1"/>
  <c r="C834" i="3"/>
  <c r="C834" i="1"/>
  <c r="R176" i="2"/>
  <c r="C847" i="3"/>
  <c r="C847" i="1"/>
  <c r="BE14" i="2"/>
  <c r="F961" i="2"/>
  <c r="F961" i="1" s="1"/>
  <c r="C758" i="3"/>
  <c r="C758" i="1"/>
  <c r="C889" i="3"/>
  <c r="C889" i="1"/>
  <c r="C885" i="3"/>
  <c r="C885" i="1"/>
  <c r="C845" i="3"/>
  <c r="C845" i="1"/>
  <c r="C966" i="3"/>
  <c r="C966" i="1"/>
  <c r="C871" i="3"/>
  <c r="C871" i="1"/>
  <c r="C544" i="3"/>
  <c r="C574" i="2"/>
  <c r="C544" i="1"/>
  <c r="C916" i="3"/>
  <c r="C916" i="1"/>
  <c r="C748" i="3"/>
  <c r="C748" i="1"/>
  <c r="C878" i="3"/>
  <c r="C878" i="1"/>
  <c r="C823" i="3"/>
  <c r="C823" i="1"/>
  <c r="A448" i="3"/>
  <c r="A448" i="1"/>
  <c r="C580" i="3"/>
  <c r="C610" i="2"/>
  <c r="C580" i="1"/>
  <c r="H962" i="2"/>
  <c r="H962" i="1" s="1"/>
  <c r="C572" i="3"/>
  <c r="C602" i="2"/>
  <c r="C572" i="1"/>
  <c r="C873" i="3"/>
  <c r="C873" i="1"/>
  <c r="C352" i="3"/>
  <c r="EF84" i="2"/>
  <c r="C352" i="1"/>
  <c r="H796" i="1"/>
  <c r="F796" i="1"/>
  <c r="ER810" i="2"/>
  <c r="ER805" i="3"/>
  <c r="ER806" i="2"/>
  <c r="ER805" i="1"/>
  <c r="ER813" i="2"/>
  <c r="C543" i="3"/>
  <c r="C573" i="2"/>
  <c r="C543" i="1"/>
  <c r="C985" i="3"/>
  <c r="C985" i="1"/>
  <c r="C983" i="3"/>
  <c r="C983" i="1"/>
  <c r="C967" i="3"/>
  <c r="C967" i="1"/>
  <c r="C942" i="3"/>
  <c r="C942" i="1"/>
  <c r="C920" i="3"/>
  <c r="C920" i="1"/>
  <c r="C746" i="3"/>
  <c r="C746" i="1"/>
  <c r="C902" i="3"/>
  <c r="C902" i="1"/>
  <c r="C978" i="3"/>
  <c r="C978" i="1"/>
  <c r="C979" i="3"/>
  <c r="C979" i="1"/>
  <c r="C921" i="3"/>
  <c r="C921" i="1"/>
  <c r="C915" i="3"/>
  <c r="C915" i="1"/>
  <c r="C913" i="3"/>
  <c r="C913" i="1"/>
  <c r="C874" i="3"/>
  <c r="C874" i="1"/>
  <c r="C870" i="3"/>
  <c r="C870" i="1"/>
  <c r="C868" i="3"/>
  <c r="C868" i="1"/>
  <c r="C858" i="3"/>
  <c r="C858" i="1"/>
  <c r="C843" i="3"/>
  <c r="C843" i="1"/>
  <c r="C825" i="3"/>
  <c r="C825" i="1"/>
  <c r="C976" i="3"/>
  <c r="C976" i="1"/>
  <c r="F967" i="2"/>
  <c r="F967" i="1" s="1"/>
  <c r="H967" i="2"/>
  <c r="H967" i="1" s="1"/>
  <c r="C548" i="3"/>
  <c r="C578" i="2"/>
  <c r="C548" i="1"/>
  <c r="C929" i="3"/>
  <c r="C929" i="1"/>
  <c r="C924" i="3"/>
  <c r="C924" i="1"/>
  <c r="C917" i="3"/>
  <c r="C917" i="1"/>
  <c r="C911" i="3"/>
  <c r="C911" i="1"/>
  <c r="C747" i="3"/>
  <c r="C747" i="1"/>
  <c r="C905" i="3"/>
  <c r="C905" i="1"/>
  <c r="C741" i="3"/>
  <c r="C741" i="1"/>
  <c r="C863" i="3"/>
  <c r="C863" i="1"/>
  <c r="C859" i="3"/>
  <c r="C859" i="1"/>
  <c r="ER481" i="3"/>
  <c r="ER481" i="1"/>
  <c r="C588" i="3"/>
  <c r="C618" i="2"/>
  <c r="C576" i="3"/>
  <c r="C606" i="2"/>
  <c r="C576" i="1"/>
  <c r="C545" i="3"/>
  <c r="C575" i="2"/>
  <c r="C545" i="1"/>
  <c r="C961" i="3"/>
  <c r="C961" i="1"/>
  <c r="C922" i="3"/>
  <c r="C922" i="1"/>
  <c r="C744" i="3"/>
  <c r="C744" i="1"/>
  <c r="C872" i="3"/>
  <c r="C872" i="1"/>
  <c r="C864" i="3"/>
  <c r="C864" i="1"/>
  <c r="C931" i="3"/>
  <c r="C931" i="1"/>
  <c r="C899" i="3"/>
  <c r="C899" i="1"/>
  <c r="C893" i="3"/>
  <c r="C893" i="1"/>
  <c r="C827" i="3"/>
  <c r="C827" i="1"/>
  <c r="C824" i="3"/>
  <c r="C824" i="1"/>
  <c r="BE176" i="2"/>
  <c r="E176" i="2"/>
  <c r="C897" i="3"/>
  <c r="C897" i="1"/>
  <c r="AR176" i="2"/>
  <c r="C427" i="3"/>
  <c r="C936" i="2"/>
  <c r="EF159" i="2"/>
  <c r="C427" i="1"/>
  <c r="C861" i="3"/>
  <c r="C861" i="1"/>
  <c r="C443" i="3"/>
  <c r="C951" i="2"/>
  <c r="EF176" i="2"/>
  <c r="C443" i="1"/>
  <c r="C729" i="3"/>
  <c r="C729" i="1"/>
  <c r="E27" i="2"/>
  <c r="C884" i="3"/>
  <c r="C884" i="1"/>
  <c r="BE27" i="2"/>
  <c r="E11" i="2"/>
  <c r="BE11" i="2"/>
  <c r="C541" i="3"/>
  <c r="C571" i="2"/>
  <c r="C541" i="1"/>
  <c r="AR443" i="2"/>
  <c r="EF441" i="2"/>
  <c r="EF350" i="2"/>
  <c r="E14" i="2"/>
  <c r="R14" i="2"/>
  <c r="ER185" i="3"/>
  <c r="ER185" i="1"/>
  <c r="F307" i="2"/>
  <c r="G307" i="2"/>
  <c r="G1006" i="2"/>
  <c r="H3" i="2"/>
  <c r="G3" i="1"/>
  <c r="C743" i="3"/>
  <c r="C743" i="1"/>
  <c r="C894" i="3"/>
  <c r="C894" i="1"/>
  <c r="C869" i="3"/>
  <c r="C869" i="1"/>
  <c r="C835" i="3"/>
  <c r="C835" i="1"/>
  <c r="C822" i="3"/>
  <c r="C822" i="1"/>
  <c r="C972" i="3"/>
  <c r="C972" i="1"/>
  <c r="G967" i="2"/>
  <c r="G967" i="1" s="1"/>
  <c r="C965" i="3"/>
  <c r="C965" i="1"/>
  <c r="C932" i="3"/>
  <c r="C932" i="1"/>
  <c r="C756" i="3"/>
  <c r="C756" i="1"/>
  <c r="C739" i="3"/>
  <c r="C739" i="1"/>
  <c r="C865" i="3"/>
  <c r="C865" i="1"/>
  <c r="C846" i="3"/>
  <c r="C846" i="1"/>
  <c r="C749" i="3"/>
  <c r="C749" i="1"/>
  <c r="C866" i="3"/>
  <c r="C866" i="1"/>
  <c r="C837" i="3"/>
  <c r="C837" i="1"/>
  <c r="C430" i="3"/>
  <c r="C939" i="2"/>
  <c r="EF162" i="2"/>
  <c r="C430" i="1"/>
  <c r="C345" i="3"/>
  <c r="C767" i="2"/>
  <c r="EF77" i="2"/>
  <c r="C345" i="1"/>
  <c r="C838" i="3"/>
  <c r="C838" i="1"/>
  <c r="C432" i="3"/>
  <c r="C941" i="2"/>
  <c r="EF164" i="2"/>
  <c r="C432" i="1"/>
  <c r="E462" i="2"/>
  <c r="E37" i="2"/>
  <c r="E304" i="2"/>
  <c r="C956" i="3"/>
  <c r="C956" i="1"/>
  <c r="C561" i="3"/>
  <c r="C591" i="2"/>
  <c r="C561" i="1"/>
  <c r="C973" i="3"/>
  <c r="C973" i="1"/>
  <c r="C759" i="3"/>
  <c r="C759" i="1"/>
  <c r="C753" i="3"/>
  <c r="C753" i="1"/>
  <c r="C751" i="3"/>
  <c r="C751" i="1"/>
  <c r="C906" i="3"/>
  <c r="C906" i="1"/>
  <c r="C952" i="3"/>
  <c r="C952" i="1"/>
  <c r="C738" i="3"/>
  <c r="C738" i="1"/>
  <c r="C820" i="3"/>
  <c r="C820" i="1"/>
  <c r="C549" i="3"/>
  <c r="C579" i="2"/>
  <c r="C549" i="1"/>
  <c r="G961" i="2"/>
  <c r="G961" i="1" s="1"/>
  <c r="C907" i="3"/>
  <c r="C907" i="1"/>
  <c r="C900" i="3"/>
  <c r="C900" i="1"/>
  <c r="C895" i="3"/>
  <c r="C895" i="1"/>
  <c r="C891" i="3"/>
  <c r="C891" i="1"/>
  <c r="C886" i="3"/>
  <c r="C886" i="1"/>
  <c r="C875" i="3"/>
  <c r="C875" i="1"/>
  <c r="C726" i="3"/>
  <c r="C726" i="1"/>
  <c r="C844" i="3"/>
  <c r="C844" i="1"/>
  <c r="C832" i="3"/>
  <c r="C832" i="1"/>
  <c r="F966" i="2"/>
  <c r="F966" i="1" s="1"/>
  <c r="H963" i="2"/>
  <c r="H963" i="1" s="1"/>
  <c r="C962" i="3"/>
  <c r="C962" i="1"/>
  <c r="C904" i="3"/>
  <c r="C904" i="1"/>
  <c r="C901" i="3"/>
  <c r="C901" i="1"/>
  <c r="C892" i="3"/>
  <c r="C892" i="1"/>
  <c r="C876" i="3"/>
  <c r="C876" i="1"/>
  <c r="F225" i="1"/>
  <c r="C438" i="3"/>
  <c r="C946" i="2"/>
  <c r="EF171" i="2"/>
  <c r="C438" i="1"/>
  <c r="C348" i="3"/>
  <c r="C770" i="2"/>
  <c r="EF80" i="2"/>
  <c r="C348" i="1"/>
  <c r="C347" i="3"/>
  <c r="C769" i="2"/>
  <c r="EF79" i="2"/>
  <c r="C347" i="1"/>
  <c r="F962" i="2"/>
  <c r="F962" i="1" s="1"/>
  <c r="C877" i="3"/>
  <c r="C877" i="1"/>
  <c r="C867" i="3"/>
  <c r="C867" i="1"/>
  <c r="EF427" i="2"/>
  <c r="F958" i="2"/>
  <c r="F958" i="1" s="1"/>
  <c r="F464" i="2"/>
  <c r="C439" i="3"/>
  <c r="C947" i="2"/>
  <c r="EF172" i="2"/>
  <c r="C439" i="1"/>
  <c r="C833" i="3"/>
  <c r="C833" i="1"/>
  <c r="C440" i="3"/>
  <c r="C948" i="2"/>
  <c r="EF173" i="2"/>
  <c r="C440" i="1"/>
  <c r="EF352" i="2"/>
  <c r="EF351" i="2"/>
  <c r="C908" i="3"/>
  <c r="C908" i="1"/>
  <c r="C879" i="3"/>
  <c r="C879" i="1"/>
  <c r="C940" i="3"/>
  <c r="C940" i="1"/>
  <c r="C349" i="3"/>
  <c r="C771" i="2"/>
  <c r="EF81" i="2"/>
  <c r="C349" i="1"/>
  <c r="AE37" i="2"/>
  <c r="AR304" i="2"/>
  <c r="BE37" i="2"/>
  <c r="AE27" i="2"/>
  <c r="AR11" i="2"/>
  <c r="G965" i="2"/>
  <c r="G965" i="1" s="1"/>
  <c r="G959" i="2"/>
  <c r="G959" i="1" s="1"/>
  <c r="C958" i="3"/>
  <c r="C958" i="1"/>
  <c r="AR37" i="2"/>
  <c r="R27" i="2"/>
  <c r="AR14" i="2"/>
  <c r="E1006" i="2"/>
  <c r="E4" i="2"/>
  <c r="E3" i="1"/>
  <c r="E1005" i="1" s="1"/>
  <c r="F793" i="2" l="1"/>
  <c r="I792" i="2"/>
  <c r="I796" i="2"/>
  <c r="H792" i="1"/>
  <c r="J796" i="2"/>
  <c r="J792" i="2"/>
  <c r="ER233" i="2"/>
  <c r="ER233" i="3" s="1"/>
  <c r="ER176" i="2"/>
  <c r="ER176" i="3" s="1"/>
  <c r="ER85" i="2"/>
  <c r="ER85" i="1" s="1"/>
  <c r="C571" i="3"/>
  <c r="C601" i="2"/>
  <c r="C571" i="1"/>
  <c r="C575" i="3"/>
  <c r="C605" i="2"/>
  <c r="C575" i="1"/>
  <c r="ER734" i="2"/>
  <c r="ER233" i="1"/>
  <c r="F970" i="2"/>
  <c r="F970" i="1" s="1"/>
  <c r="ER119" i="2"/>
  <c r="C939" i="3"/>
  <c r="C939" i="1"/>
  <c r="ER152" i="2"/>
  <c r="ER145" i="2"/>
  <c r="C770" i="3"/>
  <c r="C770" i="1"/>
  <c r="C579" i="3"/>
  <c r="C609" i="2"/>
  <c r="C579" i="1"/>
  <c r="ER95" i="2"/>
  <c r="ER731" i="2"/>
  <c r="ER37" i="2"/>
  <c r="G1008" i="2"/>
  <c r="H1006" i="2"/>
  <c r="I3" i="2"/>
  <c r="H3" i="1"/>
  <c r="BE15" i="2"/>
  <c r="ER14" i="2"/>
  <c r="C936" i="3"/>
  <c r="C936" i="1"/>
  <c r="ER125" i="2"/>
  <c r="ER96" i="2"/>
  <c r="ER111" i="2"/>
  <c r="C611" i="3"/>
  <c r="C643" i="2"/>
  <c r="C611" i="1"/>
  <c r="C589" i="3"/>
  <c r="C619" i="2"/>
  <c r="C589" i="1"/>
  <c r="G797" i="2"/>
  <c r="C591" i="3"/>
  <c r="C621" i="2"/>
  <c r="C591" i="1"/>
  <c r="ER236" i="2"/>
  <c r="C771" i="3"/>
  <c r="C771" i="1"/>
  <c r="ER153" i="2"/>
  <c r="ER114" i="2"/>
  <c r="C941" i="3"/>
  <c r="C941" i="1"/>
  <c r="E15" i="2"/>
  <c r="F18" i="2"/>
  <c r="ER11" i="2"/>
  <c r="ER100" i="2"/>
  <c r="C618" i="3"/>
  <c r="C650" i="2"/>
  <c r="C618" i="1"/>
  <c r="ER810" i="3"/>
  <c r="ER810" i="1"/>
  <c r="G18" i="2"/>
  <c r="C75" i="3"/>
  <c r="C343" i="2"/>
  <c r="EF343" i="2"/>
  <c r="C75" i="1"/>
  <c r="C772" i="3"/>
  <c r="C772" i="1"/>
  <c r="C948" i="3"/>
  <c r="C948" i="1"/>
  <c r="H18" i="2"/>
  <c r="C769" i="3"/>
  <c r="C769" i="1"/>
  <c r="F793" i="1"/>
  <c r="F794" i="2"/>
  <c r="F4" i="2"/>
  <c r="G4" i="2" s="1"/>
  <c r="H4" i="2" s="1"/>
  <c r="ER241" i="2"/>
  <c r="C947" i="3"/>
  <c r="C947" i="1"/>
  <c r="C946" i="3"/>
  <c r="C946" i="1"/>
  <c r="ER106" i="2"/>
  <c r="ER816" i="2"/>
  <c r="C767" i="3"/>
  <c r="C767" i="1"/>
  <c r="G793" i="2"/>
  <c r="C951" i="3"/>
  <c r="C951" i="1"/>
  <c r="AR15" i="2"/>
  <c r="C606" i="3"/>
  <c r="C638" i="2"/>
  <c r="C606" i="1"/>
  <c r="C602" i="3"/>
  <c r="C634" i="2"/>
  <c r="C602" i="1"/>
  <c r="C950" i="3"/>
  <c r="C950" i="1"/>
  <c r="ER53" i="2"/>
  <c r="C586" i="3"/>
  <c r="C616" i="2"/>
  <c r="C586" i="1"/>
  <c r="ER122" i="2"/>
  <c r="ER807" i="3"/>
  <c r="ER807" i="1"/>
  <c r="I961" i="2"/>
  <c r="I961" i="1" s="1"/>
  <c r="I960" i="2"/>
  <c r="I960" i="1" s="1"/>
  <c r="I963" i="2"/>
  <c r="I963" i="1" s="1"/>
  <c r="I966" i="2"/>
  <c r="I966" i="1" s="1"/>
  <c r="C573" i="3"/>
  <c r="C603" i="2"/>
  <c r="C573" i="1"/>
  <c r="ER813" i="3"/>
  <c r="ER813" i="1"/>
  <c r="G970" i="2"/>
  <c r="G970" i="1" s="1"/>
  <c r="H970" i="2"/>
  <c r="H970" i="1" s="1"/>
  <c r="ER787" i="2"/>
  <c r="C614" i="3"/>
  <c r="C646" i="2"/>
  <c r="C614" i="1"/>
  <c r="C587" i="3"/>
  <c r="C617" i="2"/>
  <c r="C587" i="1"/>
  <c r="C590" i="3"/>
  <c r="C620" i="2"/>
  <c r="C590" i="1"/>
  <c r="ER232" i="2"/>
  <c r="ER104" i="2"/>
  <c r="ER765" i="3"/>
  <c r="ER765" i="1"/>
  <c r="C937" i="3"/>
  <c r="C937" i="1"/>
  <c r="ER513" i="3"/>
  <c r="ER513" i="1"/>
  <c r="ER987" i="2"/>
  <c r="I964" i="2"/>
  <c r="I964" i="1" s="1"/>
  <c r="I968" i="2"/>
  <c r="I968" i="1" s="1"/>
  <c r="I307" i="2"/>
  <c r="I967" i="2"/>
  <c r="I967" i="1" s="1"/>
  <c r="I796" i="1"/>
  <c r="ER27" i="2"/>
  <c r="C578" i="3"/>
  <c r="C608" i="2"/>
  <c r="C578" i="1"/>
  <c r="ER239" i="2"/>
  <c r="F446" i="2"/>
  <c r="G446" i="2"/>
  <c r="C938" i="3"/>
  <c r="C938" i="1"/>
  <c r="H793" i="2"/>
  <c r="C583" i="3"/>
  <c r="C613" i="2"/>
  <c r="C583" i="1"/>
  <c r="F797" i="2"/>
  <c r="H797" i="2"/>
  <c r="H180" i="2"/>
  <c r="R15" i="2"/>
  <c r="C773" i="3"/>
  <c r="C773" i="1"/>
  <c r="C585" i="3"/>
  <c r="C615" i="2"/>
  <c r="C585" i="1"/>
  <c r="I225" i="1"/>
  <c r="I959" i="2"/>
  <c r="I959" i="1" s="1"/>
  <c r="I965" i="2"/>
  <c r="I965" i="1" s="1"/>
  <c r="I204" i="2"/>
  <c r="I962" i="2"/>
  <c r="I962" i="1" s="1"/>
  <c r="K1004" i="2"/>
  <c r="ER147" i="2"/>
  <c r="ER806" i="3"/>
  <c r="ER806" i="1"/>
  <c r="ER107" i="2"/>
  <c r="C610" i="3"/>
  <c r="C642" i="2"/>
  <c r="C610" i="1"/>
  <c r="C574" i="3"/>
  <c r="C604" i="2"/>
  <c r="C574" i="1"/>
  <c r="H446" i="2"/>
  <c r="F29" i="2"/>
  <c r="C949" i="3"/>
  <c r="C949" i="1"/>
  <c r="ER780" i="2"/>
  <c r="ER780" i="1" s="1"/>
  <c r="AE15" i="2"/>
  <c r="ER240" i="2"/>
  <c r="C663" i="3"/>
  <c r="C663" i="1"/>
  <c r="C577" i="3"/>
  <c r="C607" i="2"/>
  <c r="C577" i="1"/>
  <c r="I18" i="2"/>
  <c r="I958" i="2"/>
  <c r="I958" i="1" s="1"/>
  <c r="I464" i="2"/>
  <c r="I792" i="1" l="1"/>
  <c r="L1004" i="2"/>
  <c r="K792" i="2"/>
  <c r="K796" i="2"/>
  <c r="ER508" i="2"/>
  <c r="ER508" i="1" s="1"/>
  <c r="ER85" i="3"/>
  <c r="ER176" i="1"/>
  <c r="ER353" i="2"/>
  <c r="ER353" i="1" s="1"/>
  <c r="ER443" i="2"/>
  <c r="ER951" i="2" s="1"/>
  <c r="L226" i="1"/>
  <c r="C604" i="3"/>
  <c r="C636" i="2"/>
  <c r="C604" i="1"/>
  <c r="C615" i="3"/>
  <c r="C647" i="2"/>
  <c r="C615" i="1"/>
  <c r="F797" i="1"/>
  <c r="F798" i="2"/>
  <c r="F800" i="2" s="1"/>
  <c r="C620" i="3"/>
  <c r="C652" i="2"/>
  <c r="C620" i="1"/>
  <c r="ER107" i="1"/>
  <c r="ER375" i="2"/>
  <c r="ER104" i="3"/>
  <c r="ER372" i="2"/>
  <c r="ER104" i="1"/>
  <c r="C617" i="3"/>
  <c r="C649" i="2"/>
  <c r="C617" i="1"/>
  <c r="C646" i="3"/>
  <c r="C678" i="2"/>
  <c r="C646" i="1"/>
  <c r="C603" i="3"/>
  <c r="C635" i="2"/>
  <c r="C603" i="1"/>
  <c r="J796" i="1"/>
  <c r="J958" i="2"/>
  <c r="J958" i="1" s="1"/>
  <c r="J464" i="2"/>
  <c r="J967" i="2"/>
  <c r="J967" i="1" s="1"/>
  <c r="C616" i="3"/>
  <c r="C648" i="2"/>
  <c r="C616" i="1"/>
  <c r="F448" i="2"/>
  <c r="ER241" i="3"/>
  <c r="ER516" i="2"/>
  <c r="ER241" i="1"/>
  <c r="C343" i="3"/>
  <c r="EF75" i="2"/>
  <c r="EF1" i="2" s="1"/>
  <c r="C343" i="1"/>
  <c r="ER15" i="2"/>
  <c r="ER281" i="2"/>
  <c r="ER14" i="1"/>
  <c r="ER240" i="3"/>
  <c r="ER515" i="2"/>
  <c r="ER240" i="1"/>
  <c r="H797" i="1"/>
  <c r="H798" i="2"/>
  <c r="H798" i="1" s="1"/>
  <c r="C613" i="3"/>
  <c r="C645" i="2"/>
  <c r="C613" i="1"/>
  <c r="ER27" i="3"/>
  <c r="ER27" i="1"/>
  <c r="I970" i="2"/>
  <c r="I970" i="1" s="1"/>
  <c r="C607" i="3"/>
  <c r="C639" i="2"/>
  <c r="C607" i="1"/>
  <c r="ER415" i="2"/>
  <c r="ER415" i="1" s="1"/>
  <c r="ER147" i="1"/>
  <c r="M1004" i="2"/>
  <c r="K226" i="1"/>
  <c r="F180" i="2"/>
  <c r="H793" i="1"/>
  <c r="H794" i="2"/>
  <c r="ER239" i="3"/>
  <c r="ER514" i="2"/>
  <c r="ER239" i="1"/>
  <c r="C608" i="3"/>
  <c r="C640" i="2"/>
  <c r="C608" i="1"/>
  <c r="ER987" i="3"/>
  <c r="ER987" i="1"/>
  <c r="ER232" i="3"/>
  <c r="ER232" i="1"/>
  <c r="ER507" i="2"/>
  <c r="J18" i="2"/>
  <c r="J961" i="2"/>
  <c r="J961" i="1" s="1"/>
  <c r="J965" i="2"/>
  <c r="J965" i="1" s="1"/>
  <c r="J225" i="1"/>
  <c r="J226" i="1"/>
  <c r="J204" i="2"/>
  <c r="J960" i="2"/>
  <c r="J960" i="1" s="1"/>
  <c r="C634" i="3"/>
  <c r="C666" i="2"/>
  <c r="C634" i="1"/>
  <c r="G793" i="1"/>
  <c r="G794" i="2"/>
  <c r="ER100" i="3"/>
  <c r="ER100" i="1"/>
  <c r="ER368" i="2"/>
  <c r="ER153" i="3"/>
  <c r="ER153" i="1"/>
  <c r="ER421" i="2"/>
  <c r="C621" i="3"/>
  <c r="C653" i="2"/>
  <c r="C621" i="1"/>
  <c r="G180" i="2"/>
  <c r="I797" i="2"/>
  <c r="ER125" i="3"/>
  <c r="ER125" i="1"/>
  <c r="ER393" i="2"/>
  <c r="I1006" i="2"/>
  <c r="J3" i="2"/>
  <c r="I4" i="2"/>
  <c r="I3" i="1"/>
  <c r="ER37" i="3"/>
  <c r="ER37" i="1"/>
  <c r="ER304" i="2"/>
  <c r="ER731" i="3"/>
  <c r="ER731" i="1"/>
  <c r="C609" i="3"/>
  <c r="C641" i="2"/>
  <c r="C609" i="1"/>
  <c r="ER145" i="3"/>
  <c r="ER145" i="1"/>
  <c r="ER413" i="2"/>
  <c r="C601" i="3"/>
  <c r="C633" i="2"/>
  <c r="C601" i="1"/>
  <c r="J964" i="2"/>
  <c r="J964" i="1" s="1"/>
  <c r="ER53" i="3"/>
  <c r="ER321" i="2"/>
  <c r="ER53" i="1"/>
  <c r="C638" i="3"/>
  <c r="C670" i="2"/>
  <c r="C638" i="1"/>
  <c r="F794" i="1"/>
  <c r="C650" i="3"/>
  <c r="C682" i="2"/>
  <c r="C650" i="1"/>
  <c r="ER382" i="2"/>
  <c r="ER114" i="1"/>
  <c r="ER236" i="3"/>
  <c r="ER511" i="2"/>
  <c r="ER236" i="1"/>
  <c r="G797" i="1"/>
  <c r="G798" i="2"/>
  <c r="G798" i="1" s="1"/>
  <c r="C619" i="3"/>
  <c r="C651" i="2"/>
  <c r="C619" i="1"/>
  <c r="C643" i="3"/>
  <c r="C675" i="2"/>
  <c r="C643" i="1"/>
  <c r="ER111" i="1"/>
  <c r="ER379" i="2"/>
  <c r="ER95" i="3"/>
  <c r="ER95" i="1"/>
  <c r="ER363" i="2"/>
  <c r="ER119" i="3"/>
  <c r="ER119" i="1"/>
  <c r="ER387" i="2"/>
  <c r="ER508" i="3"/>
  <c r="ER734" i="3"/>
  <c r="ER734" i="1"/>
  <c r="C642" i="3"/>
  <c r="C674" i="2"/>
  <c r="C642" i="1"/>
  <c r="ER788" i="2"/>
  <c r="ER788" i="1" s="1"/>
  <c r="ER786" i="2"/>
  <c r="ER786" i="1" s="1"/>
  <c r="ER789" i="2"/>
  <c r="ER789" i="1" s="1"/>
  <c r="ER787" i="1"/>
  <c r="J959" i="2"/>
  <c r="J959" i="1" s="1"/>
  <c r="J966" i="2"/>
  <c r="J966" i="1" s="1"/>
  <c r="I793" i="2"/>
  <c r="ER750" i="2"/>
  <c r="J962" i="2"/>
  <c r="J962" i="1" s="1"/>
  <c r="J963" i="2"/>
  <c r="J963" i="1" s="1"/>
  <c r="J968" i="2"/>
  <c r="J968" i="1" s="1"/>
  <c r="J792" i="1"/>
  <c r="ER122" i="3"/>
  <c r="ER390" i="2"/>
  <c r="ER122" i="1"/>
  <c r="ER816" i="3"/>
  <c r="ER804" i="2"/>
  <c r="ER816" i="1"/>
  <c r="ER106" i="3"/>
  <c r="ER374" i="2"/>
  <c r="ER106" i="1"/>
  <c r="ER11" i="3"/>
  <c r="ER278" i="2"/>
  <c r="ER11" i="1"/>
  <c r="ER96" i="3"/>
  <c r="ER96" i="1"/>
  <c r="ER364" i="2"/>
  <c r="G29" i="2"/>
  <c r="E1008" i="2"/>
  <c r="ER152" i="3"/>
  <c r="ER420" i="2"/>
  <c r="ER152" i="1"/>
  <c r="C605" i="3"/>
  <c r="C637" i="2"/>
  <c r="C605" i="1"/>
  <c r="M792" i="2" l="1"/>
  <c r="M796" i="2"/>
  <c r="F800" i="1"/>
  <c r="F227" i="2"/>
  <c r="F227" i="1" s="1"/>
  <c r="L796" i="2"/>
  <c r="L792" i="2"/>
  <c r="ER443" i="3"/>
  <c r="ER443" i="1"/>
  <c r="ER353" i="3"/>
  <c r="C682" i="3"/>
  <c r="C682" i="1"/>
  <c r="C670" i="3"/>
  <c r="C670" i="1"/>
  <c r="ER321" i="3"/>
  <c r="ER862" i="2"/>
  <c r="ER321" i="1"/>
  <c r="I180" i="2"/>
  <c r="ER421" i="3"/>
  <c r="ER421" i="1"/>
  <c r="ER368" i="3"/>
  <c r="ER897" i="2"/>
  <c r="ER368" i="1"/>
  <c r="G800" i="2"/>
  <c r="G794" i="1"/>
  <c r="ER514" i="3"/>
  <c r="ER563" i="2"/>
  <c r="ER514" i="1"/>
  <c r="ER988" i="2"/>
  <c r="ER623" i="2"/>
  <c r="ER687" i="2"/>
  <c r="ER655" i="2"/>
  <c r="ER593" i="2"/>
  <c r="H800" i="2"/>
  <c r="H794" i="1"/>
  <c r="K967" i="2"/>
  <c r="K967" i="1" s="1"/>
  <c r="K965" i="2"/>
  <c r="K965" i="1" s="1"/>
  <c r="ER364" i="3"/>
  <c r="ER893" i="2"/>
  <c r="ER364" i="1"/>
  <c r="C637" i="3"/>
  <c r="C669" i="2"/>
  <c r="C637" i="1"/>
  <c r="ER420" i="3"/>
  <c r="ER420" i="1"/>
  <c r="ER804" i="3"/>
  <c r="ER804" i="1"/>
  <c r="C674" i="3"/>
  <c r="C674" i="1"/>
  <c r="C675" i="3"/>
  <c r="C675" i="1"/>
  <c r="H29" i="2"/>
  <c r="J1006" i="2"/>
  <c r="J4" i="2"/>
  <c r="K3" i="2"/>
  <c r="J3" i="1"/>
  <c r="C640" i="3"/>
  <c r="C672" i="2"/>
  <c r="C640" i="1"/>
  <c r="K959" i="2"/>
  <c r="K959" i="1" s="1"/>
  <c r="K962" i="2"/>
  <c r="K962" i="1" s="1"/>
  <c r="K958" i="2"/>
  <c r="K958" i="1" s="1"/>
  <c r="K464" i="2"/>
  <c r="K796" i="1"/>
  <c r="C645" i="3"/>
  <c r="C677" i="2"/>
  <c r="C645" i="1"/>
  <c r="ER374" i="3"/>
  <c r="ER903" i="2"/>
  <c r="ER374" i="1"/>
  <c r="ER390" i="3"/>
  <c r="ER919" i="2"/>
  <c r="ER390" i="1"/>
  <c r="ER750" i="3"/>
  <c r="ER750" i="1"/>
  <c r="I793" i="1"/>
  <c r="I794" i="2"/>
  <c r="ER379" i="3"/>
  <c r="ER908" i="2"/>
  <c r="ER379" i="1"/>
  <c r="C651" i="3"/>
  <c r="C683" i="2"/>
  <c r="C651" i="1"/>
  <c r="ER382" i="3"/>
  <c r="ER911" i="2"/>
  <c r="ER382" i="1"/>
  <c r="ER413" i="3"/>
  <c r="ER413" i="1"/>
  <c r="ER393" i="3"/>
  <c r="ER922" i="2"/>
  <c r="ER393" i="1"/>
  <c r="I797" i="1"/>
  <c r="I798" i="2"/>
  <c r="I798" i="1" s="1"/>
  <c r="C653" i="3"/>
  <c r="C685" i="2"/>
  <c r="C653" i="1"/>
  <c r="ER507" i="3"/>
  <c r="ER507" i="1"/>
  <c r="K204" i="2"/>
  <c r="K966" i="2"/>
  <c r="K966" i="1" s="1"/>
  <c r="K225" i="1"/>
  <c r="K961" i="2"/>
  <c r="K961" i="1" s="1"/>
  <c r="K968" i="2"/>
  <c r="K968" i="1" s="1"/>
  <c r="K792" i="1"/>
  <c r="C639" i="3"/>
  <c r="C671" i="2"/>
  <c r="C639" i="1"/>
  <c r="J797" i="2"/>
  <c r="ER515" i="3"/>
  <c r="ER515" i="1"/>
  <c r="ER624" i="2"/>
  <c r="ER989" i="2"/>
  <c r="ER594" i="2"/>
  <c r="ER656" i="2"/>
  <c r="ER688" i="2"/>
  <c r="ER564" i="2"/>
  <c r="ER825" i="2"/>
  <c r="ER825" i="1" s="1"/>
  <c r="ER281" i="1"/>
  <c r="ER15" i="3"/>
  <c r="ER282" i="2"/>
  <c r="ER15" i="1"/>
  <c r="ER278" i="3"/>
  <c r="ER822" i="2"/>
  <c r="ER278" i="1"/>
  <c r="ER387" i="3"/>
  <c r="ER916" i="2"/>
  <c r="ER387" i="1"/>
  <c r="ER363" i="3"/>
  <c r="ER892" i="2"/>
  <c r="ER363" i="1"/>
  <c r="ER511" i="3"/>
  <c r="ER511" i="1"/>
  <c r="ER985" i="2"/>
  <c r="J793" i="2"/>
  <c r="ER951" i="3"/>
  <c r="ER951" i="1"/>
  <c r="C633" i="3"/>
  <c r="C665" i="2"/>
  <c r="C633" i="1"/>
  <c r="C641" i="3"/>
  <c r="C673" i="2"/>
  <c r="C641" i="1"/>
  <c r="ER304" i="3"/>
  <c r="ER848" i="2"/>
  <c r="ER304" i="1"/>
  <c r="C666" i="3"/>
  <c r="C666" i="1"/>
  <c r="K18" i="2"/>
  <c r="K963" i="2"/>
  <c r="K963" i="1" s="1"/>
  <c r="K964" i="2"/>
  <c r="K964" i="1" s="1"/>
  <c r="K960" i="2"/>
  <c r="K960" i="1" s="1"/>
  <c r="N1004" i="2"/>
  <c r="G448" i="2"/>
  <c r="ER516" i="3"/>
  <c r="ER565" i="2"/>
  <c r="ER516" i="1"/>
  <c r="ER689" i="2"/>
  <c r="ER657" i="2"/>
  <c r="ER625" i="2"/>
  <c r="ER990" i="2"/>
  <c r="ER595" i="2"/>
  <c r="C635" i="3"/>
  <c r="C667" i="2"/>
  <c r="C635" i="1"/>
  <c r="ER375" i="3"/>
  <c r="ER904" i="2"/>
  <c r="ER375" i="1"/>
  <c r="L959" i="2"/>
  <c r="L959" i="1" s="1"/>
  <c r="L964" i="2"/>
  <c r="L964" i="1" s="1"/>
  <c r="C678" i="3"/>
  <c r="C678" i="1"/>
  <c r="ER372" i="3"/>
  <c r="ER901" i="2"/>
  <c r="ER372" i="1"/>
  <c r="L963" i="2"/>
  <c r="L963" i="1" s="1"/>
  <c r="L967" i="2"/>
  <c r="L967" i="1" s="1"/>
  <c r="L18" i="2"/>
  <c r="L225" i="1"/>
  <c r="L204" i="2"/>
  <c r="L968" i="2"/>
  <c r="L968" i="1" s="1"/>
  <c r="C648" i="3"/>
  <c r="C680" i="2"/>
  <c r="C648" i="1"/>
  <c r="C649" i="3"/>
  <c r="C681" i="2"/>
  <c r="C649" i="1"/>
  <c r="I446" i="2"/>
  <c r="L796" i="1"/>
  <c r="L966" i="2"/>
  <c r="L966" i="1" s="1"/>
  <c r="L958" i="2"/>
  <c r="L958" i="1" s="1"/>
  <c r="L464" i="2"/>
  <c r="J970" i="2"/>
  <c r="J970" i="1" s="1"/>
  <c r="C652" i="3"/>
  <c r="C684" i="2"/>
  <c r="C652" i="1"/>
  <c r="F798" i="1"/>
  <c r="C647" i="3"/>
  <c r="C679" i="2"/>
  <c r="C647" i="1"/>
  <c r="C636" i="3"/>
  <c r="C668" i="2"/>
  <c r="C636" i="1"/>
  <c r="L965" i="2"/>
  <c r="L965" i="1" s="1"/>
  <c r="L962" i="2"/>
  <c r="L962" i="1" s="1"/>
  <c r="L961" i="2"/>
  <c r="L961" i="1" s="1"/>
  <c r="L960" i="2"/>
  <c r="L960" i="1" s="1"/>
  <c r="L792" i="1"/>
  <c r="G800" i="1" l="1"/>
  <c r="G227" i="2"/>
  <c r="G227" i="1" s="1"/>
  <c r="O1004" i="2"/>
  <c r="N792" i="2"/>
  <c r="N796" i="2"/>
  <c r="H800" i="1"/>
  <c r="H227" i="2"/>
  <c r="H227" i="1" s="1"/>
  <c r="ER904" i="3"/>
  <c r="ER904" i="1"/>
  <c r="ER625" i="3"/>
  <c r="ER625" i="1"/>
  <c r="ER565" i="3"/>
  <c r="ER565" i="1"/>
  <c r="M959" i="2"/>
  <c r="M959" i="1" s="1"/>
  <c r="M204" i="2"/>
  <c r="ER594" i="3"/>
  <c r="ER594" i="1"/>
  <c r="ER911" i="3"/>
  <c r="ER911" i="1"/>
  <c r="C677" i="3"/>
  <c r="C677" i="1"/>
  <c r="C672" i="3"/>
  <c r="C672" i="1"/>
  <c r="C669" i="3"/>
  <c r="C669" i="1"/>
  <c r="ER593" i="3"/>
  <c r="ER593" i="1"/>
  <c r="ER988" i="3"/>
  <c r="ER988" i="1"/>
  <c r="ER897" i="3"/>
  <c r="ER897" i="1"/>
  <c r="C668" i="3"/>
  <c r="C668" i="1"/>
  <c r="C679" i="3"/>
  <c r="C679" i="1"/>
  <c r="ER737" i="2"/>
  <c r="L797" i="2"/>
  <c r="ER657" i="3"/>
  <c r="ER657" i="1"/>
  <c r="M962" i="2"/>
  <c r="M962" i="1" s="1"/>
  <c r="M964" i="2"/>
  <c r="M964" i="1" s="1"/>
  <c r="M961" i="2"/>
  <c r="M961" i="1" s="1"/>
  <c r="M225" i="1"/>
  <c r="ER282" i="3"/>
  <c r="ER826" i="2"/>
  <c r="ER282" i="1"/>
  <c r="ER564" i="3"/>
  <c r="ER564" i="1"/>
  <c r="ER989" i="3"/>
  <c r="ER989" i="1"/>
  <c r="J797" i="1"/>
  <c r="J798" i="2"/>
  <c r="K797" i="2"/>
  <c r="C685" i="3"/>
  <c r="C685" i="1"/>
  <c r="I800" i="2"/>
  <c r="I794" i="1"/>
  <c r="K793" i="2"/>
  <c r="H448" i="2"/>
  <c r="ER655" i="3"/>
  <c r="ER655" i="1"/>
  <c r="L970" i="2"/>
  <c r="L970" i="1" s="1"/>
  <c r="C680" i="3"/>
  <c r="C680" i="1"/>
  <c r="ER901" i="3"/>
  <c r="ER901" i="1"/>
  <c r="ER595" i="3"/>
  <c r="ER595" i="1"/>
  <c r="ER689" i="3"/>
  <c r="ER689" i="1"/>
  <c r="P1004" i="2"/>
  <c r="N226" i="1"/>
  <c r="M968" i="2"/>
  <c r="M968" i="1" s="1"/>
  <c r="M226" i="1"/>
  <c r="M963" i="2"/>
  <c r="M963" i="1" s="1"/>
  <c r="M965" i="2"/>
  <c r="M965" i="1" s="1"/>
  <c r="M966" i="2"/>
  <c r="M966" i="1" s="1"/>
  <c r="ER848" i="3"/>
  <c r="ER848" i="1"/>
  <c r="C673" i="3"/>
  <c r="C673" i="1"/>
  <c r="C665" i="3"/>
  <c r="C665" i="1"/>
  <c r="ER916" i="3"/>
  <c r="ER916" i="1"/>
  <c r="ER822" i="3"/>
  <c r="ER822" i="1"/>
  <c r="ER688" i="3"/>
  <c r="ER688" i="1"/>
  <c r="ER624" i="3"/>
  <c r="ER624" i="1"/>
  <c r="ER903" i="3"/>
  <c r="ER903" i="1"/>
  <c r="ER687" i="3"/>
  <c r="ER687" i="1"/>
  <c r="ER563" i="3"/>
  <c r="ER563" i="1"/>
  <c r="I29" i="2"/>
  <c r="ER862" i="3"/>
  <c r="ER862" i="1"/>
  <c r="C684" i="3"/>
  <c r="C684" i="1"/>
  <c r="ER744" i="2"/>
  <c r="C681" i="3"/>
  <c r="C681" i="1"/>
  <c r="L793" i="2"/>
  <c r="C667" i="3"/>
  <c r="C667" i="1"/>
  <c r="ER990" i="3"/>
  <c r="ER990" i="1"/>
  <c r="ER743" i="2"/>
  <c r="M18" i="2"/>
  <c r="M792" i="1"/>
  <c r="M960" i="2"/>
  <c r="M960" i="1" s="1"/>
  <c r="M958" i="2"/>
  <c r="M958" i="1" s="1"/>
  <c r="M464" i="2"/>
  <c r="M967" i="2"/>
  <c r="M967" i="1" s="1"/>
  <c r="M796" i="1"/>
  <c r="J793" i="1"/>
  <c r="J794" i="2"/>
  <c r="ER985" i="3"/>
  <c r="ER985" i="1"/>
  <c r="ER892" i="3"/>
  <c r="ER892" i="1"/>
  <c r="ER656" i="3"/>
  <c r="ER656" i="1"/>
  <c r="C671" i="3"/>
  <c r="C671" i="1"/>
  <c r="ER922" i="3"/>
  <c r="ER922" i="1"/>
  <c r="C683" i="3"/>
  <c r="C683" i="1"/>
  <c r="ER908" i="3"/>
  <c r="ER908" i="1"/>
  <c r="ER919" i="3"/>
  <c r="ER919" i="1"/>
  <c r="K970" i="2"/>
  <c r="K970" i="1" s="1"/>
  <c r="K1006" i="2"/>
  <c r="K4" i="2"/>
  <c r="L3" i="2"/>
  <c r="K3" i="1"/>
  <c r="ER893" i="3"/>
  <c r="ER893" i="1"/>
  <c r="ER623" i="3"/>
  <c r="ER623" i="1"/>
  <c r="Q1004" i="2" l="1"/>
  <c r="P792" i="2"/>
  <c r="P796" i="2"/>
  <c r="I800" i="1"/>
  <c r="I227" i="2"/>
  <c r="I227" i="1" s="1"/>
  <c r="O792" i="2"/>
  <c r="O796" i="2"/>
  <c r="M793" i="2"/>
  <c r="M793" i="1" s="1"/>
  <c r="S1004" i="2"/>
  <c r="E225" i="2"/>
  <c r="E225" i="1" s="1"/>
  <c r="J800" i="2"/>
  <c r="J794" i="1"/>
  <c r="M970" i="2"/>
  <c r="M970" i="1" s="1"/>
  <c r="N966" i="2"/>
  <c r="N966" i="1" s="1"/>
  <c r="N962" i="2"/>
  <c r="N962" i="1" s="1"/>
  <c r="N959" i="2"/>
  <c r="N959" i="1" s="1"/>
  <c r="N18" i="2"/>
  <c r="N204" i="2"/>
  <c r="L797" i="1"/>
  <c r="L798" i="2"/>
  <c r="L798" i="1" s="1"/>
  <c r="O792" i="1"/>
  <c r="N797" i="2"/>
  <c r="N797" i="1" s="1"/>
  <c r="N796" i="1"/>
  <c r="N225" i="1"/>
  <c r="N958" i="2"/>
  <c r="N958" i="1" s="1"/>
  <c r="N464" i="2"/>
  <c r="N967" i="2"/>
  <c r="N967" i="1" s="1"/>
  <c r="N968" i="2"/>
  <c r="N968" i="1" s="1"/>
  <c r="N960" i="2"/>
  <c r="N960" i="1" s="1"/>
  <c r="N963" i="2"/>
  <c r="N963" i="1" s="1"/>
  <c r="J29" i="2"/>
  <c r="K797" i="1"/>
  <c r="K798" i="2"/>
  <c r="K798" i="1" s="1"/>
  <c r="ER826" i="3"/>
  <c r="ER826" i="1"/>
  <c r="O965" i="2"/>
  <c r="O965" i="1" s="1"/>
  <c r="O967" i="2"/>
  <c r="O967" i="1" s="1"/>
  <c r="ER743" i="3"/>
  <c r="ER743" i="1"/>
  <c r="L793" i="1"/>
  <c r="L794" i="2"/>
  <c r="N965" i="2"/>
  <c r="N965" i="1" s="1"/>
  <c r="N792" i="1"/>
  <c r="K793" i="1"/>
  <c r="K794" i="2"/>
  <c r="J798" i="1"/>
  <c r="O961" i="2"/>
  <c r="O961" i="1" s="1"/>
  <c r="O966" i="2"/>
  <c r="O966" i="1" s="1"/>
  <c r="O958" i="2"/>
  <c r="O958" i="1" s="1"/>
  <c r="O18" i="2"/>
  <c r="O960" i="2"/>
  <c r="O960" i="1" s="1"/>
  <c r="O964" i="2"/>
  <c r="O964" i="1" s="1"/>
  <c r="O968" i="2"/>
  <c r="O968" i="1" s="1"/>
  <c r="L1006" i="2"/>
  <c r="M3" i="2"/>
  <c r="L4" i="2"/>
  <c r="L3" i="1"/>
  <c r="ER744" i="3"/>
  <c r="ER744" i="1"/>
  <c r="N961" i="2"/>
  <c r="N961" i="1" s="1"/>
  <c r="N964" i="2"/>
  <c r="N964" i="1" s="1"/>
  <c r="E452" i="2"/>
  <c r="E455" i="2"/>
  <c r="E36" i="2"/>
  <c r="E302" i="2"/>
  <c r="E457" i="2"/>
  <c r="M797" i="2"/>
  <c r="ER737" i="3"/>
  <c r="ER737" i="1"/>
  <c r="E300" i="2"/>
  <c r="O959" i="2"/>
  <c r="O959" i="1" s="1"/>
  <c r="O963" i="2"/>
  <c r="O963" i="1" s="1"/>
  <c r="O962" i="2"/>
  <c r="O962" i="1" s="1"/>
  <c r="O796" i="1"/>
  <c r="M794" i="2" l="1"/>
  <c r="J800" i="1"/>
  <c r="J227" i="2"/>
  <c r="J227" i="1" s="1"/>
  <c r="S796" i="2"/>
  <c r="S792" i="2"/>
  <c r="Q792" i="2"/>
  <c r="E792" i="2" s="1"/>
  <c r="Q796" i="2"/>
  <c r="E796" i="2" s="1"/>
  <c r="O793" i="2"/>
  <c r="O793" i="1" s="1"/>
  <c r="N798" i="2"/>
  <c r="N798" i="1" s="1"/>
  <c r="I229" i="2"/>
  <c r="I231" i="2" s="1"/>
  <c r="I229" i="1"/>
  <c r="I231" i="1" s="1"/>
  <c r="E175" i="2"/>
  <c r="E438" i="2"/>
  <c r="P965" i="2"/>
  <c r="P965" i="1" s="1"/>
  <c r="E458" i="2"/>
  <c r="E172" i="2"/>
  <c r="E198" i="2"/>
  <c r="E303" i="2"/>
  <c r="P964" i="2"/>
  <c r="P964" i="1" s="1"/>
  <c r="P792" i="1"/>
  <c r="L800" i="2"/>
  <c r="L794" i="1"/>
  <c r="N970" i="2"/>
  <c r="N970" i="1" s="1"/>
  <c r="E16" i="2"/>
  <c r="E174" i="2"/>
  <c r="Q792" i="1"/>
  <c r="E792" i="1"/>
  <c r="Q959" i="2"/>
  <c r="Q959" i="1" s="1"/>
  <c r="E32" i="2"/>
  <c r="E12" i="2"/>
  <c r="E226" i="2"/>
  <c r="E226" i="1" s="1"/>
  <c r="Q967" i="2"/>
  <c r="Q967" i="1" s="1"/>
  <c r="E460" i="2"/>
  <c r="P796" i="1"/>
  <c r="E796" i="1"/>
  <c r="P963" i="2"/>
  <c r="P963" i="1" s="1"/>
  <c r="E440" i="2"/>
  <c r="P958" i="2"/>
  <c r="P958" i="1" s="1"/>
  <c r="P959" i="2"/>
  <c r="P959" i="1" s="1"/>
  <c r="E34" i="2"/>
  <c r="E173" i="2"/>
  <c r="E305" i="2"/>
  <c r="P961" i="2"/>
  <c r="P961" i="1" s="1"/>
  <c r="P968" i="2"/>
  <c r="P968" i="1" s="1"/>
  <c r="M1006" i="2"/>
  <c r="M4" i="2"/>
  <c r="N3" i="2"/>
  <c r="M3" i="1"/>
  <c r="K800" i="2"/>
  <c r="K794" i="1"/>
  <c r="E10" i="2"/>
  <c r="E171" i="2"/>
  <c r="Q18" i="2"/>
  <c r="E13" i="2"/>
  <c r="E199" i="2"/>
  <c r="Q962" i="2"/>
  <c r="Q962" i="1" s="1"/>
  <c r="E185" i="2"/>
  <c r="P962" i="2"/>
  <c r="P962" i="1" s="1"/>
  <c r="E439" i="2"/>
  <c r="P967" i="2"/>
  <c r="P967" i="1" s="1"/>
  <c r="P966" i="2"/>
  <c r="P966" i="1" s="1"/>
  <c r="E459" i="2"/>
  <c r="O970" i="2"/>
  <c r="O970" i="1" s="1"/>
  <c r="J229" i="1"/>
  <c r="J231" i="1" s="1"/>
  <c r="K29" i="2"/>
  <c r="E441" i="2"/>
  <c r="E200" i="2"/>
  <c r="I448" i="2"/>
  <c r="J448" i="2"/>
  <c r="Q965" i="2"/>
  <c r="Q965" i="1" s="1"/>
  <c r="Q960" i="2"/>
  <c r="Q960" i="1" s="1"/>
  <c r="E453" i="2"/>
  <c r="Q964" i="2"/>
  <c r="Q964" i="1" s="1"/>
  <c r="Q968" i="2"/>
  <c r="Q968" i="1" s="1"/>
  <c r="E461" i="2"/>
  <c r="E33" i="2"/>
  <c r="Q966" i="2"/>
  <c r="Q966" i="1" s="1"/>
  <c r="T1004" i="2"/>
  <c r="E442" i="2"/>
  <c r="M797" i="1"/>
  <c r="M798" i="2"/>
  <c r="M800" i="2" s="1"/>
  <c r="E964" i="2"/>
  <c r="E964" i="1" s="1"/>
  <c r="H229" i="2"/>
  <c r="H231" i="2" s="1"/>
  <c r="H229" i="1"/>
  <c r="H231" i="1" s="1"/>
  <c r="E299" i="2"/>
  <c r="E301" i="2"/>
  <c r="P18" i="2"/>
  <c r="E9" i="2"/>
  <c r="P960" i="2"/>
  <c r="P960" i="1" s="1"/>
  <c r="G229" i="2"/>
  <c r="G231" i="2" s="1"/>
  <c r="G229" i="1"/>
  <c r="G231" i="1" s="1"/>
  <c r="F229" i="1"/>
  <c r="F231" i="1" s="1"/>
  <c r="O797" i="2"/>
  <c r="N793" i="2"/>
  <c r="M794" i="1"/>
  <c r="Q958" i="2"/>
  <c r="Q958" i="1" s="1"/>
  <c r="E451" i="2"/>
  <c r="E35" i="2"/>
  <c r="Q961" i="2"/>
  <c r="Q961" i="1" s="1"/>
  <c r="Q963" i="2"/>
  <c r="Q963" i="1" s="1"/>
  <c r="E456" i="2"/>
  <c r="E454" i="2"/>
  <c r="O794" i="2" l="1"/>
  <c r="L800" i="1"/>
  <c r="L227" i="2"/>
  <c r="L227" i="1" s="1"/>
  <c r="J229" i="2"/>
  <c r="J231" i="2" s="1"/>
  <c r="Q796" i="1"/>
  <c r="K800" i="1"/>
  <c r="K227" i="2"/>
  <c r="K227" i="1" s="1"/>
  <c r="K229" i="1" s="1"/>
  <c r="K231" i="1" s="1"/>
  <c r="M800" i="1"/>
  <c r="M227" i="2"/>
  <c r="M227" i="1" s="1"/>
  <c r="U1004" i="2"/>
  <c r="T796" i="2"/>
  <c r="T792" i="2"/>
  <c r="E204" i="2"/>
  <c r="E961" i="2"/>
  <c r="E961" i="1" s="1"/>
  <c r="E963" i="2"/>
  <c r="E963" i="1" s="1"/>
  <c r="F229" i="2"/>
  <c r="F231" i="2" s="1"/>
  <c r="S966" i="2"/>
  <c r="S966" i="1" s="1"/>
  <c r="S965" i="2"/>
  <c r="S965" i="1" s="1"/>
  <c r="S961" i="2"/>
  <c r="S961" i="1" s="1"/>
  <c r="S792" i="1"/>
  <c r="Q797" i="2"/>
  <c r="E967" i="2"/>
  <c r="E967" i="1" s="1"/>
  <c r="E965" i="2"/>
  <c r="E965" i="1" s="1"/>
  <c r="E959" i="2"/>
  <c r="E959" i="1" s="1"/>
  <c r="S959" i="2"/>
  <c r="S959" i="1" s="1"/>
  <c r="S963" i="2"/>
  <c r="S963" i="1" s="1"/>
  <c r="S967" i="2"/>
  <c r="S967" i="1" s="1"/>
  <c r="S18" i="2"/>
  <c r="E968" i="2"/>
  <c r="E968" i="1" s="1"/>
  <c r="E966" i="2"/>
  <c r="E966" i="1" s="1"/>
  <c r="Q793" i="2"/>
  <c r="P970" i="2"/>
  <c r="P970" i="1" s="1"/>
  <c r="E307" i="2"/>
  <c r="P793" i="2"/>
  <c r="N793" i="1"/>
  <c r="N794" i="2"/>
  <c r="M798" i="1"/>
  <c r="S958" i="2"/>
  <c r="S958" i="1" s="1"/>
  <c r="S964" i="2"/>
  <c r="S964" i="1" s="1"/>
  <c r="V1004" i="2"/>
  <c r="L29" i="2"/>
  <c r="O794" i="1"/>
  <c r="Q970" i="2"/>
  <c r="Q970" i="1" s="1"/>
  <c r="E464" i="2"/>
  <c r="E958" i="2"/>
  <c r="E958" i="1" s="1"/>
  <c r="O797" i="1"/>
  <c r="O798" i="2"/>
  <c r="O798" i="1" s="1"/>
  <c r="S962" i="2"/>
  <c r="S962" i="1" s="1"/>
  <c r="S793" i="2"/>
  <c r="S793" i="1" s="1"/>
  <c r="S960" i="2"/>
  <c r="S960" i="1" s="1"/>
  <c r="S968" i="2"/>
  <c r="S968" i="1" s="1"/>
  <c r="S796" i="1"/>
  <c r="E960" i="2"/>
  <c r="E960" i="1" s="1"/>
  <c r="K448" i="2"/>
  <c r="E444" i="2"/>
  <c r="N1006" i="2"/>
  <c r="O3" i="2"/>
  <c r="N4" i="2"/>
  <c r="N3" i="1"/>
  <c r="E18" i="2"/>
  <c r="P797" i="2"/>
  <c r="E962" i="2"/>
  <c r="E962" i="1" s="1"/>
  <c r="V796" i="2" l="1"/>
  <c r="V792" i="2"/>
  <c r="U792" i="2"/>
  <c r="U796" i="2"/>
  <c r="S797" i="2"/>
  <c r="S797" i="1" s="1"/>
  <c r="K229" i="2"/>
  <c r="K231" i="2" s="1"/>
  <c r="P797" i="1"/>
  <c r="P798" i="2"/>
  <c r="P798" i="1" s="1"/>
  <c r="T18" i="2"/>
  <c r="T960" i="2"/>
  <c r="T960" i="1" s="1"/>
  <c r="L229" i="1"/>
  <c r="L231" i="1" s="1"/>
  <c r="U964" i="2"/>
  <c r="U964" i="1" s="1"/>
  <c r="U965" i="2"/>
  <c r="U965" i="1" s="1"/>
  <c r="U962" i="2"/>
  <c r="U962" i="1" s="1"/>
  <c r="U959" i="2"/>
  <c r="U959" i="1" s="1"/>
  <c r="U963" i="2"/>
  <c r="U963" i="1" s="1"/>
  <c r="O800" i="2"/>
  <c r="T967" i="2"/>
  <c r="T967" i="1" s="1"/>
  <c r="T965" i="2"/>
  <c r="T965" i="1" s="1"/>
  <c r="T963" i="2"/>
  <c r="T963" i="1" s="1"/>
  <c r="T964" i="2"/>
  <c r="T964" i="1" s="1"/>
  <c r="M229" i="2"/>
  <c r="M231" i="2" s="1"/>
  <c r="M229" i="1"/>
  <c r="M231" i="1" s="1"/>
  <c r="N800" i="2"/>
  <c r="N794" i="1"/>
  <c r="U961" i="2"/>
  <c r="U961" i="1" s="1"/>
  <c r="U968" i="2"/>
  <c r="U968" i="1" s="1"/>
  <c r="U958" i="2"/>
  <c r="U958" i="1" s="1"/>
  <c r="U967" i="2"/>
  <c r="U967" i="1" s="1"/>
  <c r="S794" i="2"/>
  <c r="O1006" i="2"/>
  <c r="O4" i="2"/>
  <c r="P3" i="2"/>
  <c r="O3" i="1"/>
  <c r="E970" i="2"/>
  <c r="E970" i="1" s="1"/>
  <c r="T959" i="2"/>
  <c r="T959" i="1" s="1"/>
  <c r="T958" i="2"/>
  <c r="T958" i="1" s="1"/>
  <c r="T961" i="2"/>
  <c r="T961" i="1" s="1"/>
  <c r="T966" i="2"/>
  <c r="T966" i="1" s="1"/>
  <c r="T968" i="2"/>
  <c r="T968" i="1" s="1"/>
  <c r="T792" i="1"/>
  <c r="S970" i="2"/>
  <c r="S970" i="1" s="1"/>
  <c r="L448" i="2"/>
  <c r="Q793" i="1"/>
  <c r="Q794" i="2"/>
  <c r="U960" i="2"/>
  <c r="U960" i="1" s="1"/>
  <c r="U796" i="1"/>
  <c r="Q797" i="1"/>
  <c r="Q798" i="2"/>
  <c r="Q798" i="1" s="1"/>
  <c r="T796" i="1"/>
  <c r="T962" i="2"/>
  <c r="T962" i="1" s="1"/>
  <c r="E178" i="2"/>
  <c r="P793" i="1"/>
  <c r="P794" i="2"/>
  <c r="U792" i="1"/>
  <c r="U18" i="2"/>
  <c r="U966" i="2"/>
  <c r="U966" i="1" s="1"/>
  <c r="W1004" i="2"/>
  <c r="M29" i="2"/>
  <c r="L182" i="2"/>
  <c r="X1004" i="2" l="1"/>
  <c r="Y1004" i="2" s="1"/>
  <c r="W792" i="2"/>
  <c r="W796" i="2"/>
  <c r="O800" i="1"/>
  <c r="O227" i="2"/>
  <c r="O227" i="1" s="1"/>
  <c r="N800" i="1"/>
  <c r="N227" i="2"/>
  <c r="N227" i="1" s="1"/>
  <c r="S798" i="2"/>
  <c r="S798" i="1" s="1"/>
  <c r="U793" i="2"/>
  <c r="U793" i="1" s="1"/>
  <c r="P800" i="2"/>
  <c r="P794" i="1"/>
  <c r="V966" i="2"/>
  <c r="V966" i="1" s="1"/>
  <c r="V18" i="2"/>
  <c r="V796" i="1"/>
  <c r="V968" i="2"/>
  <c r="V968" i="1" s="1"/>
  <c r="V963" i="2"/>
  <c r="V963" i="1" s="1"/>
  <c r="T797" i="2"/>
  <c r="N29" i="2"/>
  <c r="P1006" i="2"/>
  <c r="Q3" i="2"/>
  <c r="P4" i="2"/>
  <c r="P3" i="1"/>
  <c r="T793" i="2"/>
  <c r="E446" i="2"/>
  <c r="V967" i="2"/>
  <c r="V967" i="1" s="1"/>
  <c r="V965" i="2"/>
  <c r="V965" i="1" s="1"/>
  <c r="V960" i="2"/>
  <c r="V960" i="1" s="1"/>
  <c r="V792" i="1"/>
  <c r="U797" i="2"/>
  <c r="U970" i="2"/>
  <c r="U970" i="1" s="1"/>
  <c r="L229" i="2"/>
  <c r="L231" i="2" s="1"/>
  <c r="V959" i="2"/>
  <c r="V959" i="1" s="1"/>
  <c r="V961" i="2"/>
  <c r="V961" i="1" s="1"/>
  <c r="E798" i="2"/>
  <c r="V797" i="2"/>
  <c r="V797" i="1" s="1"/>
  <c r="V962" i="2"/>
  <c r="V962" i="1" s="1"/>
  <c r="V958" i="2"/>
  <c r="V958" i="1" s="1"/>
  <c r="V964" i="2"/>
  <c r="V964" i="1" s="1"/>
  <c r="M448" i="2"/>
  <c r="Q800" i="2"/>
  <c r="Q794" i="1"/>
  <c r="T970" i="2"/>
  <c r="T970" i="1" s="1"/>
  <c r="M182" i="2"/>
  <c r="S800" i="2"/>
  <c r="S794" i="1"/>
  <c r="E794" i="2"/>
  <c r="Y792" i="2" l="1"/>
  <c r="Y796" i="2"/>
  <c r="S800" i="1"/>
  <c r="S227" i="2"/>
  <c r="S227" i="1" s="1"/>
  <c r="Q800" i="1"/>
  <c r="Q227" i="2"/>
  <c r="Q227" i="1" s="1"/>
  <c r="X792" i="2"/>
  <c r="X796" i="2"/>
  <c r="X796" i="1" s="1"/>
  <c r="P800" i="1"/>
  <c r="P227" i="2"/>
  <c r="P227" i="1" s="1"/>
  <c r="U794" i="2"/>
  <c r="U794" i="1" s="1"/>
  <c r="E800" i="2"/>
  <c r="E793" i="2"/>
  <c r="E793" i="1" s="1"/>
  <c r="E794" i="1"/>
  <c r="W967" i="2"/>
  <c r="W967" i="1" s="1"/>
  <c r="W792" i="1"/>
  <c r="E797" i="2"/>
  <c r="E797" i="1" s="1"/>
  <c r="E798" i="1"/>
  <c r="N182" i="2"/>
  <c r="V793" i="2"/>
  <c r="V798" i="2"/>
  <c r="V798" i="1" s="1"/>
  <c r="X959" i="2"/>
  <c r="X959" i="1" s="1"/>
  <c r="X967" i="2"/>
  <c r="X967" i="1" s="1"/>
  <c r="X965" i="2"/>
  <c r="X965" i="1" s="1"/>
  <c r="X961" i="2"/>
  <c r="X961" i="1" s="1"/>
  <c r="N229" i="1"/>
  <c r="N231" i="1" s="1"/>
  <c r="W961" i="2"/>
  <c r="W961" i="1" s="1"/>
  <c r="W966" i="2"/>
  <c r="W966" i="1" s="1"/>
  <c r="W958" i="2"/>
  <c r="W958" i="1" s="1"/>
  <c r="T793" i="1"/>
  <c r="T794" i="2"/>
  <c r="X18" i="2"/>
  <c r="X960" i="2"/>
  <c r="X960" i="1" s="1"/>
  <c r="W963" i="2"/>
  <c r="W963" i="1" s="1"/>
  <c r="W965" i="2"/>
  <c r="W965" i="1" s="1"/>
  <c r="W959" i="2"/>
  <c r="W959" i="1" s="1"/>
  <c r="W18" i="2"/>
  <c r="W960" i="2"/>
  <c r="W960" i="1" s="1"/>
  <c r="O29" i="2"/>
  <c r="U797" i="1"/>
  <c r="U798" i="2"/>
  <c r="U798" i="1" s="1"/>
  <c r="X962" i="2"/>
  <c r="X962" i="1" s="1"/>
  <c r="X966" i="2"/>
  <c r="X966" i="1" s="1"/>
  <c r="X964" i="2"/>
  <c r="X964" i="1" s="1"/>
  <c r="X792" i="1"/>
  <c r="V970" i="2"/>
  <c r="V970" i="1" s="1"/>
  <c r="W797" i="2"/>
  <c r="W797" i="1" s="1"/>
  <c r="W962" i="2"/>
  <c r="W962" i="1" s="1"/>
  <c r="W964" i="2"/>
  <c r="W964" i="1" s="1"/>
  <c r="W968" i="2"/>
  <c r="W968" i="1" s="1"/>
  <c r="W796" i="1"/>
  <c r="Q1006" i="2"/>
  <c r="Q4" i="2"/>
  <c r="S3" i="2"/>
  <c r="R3" i="2"/>
  <c r="Q3" i="1"/>
  <c r="N448" i="2"/>
  <c r="T797" i="1"/>
  <c r="T798" i="2"/>
  <c r="X963" i="2"/>
  <c r="X963" i="1" s="1"/>
  <c r="X958" i="2"/>
  <c r="X958" i="1" s="1"/>
  <c r="X968" i="2"/>
  <c r="X968" i="1" s="1"/>
  <c r="Z1004" i="2"/>
  <c r="X797" i="2" l="1"/>
  <c r="X797" i="1" s="1"/>
  <c r="E800" i="1"/>
  <c r="E227" i="2"/>
  <c r="E227" i="1" s="1"/>
  <c r="Z796" i="2"/>
  <c r="Z792" i="2"/>
  <c r="U800" i="2"/>
  <c r="X798" i="2"/>
  <c r="X798" i="1" s="1"/>
  <c r="W798" i="2"/>
  <c r="W798" i="1" s="1"/>
  <c r="X793" i="2"/>
  <c r="X793" i="1" s="1"/>
  <c r="Y964" i="2"/>
  <c r="Y964" i="1" s="1"/>
  <c r="Y18" i="2"/>
  <c r="Y968" i="2"/>
  <c r="Y968" i="1" s="1"/>
  <c r="Y961" i="2"/>
  <c r="Y961" i="1" s="1"/>
  <c r="Y959" i="2"/>
  <c r="Y959" i="1" s="1"/>
  <c r="AA1004" i="2"/>
  <c r="W970" i="2"/>
  <c r="W970" i="1" s="1"/>
  <c r="X970" i="2"/>
  <c r="X970" i="1" s="1"/>
  <c r="Y958" i="2"/>
  <c r="Y958" i="1" s="1"/>
  <c r="N229" i="2"/>
  <c r="N231" i="2" s="1"/>
  <c r="V793" i="1"/>
  <c r="V794" i="2"/>
  <c r="T798" i="1"/>
  <c r="P29" i="2"/>
  <c r="R1006" i="2"/>
  <c r="R4" i="2"/>
  <c r="S4" i="2" s="1"/>
  <c r="R3" i="1"/>
  <c r="R1005" i="1" s="1"/>
  <c r="T800" i="2"/>
  <c r="T794" i="1"/>
  <c r="Y960" i="2"/>
  <c r="Y960" i="1" s="1"/>
  <c r="Y962" i="2"/>
  <c r="Y962" i="1" s="1"/>
  <c r="Y963" i="2"/>
  <c r="Y963" i="1" s="1"/>
  <c r="Y966" i="2"/>
  <c r="Y966" i="1" s="1"/>
  <c r="S1006" i="2"/>
  <c r="T3" i="2"/>
  <c r="S3" i="1"/>
  <c r="E177" i="2"/>
  <c r="W793" i="2"/>
  <c r="Y965" i="2"/>
  <c r="Y965" i="1" s="1"/>
  <c r="Y792" i="1"/>
  <c r="Y967" i="2"/>
  <c r="Y967" i="1" s="1"/>
  <c r="Y796" i="1"/>
  <c r="AA796" i="2" l="1"/>
  <c r="AA792" i="2"/>
  <c r="U800" i="1"/>
  <c r="U227" i="2"/>
  <c r="U227" i="1" s="1"/>
  <c r="Y797" i="2"/>
  <c r="Y797" i="1" s="1"/>
  <c r="T800" i="1"/>
  <c r="T227" i="2"/>
  <c r="T227" i="1" s="1"/>
  <c r="Y798" i="2"/>
  <c r="Y798" i="1" s="1"/>
  <c r="X794" i="2"/>
  <c r="X800" i="2" s="1"/>
  <c r="Z961" i="2"/>
  <c r="Z961" i="1" s="1"/>
  <c r="Z962" i="2"/>
  <c r="Z962" i="1" s="1"/>
  <c r="Z958" i="2"/>
  <c r="Z958" i="1" s="1"/>
  <c r="Z960" i="2"/>
  <c r="Z960" i="1" s="1"/>
  <c r="W793" i="1"/>
  <c r="W794" i="2"/>
  <c r="E26" i="2"/>
  <c r="Q29" i="2"/>
  <c r="E21" i="2"/>
  <c r="V800" i="2"/>
  <c r="V794" i="1"/>
  <c r="Y970" i="2"/>
  <c r="Y970" i="1" s="1"/>
  <c r="Y793" i="2"/>
  <c r="E180" i="2"/>
  <c r="Z18" i="2"/>
  <c r="Z967" i="2"/>
  <c r="Z967" i="1" s="1"/>
  <c r="Z964" i="2"/>
  <c r="Z964" i="1" s="1"/>
  <c r="E24" i="2"/>
  <c r="E22" i="2"/>
  <c r="E25" i="2"/>
  <c r="Z965" i="2"/>
  <c r="Z965" i="1" s="1"/>
  <c r="Z796" i="1"/>
  <c r="Z963" i="2"/>
  <c r="Z963" i="1" s="1"/>
  <c r="Z968" i="2"/>
  <c r="Z968" i="1" s="1"/>
  <c r="Z792" i="1"/>
  <c r="T1006" i="2"/>
  <c r="U3" i="2"/>
  <c r="T4" i="2"/>
  <c r="T3" i="1"/>
  <c r="E23" i="2"/>
  <c r="Z959" i="2"/>
  <c r="Z959" i="1" s="1"/>
  <c r="Z966" i="2"/>
  <c r="Z966" i="1" s="1"/>
  <c r="AB1004" i="2"/>
  <c r="V800" i="1" l="1"/>
  <c r="V227" i="2"/>
  <c r="V227" i="1" s="1"/>
  <c r="AB792" i="2"/>
  <c r="AB796" i="2"/>
  <c r="X800" i="1"/>
  <c r="X227" i="2"/>
  <c r="X227" i="1" s="1"/>
  <c r="X794" i="1"/>
  <c r="S29" i="2"/>
  <c r="Y793" i="1"/>
  <c r="Y794" i="2"/>
  <c r="AA962" i="2"/>
  <c r="AA962" i="1" s="1"/>
  <c r="AA958" i="2"/>
  <c r="AA958" i="1" s="1"/>
  <c r="AA961" i="2"/>
  <c r="AA961" i="1" s="1"/>
  <c r="AA968" i="2"/>
  <c r="AA968" i="1" s="1"/>
  <c r="AC1004" i="2"/>
  <c r="W800" i="2"/>
  <c r="W794" i="1"/>
  <c r="E229" i="1"/>
  <c r="E231" i="1" s="1"/>
  <c r="AA959" i="2"/>
  <c r="AA959" i="1" s="1"/>
  <c r="AA967" i="2"/>
  <c r="AA967" i="1" s="1"/>
  <c r="AA966" i="2"/>
  <c r="AA966" i="1" s="1"/>
  <c r="AA965" i="2"/>
  <c r="AA965" i="1" s="1"/>
  <c r="AA964" i="2"/>
  <c r="AA964" i="1" s="1"/>
  <c r="E29" i="2"/>
  <c r="Z970" i="2"/>
  <c r="Z970" i="1" s="1"/>
  <c r="AA963" i="2"/>
  <c r="AA963" i="1" s="1"/>
  <c r="AA796" i="1"/>
  <c r="Z797" i="2"/>
  <c r="T1008" i="2"/>
  <c r="U1006" i="2"/>
  <c r="U4" i="2"/>
  <c r="V3" i="2"/>
  <c r="U3" i="1"/>
  <c r="AA18" i="2"/>
  <c r="AA960" i="2"/>
  <c r="AA960" i="1" s="1"/>
  <c r="AA792" i="1"/>
  <c r="AC792" i="2" l="1"/>
  <c r="AC796" i="2"/>
  <c r="W800" i="1"/>
  <c r="W227" i="2"/>
  <c r="W227" i="1" s="1"/>
  <c r="E229" i="2"/>
  <c r="E231" i="2" s="1"/>
  <c r="R1008" i="2"/>
  <c r="AA793" i="2"/>
  <c r="AB963" i="2"/>
  <c r="AB963" i="1" s="1"/>
  <c r="AB958" i="2"/>
  <c r="AB958" i="1" s="1"/>
  <c r="E448" i="2"/>
  <c r="AB961" i="2"/>
  <c r="AB961" i="1" s="1"/>
  <c r="AB965" i="2"/>
  <c r="AB965" i="1" s="1"/>
  <c r="AB967" i="2"/>
  <c r="AB967" i="1" s="1"/>
  <c r="AB960" i="2"/>
  <c r="AB960" i="1" s="1"/>
  <c r="T29" i="2"/>
  <c r="V1006" i="2"/>
  <c r="V4" i="2"/>
  <c r="W3" i="2"/>
  <c r="V3" i="1"/>
  <c r="AA797" i="2"/>
  <c r="AA970" i="2"/>
  <c r="AA970" i="1" s="1"/>
  <c r="AB966" i="2"/>
  <c r="AB966" i="1" s="1"/>
  <c r="AB959" i="2"/>
  <c r="AB959" i="1" s="1"/>
  <c r="AB18" i="2"/>
  <c r="AB964" i="2"/>
  <c r="AB964" i="1" s="1"/>
  <c r="AB792" i="1"/>
  <c r="Z797" i="1"/>
  <c r="Z798" i="2"/>
  <c r="Y800" i="2"/>
  <c r="Y794" i="1"/>
  <c r="AB797" i="2"/>
  <c r="AB797" i="1" s="1"/>
  <c r="AB796" i="1"/>
  <c r="AB962" i="2"/>
  <c r="AB962" i="1" s="1"/>
  <c r="AB968" i="2"/>
  <c r="AB968" i="1" s="1"/>
  <c r="AD1004" i="2"/>
  <c r="Y800" i="1" l="1"/>
  <c r="Y227" i="2"/>
  <c r="Y227" i="1" s="1"/>
  <c r="AD796" i="2"/>
  <c r="R796" i="2" s="1"/>
  <c r="AD792" i="2"/>
  <c r="R792" i="2" s="1"/>
  <c r="AB798" i="2"/>
  <c r="AB798" i="1" s="1"/>
  <c r="AC963" i="2"/>
  <c r="AC963" i="1" s="1"/>
  <c r="AC962" i="2"/>
  <c r="AC962" i="1" s="1"/>
  <c r="AC965" i="2"/>
  <c r="AC965" i="1" s="1"/>
  <c r="AC966" i="2"/>
  <c r="AC966" i="1" s="1"/>
  <c r="Z798" i="1"/>
  <c r="W1006" i="2"/>
  <c r="W4" i="2"/>
  <c r="X3" i="2"/>
  <c r="W3" i="1"/>
  <c r="AB793" i="2"/>
  <c r="U29" i="2"/>
  <c r="AB970" i="2"/>
  <c r="AB970" i="1" s="1"/>
  <c r="AA793" i="1"/>
  <c r="AA794" i="2"/>
  <c r="AF1004" i="2"/>
  <c r="AC968" i="2"/>
  <c r="AC968" i="1" s="1"/>
  <c r="AC18" i="2"/>
  <c r="AC960" i="2"/>
  <c r="AC960" i="1" s="1"/>
  <c r="AC959" i="2"/>
  <c r="AC959" i="1" s="1"/>
  <c r="AC967" i="2"/>
  <c r="AC967" i="1" s="1"/>
  <c r="AC796" i="1"/>
  <c r="AC958" i="2"/>
  <c r="AC958" i="1" s="1"/>
  <c r="AC964" i="2"/>
  <c r="AC964" i="1" s="1"/>
  <c r="AC961" i="2"/>
  <c r="AC961" i="1" s="1"/>
  <c r="AA797" i="1"/>
  <c r="AA798" i="2"/>
  <c r="AA798" i="1" s="1"/>
  <c r="AC797" i="2"/>
  <c r="AC797" i="1" s="1"/>
  <c r="R35" i="2"/>
  <c r="AC792" i="1"/>
  <c r="AF796" i="2" l="1"/>
  <c r="AF792" i="2"/>
  <c r="R175" i="2"/>
  <c r="R440" i="2"/>
  <c r="R173" i="2"/>
  <c r="R36" i="2"/>
  <c r="R12" i="2"/>
  <c r="R199" i="2"/>
  <c r="R16" i="2"/>
  <c r="R200" i="2"/>
  <c r="R301" i="2"/>
  <c r="AD968" i="2"/>
  <c r="AD968" i="1" s="1"/>
  <c r="AD964" i="2"/>
  <c r="AD964" i="1" s="1"/>
  <c r="R457" i="2"/>
  <c r="X1006" i="2"/>
  <c r="Y3" i="2"/>
  <c r="X4" i="2"/>
  <c r="X3" i="1"/>
  <c r="V29" i="2"/>
  <c r="R441" i="2"/>
  <c r="R439" i="2"/>
  <c r="R33" i="2"/>
  <c r="R302" i="2"/>
  <c r="AD966" i="2"/>
  <c r="AD966" i="1" s="1"/>
  <c r="R459" i="2"/>
  <c r="AD958" i="2"/>
  <c r="AD958" i="1" s="1"/>
  <c r="R198" i="2"/>
  <c r="R32" i="2"/>
  <c r="AD960" i="2"/>
  <c r="AD960" i="1" s="1"/>
  <c r="AC970" i="2"/>
  <c r="AC970" i="1" s="1"/>
  <c r="AC798" i="2"/>
  <c r="AC798" i="1" s="1"/>
  <c r="R174" i="2"/>
  <c r="R438" i="2"/>
  <c r="AD961" i="2"/>
  <c r="AD961" i="1" s="1"/>
  <c r="R34" i="2"/>
  <c r="AD962" i="2"/>
  <c r="AD962" i="1" s="1"/>
  <c r="AD967" i="2"/>
  <c r="AD967" i="1" s="1"/>
  <c r="AD959" i="2"/>
  <c r="AD959" i="1" s="1"/>
  <c r="AD18" i="2"/>
  <c r="R9" i="2"/>
  <c r="R10" i="2"/>
  <c r="AD792" i="1"/>
  <c r="R792" i="1"/>
  <c r="AA800" i="2"/>
  <c r="AA794" i="1"/>
  <c r="AB793" i="1"/>
  <c r="AB794" i="2"/>
  <c r="AC793" i="2"/>
  <c r="R171" i="2"/>
  <c r="AD796" i="1"/>
  <c r="R796" i="1"/>
  <c r="AD965" i="2"/>
  <c r="AD965" i="1" s="1"/>
  <c r="R458" i="2"/>
  <c r="R299" i="2"/>
  <c r="R300" i="2"/>
  <c r="R172" i="2"/>
  <c r="R303" i="2"/>
  <c r="R442" i="2"/>
  <c r="R13" i="2"/>
  <c r="AD963" i="2"/>
  <c r="AD963" i="1" s="1"/>
  <c r="AG1004" i="2"/>
  <c r="AH1004" i="2" l="1"/>
  <c r="AG792" i="2"/>
  <c r="AG796" i="2"/>
  <c r="AA800" i="1"/>
  <c r="AA227" i="2"/>
  <c r="AA227" i="1" s="1"/>
  <c r="AD793" i="2"/>
  <c r="AD793" i="1" s="1"/>
  <c r="AD797" i="2"/>
  <c r="AD797" i="1" s="1"/>
  <c r="AC793" i="1"/>
  <c r="AC794" i="2"/>
  <c r="AB800" i="2"/>
  <c r="AB794" i="1"/>
  <c r="R967" i="2"/>
  <c r="R967" i="1" s="1"/>
  <c r="AD970" i="2"/>
  <c r="AD970" i="1" s="1"/>
  <c r="W29" i="2"/>
  <c r="R964" i="2"/>
  <c r="R964" i="1" s="1"/>
  <c r="AF964" i="2"/>
  <c r="AF964" i="1" s="1"/>
  <c r="AF792" i="1"/>
  <c r="R962" i="2"/>
  <c r="R962" i="1" s="1"/>
  <c r="AF796" i="1"/>
  <c r="AF958" i="2"/>
  <c r="AF958" i="1" s="1"/>
  <c r="AF18" i="2"/>
  <c r="AF959" i="2"/>
  <c r="AF959" i="1" s="1"/>
  <c r="AF968" i="2"/>
  <c r="AF968" i="1" s="1"/>
  <c r="AI1004" i="2"/>
  <c r="R965" i="2"/>
  <c r="R965" i="1" s="1"/>
  <c r="R959" i="2"/>
  <c r="R959" i="1" s="1"/>
  <c r="AF963" i="2"/>
  <c r="AF963" i="1" s="1"/>
  <c r="R18" i="2"/>
  <c r="R960" i="2"/>
  <c r="R960" i="1" s="1"/>
  <c r="R958" i="2"/>
  <c r="R958" i="1" s="1"/>
  <c r="R966" i="2"/>
  <c r="R966" i="1" s="1"/>
  <c r="Y1006" i="2"/>
  <c r="Z3" i="2"/>
  <c r="Y4" i="2"/>
  <c r="Y3" i="1"/>
  <c r="AF965" i="2"/>
  <c r="AF965" i="1" s="1"/>
  <c r="AF966" i="2"/>
  <c r="AF966" i="1" s="1"/>
  <c r="AF961" i="2"/>
  <c r="AF961" i="1" s="1"/>
  <c r="AF967" i="2"/>
  <c r="AF967" i="1" s="1"/>
  <c r="AF962" i="2"/>
  <c r="AF962" i="1" s="1"/>
  <c r="AF960" i="2"/>
  <c r="AF960" i="1" s="1"/>
  <c r="R963" i="2"/>
  <c r="R963" i="1" s="1"/>
  <c r="R961" i="2"/>
  <c r="R961" i="1" s="1"/>
  <c r="R968" i="2"/>
  <c r="R968" i="1" s="1"/>
  <c r="AB800" i="1" l="1"/>
  <c r="AB227" i="2"/>
  <c r="AB227" i="1" s="1"/>
  <c r="AD798" i="2"/>
  <c r="AD798" i="1" s="1"/>
  <c r="AH796" i="2"/>
  <c r="AH792" i="2"/>
  <c r="AH792" i="1" s="1"/>
  <c r="AD794" i="2"/>
  <c r="AD800" i="2" s="1"/>
  <c r="AJ1004" i="2"/>
  <c r="AI796" i="2"/>
  <c r="AI792" i="2"/>
  <c r="AH963" i="2"/>
  <c r="AH963" i="1" s="1"/>
  <c r="X29" i="2"/>
  <c r="Z1006" i="2"/>
  <c r="Z4" i="2"/>
  <c r="AA3" i="2"/>
  <c r="Z3" i="1"/>
  <c r="AG961" i="2"/>
  <c r="AG961" i="1" s="1"/>
  <c r="AG964" i="2"/>
  <c r="AG964" i="1" s="1"/>
  <c r="AG963" i="2"/>
  <c r="AG963" i="1" s="1"/>
  <c r="AG966" i="2"/>
  <c r="AG966" i="1" s="1"/>
  <c r="AG967" i="2"/>
  <c r="AG967" i="1" s="1"/>
  <c r="AC800" i="2"/>
  <c r="AC794" i="1"/>
  <c r="AH959" i="2"/>
  <c r="AH959" i="1" s="1"/>
  <c r="AH961" i="2"/>
  <c r="AH961" i="1" s="1"/>
  <c r="AH967" i="2"/>
  <c r="AH967" i="1" s="1"/>
  <c r="AH18" i="2"/>
  <c r="AH968" i="2"/>
  <c r="AH968" i="1" s="1"/>
  <c r="AG792" i="1"/>
  <c r="AG968" i="2"/>
  <c r="AG968" i="1" s="1"/>
  <c r="AG958" i="2"/>
  <c r="AG958" i="1" s="1"/>
  <c r="AG959" i="2"/>
  <c r="AG959" i="1" s="1"/>
  <c r="AG796" i="1"/>
  <c r="R970" i="2"/>
  <c r="R970" i="1" s="1"/>
  <c r="AH966" i="2"/>
  <c r="AH966" i="1" s="1"/>
  <c r="AH965" i="2"/>
  <c r="AH965" i="1" s="1"/>
  <c r="AG962" i="2"/>
  <c r="AG962" i="1" s="1"/>
  <c r="AK1004" i="2"/>
  <c r="AF970" i="2"/>
  <c r="AF970" i="1" s="1"/>
  <c r="AH962" i="2"/>
  <c r="AH962" i="1" s="1"/>
  <c r="AH958" i="2"/>
  <c r="AH958" i="1" s="1"/>
  <c r="AH960" i="2"/>
  <c r="AH960" i="1" s="1"/>
  <c r="AH964" i="2"/>
  <c r="AH964" i="1" s="1"/>
  <c r="AF797" i="2"/>
  <c r="AF793" i="2"/>
  <c r="AG965" i="2"/>
  <c r="AG965" i="1" s="1"/>
  <c r="AG960" i="2"/>
  <c r="AG960" i="1" s="1"/>
  <c r="AG18" i="2"/>
  <c r="AD800" i="1" l="1"/>
  <c r="AD227" i="2"/>
  <c r="AD227" i="1" s="1"/>
  <c r="AL1004" i="2"/>
  <c r="AK792" i="2"/>
  <c r="AK796" i="2"/>
  <c r="R798" i="2"/>
  <c r="AD794" i="1"/>
  <c r="AH796" i="1"/>
  <c r="AG797" i="2"/>
  <c r="AG797" i="1" s="1"/>
  <c r="AC800" i="1"/>
  <c r="AC227" i="2"/>
  <c r="AC227" i="1" s="1"/>
  <c r="AJ796" i="2"/>
  <c r="AJ792" i="2"/>
  <c r="AH797" i="2"/>
  <c r="AH797" i="1" s="1"/>
  <c r="AI967" i="2"/>
  <c r="AI967" i="1" s="1"/>
  <c r="AI966" i="2"/>
  <c r="AI966" i="1" s="1"/>
  <c r="AI958" i="2"/>
  <c r="AI958" i="1" s="1"/>
  <c r="AG793" i="2"/>
  <c r="AJ964" i="2"/>
  <c r="AJ964" i="1" s="1"/>
  <c r="Y29" i="2"/>
  <c r="AH793" i="2"/>
  <c r="AI963" i="2"/>
  <c r="AI963" i="1" s="1"/>
  <c r="AI968" i="2"/>
  <c r="AI968" i="1" s="1"/>
  <c r="AI796" i="1"/>
  <c r="AJ796" i="1"/>
  <c r="AJ965" i="2"/>
  <c r="AJ965" i="1" s="1"/>
  <c r="AJ968" i="2"/>
  <c r="AJ968" i="1" s="1"/>
  <c r="AJ792" i="1"/>
  <c r="AA1006" i="2"/>
  <c r="AA4" i="2"/>
  <c r="AB3" i="2"/>
  <c r="AA3" i="1"/>
  <c r="AF797" i="1"/>
  <c r="AF798" i="2"/>
  <c r="AI797" i="2"/>
  <c r="AI797" i="1" s="1"/>
  <c r="AI965" i="2"/>
  <c r="AI965" i="1" s="1"/>
  <c r="AI959" i="2"/>
  <c r="AI959" i="1" s="1"/>
  <c r="AI962" i="2"/>
  <c r="AI962" i="1" s="1"/>
  <c r="AI18" i="2"/>
  <c r="AI961" i="2"/>
  <c r="AI961" i="1" s="1"/>
  <c r="AI960" i="2"/>
  <c r="AI960" i="1" s="1"/>
  <c r="AI792" i="1"/>
  <c r="AG970" i="2"/>
  <c r="AG970" i="1" s="1"/>
  <c r="AJ18" i="2"/>
  <c r="AJ967" i="2"/>
  <c r="AJ967" i="1" s="1"/>
  <c r="AJ961" i="2"/>
  <c r="AJ961" i="1" s="1"/>
  <c r="AF793" i="1"/>
  <c r="AF794" i="2"/>
  <c r="AH970" i="2"/>
  <c r="AH970" i="1" s="1"/>
  <c r="AI964" i="2"/>
  <c r="AI964" i="1" s="1"/>
  <c r="AM1004" i="2"/>
  <c r="AJ959" i="2"/>
  <c r="AJ959" i="1" s="1"/>
  <c r="AJ966" i="2"/>
  <c r="AJ966" i="1" s="1"/>
  <c r="AJ962" i="2"/>
  <c r="AJ962" i="1" s="1"/>
  <c r="AJ963" i="2"/>
  <c r="AJ963" i="1" s="1"/>
  <c r="AJ958" i="2"/>
  <c r="AJ958" i="1" s="1"/>
  <c r="AJ960" i="2"/>
  <c r="AJ960" i="1" s="1"/>
  <c r="R797" i="2" l="1"/>
  <c r="R797" i="1" s="1"/>
  <c r="R798" i="1"/>
  <c r="AH798" i="2"/>
  <c r="AH798" i="1" s="1"/>
  <c r="AN1004" i="2"/>
  <c r="AM796" i="2"/>
  <c r="AM792" i="2"/>
  <c r="AL796" i="2"/>
  <c r="AL796" i="1" s="1"/>
  <c r="AL792" i="2"/>
  <c r="AL792" i="1" s="1"/>
  <c r="AG798" i="2"/>
  <c r="AG798" i="1" s="1"/>
  <c r="AI793" i="2"/>
  <c r="AB1006" i="2"/>
  <c r="AC3" i="2"/>
  <c r="AB4" i="2"/>
  <c r="AB3" i="1"/>
  <c r="AI798" i="2"/>
  <c r="AI798" i="1" s="1"/>
  <c r="Z29" i="2"/>
  <c r="AJ797" i="2"/>
  <c r="AG793" i="1"/>
  <c r="AG794" i="2"/>
  <c r="AL967" i="2"/>
  <c r="AL967" i="1" s="1"/>
  <c r="AL962" i="2"/>
  <c r="AL962" i="1" s="1"/>
  <c r="AK964" i="2"/>
  <c r="AK964" i="1" s="1"/>
  <c r="AK961" i="2"/>
  <c r="AK961" i="1" s="1"/>
  <c r="AK963" i="2"/>
  <c r="AK963" i="1" s="1"/>
  <c r="AK968" i="2"/>
  <c r="AK968" i="1" s="1"/>
  <c r="AK18" i="2"/>
  <c r="AK966" i="2"/>
  <c r="AK966" i="1" s="1"/>
  <c r="AK796" i="1"/>
  <c r="AH793" i="1"/>
  <c r="AH794" i="2"/>
  <c r="AL959" i="2"/>
  <c r="AL959" i="1" s="1"/>
  <c r="AL966" i="2"/>
  <c r="AL966" i="1" s="1"/>
  <c r="AL960" i="2"/>
  <c r="AL960" i="1" s="1"/>
  <c r="AL964" i="2"/>
  <c r="AL964" i="1" s="1"/>
  <c r="AJ970" i="2"/>
  <c r="AJ970" i="1" s="1"/>
  <c r="AK959" i="2"/>
  <c r="AK959" i="1" s="1"/>
  <c r="AK958" i="2"/>
  <c r="AK958" i="1" s="1"/>
  <c r="AK962" i="2"/>
  <c r="AK962" i="1" s="1"/>
  <c r="AK967" i="2"/>
  <c r="AK967" i="1" s="1"/>
  <c r="AO1004" i="2"/>
  <c r="AJ793" i="2"/>
  <c r="AK792" i="1"/>
  <c r="AK960" i="2"/>
  <c r="AK960" i="1" s="1"/>
  <c r="AK965" i="2"/>
  <c r="AK965" i="1" s="1"/>
  <c r="AF800" i="2"/>
  <c r="AF794" i="1"/>
  <c r="AF798" i="1"/>
  <c r="AI970" i="2"/>
  <c r="AI970" i="1" s="1"/>
  <c r="AL958" i="2"/>
  <c r="AL958" i="1" s="1"/>
  <c r="AL961" i="2"/>
  <c r="AL961" i="1" s="1"/>
  <c r="AL18" i="2"/>
  <c r="AL965" i="2"/>
  <c r="AL965" i="1" s="1"/>
  <c r="AL968" i="2"/>
  <c r="AL968" i="1" s="1"/>
  <c r="AL963" i="2"/>
  <c r="AL963" i="1" s="1"/>
  <c r="AN796" i="2" l="1"/>
  <c r="AN792" i="2"/>
  <c r="AF800" i="1"/>
  <c r="AF227" i="2"/>
  <c r="AF227" i="1" s="1"/>
  <c r="AO792" i="2"/>
  <c r="AO796" i="2"/>
  <c r="AJ793" i="1"/>
  <c r="AJ794" i="2"/>
  <c r="AA29" i="2"/>
  <c r="AM967" i="2"/>
  <c r="AM967" i="1" s="1"/>
  <c r="AM960" i="2"/>
  <c r="AM960" i="1" s="1"/>
  <c r="AH800" i="2"/>
  <c r="AH794" i="1"/>
  <c r="AG800" i="2"/>
  <c r="AG794" i="1"/>
  <c r="AJ797" i="1"/>
  <c r="AJ798" i="2"/>
  <c r="AN958" i="2"/>
  <c r="AN958" i="1" s="1"/>
  <c r="AN18" i="2"/>
  <c r="AN960" i="2"/>
  <c r="AN960" i="1" s="1"/>
  <c r="AL970" i="2"/>
  <c r="AL970" i="1" s="1"/>
  <c r="AM963" i="2"/>
  <c r="AM963" i="1" s="1"/>
  <c r="AM965" i="2"/>
  <c r="AM965" i="1" s="1"/>
  <c r="AM966" i="2"/>
  <c r="AM966" i="1" s="1"/>
  <c r="AM962" i="2"/>
  <c r="AM962" i="1" s="1"/>
  <c r="AM18" i="2"/>
  <c r="AM964" i="2"/>
  <c r="AM964" i="1" s="1"/>
  <c r="AC1006" i="2"/>
  <c r="AC4" i="2"/>
  <c r="AD3" i="2"/>
  <c r="AC3" i="1"/>
  <c r="AK797" i="2"/>
  <c r="AN967" i="2"/>
  <c r="AN967" i="1" s="1"/>
  <c r="AN965" i="2"/>
  <c r="AN965" i="1" s="1"/>
  <c r="AN961" i="2"/>
  <c r="AN961" i="1" s="1"/>
  <c r="AN964" i="2"/>
  <c r="AN964" i="1" s="1"/>
  <c r="AN792" i="1"/>
  <c r="AM959" i="2"/>
  <c r="AM959" i="1" s="1"/>
  <c r="AM968" i="2"/>
  <c r="AM968" i="1" s="1"/>
  <c r="AM796" i="1"/>
  <c r="AL797" i="2"/>
  <c r="Z793" i="2"/>
  <c r="AI793" i="1"/>
  <c r="AI794" i="2"/>
  <c r="AN962" i="2"/>
  <c r="AN962" i="1" s="1"/>
  <c r="AN793" i="2"/>
  <c r="AN793" i="1" s="1"/>
  <c r="AN968" i="2"/>
  <c r="AN968" i="1" s="1"/>
  <c r="AP1004" i="2"/>
  <c r="AL793" i="2"/>
  <c r="AM958" i="2"/>
  <c r="AM958" i="1" s="1"/>
  <c r="AM961" i="2"/>
  <c r="AM961" i="1" s="1"/>
  <c r="AM792" i="1"/>
  <c r="AK970" i="2"/>
  <c r="AK970" i="1" s="1"/>
  <c r="AK793" i="2"/>
  <c r="AN959" i="2"/>
  <c r="AN959" i="1" s="1"/>
  <c r="AN796" i="1"/>
  <c r="AN963" i="2"/>
  <c r="AN963" i="1" s="1"/>
  <c r="AN966" i="2"/>
  <c r="AN966" i="1" s="1"/>
  <c r="AG800" i="1" l="1"/>
  <c r="AG227" i="2"/>
  <c r="AG227" i="1" s="1"/>
  <c r="AH800" i="1"/>
  <c r="AH227" i="2"/>
  <c r="AH227" i="1" s="1"/>
  <c r="AP792" i="2"/>
  <c r="AP796" i="2"/>
  <c r="AN797" i="2"/>
  <c r="AM970" i="2"/>
  <c r="AM970" i="1" s="1"/>
  <c r="AB29" i="2"/>
  <c r="AO960" i="2"/>
  <c r="AO960" i="1" s="1"/>
  <c r="AK793" i="1"/>
  <c r="AK794" i="2"/>
  <c r="AL793" i="1"/>
  <c r="AL794" i="2"/>
  <c r="AO964" i="2"/>
  <c r="AO964" i="1" s="1"/>
  <c r="AO959" i="2"/>
  <c r="AO959" i="1" s="1"/>
  <c r="AO968" i="2"/>
  <c r="AO968" i="1" s="1"/>
  <c r="AO963" i="2"/>
  <c r="AO963" i="1" s="1"/>
  <c r="AI800" i="2"/>
  <c r="AI794" i="1"/>
  <c r="Z793" i="1"/>
  <c r="Z794" i="2"/>
  <c r="AL797" i="1"/>
  <c r="AL798" i="2"/>
  <c r="AL798" i="1" s="1"/>
  <c r="AN794" i="2"/>
  <c r="AK797" i="1"/>
  <c r="AK798" i="2"/>
  <c r="AK798" i="1" s="1"/>
  <c r="AM797" i="2"/>
  <c r="AN970" i="2"/>
  <c r="AN970" i="1" s="1"/>
  <c r="AJ798" i="1"/>
  <c r="AO18" i="2"/>
  <c r="AO961" i="2"/>
  <c r="AO961" i="1" s="1"/>
  <c r="AO965" i="2"/>
  <c r="AO965" i="1" s="1"/>
  <c r="AO792" i="1"/>
  <c r="AO966" i="2"/>
  <c r="AO966" i="1" s="1"/>
  <c r="AO796" i="1"/>
  <c r="AD1006" i="2"/>
  <c r="AE3" i="2"/>
  <c r="AD4" i="2"/>
  <c r="AF3" i="2"/>
  <c r="AD3" i="1"/>
  <c r="AO958" i="2"/>
  <c r="AO958" i="1" s="1"/>
  <c r="AO962" i="2"/>
  <c r="AO962" i="1" s="1"/>
  <c r="AO967" i="2"/>
  <c r="AO967" i="1" s="1"/>
  <c r="AQ1004" i="2"/>
  <c r="AJ800" i="2"/>
  <c r="AJ794" i="1"/>
  <c r="AQ796" i="2" l="1"/>
  <c r="AE796" i="2" s="1"/>
  <c r="AQ792" i="2"/>
  <c r="AE792" i="2" s="1"/>
  <c r="AO793" i="2"/>
  <c r="AO793" i="1" s="1"/>
  <c r="AI800" i="1"/>
  <c r="AI227" i="2"/>
  <c r="AI227" i="1" s="1"/>
  <c r="AJ800" i="1"/>
  <c r="AJ227" i="2"/>
  <c r="AJ227" i="1" s="1"/>
  <c r="AO970" i="2"/>
  <c r="AO970" i="1" s="1"/>
  <c r="AF1006" i="2"/>
  <c r="AG3" i="2"/>
  <c r="AF3" i="1"/>
  <c r="AP965" i="2"/>
  <c r="AP965" i="1" s="1"/>
  <c r="AS1004" i="2"/>
  <c r="AE32" i="2"/>
  <c r="AP961" i="2"/>
  <c r="AP961" i="1" s="1"/>
  <c r="AP796" i="1"/>
  <c r="AP959" i="2"/>
  <c r="AP959" i="1" s="1"/>
  <c r="AP966" i="2"/>
  <c r="AP966" i="1" s="1"/>
  <c r="AP964" i="2"/>
  <c r="AP964" i="1" s="1"/>
  <c r="AO794" i="2"/>
  <c r="AN794" i="1"/>
  <c r="Z800" i="2"/>
  <c r="Z227" i="2" s="1"/>
  <c r="Z227" i="1" s="1"/>
  <c r="Z794" i="1"/>
  <c r="R794" i="2"/>
  <c r="AK800" i="2"/>
  <c r="AK794" i="1"/>
  <c r="AE35" i="2"/>
  <c r="AE12" i="2"/>
  <c r="AC29" i="2"/>
  <c r="AP797" i="2"/>
  <c r="AP797" i="1" s="1"/>
  <c r="AP793" i="2"/>
  <c r="AP793" i="1" s="1"/>
  <c r="AP962" i="2"/>
  <c r="AP962" i="1" s="1"/>
  <c r="AP958" i="2"/>
  <c r="AP958" i="1" s="1"/>
  <c r="AP18" i="2"/>
  <c r="AE13" i="2"/>
  <c r="AE199" i="2"/>
  <c r="AP963" i="2"/>
  <c r="AP963" i="1" s="1"/>
  <c r="AP968" i="2"/>
  <c r="AP968" i="1" s="1"/>
  <c r="AP792" i="1"/>
  <c r="AE458" i="2"/>
  <c r="AM797" i="1"/>
  <c r="AM798" i="2"/>
  <c r="AE441" i="2"/>
  <c r="AE174" i="2"/>
  <c r="AN797" i="1"/>
  <c r="AN798" i="2"/>
  <c r="AN798" i="1" s="1"/>
  <c r="AE1006" i="2"/>
  <c r="AE4" i="2"/>
  <c r="AF4" i="2" s="1"/>
  <c r="AE3" i="1"/>
  <c r="AE1005" i="1" s="1"/>
  <c r="AE36" i="2"/>
  <c r="AP967" i="2"/>
  <c r="AP967" i="1" s="1"/>
  <c r="AE10" i="2"/>
  <c r="AP960" i="2"/>
  <c r="AP960" i="1" s="1"/>
  <c r="AE792" i="1"/>
  <c r="AO797" i="2"/>
  <c r="AL800" i="2"/>
  <c r="AL794" i="1"/>
  <c r="AE200" i="2"/>
  <c r="AS796" i="2" l="1"/>
  <c r="AS792" i="2"/>
  <c r="AL800" i="1"/>
  <c r="AL227" i="2"/>
  <c r="AL227" i="1" s="1"/>
  <c r="AK800" i="1"/>
  <c r="AK227" i="2"/>
  <c r="AK227" i="1" s="1"/>
  <c r="AP794" i="2"/>
  <c r="AP794" i="1" s="1"/>
  <c r="AO797" i="1"/>
  <c r="AO798" i="2"/>
  <c r="AO798" i="1" s="1"/>
  <c r="R793" i="2"/>
  <c r="R793" i="1" s="1"/>
  <c r="R800" i="2"/>
  <c r="R794" i="1"/>
  <c r="AN800" i="2"/>
  <c r="AE175" i="2"/>
  <c r="AE438" i="2"/>
  <c r="AE442" i="2"/>
  <c r="AE33" i="2"/>
  <c r="AQ964" i="2"/>
  <c r="AQ964" i="1" s="1"/>
  <c r="AE457" i="2"/>
  <c r="AE173" i="2"/>
  <c r="R24" i="2"/>
  <c r="R25" i="2"/>
  <c r="AE171" i="2"/>
  <c r="AQ966" i="2"/>
  <c r="AQ966" i="1" s="1"/>
  <c r="AE459" i="2"/>
  <c r="AE16" i="2"/>
  <c r="AQ967" i="2"/>
  <c r="AQ967" i="1" s="1"/>
  <c r="AQ959" i="2"/>
  <c r="AQ959" i="1" s="1"/>
  <c r="AE172" i="2"/>
  <c r="AE440" i="2"/>
  <c r="AQ796" i="1"/>
  <c r="AE796" i="1"/>
  <c r="R23" i="2"/>
  <c r="AG1006" i="2"/>
  <c r="AG4" i="2"/>
  <c r="AH3" i="2"/>
  <c r="AG3" i="1"/>
  <c r="AM798" i="1"/>
  <c r="AE965" i="2"/>
  <c r="AE965" i="1" s="1"/>
  <c r="AP970" i="2"/>
  <c r="AP970" i="1" s="1"/>
  <c r="Z800" i="1"/>
  <c r="AP798" i="2"/>
  <c r="AP798" i="1" s="1"/>
  <c r="AQ963" i="2"/>
  <c r="AQ963" i="1" s="1"/>
  <c r="AQ958" i="2"/>
  <c r="AQ958" i="1" s="1"/>
  <c r="AQ18" i="2"/>
  <c r="AE9" i="2"/>
  <c r="AE301" i="2"/>
  <c r="AQ960" i="2"/>
  <c r="AQ960" i="1" s="1"/>
  <c r="AQ968" i="2"/>
  <c r="AQ968" i="1" s="1"/>
  <c r="AQ792" i="1"/>
  <c r="R22" i="2"/>
  <c r="R26" i="2"/>
  <c r="AE18" i="2"/>
  <c r="AO794" i="1"/>
  <c r="AE961" i="2"/>
  <c r="AE961" i="1" s="1"/>
  <c r="AQ962" i="2"/>
  <c r="AQ962" i="1" s="1"/>
  <c r="AQ965" i="2"/>
  <c r="AQ965" i="1" s="1"/>
  <c r="AE299" i="2"/>
  <c r="AE300" i="2"/>
  <c r="AE439" i="2"/>
  <c r="AE34" i="2"/>
  <c r="AE198" i="2"/>
  <c r="AE302" i="2"/>
  <c r="AE303" i="2"/>
  <c r="AQ961" i="2"/>
  <c r="AQ961" i="1" s="1"/>
  <c r="AT1004" i="2"/>
  <c r="AD29" i="2"/>
  <c r="R21" i="2"/>
  <c r="R800" i="1" l="1"/>
  <c r="R227" i="2"/>
  <c r="R227" i="1" s="1"/>
  <c r="AN800" i="1"/>
  <c r="AN227" i="2"/>
  <c r="AN227" i="1" s="1"/>
  <c r="AU1004" i="2"/>
  <c r="AT792" i="2"/>
  <c r="AT796" i="2"/>
  <c r="AO800" i="2"/>
  <c r="AS792" i="1"/>
  <c r="AQ970" i="2"/>
  <c r="AQ970" i="1" s="1"/>
  <c r="AF29" i="2"/>
  <c r="AE967" i="2"/>
  <c r="AE967" i="1" s="1"/>
  <c r="AE966" i="2"/>
  <c r="AE966" i="1" s="1"/>
  <c r="AE964" i="2"/>
  <c r="AE964" i="1" s="1"/>
  <c r="R29" i="2"/>
  <c r="AS962" i="2"/>
  <c r="AS962" i="1" s="1"/>
  <c r="AS959" i="2"/>
  <c r="AS959" i="1" s="1"/>
  <c r="AS958" i="2"/>
  <c r="AS958" i="1" s="1"/>
  <c r="AS964" i="2"/>
  <c r="AS964" i="1" s="1"/>
  <c r="AS961" i="2"/>
  <c r="AS961" i="1" s="1"/>
  <c r="AE962" i="2"/>
  <c r="AE962" i="1" s="1"/>
  <c r="AE963" i="2"/>
  <c r="AE963" i="1" s="1"/>
  <c r="AG1008" i="2"/>
  <c r="AH1006" i="2"/>
  <c r="AH4" i="2"/>
  <c r="AI3" i="2"/>
  <c r="AH3" i="1"/>
  <c r="AQ793" i="2"/>
  <c r="AE959" i="2"/>
  <c r="AE959" i="1" s="1"/>
  <c r="AE968" i="2"/>
  <c r="AE968" i="1" s="1"/>
  <c r="AS968" i="2"/>
  <c r="AS968" i="1" s="1"/>
  <c r="AS963" i="2"/>
  <c r="AS963" i="1" s="1"/>
  <c r="AS966" i="2"/>
  <c r="AS966" i="1" s="1"/>
  <c r="AS796" i="1"/>
  <c r="AE958" i="2"/>
  <c r="AE958" i="1" s="1"/>
  <c r="AQ797" i="2"/>
  <c r="AS797" i="2"/>
  <c r="AS797" i="1" s="1"/>
  <c r="AS18" i="2"/>
  <c r="AS960" i="2"/>
  <c r="AS960" i="1" s="1"/>
  <c r="AS965" i="2"/>
  <c r="AS965" i="1" s="1"/>
  <c r="AS967" i="2"/>
  <c r="AS967" i="1" s="1"/>
  <c r="AE960" i="2"/>
  <c r="AE960" i="1" s="1"/>
  <c r="AP800" i="2"/>
  <c r="AP800" i="1" l="1"/>
  <c r="AP227" i="2"/>
  <c r="AP227" i="1" s="1"/>
  <c r="AU792" i="2"/>
  <c r="AU796" i="2"/>
  <c r="AV1004" i="2"/>
  <c r="AO800" i="1"/>
  <c r="AO227" i="2"/>
  <c r="AO227" i="1" s="1"/>
  <c r="AT958" i="2"/>
  <c r="AT958" i="1" s="1"/>
  <c r="AT796" i="1"/>
  <c r="AT960" i="2"/>
  <c r="AT960" i="1" s="1"/>
  <c r="AT792" i="1"/>
  <c r="AS793" i="2"/>
  <c r="AU963" i="2"/>
  <c r="AU963" i="1" s="1"/>
  <c r="AU962" i="2"/>
  <c r="AU962" i="1" s="1"/>
  <c r="AU961" i="2"/>
  <c r="AU961" i="1" s="1"/>
  <c r="AU965" i="2"/>
  <c r="AU965" i="1" s="1"/>
  <c r="AU968" i="2"/>
  <c r="AU968" i="1" s="1"/>
  <c r="AT961" i="2"/>
  <c r="AT961" i="1" s="1"/>
  <c r="AT962" i="2"/>
  <c r="AT962" i="1" s="1"/>
  <c r="AT18" i="2"/>
  <c r="AT963" i="2"/>
  <c r="AT963" i="1" s="1"/>
  <c r="AQ797" i="1"/>
  <c r="AQ798" i="2"/>
  <c r="AE1008" i="2"/>
  <c r="AU959" i="2"/>
  <c r="AU959" i="1" s="1"/>
  <c r="AT965" i="2"/>
  <c r="AT965" i="1" s="1"/>
  <c r="AT966" i="2"/>
  <c r="AT966" i="1" s="1"/>
  <c r="AT968" i="2"/>
  <c r="AT968" i="1" s="1"/>
  <c r="AI1006" i="2"/>
  <c r="AI4" i="2"/>
  <c r="AJ3" i="2"/>
  <c r="AI3" i="1"/>
  <c r="AE970" i="2"/>
  <c r="AE970" i="1" s="1"/>
  <c r="AU967" i="2"/>
  <c r="AU967" i="1" s="1"/>
  <c r="AU958" i="2"/>
  <c r="AU958" i="1" s="1"/>
  <c r="AU792" i="1"/>
  <c r="AT959" i="2"/>
  <c r="AT959" i="1" s="1"/>
  <c r="AT967" i="2"/>
  <c r="AT967" i="1" s="1"/>
  <c r="AT964" i="2"/>
  <c r="AT964" i="1" s="1"/>
  <c r="AS798" i="2"/>
  <c r="AQ793" i="1"/>
  <c r="AQ794" i="2"/>
  <c r="AS970" i="2"/>
  <c r="AS970" i="1" s="1"/>
  <c r="AG29" i="2"/>
  <c r="AU966" i="2"/>
  <c r="AU966" i="1" s="1"/>
  <c r="AU18" i="2"/>
  <c r="AU960" i="2"/>
  <c r="AU960" i="1" s="1"/>
  <c r="AU964" i="2"/>
  <c r="AU964" i="1" s="1"/>
  <c r="AV796" i="2" l="1"/>
  <c r="AV792" i="2"/>
  <c r="AW1004" i="2"/>
  <c r="AU796" i="1"/>
  <c r="AU793" i="2"/>
  <c r="AQ798" i="1"/>
  <c r="AE798" i="2"/>
  <c r="AV965" i="2"/>
  <c r="AV965" i="1" s="1"/>
  <c r="AV964" i="2"/>
  <c r="AV964" i="1" s="1"/>
  <c r="AT797" i="2"/>
  <c r="AU797" i="2"/>
  <c r="AS793" i="1"/>
  <c r="AS794" i="2"/>
  <c r="AT970" i="2"/>
  <c r="AT970" i="1" s="1"/>
  <c r="AQ800" i="2"/>
  <c r="AQ794" i="1"/>
  <c r="AV959" i="2"/>
  <c r="AV959" i="1" s="1"/>
  <c r="AV793" i="2"/>
  <c r="AV793" i="1" s="1"/>
  <c r="AV961" i="2"/>
  <c r="AV961" i="1" s="1"/>
  <c r="AV968" i="2"/>
  <c r="AV968" i="1" s="1"/>
  <c r="AX1004" i="2"/>
  <c r="AH29" i="2"/>
  <c r="AT793" i="2"/>
  <c r="AJ1006" i="2"/>
  <c r="AK3" i="2"/>
  <c r="AJ4" i="2"/>
  <c r="AJ3" i="1"/>
  <c r="AV796" i="1"/>
  <c r="AV958" i="2"/>
  <c r="AV958" i="1" s="1"/>
  <c r="AV967" i="2"/>
  <c r="AV967" i="1" s="1"/>
  <c r="AV966" i="2"/>
  <c r="AV966" i="1" s="1"/>
  <c r="AS798" i="1"/>
  <c r="AU970" i="2"/>
  <c r="AU970" i="1" s="1"/>
  <c r="AV962" i="2"/>
  <c r="AV962" i="1" s="1"/>
  <c r="AV18" i="2"/>
  <c r="AV963" i="2"/>
  <c r="AV963" i="1" s="1"/>
  <c r="AV960" i="2"/>
  <c r="AV960" i="1" s="1"/>
  <c r="AW796" i="2" l="1"/>
  <c r="AW792" i="2"/>
  <c r="AV792" i="1"/>
  <c r="AX796" i="2"/>
  <c r="AX792" i="2"/>
  <c r="AQ800" i="1"/>
  <c r="AQ227" i="2"/>
  <c r="AQ227" i="1" s="1"/>
  <c r="AV970" i="2"/>
  <c r="AV970" i="1" s="1"/>
  <c r="AW965" i="2"/>
  <c r="AW965" i="1" s="1"/>
  <c r="AW958" i="2"/>
  <c r="AW958" i="1" s="1"/>
  <c r="AW961" i="2"/>
  <c r="AW961" i="1" s="1"/>
  <c r="AW968" i="2"/>
  <c r="AW968" i="1" s="1"/>
  <c r="AS800" i="2"/>
  <c r="AS794" i="1"/>
  <c r="AT797" i="1"/>
  <c r="AT798" i="2"/>
  <c r="AK1006" i="2"/>
  <c r="AK4" i="2"/>
  <c r="AL3" i="2"/>
  <c r="AK3" i="1"/>
  <c r="AW959" i="2"/>
  <c r="AW959" i="1" s="1"/>
  <c r="AW966" i="2"/>
  <c r="AW966" i="1" s="1"/>
  <c r="AW796" i="1"/>
  <c r="AU797" i="1"/>
  <c r="AU798" i="2"/>
  <c r="AU798" i="1" s="1"/>
  <c r="AE797" i="2"/>
  <c r="AE797" i="1" s="1"/>
  <c r="AE798" i="1"/>
  <c r="AI29" i="2"/>
  <c r="AV797" i="2"/>
  <c r="AW960" i="2"/>
  <c r="AW960" i="1" s="1"/>
  <c r="AW964" i="2"/>
  <c r="AW964" i="1" s="1"/>
  <c r="AW963" i="2"/>
  <c r="AW963" i="1" s="1"/>
  <c r="AY1004" i="2"/>
  <c r="AV794" i="2"/>
  <c r="AU793" i="1"/>
  <c r="AU794" i="2"/>
  <c r="AT793" i="1"/>
  <c r="AT794" i="2"/>
  <c r="AW797" i="2"/>
  <c r="AW797" i="1" s="1"/>
  <c r="AW792" i="1"/>
  <c r="AW18" i="2"/>
  <c r="AW962" i="2"/>
  <c r="AW962" i="1" s="1"/>
  <c r="AW967" i="2"/>
  <c r="AW967" i="1" s="1"/>
  <c r="AS800" i="1" l="1"/>
  <c r="AS227" i="2"/>
  <c r="AS227" i="1" s="1"/>
  <c r="AY792" i="2"/>
  <c r="AY796" i="2"/>
  <c r="AW793" i="2"/>
  <c r="AT800" i="2"/>
  <c r="AT794" i="1"/>
  <c r="AX967" i="2"/>
  <c r="AX967" i="1" s="1"/>
  <c r="AX965" i="2"/>
  <c r="AX965" i="1" s="1"/>
  <c r="AX968" i="2"/>
  <c r="AX968" i="1" s="1"/>
  <c r="AV797" i="1"/>
  <c r="AV798" i="2"/>
  <c r="AV798" i="1" s="1"/>
  <c r="AL1006" i="2"/>
  <c r="AL4" i="2"/>
  <c r="AM3" i="2"/>
  <c r="AL3" i="1"/>
  <c r="AT798" i="1"/>
  <c r="AX959" i="2"/>
  <c r="AX959" i="1" s="1"/>
  <c r="AX960" i="2"/>
  <c r="AX960" i="1" s="1"/>
  <c r="AU800" i="2"/>
  <c r="AU794" i="1"/>
  <c r="AW798" i="2"/>
  <c r="AW798" i="1" s="1"/>
  <c r="AJ29" i="2"/>
  <c r="AX796" i="1"/>
  <c r="AX966" i="2"/>
  <c r="AX966" i="1" s="1"/>
  <c r="AX961" i="2"/>
  <c r="AX961" i="1" s="1"/>
  <c r="AX964" i="2"/>
  <c r="AX964" i="1" s="1"/>
  <c r="AX792" i="1"/>
  <c r="AV800" i="2"/>
  <c r="AV794" i="1"/>
  <c r="AW970" i="2"/>
  <c r="AW970" i="1" s="1"/>
  <c r="AX797" i="2"/>
  <c r="AX797" i="1" s="1"/>
  <c r="AX962" i="2"/>
  <c r="AX962" i="1" s="1"/>
  <c r="AX958" i="2"/>
  <c r="AX958" i="1" s="1"/>
  <c r="AX18" i="2"/>
  <c r="AX963" i="2"/>
  <c r="AX963" i="1" s="1"/>
  <c r="AZ1004" i="2"/>
  <c r="AV800" i="1" l="1"/>
  <c r="AV227" i="2"/>
  <c r="AV227" i="1" s="1"/>
  <c r="BA1004" i="2"/>
  <c r="AZ792" i="2"/>
  <c r="AZ796" i="2"/>
  <c r="AU800" i="1"/>
  <c r="AU227" i="2"/>
  <c r="AU227" i="1" s="1"/>
  <c r="AT800" i="1"/>
  <c r="AT227" i="2"/>
  <c r="AT227" i="1" s="1"/>
  <c r="AW793" i="1"/>
  <c r="AW794" i="2"/>
  <c r="AW794" i="1" s="1"/>
  <c r="AW800" i="2"/>
  <c r="AY967" i="2"/>
  <c r="AY967" i="1" s="1"/>
  <c r="AY963" i="2"/>
  <c r="AY963" i="1" s="1"/>
  <c r="BB1004" i="2"/>
  <c r="AM1006" i="2"/>
  <c r="AM4" i="2"/>
  <c r="AN3" i="2"/>
  <c r="AM3" i="1"/>
  <c r="AY965" i="2"/>
  <c r="AY965" i="1" s="1"/>
  <c r="AY962" i="2"/>
  <c r="AY962" i="1" s="1"/>
  <c r="AY958" i="2"/>
  <c r="AY958" i="1" s="1"/>
  <c r="AY961" i="2"/>
  <c r="AY961" i="1" s="1"/>
  <c r="AK29" i="2"/>
  <c r="AX798" i="2"/>
  <c r="AX798" i="1" s="1"/>
  <c r="AX793" i="2"/>
  <c r="AY959" i="2"/>
  <c r="AY959" i="1" s="1"/>
  <c r="AY18" i="2"/>
  <c r="AY964" i="2"/>
  <c r="AY964" i="1" s="1"/>
  <c r="AY960" i="2"/>
  <c r="AY960" i="1" s="1"/>
  <c r="AY968" i="2"/>
  <c r="AY968" i="1" s="1"/>
  <c r="AY796" i="1"/>
  <c r="AX970" i="2"/>
  <c r="AX970" i="1" s="1"/>
  <c r="AY966" i="2"/>
  <c r="AY966" i="1" s="1"/>
  <c r="AY792" i="1"/>
  <c r="BB792" i="2" l="1"/>
  <c r="BB796" i="2"/>
  <c r="AW800" i="1"/>
  <c r="AW227" i="2"/>
  <c r="AW227" i="1" s="1"/>
  <c r="BA796" i="2"/>
  <c r="BA792" i="2"/>
  <c r="BA792" i="1" s="1"/>
  <c r="AY793" i="2"/>
  <c r="AZ962" i="2"/>
  <c r="AZ962" i="1" s="1"/>
  <c r="AZ960" i="2"/>
  <c r="AZ960" i="1" s="1"/>
  <c r="AL29" i="2"/>
  <c r="BA964" i="2"/>
  <c r="BA964" i="1" s="1"/>
  <c r="BA961" i="2"/>
  <c r="BA961" i="1" s="1"/>
  <c r="BA968" i="2"/>
  <c r="BA968" i="1" s="1"/>
  <c r="BA959" i="2"/>
  <c r="BA959" i="1" s="1"/>
  <c r="BA966" i="2"/>
  <c r="BA966" i="1" s="1"/>
  <c r="AY797" i="2"/>
  <c r="AZ796" i="1"/>
  <c r="AZ965" i="2"/>
  <c r="AZ965" i="1" s="1"/>
  <c r="AZ963" i="2"/>
  <c r="AZ963" i="1" s="1"/>
  <c r="AZ961" i="2"/>
  <c r="AZ961" i="1" s="1"/>
  <c r="AZ964" i="2"/>
  <c r="AZ964" i="1" s="1"/>
  <c r="AZ792" i="1"/>
  <c r="BA963" i="2"/>
  <c r="BA963" i="1" s="1"/>
  <c r="BA958" i="2"/>
  <c r="BA958" i="1" s="1"/>
  <c r="AY970" i="2"/>
  <c r="AY970" i="1" s="1"/>
  <c r="AZ966" i="2"/>
  <c r="AZ966" i="1" s="1"/>
  <c r="AZ968" i="2"/>
  <c r="AZ968" i="1" s="1"/>
  <c r="BA965" i="2"/>
  <c r="BA965" i="1" s="1"/>
  <c r="BA962" i="2"/>
  <c r="BA962" i="1" s="1"/>
  <c r="BA796" i="1"/>
  <c r="AX793" i="1"/>
  <c r="AX794" i="2"/>
  <c r="AN1006" i="2"/>
  <c r="AO3" i="2"/>
  <c r="AN4" i="2"/>
  <c r="AN3" i="1"/>
  <c r="AZ18" i="2"/>
  <c r="AZ967" i="2"/>
  <c r="AZ967" i="1" s="1"/>
  <c r="AZ958" i="2"/>
  <c r="AZ958" i="1" s="1"/>
  <c r="AZ959" i="2"/>
  <c r="AZ959" i="1" s="1"/>
  <c r="BA960" i="2"/>
  <c r="BA960" i="1" s="1"/>
  <c r="BA18" i="2"/>
  <c r="BA967" i="2"/>
  <c r="BA967" i="1" s="1"/>
  <c r="BC1004" i="2"/>
  <c r="BD1004" i="2" l="1"/>
  <c r="BC792" i="2"/>
  <c r="BC796" i="2"/>
  <c r="BF1004" i="2"/>
  <c r="BB966" i="2"/>
  <c r="BB966" i="1" s="1"/>
  <c r="BB962" i="2"/>
  <c r="BB962" i="1" s="1"/>
  <c r="BB959" i="2"/>
  <c r="BB959" i="1" s="1"/>
  <c r="BB18" i="2"/>
  <c r="BB965" i="2"/>
  <c r="BB965" i="1" s="1"/>
  <c r="BA970" i="2"/>
  <c r="BA970" i="1" s="1"/>
  <c r="BB967" i="2"/>
  <c r="BB967" i="1" s="1"/>
  <c r="BB958" i="2"/>
  <c r="BB958" i="1" s="1"/>
  <c r="BB796" i="1"/>
  <c r="BB961" i="2"/>
  <c r="BB961" i="1" s="1"/>
  <c r="BB960" i="2"/>
  <c r="BB960" i="1" s="1"/>
  <c r="BB792" i="1"/>
  <c r="AZ797" i="2"/>
  <c r="BA797" i="2"/>
  <c r="AM29" i="2"/>
  <c r="AO1006" i="2"/>
  <c r="AP3" i="2"/>
  <c r="AO4" i="2"/>
  <c r="AO3" i="1"/>
  <c r="AX800" i="2"/>
  <c r="AX794" i="1"/>
  <c r="BB964" i="2"/>
  <c r="BB964" i="1" s="1"/>
  <c r="BB968" i="2"/>
  <c r="BB968" i="1" s="1"/>
  <c r="AY793" i="1"/>
  <c r="AY794" i="2"/>
  <c r="AR303" i="2"/>
  <c r="AR172" i="2"/>
  <c r="AR171" i="2"/>
  <c r="AZ970" i="2"/>
  <c r="AZ970" i="1" s="1"/>
  <c r="AR198" i="2"/>
  <c r="AR35" i="2"/>
  <c r="AR200" i="2"/>
  <c r="BB963" i="2"/>
  <c r="BB963" i="1" s="1"/>
  <c r="BA793" i="2"/>
  <c r="AY797" i="1"/>
  <c r="AY798" i="2"/>
  <c r="BF796" i="2" l="1"/>
  <c r="BF792" i="2"/>
  <c r="BB797" i="2"/>
  <c r="BB797" i="1" s="1"/>
  <c r="AX800" i="1"/>
  <c r="AX227" i="2"/>
  <c r="AX227" i="1" s="1"/>
  <c r="BD792" i="2"/>
  <c r="AR792" i="2" s="1"/>
  <c r="AR792" i="1" s="1"/>
  <c r="BD796" i="2"/>
  <c r="AR796" i="2" s="1"/>
  <c r="AR796" i="1" s="1"/>
  <c r="BB798" i="2"/>
  <c r="BB798" i="1" s="1"/>
  <c r="AR958" i="2"/>
  <c r="AR958" i="1" s="1"/>
  <c r="BC959" i="2"/>
  <c r="BC959" i="1" s="1"/>
  <c r="BC968" i="2"/>
  <c r="BC968" i="1" s="1"/>
  <c r="BC796" i="1"/>
  <c r="AR16" i="2"/>
  <c r="AR173" i="2"/>
  <c r="AR300" i="2"/>
  <c r="BD959" i="2"/>
  <c r="BD959" i="1" s="1"/>
  <c r="AR439" i="2"/>
  <c r="AR13" i="2"/>
  <c r="BD961" i="2"/>
  <c r="BD961" i="1" s="1"/>
  <c r="BD964" i="2"/>
  <c r="BD964" i="1" s="1"/>
  <c r="AR457" i="2"/>
  <c r="BA793" i="1"/>
  <c r="BA794" i="2"/>
  <c r="BC966" i="2"/>
  <c r="BC966" i="1" s="1"/>
  <c r="BC961" i="2"/>
  <c r="BC961" i="1" s="1"/>
  <c r="BC963" i="2"/>
  <c r="BC963" i="1" s="1"/>
  <c r="BC18" i="2"/>
  <c r="BC792" i="1"/>
  <c r="AZ797" i="1"/>
  <c r="AZ798" i="2"/>
  <c r="AZ798" i="1" s="1"/>
  <c r="AR199" i="2"/>
  <c r="BB970" i="2"/>
  <c r="BB970" i="1" s="1"/>
  <c r="AR34" i="2"/>
  <c r="AR438" i="2"/>
  <c r="BD962" i="2"/>
  <c r="BD962" i="1" s="1"/>
  <c r="AR442" i="2"/>
  <c r="AR299" i="2"/>
  <c r="BD968" i="2"/>
  <c r="BD968" i="1" s="1"/>
  <c r="BG1004" i="2"/>
  <c r="AM793" i="2"/>
  <c r="BC797" i="2"/>
  <c r="BC797" i="1" s="1"/>
  <c r="BC965" i="2"/>
  <c r="BC965" i="1" s="1"/>
  <c r="BC962" i="2"/>
  <c r="BC962" i="1" s="1"/>
  <c r="BC967" i="2"/>
  <c r="BC967" i="1" s="1"/>
  <c r="BC960" i="2"/>
  <c r="BC960" i="1" s="1"/>
  <c r="AY800" i="2"/>
  <c r="AY794" i="1"/>
  <c r="AR36" i="2"/>
  <c r="AR175" i="2"/>
  <c r="BA797" i="1"/>
  <c r="BA798" i="2"/>
  <c r="BA798" i="1" s="1"/>
  <c r="BB793" i="2"/>
  <c r="AR459" i="2"/>
  <c r="AR174" i="2"/>
  <c r="BD967" i="2"/>
  <c r="BD967" i="1" s="1"/>
  <c r="AR301" i="2"/>
  <c r="AR302" i="2"/>
  <c r="BD958" i="2"/>
  <c r="BD958" i="1" s="1"/>
  <c r="BD18" i="2"/>
  <c r="AY798" i="1"/>
  <c r="BC958" i="2"/>
  <c r="BC958" i="1" s="1"/>
  <c r="BC964" i="2"/>
  <c r="BC964" i="1" s="1"/>
  <c r="AN29" i="2"/>
  <c r="AP1006" i="2"/>
  <c r="AP4" i="2"/>
  <c r="AQ3" i="2"/>
  <c r="AP3" i="1"/>
  <c r="AR33" i="2"/>
  <c r="AR10" i="2"/>
  <c r="AR32" i="2"/>
  <c r="AR9" i="2"/>
  <c r="AR441" i="2"/>
  <c r="BD963" i="2"/>
  <c r="BD963" i="1" s="1"/>
  <c r="AR440" i="2"/>
  <c r="BD965" i="2"/>
  <c r="BD965" i="1" s="1"/>
  <c r="AR458" i="2"/>
  <c r="AR12" i="2"/>
  <c r="BD966" i="2"/>
  <c r="BD966" i="1" s="1"/>
  <c r="BD960" i="2"/>
  <c r="BD960" i="1" s="1"/>
  <c r="BD796" i="1" l="1"/>
  <c r="BD792" i="1"/>
  <c r="BH1004" i="2"/>
  <c r="BG796" i="2"/>
  <c r="BG792" i="2"/>
  <c r="AY800" i="1"/>
  <c r="AY227" i="2"/>
  <c r="AY227" i="1" s="1"/>
  <c r="BD970" i="2"/>
  <c r="BD970" i="1" s="1"/>
  <c r="AR962" i="2"/>
  <c r="AR962" i="1" s="1"/>
  <c r="BC793" i="2"/>
  <c r="BF18" i="2"/>
  <c r="BF796" i="1"/>
  <c r="BF959" i="2"/>
  <c r="BF959" i="1" s="1"/>
  <c r="BF964" i="2"/>
  <c r="BF964" i="1" s="1"/>
  <c r="BD793" i="2"/>
  <c r="AR959" i="2"/>
  <c r="AR959" i="1" s="1"/>
  <c r="AQ1006" i="2"/>
  <c r="AQ4" i="2"/>
  <c r="AS3" i="2"/>
  <c r="AR3" i="2"/>
  <c r="AQ3" i="1"/>
  <c r="BC970" i="2"/>
  <c r="BC970" i="1" s="1"/>
  <c r="AR967" i="2"/>
  <c r="AR967" i="1" s="1"/>
  <c r="BB793" i="1"/>
  <c r="BB794" i="2"/>
  <c r="BF968" i="2"/>
  <c r="BF968" i="1" s="1"/>
  <c r="BC798" i="2"/>
  <c r="BC798" i="1" s="1"/>
  <c r="AR18" i="2"/>
  <c r="AO29" i="2"/>
  <c r="AM793" i="1"/>
  <c r="AM794" i="2"/>
  <c r="BF965" i="2"/>
  <c r="BF965" i="1" s="1"/>
  <c r="BF966" i="2"/>
  <c r="BF966" i="1" s="1"/>
  <c r="BF958" i="2"/>
  <c r="BF958" i="1" s="1"/>
  <c r="BF963" i="2"/>
  <c r="BF963" i="1" s="1"/>
  <c r="BF792" i="1"/>
  <c r="BD797" i="2"/>
  <c r="BA800" i="2"/>
  <c r="BA794" i="1"/>
  <c r="AR961" i="2"/>
  <c r="AR961" i="1" s="1"/>
  <c r="AR963" i="2"/>
  <c r="AR963" i="1" s="1"/>
  <c r="AR965" i="2"/>
  <c r="AR965" i="1" s="1"/>
  <c r="AR960" i="2"/>
  <c r="AR960" i="1" s="1"/>
  <c r="AR966" i="2"/>
  <c r="AR966" i="1" s="1"/>
  <c r="BF967" i="2"/>
  <c r="BF967" i="1" s="1"/>
  <c r="BF961" i="2"/>
  <c r="BF961" i="1" s="1"/>
  <c r="BF962" i="2"/>
  <c r="BF962" i="1" s="1"/>
  <c r="BF960" i="2"/>
  <c r="BF960" i="1" s="1"/>
  <c r="BI1004" i="2"/>
  <c r="AR964" i="2"/>
  <c r="AR964" i="1" s="1"/>
  <c r="AR968" i="2"/>
  <c r="AR968" i="1" s="1"/>
  <c r="BH792" i="2" l="1"/>
  <c r="BH796" i="2"/>
  <c r="BI792" i="2"/>
  <c r="BI796" i="2"/>
  <c r="BF793" i="2"/>
  <c r="BF793" i="1" s="1"/>
  <c r="BA800" i="1"/>
  <c r="BA227" i="2"/>
  <c r="BA227" i="1" s="1"/>
  <c r="BG958" i="2"/>
  <c r="BG958" i="1" s="1"/>
  <c r="BG967" i="2"/>
  <c r="BG967" i="1" s="1"/>
  <c r="BG968" i="2"/>
  <c r="BG968" i="1" s="1"/>
  <c r="BG963" i="2"/>
  <c r="BG963" i="1" s="1"/>
  <c r="BG18" i="2"/>
  <c r="BG965" i="2"/>
  <c r="BG965" i="1" s="1"/>
  <c r="BG964" i="2"/>
  <c r="BG964" i="1" s="1"/>
  <c r="BD797" i="1"/>
  <c r="BD798" i="2"/>
  <c r="AS1006" i="2"/>
  <c r="AT3" i="2"/>
  <c r="AS3" i="1"/>
  <c r="BD793" i="1"/>
  <c r="BD794" i="2"/>
  <c r="BH961" i="2"/>
  <c r="BH961" i="1" s="1"/>
  <c r="BH962" i="2"/>
  <c r="BH962" i="1" s="1"/>
  <c r="BH960" i="2"/>
  <c r="BH960" i="1" s="1"/>
  <c r="BH792" i="1"/>
  <c r="AP29" i="2"/>
  <c r="BB800" i="2"/>
  <c r="BB794" i="1"/>
  <c r="AR1006" i="2"/>
  <c r="AR4" i="2"/>
  <c r="AS4" i="2" s="1"/>
  <c r="AR3" i="1"/>
  <c r="AR1005" i="1" s="1"/>
  <c r="BH796" i="1"/>
  <c r="BH958" i="2"/>
  <c r="BH958" i="1" s="1"/>
  <c r="BH963" i="2"/>
  <c r="BH963" i="1" s="1"/>
  <c r="BH964" i="2"/>
  <c r="BH964" i="1" s="1"/>
  <c r="BJ1004" i="2"/>
  <c r="BF797" i="2"/>
  <c r="BG960" i="2"/>
  <c r="BG960" i="1" s="1"/>
  <c r="BG796" i="1"/>
  <c r="BF970" i="2"/>
  <c r="BF970" i="1" s="1"/>
  <c r="BH965" i="2"/>
  <c r="BH965" i="1" s="1"/>
  <c r="BH967" i="2"/>
  <c r="BH967" i="1" s="1"/>
  <c r="BH18" i="2"/>
  <c r="BH968" i="2"/>
  <c r="BH968" i="1" s="1"/>
  <c r="BC793" i="1"/>
  <c r="BC794" i="2"/>
  <c r="AR970" i="2"/>
  <c r="AR970" i="1" s="1"/>
  <c r="BG962" i="2"/>
  <c r="BG962" i="1" s="1"/>
  <c r="BG959" i="2"/>
  <c r="BG959" i="1" s="1"/>
  <c r="BG966" i="2"/>
  <c r="BG966" i="1" s="1"/>
  <c r="BG961" i="2"/>
  <c r="BG961" i="1" s="1"/>
  <c r="BG792" i="1"/>
  <c r="AM800" i="2"/>
  <c r="AM227" i="2" s="1"/>
  <c r="AM227" i="1" s="1"/>
  <c r="AM794" i="1"/>
  <c r="AE794" i="2"/>
  <c r="BH959" i="2"/>
  <c r="BH959" i="1" s="1"/>
  <c r="BH966" i="2"/>
  <c r="BH966" i="1" s="1"/>
  <c r="BJ792" i="2" l="1"/>
  <c r="BJ796" i="2"/>
  <c r="BB800" i="1"/>
  <c r="BB227" i="2"/>
  <c r="BB227" i="1" s="1"/>
  <c r="BF794" i="2"/>
  <c r="BF794" i="1" s="1"/>
  <c r="BF797" i="1"/>
  <c r="BF798" i="2"/>
  <c r="AE22" i="2"/>
  <c r="BD798" i="1"/>
  <c r="AR798" i="2"/>
  <c r="BI964" i="2"/>
  <c r="BI964" i="1" s="1"/>
  <c r="BI965" i="2"/>
  <c r="BI965" i="1" s="1"/>
  <c r="BI958" i="2"/>
  <c r="BI958" i="1" s="1"/>
  <c r="BI962" i="2"/>
  <c r="BI962" i="1" s="1"/>
  <c r="BK1004" i="2"/>
  <c r="AE793" i="2"/>
  <c r="AE793" i="1" s="1"/>
  <c r="AE800" i="2"/>
  <c r="AE794" i="1"/>
  <c r="BC800" i="2"/>
  <c r="BC794" i="1"/>
  <c r="BH793" i="2"/>
  <c r="BI18" i="2"/>
  <c r="BI963" i="2"/>
  <c r="BI963" i="1" s="1"/>
  <c r="BH797" i="2"/>
  <c r="BG797" i="2"/>
  <c r="BH970" i="2"/>
  <c r="BH970" i="1" s="1"/>
  <c r="AE24" i="2"/>
  <c r="AE23" i="2"/>
  <c r="AQ29" i="2"/>
  <c r="AE21" i="2"/>
  <c r="BD800" i="2"/>
  <c r="BD794" i="1"/>
  <c r="BI961" i="2"/>
  <c r="BI961" i="1" s="1"/>
  <c r="BI792" i="1"/>
  <c r="BI960" i="2"/>
  <c r="BI960" i="1" s="1"/>
  <c r="BI793" i="2"/>
  <c r="BI793" i="1" s="1"/>
  <c r="BG793" i="2"/>
  <c r="AM800" i="1"/>
  <c r="AE26" i="2"/>
  <c r="AE25" i="2"/>
  <c r="AT1006" i="2"/>
  <c r="AU3" i="2"/>
  <c r="AT4" i="2"/>
  <c r="AT3" i="1"/>
  <c r="BI968" i="2"/>
  <c r="BI968" i="1" s="1"/>
  <c r="BI966" i="2"/>
  <c r="BI966" i="1" s="1"/>
  <c r="BI959" i="2"/>
  <c r="BI959" i="1" s="1"/>
  <c r="BI967" i="2"/>
  <c r="BI967" i="1" s="1"/>
  <c r="BI796" i="1"/>
  <c r="BG970" i="2"/>
  <c r="BG970" i="1" s="1"/>
  <c r="AE800" i="1" l="1"/>
  <c r="AE227" i="2"/>
  <c r="AE227" i="1" s="1"/>
  <c r="BC800" i="1"/>
  <c r="BC227" i="2"/>
  <c r="BC227" i="1" s="1"/>
  <c r="BD800" i="1"/>
  <c r="BD227" i="2"/>
  <c r="BD227" i="1" s="1"/>
  <c r="BK796" i="2"/>
  <c r="BK792" i="2"/>
  <c r="BG793" i="1"/>
  <c r="BG794" i="2"/>
  <c r="AE29" i="2"/>
  <c r="AR797" i="2"/>
  <c r="AR797" i="1" s="1"/>
  <c r="AR798" i="1"/>
  <c r="BJ965" i="2"/>
  <c r="BJ965" i="1" s="1"/>
  <c r="BJ968" i="2"/>
  <c r="BJ968" i="1" s="1"/>
  <c r="BJ963" i="2"/>
  <c r="BJ963" i="1" s="1"/>
  <c r="BJ792" i="1"/>
  <c r="BF798" i="1"/>
  <c r="BF800" i="2"/>
  <c r="AS29" i="2"/>
  <c r="BG797" i="1"/>
  <c r="BG798" i="2"/>
  <c r="BG798" i="1" s="1"/>
  <c r="BH793" i="1"/>
  <c r="BH794" i="2"/>
  <c r="BJ958" i="2"/>
  <c r="BJ958" i="1" s="1"/>
  <c r="BJ959" i="2"/>
  <c r="BJ959" i="1" s="1"/>
  <c r="BJ964" i="2"/>
  <c r="BJ964" i="1" s="1"/>
  <c r="BL1004" i="2"/>
  <c r="BI794" i="2"/>
  <c r="BI970" i="2"/>
  <c r="BI970" i="1" s="1"/>
  <c r="BJ796" i="1"/>
  <c r="BJ961" i="2"/>
  <c r="BJ961" i="1" s="1"/>
  <c r="BJ966" i="2"/>
  <c r="BJ966" i="1" s="1"/>
  <c r="BJ962" i="2"/>
  <c r="BJ962" i="1" s="1"/>
  <c r="AU1006" i="2"/>
  <c r="AT1008" i="2"/>
  <c r="AU4" i="2"/>
  <c r="AV3" i="2"/>
  <c r="AU3" i="1"/>
  <c r="BH797" i="1"/>
  <c r="BH798" i="2"/>
  <c r="BH798" i="1" s="1"/>
  <c r="BI797" i="2"/>
  <c r="BJ967" i="2"/>
  <c r="BJ967" i="1" s="1"/>
  <c r="BJ18" i="2"/>
  <c r="BJ960" i="2"/>
  <c r="BJ960" i="1" s="1"/>
  <c r="BM1004" i="2" l="1"/>
  <c r="BL792" i="2"/>
  <c r="BL796" i="2"/>
  <c r="BF800" i="1"/>
  <c r="BF227" i="2"/>
  <c r="BF227" i="1" s="1"/>
  <c r="BI794" i="1"/>
  <c r="BK967" i="2"/>
  <c r="BK967" i="1" s="1"/>
  <c r="BK962" i="2"/>
  <c r="BK962" i="1" s="1"/>
  <c r="BK964" i="2"/>
  <c r="BK964" i="1" s="1"/>
  <c r="BJ793" i="2"/>
  <c r="BI797" i="1"/>
  <c r="BI798" i="2"/>
  <c r="BI798" i="1" s="1"/>
  <c r="AR1008" i="2"/>
  <c r="BN1004" i="2"/>
  <c r="BJ970" i="2"/>
  <c r="BJ970" i="1" s="1"/>
  <c r="BK959" i="2"/>
  <c r="BK959" i="1" s="1"/>
  <c r="BK961" i="2"/>
  <c r="BK961" i="1" s="1"/>
  <c r="BK958" i="2"/>
  <c r="BK958" i="1" s="1"/>
  <c r="BK960" i="2"/>
  <c r="BK960" i="1" s="1"/>
  <c r="BK968" i="2"/>
  <c r="BK968" i="1" s="1"/>
  <c r="BK966" i="2"/>
  <c r="BK966" i="1" s="1"/>
  <c r="BK18" i="2"/>
  <c r="BK796" i="1"/>
  <c r="BH800" i="2"/>
  <c r="BH794" i="1"/>
  <c r="AT29" i="2"/>
  <c r="AV1006" i="2"/>
  <c r="AW3" i="2"/>
  <c r="AV4" i="2"/>
  <c r="AV3" i="1"/>
  <c r="BJ797" i="2"/>
  <c r="BK965" i="2"/>
  <c r="BK965" i="1" s="1"/>
  <c r="BK963" i="2"/>
  <c r="BK963" i="1" s="1"/>
  <c r="BK792" i="1"/>
  <c r="BG800" i="2"/>
  <c r="BG794" i="1"/>
  <c r="BH800" i="1" l="1"/>
  <c r="BH227" i="2"/>
  <c r="BH227" i="1" s="1"/>
  <c r="BO1004" i="2"/>
  <c r="BN796" i="2"/>
  <c r="BN792" i="2"/>
  <c r="BG800" i="1"/>
  <c r="BG227" i="2"/>
  <c r="BG227" i="1" s="1"/>
  <c r="BM792" i="2"/>
  <c r="BM792" i="1" s="1"/>
  <c r="BM796" i="2"/>
  <c r="BJ797" i="1"/>
  <c r="BJ798" i="2"/>
  <c r="BL963" i="2"/>
  <c r="BL963" i="1" s="1"/>
  <c r="BL18" i="2"/>
  <c r="BL965" i="2"/>
  <c r="BL965" i="1" s="1"/>
  <c r="BL960" i="2"/>
  <c r="BL960" i="1" s="1"/>
  <c r="BM18" i="2"/>
  <c r="BM960" i="2"/>
  <c r="BM960" i="1" s="1"/>
  <c r="BM796" i="1"/>
  <c r="BL796" i="1"/>
  <c r="BL967" i="2"/>
  <c r="BL967" i="1" s="1"/>
  <c r="BL964" i="2"/>
  <c r="BL964" i="1" s="1"/>
  <c r="BL792" i="1"/>
  <c r="BM958" i="2"/>
  <c r="BM958" i="1" s="1"/>
  <c r="BM959" i="2"/>
  <c r="BM959" i="1" s="1"/>
  <c r="BM965" i="2"/>
  <c r="BM965" i="1" s="1"/>
  <c r="BM967" i="2"/>
  <c r="BM967" i="1" s="1"/>
  <c r="BK793" i="2"/>
  <c r="BK970" i="2"/>
  <c r="BK970" i="1" s="1"/>
  <c r="BL959" i="2"/>
  <c r="BL959" i="1" s="1"/>
  <c r="BL961" i="2"/>
  <c r="BL961" i="1" s="1"/>
  <c r="BL968" i="2"/>
  <c r="BL968" i="1" s="1"/>
  <c r="BP1004" i="2"/>
  <c r="BM966" i="2"/>
  <c r="BM966" i="1" s="1"/>
  <c r="BM964" i="2"/>
  <c r="BM964" i="1" s="1"/>
  <c r="BM961" i="2"/>
  <c r="BM961" i="1" s="1"/>
  <c r="BM962" i="2"/>
  <c r="BM962" i="1" s="1"/>
  <c r="AW1006" i="2"/>
  <c r="AW4" i="2"/>
  <c r="AX3" i="2"/>
  <c r="AW3" i="1"/>
  <c r="AU29" i="2"/>
  <c r="BL958" i="2"/>
  <c r="BL958" i="1" s="1"/>
  <c r="BL962" i="2"/>
  <c r="BL962" i="1" s="1"/>
  <c r="BL966" i="2"/>
  <c r="BL966" i="1" s="1"/>
  <c r="BJ793" i="1"/>
  <c r="BJ794" i="2"/>
  <c r="BK797" i="2"/>
  <c r="BI800" i="2"/>
  <c r="BM968" i="2"/>
  <c r="BM968" i="1" s="1"/>
  <c r="BM963" i="2"/>
  <c r="BM963" i="1" s="1"/>
  <c r="BL793" i="2" l="1"/>
  <c r="BL793" i="1" s="1"/>
  <c r="BO796" i="2"/>
  <c r="BO792" i="2"/>
  <c r="BI800" i="1"/>
  <c r="BI227" i="2"/>
  <c r="BI227" i="1" s="1"/>
  <c r="BP792" i="2"/>
  <c r="BP796" i="2"/>
  <c r="BM797" i="2"/>
  <c r="BM797" i="1" s="1"/>
  <c r="BJ800" i="2"/>
  <c r="BJ794" i="1"/>
  <c r="BN962" i="2"/>
  <c r="BN962" i="1" s="1"/>
  <c r="BN959" i="2"/>
  <c r="BN959" i="1" s="1"/>
  <c r="BN964" i="2"/>
  <c r="BN964" i="1" s="1"/>
  <c r="BK793" i="1"/>
  <c r="BK794" i="2"/>
  <c r="BM970" i="2"/>
  <c r="BM970" i="1" s="1"/>
  <c r="BM793" i="2"/>
  <c r="BL797" i="2"/>
  <c r="BO965" i="2"/>
  <c r="BO965" i="1" s="1"/>
  <c r="BK797" i="1"/>
  <c r="BK798" i="2"/>
  <c r="BK798" i="1" s="1"/>
  <c r="BL970" i="2"/>
  <c r="BL970" i="1" s="1"/>
  <c r="BN796" i="1"/>
  <c r="BO958" i="2"/>
  <c r="BO958" i="1" s="1"/>
  <c r="BO18" i="2"/>
  <c r="BO961" i="2"/>
  <c r="BO961" i="1" s="1"/>
  <c r="BO796" i="1"/>
  <c r="AV29" i="2"/>
  <c r="AX1006" i="2"/>
  <c r="AX4" i="2"/>
  <c r="AY3" i="2"/>
  <c r="AX3" i="1"/>
  <c r="BN961" i="2"/>
  <c r="BN961" i="1" s="1"/>
  <c r="BN18" i="2"/>
  <c r="BN963" i="2"/>
  <c r="BN963" i="1" s="1"/>
  <c r="BN792" i="1"/>
  <c r="BL794" i="2"/>
  <c r="BO967" i="2"/>
  <c r="BO967" i="1" s="1"/>
  <c r="BO966" i="2"/>
  <c r="BO966" i="1" s="1"/>
  <c r="BO964" i="2"/>
  <c r="BO964" i="1" s="1"/>
  <c r="BO960" i="2"/>
  <c r="BO960" i="1" s="1"/>
  <c r="BO968" i="2"/>
  <c r="BO968" i="1" s="1"/>
  <c r="BO792" i="1"/>
  <c r="BN966" i="2"/>
  <c r="BN966" i="1" s="1"/>
  <c r="BN958" i="2"/>
  <c r="BN958" i="1" s="1"/>
  <c r="BN965" i="2"/>
  <c r="BN965" i="1" s="1"/>
  <c r="BN967" i="2"/>
  <c r="BN967" i="1" s="1"/>
  <c r="BN968" i="2"/>
  <c r="BN968" i="1" s="1"/>
  <c r="BN960" i="2"/>
  <c r="BN960" i="1" s="1"/>
  <c r="BJ798" i="1"/>
  <c r="BO959" i="2"/>
  <c r="BO959" i="1" s="1"/>
  <c r="BO963" i="2"/>
  <c r="BO963" i="1" s="1"/>
  <c r="BO962" i="2"/>
  <c r="BO962" i="1" s="1"/>
  <c r="BQ1004" i="2"/>
  <c r="BQ792" i="2" l="1"/>
  <c r="BE792" i="2" s="1"/>
  <c r="BQ796" i="2"/>
  <c r="BE796" i="2" s="1"/>
  <c r="BM798" i="2"/>
  <c r="BM798" i="1" s="1"/>
  <c r="BO793" i="2"/>
  <c r="BO793" i="1" s="1"/>
  <c r="BJ800" i="1"/>
  <c r="BJ227" i="2"/>
  <c r="BJ227" i="1" s="1"/>
  <c r="BO794" i="2"/>
  <c r="BO794" i="1" s="1"/>
  <c r="BP796" i="1"/>
  <c r="BP958" i="2"/>
  <c r="BP958" i="1" s="1"/>
  <c r="BP968" i="2"/>
  <c r="BP968" i="1" s="1"/>
  <c r="BN970" i="2"/>
  <c r="BN970" i="1" s="1"/>
  <c r="BL794" i="1"/>
  <c r="BP963" i="2"/>
  <c r="BP963" i="1" s="1"/>
  <c r="BP18" i="2"/>
  <c r="BP962" i="2"/>
  <c r="BP962" i="1" s="1"/>
  <c r="BE438" i="2"/>
  <c r="BO797" i="2"/>
  <c r="BL797" i="1"/>
  <c r="BL798" i="2"/>
  <c r="BN793" i="2"/>
  <c r="BP961" i="2"/>
  <c r="BP961" i="1" s="1"/>
  <c r="BP965" i="2"/>
  <c r="BP965" i="1" s="1"/>
  <c r="BE301" i="2"/>
  <c r="BP959" i="2"/>
  <c r="BP959" i="1" s="1"/>
  <c r="BP966" i="2"/>
  <c r="BP966" i="1" s="1"/>
  <c r="BE459" i="2"/>
  <c r="BP960" i="2"/>
  <c r="BP960" i="1" s="1"/>
  <c r="BE34" i="2"/>
  <c r="BN797" i="2"/>
  <c r="AW29" i="2"/>
  <c r="BM793" i="1"/>
  <c r="BM794" i="2"/>
  <c r="BP967" i="2"/>
  <c r="BP967" i="1" s="1"/>
  <c r="BE35" i="2"/>
  <c r="BE13" i="2"/>
  <c r="BP964" i="2"/>
  <c r="BP964" i="1" s="1"/>
  <c r="BP792" i="1"/>
  <c r="BE174" i="2"/>
  <c r="AY1006" i="2"/>
  <c r="AY4" i="2"/>
  <c r="AZ3" i="2"/>
  <c r="AY3" i="1"/>
  <c r="BO970" i="2"/>
  <c r="BO970" i="1" s="1"/>
  <c r="BK800" i="2"/>
  <c r="BK794" i="1"/>
  <c r="BE442" i="2"/>
  <c r="BK800" i="1" l="1"/>
  <c r="BK227" i="2"/>
  <c r="BK227" i="1" s="1"/>
  <c r="BM800" i="2"/>
  <c r="BM794" i="1"/>
  <c r="BP793" i="2"/>
  <c r="BL798" i="1"/>
  <c r="AX29" i="2"/>
  <c r="BE958" i="2"/>
  <c r="BE958" i="1" s="1"/>
  <c r="BE171" i="2"/>
  <c r="BQ792" i="1"/>
  <c r="BE792" i="1"/>
  <c r="BQ958" i="2"/>
  <c r="BQ958" i="1" s="1"/>
  <c r="BE12" i="2"/>
  <c r="BQ966" i="2"/>
  <c r="BQ966" i="1" s="1"/>
  <c r="BE440" i="2"/>
  <c r="BE441" i="2"/>
  <c r="BE10" i="2"/>
  <c r="BP797" i="2"/>
  <c r="BQ965" i="2"/>
  <c r="BQ965" i="1" s="1"/>
  <c r="BQ964" i="2"/>
  <c r="BQ964" i="1" s="1"/>
  <c r="BE457" i="2"/>
  <c r="BE302" i="2"/>
  <c r="BE16" i="2"/>
  <c r="BE33" i="2"/>
  <c r="BN797" i="1"/>
  <c r="BN798" i="2"/>
  <c r="BN798" i="1" s="1"/>
  <c r="BO797" i="1"/>
  <c r="BO798" i="2"/>
  <c r="BP970" i="2"/>
  <c r="BP970" i="1" s="1"/>
  <c r="BQ959" i="2"/>
  <c r="BQ959" i="1" s="1"/>
  <c r="BQ960" i="2"/>
  <c r="BQ960" i="1" s="1"/>
  <c r="BQ963" i="2"/>
  <c r="BQ963" i="1" s="1"/>
  <c r="BE172" i="2"/>
  <c r="BQ961" i="2"/>
  <c r="BQ961" i="1" s="1"/>
  <c r="BE439" i="2"/>
  <c r="BE173" i="2"/>
  <c r="BE300" i="2"/>
  <c r="BQ18" i="2"/>
  <c r="BE9" i="2"/>
  <c r="BQ962" i="2"/>
  <c r="BQ962" i="1" s="1"/>
  <c r="BE36" i="2"/>
  <c r="BQ967" i="2"/>
  <c r="BQ967" i="1" s="1"/>
  <c r="BQ796" i="1"/>
  <c r="BE796" i="1"/>
  <c r="BE458" i="2"/>
  <c r="AZ1006" i="2"/>
  <c r="BA3" i="2"/>
  <c r="AZ4" i="2"/>
  <c r="AZ3" i="1"/>
  <c r="BN793" i="1"/>
  <c r="BN794" i="2"/>
  <c r="BL800" i="2"/>
  <c r="BE175" i="2"/>
  <c r="BE198" i="2"/>
  <c r="BE32" i="2"/>
  <c r="BE303" i="2"/>
  <c r="BE299" i="2"/>
  <c r="BQ968" i="2"/>
  <c r="BQ968" i="1" s="1"/>
  <c r="BE200" i="2"/>
  <c r="BE199" i="2"/>
  <c r="BL800" i="1" l="1"/>
  <c r="BL227" i="2"/>
  <c r="BL227" i="1" s="1"/>
  <c r="BM800" i="1"/>
  <c r="BM227" i="2"/>
  <c r="BM227" i="1" s="1"/>
  <c r="BQ793" i="2"/>
  <c r="BQ793" i="1" s="1"/>
  <c r="BE963" i="2"/>
  <c r="BE963" i="1" s="1"/>
  <c r="BP797" i="1"/>
  <c r="BP798" i="2"/>
  <c r="BP798" i="1" s="1"/>
  <c r="BA1006" i="2"/>
  <c r="BA4" i="2"/>
  <c r="BB3" i="2"/>
  <c r="BA3" i="1"/>
  <c r="BE965" i="2"/>
  <c r="BE965" i="1" s="1"/>
  <c r="BE959" i="2"/>
  <c r="BE959" i="1" s="1"/>
  <c r="BE964" i="2"/>
  <c r="BE964" i="1" s="1"/>
  <c r="BE966" i="2"/>
  <c r="BE966" i="1" s="1"/>
  <c r="BP793" i="1"/>
  <c r="BP794" i="2"/>
  <c r="AY29" i="2"/>
  <c r="BE968" i="2"/>
  <c r="BE968" i="1" s="1"/>
  <c r="BO798" i="1"/>
  <c r="BO800" i="2"/>
  <c r="BQ797" i="2"/>
  <c r="BN800" i="2"/>
  <c r="BN794" i="1"/>
  <c r="BE967" i="2"/>
  <c r="BE967" i="1" s="1"/>
  <c r="BE962" i="2"/>
  <c r="BE962" i="1" s="1"/>
  <c r="BE18" i="2"/>
  <c r="BE961" i="2"/>
  <c r="BE961" i="1" s="1"/>
  <c r="BE960" i="2"/>
  <c r="BE960" i="1" s="1"/>
  <c r="BQ970" i="2"/>
  <c r="BQ970" i="1" s="1"/>
  <c r="BO800" i="1" l="1"/>
  <c r="BO227" i="2"/>
  <c r="BO227" i="1" s="1"/>
  <c r="BN800" i="1"/>
  <c r="BN227" i="2"/>
  <c r="BN227" i="1" s="1"/>
  <c r="BQ794" i="2"/>
  <c r="BQ794" i="1" s="1"/>
  <c r="BE970" i="2"/>
  <c r="BE970" i="1" s="1"/>
  <c r="BQ797" i="1"/>
  <c r="BQ798" i="2"/>
  <c r="BQ800" i="2" s="1"/>
  <c r="BP800" i="2"/>
  <c r="BP794" i="1"/>
  <c r="BB1006" i="2"/>
  <c r="BB4" i="2"/>
  <c r="BC3" i="2"/>
  <c r="BB3" i="1"/>
  <c r="AZ29" i="2"/>
  <c r="BE794" i="2" l="1"/>
  <c r="BQ800" i="1"/>
  <c r="BQ227" i="2"/>
  <c r="BQ227" i="1" s="1"/>
  <c r="BP800" i="1"/>
  <c r="BP227" i="2"/>
  <c r="BP227" i="1" s="1"/>
  <c r="BQ798" i="1"/>
  <c r="BE798" i="2"/>
  <c r="BA29" i="2"/>
  <c r="BC1006" i="2"/>
  <c r="BC4" i="2"/>
  <c r="BD3" i="2"/>
  <c r="BC3" i="1"/>
  <c r="BE794" i="1" l="1"/>
  <c r="BE793" i="2"/>
  <c r="BE793" i="1" s="1"/>
  <c r="BB29" i="2"/>
  <c r="AZ793" i="1"/>
  <c r="AZ794" i="2"/>
  <c r="BD1006" i="2"/>
  <c r="BE3" i="2"/>
  <c r="BD4" i="2"/>
  <c r="BF3" i="2"/>
  <c r="BD3" i="1"/>
  <c r="BE797" i="2"/>
  <c r="BE797" i="1" s="1"/>
  <c r="BE798" i="1"/>
  <c r="BE800" i="2"/>
  <c r="BE800" i="1" l="1"/>
  <c r="BE227" i="2"/>
  <c r="BE227" i="1" s="1"/>
  <c r="AZ800" i="2"/>
  <c r="AZ227" i="2" s="1"/>
  <c r="AZ227" i="1" s="1"/>
  <c r="AZ794" i="1"/>
  <c r="AR794" i="2"/>
  <c r="BE1006" i="2"/>
  <c r="BE4" i="2"/>
  <c r="BF4" i="2" s="1"/>
  <c r="BE3" i="1"/>
  <c r="BE1005" i="1" s="1"/>
  <c r="BC29" i="2"/>
  <c r="BF1006" i="2"/>
  <c r="BG3" i="2"/>
  <c r="BF3" i="1"/>
  <c r="AR24" i="2" l="1"/>
  <c r="AR23" i="2"/>
  <c r="AZ800" i="1"/>
  <c r="BG1006" i="2"/>
  <c r="BG4" i="2"/>
  <c r="BH3" i="2"/>
  <c r="BG3" i="1"/>
  <c r="AR22" i="2"/>
  <c r="AR25" i="2"/>
  <c r="AR26" i="2"/>
  <c r="AR800" i="2"/>
  <c r="AR793" i="2"/>
  <c r="AR793" i="1" s="1"/>
  <c r="AR794" i="1"/>
  <c r="BD29" i="2"/>
  <c r="AR21" i="2"/>
  <c r="AR800" i="1" l="1"/>
  <c r="AR227" i="2"/>
  <c r="AR227" i="1" s="1"/>
  <c r="BG1008" i="2"/>
  <c r="BH1006" i="2"/>
  <c r="BI3" i="2"/>
  <c r="BH4" i="2"/>
  <c r="BH3" i="1"/>
  <c r="AR29" i="2"/>
  <c r="BF29" i="2"/>
  <c r="BG29" i="2" l="1"/>
  <c r="BI1006" i="2"/>
  <c r="BI4" i="2"/>
  <c r="BJ3" i="2"/>
  <c r="BI3" i="1"/>
  <c r="BE1008" i="2"/>
  <c r="BH29" i="2" l="1"/>
  <c r="BJ1006" i="2"/>
  <c r="BK3" i="2"/>
  <c r="BJ4" i="2"/>
  <c r="BJ3" i="1"/>
  <c r="BI29" i="2" l="1"/>
  <c r="BK1006" i="2"/>
  <c r="BK4" i="2"/>
  <c r="BL3" i="2"/>
  <c r="BK3" i="1"/>
  <c r="BJ29" i="2" l="1"/>
  <c r="BL1006" i="2"/>
  <c r="BM3" i="2"/>
  <c r="BL4" i="2"/>
  <c r="BL3" i="1"/>
  <c r="BK29" i="2" l="1"/>
  <c r="BM1006" i="2"/>
  <c r="BM4" i="2"/>
  <c r="BN3" i="2"/>
  <c r="BM3" i="1"/>
  <c r="BL29" i="2" l="1"/>
  <c r="BN1006" i="2"/>
  <c r="BN4" i="2"/>
  <c r="BO3" i="2"/>
  <c r="BN3" i="1"/>
  <c r="BM29" i="2" l="1"/>
  <c r="BO1006" i="2"/>
  <c r="BO4" i="2"/>
  <c r="BP3" i="2"/>
  <c r="BO3" i="1"/>
  <c r="BP1006" i="2" l="1"/>
  <c r="BQ3" i="2"/>
  <c r="BP4" i="2"/>
  <c r="BP3" i="1"/>
  <c r="BN29" i="2"/>
  <c r="BQ1006" i="2" l="1"/>
  <c r="BQ4" i="2"/>
  <c r="BQ3" i="1"/>
  <c r="BO29" i="2"/>
  <c r="BP29" i="2" l="1"/>
  <c r="BE22" i="2" l="1"/>
  <c r="BQ29" i="2"/>
  <c r="BE21" i="2"/>
  <c r="BE24" i="2"/>
  <c r="BE25" i="2"/>
  <c r="BE26" i="2"/>
  <c r="BE23" i="2"/>
  <c r="BE29" i="2" l="1"/>
  <c r="ER194" i="2" l="1"/>
  <c r="ER87" i="2"/>
  <c r="ER61" i="2"/>
  <c r="ER149" i="2"/>
  <c r="ER52" i="2"/>
  <c r="ER234" i="2"/>
  <c r="ER103" i="2"/>
  <c r="ER202" i="2"/>
  <c r="ER91" i="2"/>
  <c r="ER193" i="2"/>
  <c r="ER65" i="2"/>
  <c r="ER62" i="2"/>
  <c r="ER54" i="2"/>
  <c r="ER10" i="2"/>
  <c r="ER49" i="2"/>
  <c r="ER249" i="2"/>
  <c r="ER226" i="2"/>
  <c r="ER92" i="2"/>
  <c r="ER265" i="2"/>
  <c r="ER34" i="2"/>
  <c r="ER266" i="2"/>
  <c r="ER735" i="2"/>
  <c r="ER173" i="2"/>
  <c r="ER267" i="2"/>
  <c r="ER63" i="2"/>
  <c r="ER494" i="2"/>
  <c r="ER251" i="2"/>
  <c r="ER255" i="2"/>
  <c r="ER78" i="2"/>
  <c r="ER16" i="2"/>
  <c r="ER115" i="2"/>
  <c r="ER252" i="2"/>
  <c r="ER199" i="2"/>
  <c r="ER79" i="2"/>
  <c r="ER89" i="2"/>
  <c r="ER175" i="2"/>
  <c r="ER254" i="2"/>
  <c r="ER197" i="2"/>
  <c r="ER253" i="2"/>
  <c r="ER59" i="2"/>
  <c r="ER36" i="2"/>
  <c r="ER64" i="2"/>
  <c r="ER90" i="2"/>
  <c r="ER135" i="2"/>
  <c r="ER136" i="2"/>
  <c r="ER118" i="2"/>
  <c r="ER97" i="2"/>
  <c r="ER113" i="2"/>
  <c r="ER98" i="2"/>
  <c r="ER134" i="2"/>
  <c r="ER235" i="2"/>
  <c r="ER105" i="2"/>
  <c r="ER108" i="2"/>
  <c r="ER57" i="2"/>
  <c r="ER66" i="2"/>
  <c r="ER35" i="2"/>
  <c r="ER58" i="2"/>
  <c r="ER68" i="2"/>
  <c r="ER196" i="2"/>
  <c r="ER243" i="2"/>
  <c r="ER120" i="2"/>
  <c r="ER498" i="2"/>
  <c r="ER33" i="2"/>
  <c r="ER117" i="2"/>
  <c r="ER237" i="2"/>
  <c r="ER67" i="2" l="1"/>
  <c r="ER88" i="2"/>
  <c r="ER88" i="3" s="1"/>
  <c r="ER69" i="2"/>
  <c r="ER69" i="1" s="1"/>
  <c r="ER137" i="2"/>
  <c r="ER137" i="3" s="1"/>
  <c r="ER123" i="2"/>
  <c r="ER391" i="2" s="1"/>
  <c r="ER80" i="2"/>
  <c r="ER80" i="1" s="1"/>
  <c r="ER250" i="2"/>
  <c r="ER250" i="3" s="1"/>
  <c r="ER201" i="2"/>
  <c r="ER201" i="1" s="1"/>
  <c r="ER198" i="2"/>
  <c r="ER121" i="2"/>
  <c r="ER389" i="2" s="1"/>
  <c r="ER146" i="2"/>
  <c r="ER414" i="2" s="1"/>
  <c r="ER148" i="2"/>
  <c r="ER148" i="1" s="1"/>
  <c r="ER9" i="2"/>
  <c r="ER9" i="3" s="1"/>
  <c r="ER81" i="2"/>
  <c r="ER349" i="2" s="1"/>
  <c r="ER150" i="2"/>
  <c r="ER150" i="3" s="1"/>
  <c r="ER56" i="2"/>
  <c r="ER324" i="2" s="1"/>
  <c r="ER110" i="2"/>
  <c r="ER378" i="2" s="1"/>
  <c r="ER94" i="2"/>
  <c r="ER94" i="3" s="1"/>
  <c r="ER171" i="2"/>
  <c r="ER171" i="3" s="1"/>
  <c r="ER195" i="2"/>
  <c r="ER195" i="1" s="1"/>
  <c r="ER129" i="2"/>
  <c r="ER129" i="1" s="1"/>
  <c r="ER84" i="2"/>
  <c r="ER352" i="2" s="1"/>
  <c r="ER83" i="2"/>
  <c r="ER83" i="3" s="1"/>
  <c r="ER13" i="2"/>
  <c r="ER280" i="2" s="1"/>
  <c r="ER266" i="3"/>
  <c r="ER266" i="1"/>
  <c r="ER120" i="3"/>
  <c r="ER388" i="2"/>
  <c r="ER120" i="1"/>
  <c r="ER136" i="3"/>
  <c r="ER136" i="1"/>
  <c r="ER404" i="2"/>
  <c r="ER175" i="3"/>
  <c r="ER175" i="1"/>
  <c r="ER442" i="2"/>
  <c r="ER79" i="1"/>
  <c r="ER347" i="2"/>
  <c r="ER347" i="1" s="1"/>
  <c r="ER63" i="3"/>
  <c r="ER63" i="1"/>
  <c r="ER331" i="2"/>
  <c r="ER87" i="3"/>
  <c r="ER87" i="1"/>
  <c r="ER355" i="2"/>
  <c r="ER237" i="3"/>
  <c r="ER237" i="1"/>
  <c r="ER512" i="2"/>
  <c r="ER89" i="3"/>
  <c r="ER357" i="2"/>
  <c r="ER89" i="1"/>
  <c r="ER35" i="3"/>
  <c r="ER302" i="2"/>
  <c r="ER35" i="1"/>
  <c r="ER254" i="3"/>
  <c r="ER529" i="2"/>
  <c r="ER254" i="1"/>
  <c r="ER115" i="1"/>
  <c r="ER383" i="2"/>
  <c r="ER255" i="3"/>
  <c r="ER255" i="1"/>
  <c r="ER530" i="2"/>
  <c r="ER771" i="2"/>
  <c r="ER771" i="1" s="1"/>
  <c r="ER249" i="3"/>
  <c r="ER524" i="2"/>
  <c r="ER249" i="1"/>
  <c r="ER65" i="3"/>
  <c r="ER333" i="2"/>
  <c r="ER65" i="1"/>
  <c r="ER202" i="3"/>
  <c r="ER461" i="2"/>
  <c r="ER202" i="1"/>
  <c r="ER551" i="2"/>
  <c r="ER581" i="2"/>
  <c r="ER611" i="2"/>
  <c r="ER643" i="2"/>
  <c r="ER675" i="2"/>
  <c r="ER371" i="2"/>
  <c r="ER103" i="1"/>
  <c r="ER194" i="3"/>
  <c r="ER453" i="2"/>
  <c r="ER194" i="1"/>
  <c r="ER960" i="2"/>
  <c r="ER543" i="2"/>
  <c r="ER573" i="2"/>
  <c r="ER603" i="2"/>
  <c r="ER635" i="2"/>
  <c r="ER667" i="2"/>
  <c r="ER171" i="1"/>
  <c r="ER438" i="2"/>
  <c r="ER50" i="2"/>
  <c r="ER98" i="3"/>
  <c r="ER366" i="2"/>
  <c r="ER98" i="1"/>
  <c r="ER386" i="2"/>
  <c r="ER118" i="1"/>
  <c r="ER253" i="3"/>
  <c r="ER528" i="2"/>
  <c r="ER253" i="1"/>
  <c r="ER752" i="2"/>
  <c r="ER494" i="3"/>
  <c r="ER494" i="1"/>
  <c r="ER700" i="2"/>
  <c r="ER738" i="2"/>
  <c r="ER172" i="2"/>
  <c r="ER267" i="3"/>
  <c r="ER267" i="1"/>
  <c r="ER735" i="3"/>
  <c r="ER735" i="1"/>
  <c r="ER116" i="2"/>
  <c r="ER60" i="2"/>
  <c r="ER54" i="3"/>
  <c r="ER322" i="2"/>
  <c r="ER54" i="1"/>
  <c r="ER101" i="2"/>
  <c r="ER151" i="2"/>
  <c r="ER91" i="3"/>
  <c r="ER91" i="1"/>
  <c r="ER359" i="2"/>
  <c r="ER51" i="2"/>
  <c r="ER61" i="3"/>
  <c r="ER329" i="2"/>
  <c r="ER61" i="1"/>
  <c r="ER733" i="2"/>
  <c r="ER243" i="3"/>
  <c r="ER518" i="2"/>
  <c r="ER243" i="1"/>
  <c r="ER105" i="3"/>
  <c r="ER373" i="2"/>
  <c r="ER105" i="1"/>
  <c r="ER97" i="3"/>
  <c r="ER365" i="2"/>
  <c r="ER97" i="1"/>
  <c r="ER67" i="3"/>
  <c r="ER67" i="1"/>
  <c r="ER335" i="2"/>
  <c r="ER199" i="3"/>
  <c r="ER199" i="1"/>
  <c r="ER458" i="2"/>
  <c r="ER965" i="2"/>
  <c r="ER548" i="2"/>
  <c r="ER578" i="2"/>
  <c r="ER608" i="2"/>
  <c r="ER640" i="2"/>
  <c r="ER672" i="2"/>
  <c r="ER173" i="3"/>
  <c r="ER173" i="1"/>
  <c r="ER440" i="2"/>
  <c r="ER34" i="3"/>
  <c r="ER301" i="2"/>
  <c r="ER34" i="1"/>
  <c r="ER33" i="3"/>
  <c r="ER33" i="1"/>
  <c r="ER300" i="2"/>
  <c r="ER725" i="2"/>
  <c r="ER196" i="3"/>
  <c r="ER196" i="1"/>
  <c r="ER455" i="2"/>
  <c r="ER545" i="2"/>
  <c r="ER962" i="2"/>
  <c r="ER575" i="2"/>
  <c r="ER605" i="2"/>
  <c r="ER637" i="2"/>
  <c r="ER669" i="2"/>
  <c r="ER108" i="3"/>
  <c r="ER376" i="2"/>
  <c r="ER108" i="1"/>
  <c r="ER113" i="3"/>
  <c r="ER113" i="1"/>
  <c r="ER381" i="2"/>
  <c r="ER126" i="2"/>
  <c r="ER64" i="3"/>
  <c r="ER64" i="1"/>
  <c r="ER332" i="2"/>
  <c r="ER525" i="2"/>
  <c r="ER250" i="1"/>
  <c r="ER59" i="3"/>
  <c r="ER59" i="1"/>
  <c r="ER327" i="2"/>
  <c r="ER197" i="3"/>
  <c r="ER456" i="2"/>
  <c r="ER197" i="1"/>
  <c r="ER546" i="2"/>
  <c r="ER576" i="2"/>
  <c r="ER963" i="2"/>
  <c r="ER606" i="2"/>
  <c r="ER638" i="2"/>
  <c r="ER670" i="2"/>
  <c r="ER252" i="3"/>
  <c r="ER252" i="1"/>
  <c r="ER527" i="2"/>
  <c r="ER16" i="3"/>
  <c r="ER16" i="1"/>
  <c r="ER283" i="2"/>
  <c r="ER77" i="2"/>
  <c r="ER198" i="3"/>
  <c r="ER457" i="2"/>
  <c r="ER198" i="1"/>
  <c r="ER547" i="2"/>
  <c r="ER964" i="2"/>
  <c r="ER577" i="2"/>
  <c r="ER607" i="2"/>
  <c r="ER639" i="2"/>
  <c r="ER671" i="2"/>
  <c r="ER121" i="1"/>
  <c r="ER251" i="3"/>
  <c r="ER251" i="1"/>
  <c r="ER526" i="2"/>
  <c r="ER265" i="3"/>
  <c r="ER265" i="1"/>
  <c r="ER154" i="2"/>
  <c r="ER127" i="2"/>
  <c r="ER82" i="2"/>
  <c r="ER144" i="2"/>
  <c r="ER496" i="2"/>
  <c r="ER226" i="3"/>
  <c r="ER226" i="1"/>
  <c r="ER49" i="3"/>
  <c r="ER317" i="2"/>
  <c r="ER49" i="1"/>
  <c r="ER92" i="3"/>
  <c r="ER360" i="2"/>
  <c r="ER92" i="1"/>
  <c r="ER492" i="2"/>
  <c r="ER69" i="3"/>
  <c r="ER741" i="2"/>
  <c r="ER234" i="3"/>
  <c r="ER509" i="2"/>
  <c r="ER234" i="1"/>
  <c r="ER52" i="3"/>
  <c r="ER52" i="1"/>
  <c r="ER320" i="2"/>
  <c r="ER488" i="2"/>
  <c r="ER48" i="2"/>
  <c r="ER495" i="2"/>
  <c r="ER385" i="2"/>
  <c r="ER117" i="1"/>
  <c r="ER36" i="3"/>
  <c r="ER36" i="1"/>
  <c r="ER303" i="2"/>
  <c r="ER489" i="2"/>
  <c r="ER491" i="2"/>
  <c r="ER751" i="2"/>
  <c r="ER497" i="2"/>
  <c r="ER62" i="3"/>
  <c r="ER330" i="2"/>
  <c r="ER62" i="1"/>
  <c r="ER193" i="3"/>
  <c r="ER452" i="2"/>
  <c r="ER193" i="1"/>
  <c r="ER542" i="2"/>
  <c r="ER572" i="2"/>
  <c r="ER959" i="2"/>
  <c r="ER602" i="2"/>
  <c r="ER634" i="2"/>
  <c r="ER666" i="2"/>
  <c r="ER498" i="3"/>
  <c r="ER498" i="1"/>
  <c r="ER721" i="2"/>
  <c r="ER704" i="2"/>
  <c r="ER68" i="3"/>
  <c r="ER68" i="1"/>
  <c r="ER336" i="2"/>
  <c r="ER57" i="3"/>
  <c r="ER57" i="1"/>
  <c r="ER325" i="2"/>
  <c r="ER739" i="2"/>
  <c r="ER235" i="3"/>
  <c r="ER235" i="1"/>
  <c r="ER510" i="2"/>
  <c r="ER490" i="2"/>
  <c r="ER90" i="3"/>
  <c r="ER90" i="1"/>
  <c r="ER358" i="2"/>
  <c r="ER58" i="3"/>
  <c r="ER58" i="1"/>
  <c r="ER326" i="2"/>
  <c r="ER242" i="2"/>
  <c r="ER246" i="2" s="1"/>
  <c r="ER99" i="2"/>
  <c r="ER66" i="3"/>
  <c r="ER334" i="2"/>
  <c r="ER66" i="1"/>
  <c r="ER134" i="3"/>
  <c r="ER402" i="2"/>
  <c r="ER134" i="1"/>
  <c r="ER500" i="2"/>
  <c r="ER135" i="3"/>
  <c r="ER403" i="2"/>
  <c r="ER135" i="1"/>
  <c r="ER225" i="2"/>
  <c r="ER192" i="2"/>
  <c r="ER128" i="2"/>
  <c r="ER78" i="3"/>
  <c r="ER78" i="1"/>
  <c r="ER346" i="2"/>
  <c r="ER759" i="2"/>
  <c r="ER493" i="2"/>
  <c r="ER112" i="2"/>
  <c r="ER124" i="2"/>
  <c r="ER102" i="2"/>
  <c r="ER174" i="2"/>
  <c r="ER499" i="2"/>
  <c r="ER200" i="2"/>
  <c r="ER70" i="2"/>
  <c r="ER10" i="3"/>
  <c r="ER10" i="1"/>
  <c r="ER277" i="2"/>
  <c r="ER12" i="2"/>
  <c r="ER729" i="2"/>
  <c r="ER768" i="2"/>
  <c r="ER766" i="2"/>
  <c r="ER742" i="2"/>
  <c r="ER715" i="2"/>
  <c r="ER732" i="2"/>
  <c r="ER767" i="2"/>
  <c r="ER149" i="3"/>
  <c r="ER417" i="2"/>
  <c r="ER149" i="1"/>
  <c r="ER109" i="2"/>
  <c r="ER32" i="2"/>
  <c r="ER83" i="1" l="1"/>
  <c r="ER81" i="1"/>
  <c r="ER84" i="1"/>
  <c r="ER84" i="3"/>
  <c r="ER348" i="2"/>
  <c r="ER348" i="1" s="1"/>
  <c r="ER56" i="1"/>
  <c r="ER418" i="2"/>
  <c r="ER418" i="3" s="1"/>
  <c r="ER148" i="3"/>
  <c r="ER405" i="2"/>
  <c r="ER405" i="3" s="1"/>
  <c r="ER416" i="2"/>
  <c r="ER416" i="1" s="1"/>
  <c r="ER137" i="1"/>
  <c r="ER56" i="3"/>
  <c r="ER146" i="1"/>
  <c r="ER351" i="2"/>
  <c r="ER351" i="3" s="1"/>
  <c r="ER668" i="2"/>
  <c r="ER668" i="3" s="1"/>
  <c r="ER674" i="2"/>
  <c r="ER674" i="3" s="1"/>
  <c r="ER460" i="2"/>
  <c r="ER460" i="1" s="1"/>
  <c r="ER642" i="2"/>
  <c r="ER642" i="3" s="1"/>
  <c r="ER580" i="2"/>
  <c r="ER580" i="3" s="1"/>
  <c r="ER201" i="3"/>
  <c r="ER610" i="2"/>
  <c r="ER610" i="3" s="1"/>
  <c r="ER550" i="2"/>
  <c r="ER550" i="3" s="1"/>
  <c r="ER967" i="2"/>
  <c r="ER967" i="1" s="1"/>
  <c r="ER968" i="2"/>
  <c r="ER968" i="3" s="1"/>
  <c r="ER636" i="2"/>
  <c r="ER636" i="3" s="1"/>
  <c r="ER544" i="2"/>
  <c r="ER544" i="3" s="1"/>
  <c r="ER961" i="2"/>
  <c r="ER961" i="1" s="1"/>
  <c r="ER604" i="2"/>
  <c r="ER604" i="3" s="1"/>
  <c r="ER454" i="2"/>
  <c r="ER454" i="3" s="1"/>
  <c r="ER195" i="3"/>
  <c r="ER574" i="2"/>
  <c r="ER574" i="3" s="1"/>
  <c r="ER769" i="2"/>
  <c r="ER769" i="1" s="1"/>
  <c r="ER88" i="1"/>
  <c r="ER726" i="2"/>
  <c r="ER726" i="3" s="1"/>
  <c r="ER9" i="1"/>
  <c r="ER129" i="3"/>
  <c r="ER80" i="3"/>
  <c r="ER748" i="2"/>
  <c r="ER748" i="3" s="1"/>
  <c r="ER81" i="3"/>
  <c r="ER121" i="3"/>
  <c r="ER13" i="3"/>
  <c r="ER13" i="1"/>
  <c r="ER123" i="3"/>
  <c r="ER110" i="3"/>
  <c r="ER770" i="2"/>
  <c r="ER770" i="1" s="1"/>
  <c r="ER123" i="1"/>
  <c r="ER756" i="2"/>
  <c r="ER756" i="3" s="1"/>
  <c r="ER356" i="2"/>
  <c r="ER885" i="2" s="1"/>
  <c r="ER110" i="1"/>
  <c r="ER150" i="1"/>
  <c r="ER146" i="3"/>
  <c r="ER94" i="1"/>
  <c r="ER337" i="2"/>
  <c r="ER337" i="3" s="1"/>
  <c r="ER397" i="2"/>
  <c r="ER397" i="1" s="1"/>
  <c r="ER147" i="3"/>
  <c r="ER362" i="2"/>
  <c r="ER362" i="1" s="1"/>
  <c r="ER276" i="2"/>
  <c r="ER820" i="2" s="1"/>
  <c r="ER14" i="3"/>
  <c r="ER749" i="2"/>
  <c r="ER749" i="3" s="1"/>
  <c r="ER755" i="2"/>
  <c r="ER747" i="2"/>
  <c r="ER747" i="3" s="1"/>
  <c r="ER745" i="2"/>
  <c r="ER488" i="3"/>
  <c r="ER694" i="2"/>
  <c r="ER488" i="1"/>
  <c r="ER711" i="2"/>
  <c r="ER492" i="3"/>
  <c r="ER492" i="1"/>
  <c r="ER698" i="2"/>
  <c r="ER500" i="3"/>
  <c r="ER500" i="1"/>
  <c r="ER706" i="2"/>
  <c r="ER723" i="2"/>
  <c r="ER491" i="3"/>
  <c r="ER491" i="1"/>
  <c r="ER714" i="2"/>
  <c r="ER697" i="2"/>
  <c r="ER489" i="3"/>
  <c r="ER489" i="1"/>
  <c r="ER695" i="2"/>
  <c r="ER712" i="2"/>
  <c r="ER495" i="3"/>
  <c r="ER495" i="1"/>
  <c r="ER718" i="2"/>
  <c r="ER701" i="2"/>
  <c r="ER12" i="3"/>
  <c r="ER12" i="1"/>
  <c r="ER279" i="2"/>
  <c r="ER742" i="3"/>
  <c r="ER742" i="1"/>
  <c r="ER732" i="3"/>
  <c r="ER732" i="1"/>
  <c r="ER729" i="3"/>
  <c r="ER729" i="1"/>
  <c r="ER124" i="3"/>
  <c r="ER392" i="2"/>
  <c r="ER124" i="1"/>
  <c r="ER493" i="3"/>
  <c r="ER493" i="1"/>
  <c r="ER716" i="2"/>
  <c r="ER699" i="2"/>
  <c r="ER759" i="3"/>
  <c r="ER759" i="1"/>
  <c r="ER346" i="3"/>
  <c r="ER346" i="1"/>
  <c r="ER192" i="3"/>
  <c r="ER192" i="1"/>
  <c r="ER451" i="2"/>
  <c r="ER541" i="2"/>
  <c r="ER958" i="2"/>
  <c r="ER571" i="2"/>
  <c r="ER601" i="2"/>
  <c r="ER633" i="2"/>
  <c r="ER665" i="2"/>
  <c r="ER99" i="3"/>
  <c r="ER367" i="2"/>
  <c r="ER99" i="1"/>
  <c r="ER326" i="3"/>
  <c r="ER867" i="2"/>
  <c r="ER326" i="1"/>
  <c r="ER739" i="3"/>
  <c r="ER739" i="1"/>
  <c r="ER704" i="3"/>
  <c r="ER704" i="1"/>
  <c r="ER349" i="3"/>
  <c r="ER349" i="1"/>
  <c r="ER634" i="3"/>
  <c r="ER634" i="1"/>
  <c r="ER542" i="3"/>
  <c r="ER542" i="1"/>
  <c r="ER352" i="3"/>
  <c r="ER352" i="1"/>
  <c r="ER320" i="3"/>
  <c r="ER861" i="2"/>
  <c r="ER320" i="1"/>
  <c r="ER509" i="3"/>
  <c r="ER509" i="1"/>
  <c r="ER983" i="2"/>
  <c r="ER741" i="3"/>
  <c r="ER741" i="1"/>
  <c r="ER360" i="3"/>
  <c r="ER889" i="2"/>
  <c r="ER360" i="1"/>
  <c r="ER82" i="3"/>
  <c r="ER82" i="1"/>
  <c r="ER350" i="2"/>
  <c r="ER671" i="3"/>
  <c r="ER671" i="1"/>
  <c r="ER964" i="3"/>
  <c r="ER964" i="1"/>
  <c r="ER968" i="1"/>
  <c r="ER283" i="3"/>
  <c r="ER827" i="2"/>
  <c r="ER283" i="1"/>
  <c r="ER963" i="3"/>
  <c r="ER963" i="1"/>
  <c r="ER456" i="3"/>
  <c r="ER456" i="1"/>
  <c r="ER126" i="3"/>
  <c r="ER394" i="2"/>
  <c r="ER126" i="1"/>
  <c r="ER376" i="3"/>
  <c r="ER905" i="2"/>
  <c r="ER376" i="1"/>
  <c r="ER575" i="3"/>
  <c r="ER575" i="1"/>
  <c r="ER672" i="3"/>
  <c r="ER672" i="1"/>
  <c r="ER548" i="3"/>
  <c r="ER548" i="1"/>
  <c r="ER373" i="3"/>
  <c r="ER902" i="2"/>
  <c r="ER373" i="1"/>
  <c r="ER329" i="3"/>
  <c r="ER870" i="2"/>
  <c r="ER329" i="1"/>
  <c r="ER172" i="3"/>
  <c r="ER172" i="1"/>
  <c r="ER439" i="2"/>
  <c r="ER528" i="3"/>
  <c r="ER528" i="1"/>
  <c r="ER1000" i="2"/>
  <c r="ER772" i="2"/>
  <c r="ER772" i="1" s="1"/>
  <c r="ER667" i="3"/>
  <c r="ER667" i="1"/>
  <c r="ER543" i="3"/>
  <c r="ER543" i="1"/>
  <c r="ER324" i="3"/>
  <c r="ER865" i="2"/>
  <c r="ER324" i="1"/>
  <c r="ER581" i="3"/>
  <c r="ER581" i="1"/>
  <c r="ER530" i="3"/>
  <c r="ER531" i="3" s="1"/>
  <c r="ER532" i="3" s="1"/>
  <c r="ER533" i="3" s="1"/>
  <c r="ER531" i="2"/>
  <c r="ER532" i="2" s="1"/>
  <c r="ER533" i="2" s="1"/>
  <c r="ER530" i="1"/>
  <c r="ER531" i="1" s="1"/>
  <c r="ER532" i="1" s="1"/>
  <c r="ER533" i="1" s="1"/>
  <c r="ER1002" i="2"/>
  <c r="ER529" i="3"/>
  <c r="ER529" i="1"/>
  <c r="ER1001" i="2"/>
  <c r="ER302" i="3"/>
  <c r="ER846" i="2"/>
  <c r="ER846" i="1" s="1"/>
  <c r="ER302" i="1"/>
  <c r="ER357" i="3"/>
  <c r="ER886" i="2"/>
  <c r="ER357" i="1"/>
  <c r="ER355" i="3"/>
  <c r="ER884" i="2"/>
  <c r="ER355" i="1"/>
  <c r="ER442" i="3"/>
  <c r="ER950" i="2"/>
  <c r="ER442" i="1"/>
  <c r="ER388" i="3"/>
  <c r="ER917" i="2"/>
  <c r="ER388" i="1"/>
  <c r="ER70" i="3"/>
  <c r="ER70" i="1"/>
  <c r="ER338" i="2"/>
  <c r="ER417" i="3"/>
  <c r="ER417" i="1"/>
  <c r="ER277" i="3"/>
  <c r="ER821" i="2"/>
  <c r="ER277" i="1"/>
  <c r="ER767" i="3"/>
  <c r="ER767" i="1"/>
  <c r="ER715" i="3"/>
  <c r="ER715" i="1"/>
  <c r="ER112" i="3"/>
  <c r="ER380" i="2"/>
  <c r="ER112" i="1"/>
  <c r="ER225" i="3"/>
  <c r="ER486" i="2"/>
  <c r="ER225" i="1"/>
  <c r="ER358" i="3"/>
  <c r="ER887" i="2"/>
  <c r="ER358" i="1"/>
  <c r="ER490" i="3"/>
  <c r="ER490" i="1"/>
  <c r="ER713" i="2"/>
  <c r="ER696" i="2"/>
  <c r="ER391" i="3"/>
  <c r="ER920" i="2"/>
  <c r="ER391" i="1"/>
  <c r="ER336" i="3"/>
  <c r="ER877" i="2"/>
  <c r="ER336" i="1"/>
  <c r="ER721" i="3"/>
  <c r="ER721" i="1"/>
  <c r="ER602" i="3"/>
  <c r="ER602" i="1"/>
  <c r="ER330" i="3"/>
  <c r="ER871" i="2"/>
  <c r="ER330" i="1"/>
  <c r="ER497" i="3"/>
  <c r="ER497" i="1"/>
  <c r="ER720" i="2"/>
  <c r="ER703" i="2"/>
  <c r="ER385" i="3"/>
  <c r="ER914" i="2"/>
  <c r="ER385" i="1"/>
  <c r="ER48" i="3"/>
  <c r="ER48" i="1"/>
  <c r="ER316" i="2"/>
  <c r="ER276" i="3"/>
  <c r="ER276" i="1"/>
  <c r="ER127" i="3"/>
  <c r="ER127" i="1"/>
  <c r="ER395" i="2"/>
  <c r="ER389" i="3"/>
  <c r="ER918" i="2"/>
  <c r="ER389" i="1"/>
  <c r="ER639" i="3"/>
  <c r="ER639" i="1"/>
  <c r="ER547" i="3"/>
  <c r="ER547" i="1"/>
  <c r="ER670" i="3"/>
  <c r="ER670" i="1"/>
  <c r="ER576" i="3"/>
  <c r="ER576" i="1"/>
  <c r="ER525" i="3"/>
  <c r="ER525" i="1"/>
  <c r="ER997" i="2"/>
  <c r="ER332" i="3"/>
  <c r="ER873" i="2"/>
  <c r="ER332" i="1"/>
  <c r="ER381" i="3"/>
  <c r="ER910" i="2"/>
  <c r="ER381" i="1"/>
  <c r="ER669" i="3"/>
  <c r="ER669" i="1"/>
  <c r="ER962" i="3"/>
  <c r="ER962" i="1"/>
  <c r="ER440" i="3"/>
  <c r="ER948" i="2"/>
  <c r="ER440" i="1"/>
  <c r="ER640" i="3"/>
  <c r="ER640" i="1"/>
  <c r="ER965" i="3"/>
  <c r="ER965" i="1"/>
  <c r="ER335" i="3"/>
  <c r="ER876" i="2"/>
  <c r="ER335" i="1"/>
  <c r="ER365" i="3"/>
  <c r="ER894" i="2"/>
  <c r="ER365" i="1"/>
  <c r="ER518" i="3"/>
  <c r="ER518" i="1"/>
  <c r="ER627" i="2"/>
  <c r="ER567" i="2"/>
  <c r="ER992" i="2"/>
  <c r="ER597" i="2"/>
  <c r="ER691" i="2"/>
  <c r="ER659" i="2"/>
  <c r="ER322" i="3"/>
  <c r="ER863" i="2"/>
  <c r="ER322" i="1"/>
  <c r="ER753" i="2"/>
  <c r="ER700" i="3"/>
  <c r="ER700" i="1"/>
  <c r="ER366" i="3"/>
  <c r="ER895" i="2"/>
  <c r="ER366" i="1"/>
  <c r="ER244" i="3"/>
  <c r="ER519" i="2"/>
  <c r="ER244" i="1"/>
  <c r="ER635" i="3"/>
  <c r="ER635" i="1"/>
  <c r="ER960" i="3"/>
  <c r="ER960" i="1"/>
  <c r="ER371" i="3"/>
  <c r="ER900" i="2"/>
  <c r="ER371" i="1"/>
  <c r="ER675" i="3"/>
  <c r="ER675" i="1"/>
  <c r="ER551" i="3"/>
  <c r="ER551" i="1"/>
  <c r="ER512" i="3"/>
  <c r="ER512" i="1"/>
  <c r="ER986" i="2"/>
  <c r="ER32" i="3"/>
  <c r="ER299" i="2"/>
  <c r="ER32" i="1"/>
  <c r="ER768" i="3"/>
  <c r="ER768" i="1"/>
  <c r="ER174" i="3"/>
  <c r="ER174" i="1"/>
  <c r="ER441" i="2"/>
  <c r="ER726" i="1"/>
  <c r="ER403" i="3"/>
  <c r="ER930" i="2"/>
  <c r="ER403" i="1"/>
  <c r="ER402" i="3"/>
  <c r="ER929" i="2"/>
  <c r="ER402" i="1"/>
  <c r="ER334" i="3"/>
  <c r="ER875" i="2"/>
  <c r="ER334" i="1"/>
  <c r="ER246" i="3"/>
  <c r="ER522" i="2"/>
  <c r="ER521" i="2"/>
  <c r="ER506" i="2"/>
  <c r="ER247" i="2"/>
  <c r="ER245" i="2"/>
  <c r="ER231" i="2"/>
  <c r="ER246" i="1"/>
  <c r="ER325" i="3"/>
  <c r="ER866" i="2"/>
  <c r="ER325" i="1"/>
  <c r="ER959" i="3"/>
  <c r="ER959" i="1"/>
  <c r="ER452" i="3"/>
  <c r="ER452" i="1"/>
  <c r="ER751" i="3"/>
  <c r="ER751" i="1"/>
  <c r="ER717" i="2"/>
  <c r="ER144" i="3"/>
  <c r="ER144" i="1"/>
  <c r="ER412" i="2"/>
  <c r="ER154" i="3"/>
  <c r="ER422" i="2"/>
  <c r="ER154" i="1"/>
  <c r="ER526" i="3"/>
  <c r="ER526" i="1"/>
  <c r="ER998" i="2"/>
  <c r="ER607" i="3"/>
  <c r="ER607" i="1"/>
  <c r="ER527" i="3"/>
  <c r="ER527" i="1"/>
  <c r="ER999" i="2"/>
  <c r="ER638" i="3"/>
  <c r="ER638" i="1"/>
  <c r="ER546" i="3"/>
  <c r="ER546" i="1"/>
  <c r="ER637" i="3"/>
  <c r="ER637" i="1"/>
  <c r="ER545" i="3"/>
  <c r="ER545" i="1"/>
  <c r="ER725" i="3"/>
  <c r="ER725" i="1"/>
  <c r="ER496" i="3"/>
  <c r="ER702" i="2"/>
  <c r="ER496" i="1"/>
  <c r="ER719" i="2"/>
  <c r="ER301" i="3"/>
  <c r="ER845" i="2"/>
  <c r="ER301" i="1"/>
  <c r="ER608" i="3"/>
  <c r="ER608" i="1"/>
  <c r="ER458" i="3"/>
  <c r="ER458" i="1"/>
  <c r="ER755" i="3"/>
  <c r="ER755" i="1"/>
  <c r="ER733" i="3"/>
  <c r="ER733" i="1"/>
  <c r="ER746" i="2"/>
  <c r="ER51" i="3"/>
  <c r="ER51" i="1"/>
  <c r="ER319" i="2"/>
  <c r="ER151" i="3"/>
  <c r="ER151" i="1"/>
  <c r="ER419" i="2"/>
  <c r="ER60" i="3"/>
  <c r="ER60" i="1"/>
  <c r="ER328" i="2"/>
  <c r="ER752" i="3"/>
  <c r="ER752" i="1"/>
  <c r="ER386" i="3"/>
  <c r="ER915" i="2"/>
  <c r="ER386" i="1"/>
  <c r="ER748" i="1"/>
  <c r="ER50" i="3"/>
  <c r="ER318" i="2"/>
  <c r="ER50" i="1"/>
  <c r="ER603" i="3"/>
  <c r="ER603" i="1"/>
  <c r="ER643" i="3"/>
  <c r="ER643" i="1"/>
  <c r="ER524" i="3"/>
  <c r="ER524" i="1"/>
  <c r="ER996" i="2"/>
  <c r="ER414" i="3"/>
  <c r="ER415" i="3"/>
  <c r="ER414" i="1"/>
  <c r="ER499" i="3"/>
  <c r="ER499" i="1"/>
  <c r="ER705" i="2"/>
  <c r="ER722" i="2"/>
  <c r="ER109" i="3"/>
  <c r="ER377" i="2"/>
  <c r="ER109" i="1"/>
  <c r="ER200" i="3"/>
  <c r="ER200" i="1"/>
  <c r="ER459" i="2"/>
  <c r="ER966" i="2"/>
  <c r="ER549" i="2"/>
  <c r="ER579" i="2"/>
  <c r="ER609" i="2"/>
  <c r="ER641" i="2"/>
  <c r="ER673" i="2"/>
  <c r="ER102" i="1"/>
  <c r="ER370" i="2"/>
  <c r="ER128" i="3"/>
  <c r="ER396" i="2"/>
  <c r="ER128" i="1"/>
  <c r="ER242" i="3"/>
  <c r="ER517" i="2"/>
  <c r="ER242" i="1"/>
  <c r="ER510" i="3"/>
  <c r="ER510" i="1"/>
  <c r="ER984" i="2"/>
  <c r="ER666" i="3"/>
  <c r="ER666" i="1"/>
  <c r="ER572" i="3"/>
  <c r="ER572" i="1"/>
  <c r="ER745" i="3"/>
  <c r="ER745" i="1"/>
  <c r="ER303" i="3"/>
  <c r="ER847" i="2"/>
  <c r="ER303" i="1"/>
  <c r="ER740" i="2"/>
  <c r="ER348" i="3"/>
  <c r="ER728" i="2"/>
  <c r="ER727" i="2"/>
  <c r="ER317" i="3"/>
  <c r="ER858" i="2"/>
  <c r="ER317" i="1"/>
  <c r="ER577" i="3"/>
  <c r="ER577" i="1"/>
  <c r="ER457" i="3"/>
  <c r="ER457" i="1"/>
  <c r="ER77" i="3"/>
  <c r="ER77" i="1"/>
  <c r="ER345" i="2"/>
  <c r="ER606" i="3"/>
  <c r="ER606" i="1"/>
  <c r="ER327" i="3"/>
  <c r="ER868" i="2"/>
  <c r="ER327" i="1"/>
  <c r="ER932" i="2"/>
  <c r="ER405" i="1"/>
  <c r="ER605" i="3"/>
  <c r="ER605" i="1"/>
  <c r="ER455" i="3"/>
  <c r="ER455" i="1"/>
  <c r="ER300" i="3"/>
  <c r="ER844" i="2"/>
  <c r="ER300" i="1"/>
  <c r="ER578" i="3"/>
  <c r="ER578" i="1"/>
  <c r="ER359" i="3"/>
  <c r="ER888" i="2"/>
  <c r="ER359" i="1"/>
  <c r="ER369" i="2"/>
  <c r="ER101" i="1"/>
  <c r="ER384" i="2"/>
  <c r="ER116" i="1"/>
  <c r="ER738" i="3"/>
  <c r="ER738" i="1"/>
  <c r="ER758" i="2"/>
  <c r="ER773" i="2"/>
  <c r="ER773" i="1" s="1"/>
  <c r="ER754" i="2"/>
  <c r="ER438" i="3"/>
  <c r="ER946" i="2"/>
  <c r="ER438" i="1"/>
  <c r="ER573" i="3"/>
  <c r="ER573" i="1"/>
  <c r="ER453" i="3"/>
  <c r="ER453" i="1"/>
  <c r="ER611" i="3"/>
  <c r="ER611" i="1"/>
  <c r="ER461" i="3"/>
  <c r="ER461" i="1"/>
  <c r="ER333" i="3"/>
  <c r="ER874" i="2"/>
  <c r="ER333" i="1"/>
  <c r="ER383" i="3"/>
  <c r="ER912" i="2"/>
  <c r="ER383" i="1"/>
  <c r="ER636" i="1"/>
  <c r="ER757" i="2"/>
  <c r="ER378" i="3"/>
  <c r="ER907" i="2"/>
  <c r="ER378" i="1"/>
  <c r="ER331" i="3"/>
  <c r="ER872" i="2"/>
  <c r="ER331" i="1"/>
  <c r="ER280" i="3"/>
  <c r="ER281" i="3"/>
  <c r="ER824" i="2"/>
  <c r="ER280" i="1"/>
  <c r="ER404" i="3"/>
  <c r="ER931" i="2"/>
  <c r="ER404" i="1"/>
  <c r="ER674" i="1" l="1"/>
  <c r="ER356" i="1"/>
  <c r="ER356" i="3"/>
  <c r="ER891" i="2"/>
  <c r="ER961" i="3"/>
  <c r="ER418" i="1"/>
  <c r="ER580" i="1"/>
  <c r="ER351" i="1"/>
  <c r="ER416" i="3"/>
  <c r="ER926" i="2"/>
  <c r="ER926" i="1" s="1"/>
  <c r="ER668" i="1"/>
  <c r="ER574" i="1"/>
  <c r="ER967" i="3"/>
  <c r="ER362" i="3"/>
  <c r="ER397" i="3"/>
  <c r="ER550" i="1"/>
  <c r="ER454" i="1"/>
  <c r="ER544" i="1"/>
  <c r="ER610" i="1"/>
  <c r="ER642" i="1"/>
  <c r="ER460" i="3"/>
  <c r="ER604" i="1"/>
  <c r="ER747" i="1"/>
  <c r="ER756" i="1"/>
  <c r="ER749" i="1"/>
  <c r="ER337" i="1"/>
  <c r="ER878" i="2"/>
  <c r="ER878" i="3" s="1"/>
  <c r="ER932" i="3"/>
  <c r="ER932" i="1"/>
  <c r="ER609" i="3"/>
  <c r="ER609" i="1"/>
  <c r="ER706" i="3"/>
  <c r="ER706" i="1"/>
  <c r="ER907" i="3"/>
  <c r="ER907" i="1"/>
  <c r="ER912" i="3"/>
  <c r="ER912" i="1"/>
  <c r="ER345" i="3"/>
  <c r="ER345" i="1"/>
  <c r="ER727" i="3"/>
  <c r="ER727" i="1"/>
  <c r="ER931" i="3"/>
  <c r="ER931" i="1"/>
  <c r="ER757" i="3"/>
  <c r="ER757" i="1"/>
  <c r="ER946" i="3"/>
  <c r="ER946" i="1"/>
  <c r="ER758" i="3"/>
  <c r="ER758" i="1"/>
  <c r="ER868" i="3"/>
  <c r="ER868" i="1"/>
  <c r="ER858" i="3"/>
  <c r="ER858" i="1"/>
  <c r="ER847" i="3"/>
  <c r="ER847" i="1"/>
  <c r="ER984" i="3"/>
  <c r="ER984" i="1"/>
  <c r="ER517" i="3"/>
  <c r="ER517" i="1"/>
  <c r="ER626" i="2"/>
  <c r="ER991" i="2"/>
  <c r="ER596" i="2"/>
  <c r="ER566" i="2"/>
  <c r="ER658" i="2"/>
  <c r="ER690" i="2"/>
  <c r="ER641" i="3"/>
  <c r="ER641" i="1"/>
  <c r="ER966" i="3"/>
  <c r="ER966" i="1"/>
  <c r="ER705" i="3"/>
  <c r="ER705" i="1"/>
  <c r="ER318" i="3"/>
  <c r="ER859" i="2"/>
  <c r="ER318" i="1"/>
  <c r="ER719" i="3"/>
  <c r="ER719" i="1"/>
  <c r="ER998" i="3"/>
  <c r="ER998" i="1"/>
  <c r="ER412" i="3"/>
  <c r="ER412" i="1"/>
  <c r="ER247" i="3"/>
  <c r="ER247" i="1"/>
  <c r="ER875" i="3"/>
  <c r="ER875" i="1"/>
  <c r="ER519" i="3"/>
  <c r="ER568" i="2"/>
  <c r="ER519" i="1"/>
  <c r="ER598" i="2"/>
  <c r="ER993" i="2"/>
  <c r="ER660" i="2"/>
  <c r="ER692" i="2"/>
  <c r="ER628" i="2"/>
  <c r="ER597" i="3"/>
  <c r="ER597" i="1"/>
  <c r="ER997" i="3"/>
  <c r="ER997" i="1"/>
  <c r="ER395" i="3"/>
  <c r="ER924" i="2"/>
  <c r="ER395" i="1"/>
  <c r="ER820" i="3"/>
  <c r="ER820" i="1"/>
  <c r="ER703" i="3"/>
  <c r="ER703" i="1"/>
  <c r="ER877" i="3"/>
  <c r="ER877" i="1"/>
  <c r="ER380" i="3"/>
  <c r="ER909" i="2"/>
  <c r="ER380" i="1"/>
  <c r="ER950" i="3"/>
  <c r="ER950" i="1"/>
  <c r="ER827" i="3"/>
  <c r="ER827" i="1"/>
  <c r="ER350" i="3"/>
  <c r="ER350" i="1"/>
  <c r="ER889" i="3"/>
  <c r="ER889" i="1"/>
  <c r="ER601" i="3"/>
  <c r="ER601" i="1"/>
  <c r="ER451" i="3"/>
  <c r="ER451" i="1"/>
  <c r="ER716" i="3"/>
  <c r="ER716" i="1"/>
  <c r="ER392" i="3"/>
  <c r="ER921" i="2"/>
  <c r="ER392" i="1"/>
  <c r="ER718" i="3"/>
  <c r="ER718" i="1"/>
  <c r="ER697" i="3"/>
  <c r="ER697" i="1"/>
  <c r="ER723" i="3"/>
  <c r="ER723" i="1"/>
  <c r="ER711" i="3"/>
  <c r="ER711" i="1"/>
  <c r="ER384" i="3"/>
  <c r="ER913" i="2"/>
  <c r="ER384" i="1"/>
  <c r="ER396" i="3"/>
  <c r="ER925" i="2"/>
  <c r="ER396" i="1"/>
  <c r="ER377" i="3"/>
  <c r="ER906" i="2"/>
  <c r="ER377" i="1"/>
  <c r="ER299" i="3"/>
  <c r="ER843" i="2"/>
  <c r="ER299" i="1"/>
  <c r="ER948" i="3"/>
  <c r="ER948" i="1"/>
  <c r="ER720" i="3"/>
  <c r="ER720" i="1"/>
  <c r="ER696" i="3"/>
  <c r="ER696" i="1"/>
  <c r="ER821" i="3"/>
  <c r="ER821" i="1"/>
  <c r="ER917" i="3"/>
  <c r="ER917" i="1"/>
  <c r="ER439" i="3"/>
  <c r="ER947" i="2"/>
  <c r="ER439" i="1"/>
  <c r="ER861" i="3"/>
  <c r="ER861" i="1"/>
  <c r="ER712" i="3"/>
  <c r="ER712" i="1"/>
  <c r="ER714" i="3"/>
  <c r="ER714" i="1"/>
  <c r="ER698" i="3"/>
  <c r="ER698" i="1"/>
  <c r="ER579" i="3"/>
  <c r="ER579" i="1"/>
  <c r="ER996" i="3"/>
  <c r="ER996" i="1"/>
  <c r="ER419" i="3"/>
  <c r="ER419" i="1"/>
  <c r="ER746" i="3"/>
  <c r="ER746" i="1"/>
  <c r="ER845" i="3"/>
  <c r="ER845" i="1"/>
  <c r="ER702" i="3"/>
  <c r="ER702" i="1"/>
  <c r="ER422" i="3"/>
  <c r="ER422" i="1"/>
  <c r="ER231" i="3"/>
  <c r="ER231" i="1"/>
  <c r="ER521" i="3"/>
  <c r="ER982" i="2"/>
  <c r="ER521" i="1"/>
  <c r="ER930" i="3"/>
  <c r="ER930" i="1"/>
  <c r="ER863" i="3"/>
  <c r="ER863" i="1"/>
  <c r="ER659" i="3"/>
  <c r="ER659" i="1"/>
  <c r="ER567" i="3"/>
  <c r="ER567" i="1"/>
  <c r="ER876" i="3"/>
  <c r="ER876" i="1"/>
  <c r="ER873" i="3"/>
  <c r="ER873" i="1"/>
  <c r="ER918" i="3"/>
  <c r="ER918" i="1"/>
  <c r="ER316" i="3"/>
  <c r="ER857" i="2"/>
  <c r="ER316" i="1"/>
  <c r="ER914" i="3"/>
  <c r="ER914" i="1"/>
  <c r="ER713" i="3"/>
  <c r="ER713" i="1"/>
  <c r="ER887" i="3"/>
  <c r="ER887" i="1"/>
  <c r="ER886" i="3"/>
  <c r="ER886" i="1"/>
  <c r="ER1002" i="3"/>
  <c r="ER1002" i="1"/>
  <c r="ER1000" i="3"/>
  <c r="ER1000" i="1"/>
  <c r="ER905" i="3"/>
  <c r="ER905" i="1"/>
  <c r="ER367" i="3"/>
  <c r="ER896" i="2"/>
  <c r="ER367" i="1"/>
  <c r="ER665" i="3"/>
  <c r="ER665" i="1"/>
  <c r="ER958" i="3"/>
  <c r="ER958" i="1"/>
  <c r="ER695" i="3"/>
  <c r="ER695" i="1"/>
  <c r="ER694" i="3"/>
  <c r="ER694" i="1"/>
  <c r="ER891" i="3"/>
  <c r="ER891" i="1"/>
  <c r="ER874" i="3"/>
  <c r="ER874" i="1"/>
  <c r="ER369" i="3"/>
  <c r="ER369" i="1"/>
  <c r="ER459" i="3"/>
  <c r="ER459" i="1"/>
  <c r="ER506" i="3"/>
  <c r="ER506" i="1"/>
  <c r="ER986" i="3"/>
  <c r="ER986" i="1"/>
  <c r="ER992" i="3"/>
  <c r="ER992" i="1"/>
  <c r="ER871" i="3"/>
  <c r="ER871" i="1"/>
  <c r="ER486" i="3"/>
  <c r="ER956" i="2"/>
  <c r="ER486" i="1"/>
  <c r="ER338" i="3"/>
  <c r="ER879" i="2"/>
  <c r="ER338" i="1"/>
  <c r="ER902" i="3"/>
  <c r="ER902" i="1"/>
  <c r="ER394" i="3"/>
  <c r="ER923" i="2"/>
  <c r="ER394" i="1"/>
  <c r="ER983" i="3"/>
  <c r="ER983" i="1"/>
  <c r="ER571" i="3"/>
  <c r="ER571" i="1"/>
  <c r="ER754" i="3"/>
  <c r="ER754" i="1"/>
  <c r="ER926" i="3"/>
  <c r="ER844" i="3"/>
  <c r="ER844" i="1"/>
  <c r="ER740" i="3"/>
  <c r="ER740" i="1"/>
  <c r="ER824" i="3"/>
  <c r="ER825" i="3"/>
  <c r="ER824" i="1"/>
  <c r="ER872" i="3"/>
  <c r="ER872" i="1"/>
  <c r="ER888" i="3"/>
  <c r="ER888" i="1"/>
  <c r="ER728" i="3"/>
  <c r="ER728" i="1"/>
  <c r="ER370" i="3"/>
  <c r="ER899" i="2"/>
  <c r="ER898" i="2"/>
  <c r="ER370" i="1"/>
  <c r="ER673" i="3"/>
  <c r="ER673" i="1"/>
  <c r="ER549" i="3"/>
  <c r="ER549" i="1"/>
  <c r="ER722" i="3"/>
  <c r="ER722" i="1"/>
  <c r="ER915" i="3"/>
  <c r="ER915" i="1"/>
  <c r="ER328" i="3"/>
  <c r="ER869" i="2"/>
  <c r="ER328" i="1"/>
  <c r="ER319" i="3"/>
  <c r="ER860" i="2"/>
  <c r="ER319" i="1"/>
  <c r="ER999" i="3"/>
  <c r="ER999" i="1"/>
  <c r="ER717" i="3"/>
  <c r="ER717" i="1"/>
  <c r="ER866" i="3"/>
  <c r="ER866" i="1"/>
  <c r="ER245" i="3"/>
  <c r="ER520" i="2"/>
  <c r="ER245" i="1"/>
  <c r="ER522" i="3"/>
  <c r="ER522" i="1"/>
  <c r="ER929" i="3"/>
  <c r="ER929" i="1"/>
  <c r="ER441" i="3"/>
  <c r="ER949" i="2"/>
  <c r="ER949" i="1" s="1"/>
  <c r="ER441" i="1"/>
  <c r="ER900" i="3"/>
  <c r="ER900" i="1"/>
  <c r="ER895" i="3"/>
  <c r="ER895" i="1"/>
  <c r="ER753" i="3"/>
  <c r="ER753" i="1"/>
  <c r="ER691" i="3"/>
  <c r="ER691" i="1"/>
  <c r="ER627" i="3"/>
  <c r="ER627" i="1"/>
  <c r="ER894" i="3"/>
  <c r="ER894" i="1"/>
  <c r="ER910" i="3"/>
  <c r="ER910" i="1"/>
  <c r="ER920" i="3"/>
  <c r="ER920" i="1"/>
  <c r="ER884" i="3"/>
  <c r="ER884" i="1"/>
  <c r="ER1001" i="3"/>
  <c r="ER1001" i="1"/>
  <c r="ER885" i="3"/>
  <c r="ER885" i="1"/>
  <c r="ER865" i="3"/>
  <c r="ER865" i="1"/>
  <c r="ER870" i="3"/>
  <c r="ER870" i="1"/>
  <c r="ER867" i="3"/>
  <c r="ER867" i="1"/>
  <c r="ER633" i="3"/>
  <c r="ER633" i="1"/>
  <c r="ER541" i="3"/>
  <c r="ER541" i="1"/>
  <c r="ER699" i="3"/>
  <c r="ER699" i="1"/>
  <c r="ER279" i="3"/>
  <c r="ER823" i="2"/>
  <c r="ER279" i="1"/>
  <c r="ER701" i="3"/>
  <c r="ER701" i="1"/>
  <c r="ER878" i="1" l="1"/>
  <c r="ER994" i="2"/>
  <c r="ER994" i="3" s="1"/>
  <c r="ER947" i="3"/>
  <c r="ER947" i="1"/>
  <c r="ER906" i="3"/>
  <c r="ER906" i="1"/>
  <c r="ER921" i="3"/>
  <c r="ER921" i="1"/>
  <c r="ER628" i="3"/>
  <c r="ER628" i="1"/>
  <c r="ER598" i="3"/>
  <c r="ER598" i="1"/>
  <c r="ER690" i="3"/>
  <c r="ER690" i="1"/>
  <c r="ER693" i="2"/>
  <c r="ER991" i="3"/>
  <c r="ER991" i="1"/>
  <c r="ER823" i="3"/>
  <c r="ER823" i="1"/>
  <c r="ER520" i="3"/>
  <c r="ER520" i="1"/>
  <c r="ER869" i="3"/>
  <c r="ER869" i="1"/>
  <c r="ER898" i="3"/>
  <c r="ER898" i="1"/>
  <c r="ER923" i="3"/>
  <c r="ER923" i="1"/>
  <c r="ER956" i="3"/>
  <c r="ER956" i="1"/>
  <c r="ER982" i="3"/>
  <c r="ER982" i="1"/>
  <c r="ER843" i="3"/>
  <c r="ER843" i="1"/>
  <c r="ER913" i="3"/>
  <c r="ER913" i="1"/>
  <c r="ER692" i="3"/>
  <c r="ER692" i="1"/>
  <c r="ER658" i="3"/>
  <c r="ER658" i="1"/>
  <c r="ER661" i="2"/>
  <c r="ER626" i="3"/>
  <c r="ER626" i="1"/>
  <c r="ER629" i="2"/>
  <c r="ER860" i="3"/>
  <c r="ER860" i="1"/>
  <c r="ER899" i="3"/>
  <c r="ER899" i="1"/>
  <c r="ER879" i="3"/>
  <c r="ER879" i="1"/>
  <c r="ER896" i="3"/>
  <c r="ER896" i="1"/>
  <c r="ER857" i="3"/>
  <c r="ER857" i="1"/>
  <c r="ER925" i="3"/>
  <c r="ER925" i="1"/>
  <c r="ER909" i="3"/>
  <c r="ER909" i="1"/>
  <c r="ER660" i="3"/>
  <c r="ER660" i="1"/>
  <c r="ER568" i="3"/>
  <c r="ER568" i="1"/>
  <c r="ER566" i="3"/>
  <c r="ER566" i="1"/>
  <c r="ER569" i="2"/>
  <c r="ER924" i="3"/>
  <c r="ER924" i="1"/>
  <c r="ER993" i="3"/>
  <c r="ER993" i="1"/>
  <c r="ER859" i="3"/>
  <c r="ER859" i="1"/>
  <c r="ER596" i="3"/>
  <c r="ER596" i="1"/>
  <c r="ER599" i="2"/>
  <c r="ER994" i="1" l="1"/>
  <c r="ER661" i="3"/>
  <c r="ER661" i="1"/>
  <c r="ER629" i="3"/>
  <c r="ER629" i="1"/>
  <c r="ER693" i="3"/>
  <c r="ER693" i="1"/>
  <c r="ER569" i="3"/>
  <c r="ER569" i="1"/>
  <c r="ER599" i="3"/>
  <c r="ER599" i="1"/>
  <c r="ER166" i="2" l="1"/>
  <c r="ER166" i="3" l="1"/>
  <c r="ER166" i="1"/>
  <c r="A3" i="2" l="1"/>
  <c r="A3" i="3" l="1"/>
  <c r="A3" i="1"/>
  <c r="ER161" i="2" l="1"/>
  <c r="ER163" i="2"/>
  <c r="ER163" i="3" l="1"/>
  <c r="ER163" i="1"/>
  <c r="ER431" i="2"/>
  <c r="ER25" i="2"/>
  <c r="ER22" i="2"/>
  <c r="ER21" i="2"/>
  <c r="ER24" i="2"/>
  <c r="ER26" i="2"/>
  <c r="ER164" i="2"/>
  <c r="ER161" i="3"/>
  <c r="ER161" i="1"/>
  <c r="ER429" i="2"/>
  <c r="ER160" i="2"/>
  <c r="ER159" i="2"/>
  <c r="ER23" i="2"/>
  <c r="ER162" i="2"/>
  <c r="ER23" i="3" l="1"/>
  <c r="ER23" i="1"/>
  <c r="ER290" i="2"/>
  <c r="ER22" i="3"/>
  <c r="ER22" i="1"/>
  <c r="ER289" i="2"/>
  <c r="ER162" i="3"/>
  <c r="ER162" i="1"/>
  <c r="ER430" i="2"/>
  <c r="ER25" i="3"/>
  <c r="ER292" i="2"/>
  <c r="ER25" i="1"/>
  <c r="ER431" i="3"/>
  <c r="ER940" i="2"/>
  <c r="ER431" i="1"/>
  <c r="ER159" i="3"/>
  <c r="ER159" i="1"/>
  <c r="ER427" i="2"/>
  <c r="ER164" i="3"/>
  <c r="ER164" i="1"/>
  <c r="ER432" i="2"/>
  <c r="ER24" i="3"/>
  <c r="ER291" i="2"/>
  <c r="ER24" i="1"/>
  <c r="ER160" i="3"/>
  <c r="ER160" i="1"/>
  <c r="ER428" i="2"/>
  <c r="ER429" i="3"/>
  <c r="ER938" i="2"/>
  <c r="ER429" i="1"/>
  <c r="ER26" i="3"/>
  <c r="ER26" i="1"/>
  <c r="ER293" i="2"/>
  <c r="ER21" i="3"/>
  <c r="ER288" i="2"/>
  <c r="ER21" i="1"/>
  <c r="ER288" i="3" l="1"/>
  <c r="ER832" i="2"/>
  <c r="ER288" i="1"/>
  <c r="ER428" i="3"/>
  <c r="ER937" i="2"/>
  <c r="ER428" i="1"/>
  <c r="ER940" i="3"/>
  <c r="ER940" i="1"/>
  <c r="ER289" i="3"/>
  <c r="ER833" i="2"/>
  <c r="ER289" i="1"/>
  <c r="ER291" i="3"/>
  <c r="ER835" i="2"/>
  <c r="ER291" i="1"/>
  <c r="ER430" i="3"/>
  <c r="ER939" i="2"/>
  <c r="ER430" i="1"/>
  <c r="ER290" i="3"/>
  <c r="ER834" i="2"/>
  <c r="ER290" i="1"/>
  <c r="ER293" i="3"/>
  <c r="ER837" i="2"/>
  <c r="ER293" i="1"/>
  <c r="ER938" i="3"/>
  <c r="ER938" i="1"/>
  <c r="ER427" i="3"/>
  <c r="ER936" i="2"/>
  <c r="ER427" i="1"/>
  <c r="ER432" i="3"/>
  <c r="ER941" i="2"/>
  <c r="ER432" i="1"/>
  <c r="ER292" i="3"/>
  <c r="ER836" i="2"/>
  <c r="ER292" i="1"/>
  <c r="ER837" i="3" l="1"/>
  <c r="ER837" i="1"/>
  <c r="ER833" i="3"/>
  <c r="ER833" i="1"/>
  <c r="ER835" i="3"/>
  <c r="ER835" i="1"/>
  <c r="ER941" i="3"/>
  <c r="ER941" i="1"/>
  <c r="ER939" i="3"/>
  <c r="ER939" i="1"/>
  <c r="ER832" i="3"/>
  <c r="ER832" i="1"/>
  <c r="ER836" i="3"/>
  <c r="ER836" i="1"/>
  <c r="ER936" i="3"/>
  <c r="ER936" i="1"/>
  <c r="ER834" i="3"/>
  <c r="ER834" i="1"/>
  <c r="ER937" i="3"/>
  <c r="ER937" i="1"/>
  <c r="ER469" i="2" l="1"/>
  <c r="ER469" i="3" l="1"/>
  <c r="ER469" i="1"/>
  <c r="ER475" i="2"/>
  <c r="ER980" i="2"/>
  <c r="ER561" i="2"/>
  <c r="ER561" i="1" s="1"/>
  <c r="ER591" i="2"/>
  <c r="ER591" i="1" s="1"/>
  <c r="ER621" i="2"/>
  <c r="ER621" i="1" s="1"/>
  <c r="ER653" i="2"/>
  <c r="ER685" i="2"/>
  <c r="ER685" i="1" s="1"/>
  <c r="ER474" i="2" l="1"/>
  <c r="ER473" i="2"/>
  <c r="ER559" i="2"/>
  <c r="ER979" i="2"/>
  <c r="ER978" i="2"/>
  <c r="ER560" i="2"/>
  <c r="ER589" i="2"/>
  <c r="ER590" i="2"/>
  <c r="ER620" i="2"/>
  <c r="ER619" i="2"/>
  <c r="ER651" i="2"/>
  <c r="ER652" i="2"/>
  <c r="ER684" i="2"/>
  <c r="ER683" i="2"/>
  <c r="ER470" i="2"/>
  <c r="ER556" i="2"/>
  <c r="ER975" i="2"/>
  <c r="ER586" i="2"/>
  <c r="ER616" i="2"/>
  <c r="ER648" i="2"/>
  <c r="ER680" i="2"/>
  <c r="ER471" i="2"/>
  <c r="ER557" i="2"/>
  <c r="ER976" i="2"/>
  <c r="ER587" i="2"/>
  <c r="ER617" i="2"/>
  <c r="ER649" i="2"/>
  <c r="ER681" i="2"/>
  <c r="ER475" i="3"/>
  <c r="ER475" i="1"/>
  <c r="ER468" i="2"/>
  <c r="ER554" i="2"/>
  <c r="ER555" i="2"/>
  <c r="ER974" i="2"/>
  <c r="ER584" i="2"/>
  <c r="ER973" i="2"/>
  <c r="ER614" i="2"/>
  <c r="ER585" i="2"/>
  <c r="ER615" i="2"/>
  <c r="ER646" i="2"/>
  <c r="ER647" i="2"/>
  <c r="ER678" i="2"/>
  <c r="ER679" i="2"/>
  <c r="ER980" i="3"/>
  <c r="ER980" i="1"/>
  <c r="ER678" i="3" l="1"/>
  <c r="ER678" i="1"/>
  <c r="ER585" i="3"/>
  <c r="ER585" i="1"/>
  <c r="ER974" i="3"/>
  <c r="ER974" i="1"/>
  <c r="ER468" i="3"/>
  <c r="ER468" i="1"/>
  <c r="ER681" i="3"/>
  <c r="ER681" i="1"/>
  <c r="ER976" i="3"/>
  <c r="ER976" i="1"/>
  <c r="ER586" i="3"/>
  <c r="ER586" i="1"/>
  <c r="ER652" i="3"/>
  <c r="ER652" i="1"/>
  <c r="ER590" i="3"/>
  <c r="ER590" i="1"/>
  <c r="ER979" i="3"/>
  <c r="ER979" i="1"/>
  <c r="ER647" i="3"/>
  <c r="ER647" i="1"/>
  <c r="ER614" i="3"/>
  <c r="ER614" i="1"/>
  <c r="ER555" i="3"/>
  <c r="ER555" i="1"/>
  <c r="ER649" i="3"/>
  <c r="ER649" i="1"/>
  <c r="ER557" i="3"/>
  <c r="ER557" i="1"/>
  <c r="ER680" i="3"/>
  <c r="ER680" i="1"/>
  <c r="ER975" i="3"/>
  <c r="ER975" i="1"/>
  <c r="ER651" i="3"/>
  <c r="ER651" i="1"/>
  <c r="ER589" i="3"/>
  <c r="ER589" i="1"/>
  <c r="ER559" i="3"/>
  <c r="ER559" i="1"/>
  <c r="ER474" i="3"/>
  <c r="ER474" i="1"/>
  <c r="ER646" i="3"/>
  <c r="ER646" i="1"/>
  <c r="ER973" i="3"/>
  <c r="ER973" i="1"/>
  <c r="ER554" i="3"/>
  <c r="ER554" i="1"/>
  <c r="ER617" i="3"/>
  <c r="ER617" i="1"/>
  <c r="ER471" i="3"/>
  <c r="ER471" i="1"/>
  <c r="ER648" i="3"/>
  <c r="ER648" i="1"/>
  <c r="ER556" i="3"/>
  <c r="ER556" i="1"/>
  <c r="ER683" i="3"/>
  <c r="ER683" i="1"/>
  <c r="ER619" i="3"/>
  <c r="ER619" i="1"/>
  <c r="ER560" i="3"/>
  <c r="ER560" i="1"/>
  <c r="ER473" i="3"/>
  <c r="ER473" i="1"/>
  <c r="ER679" i="3"/>
  <c r="ER679" i="1"/>
  <c r="ER615" i="3"/>
  <c r="ER615" i="1"/>
  <c r="ER584" i="3"/>
  <c r="ER584" i="1"/>
  <c r="ER587" i="3"/>
  <c r="ER587" i="1"/>
  <c r="ER616" i="3"/>
  <c r="ER616" i="1"/>
  <c r="ER470" i="3"/>
  <c r="ER470" i="1"/>
  <c r="ER684" i="3"/>
  <c r="ER684" i="1"/>
  <c r="ER620" i="3"/>
  <c r="ER620" i="1"/>
  <c r="ER978" i="3"/>
  <c r="ER978" i="1"/>
  <c r="G189" i="2" l="1"/>
  <c r="F189" i="2"/>
  <c r="H189" i="2" l="1"/>
  <c r="I189" i="2" l="1"/>
  <c r="J189" i="2" l="1"/>
  <c r="ER467" i="2" l="1"/>
  <c r="ER553" i="2"/>
  <c r="ER972" i="2"/>
  <c r="ER583" i="2"/>
  <c r="ER613" i="2"/>
  <c r="ER645" i="2"/>
  <c r="ER677" i="2"/>
  <c r="K189" i="2"/>
  <c r="ER645" i="3" l="1"/>
  <c r="ER645" i="1"/>
  <c r="ER553" i="3"/>
  <c r="ER553" i="1"/>
  <c r="L189" i="2"/>
  <c r="ER613" i="3"/>
  <c r="ER613" i="1"/>
  <c r="ER467" i="3"/>
  <c r="ER467" i="1"/>
  <c r="ER583" i="3"/>
  <c r="ER583" i="1"/>
  <c r="ER677" i="3"/>
  <c r="ER677" i="1"/>
  <c r="ER972" i="3"/>
  <c r="ER972" i="1"/>
  <c r="M189" i="2" l="1"/>
  <c r="N189" i="2" l="1"/>
  <c r="E186" i="2" l="1"/>
  <c r="E189" i="2" l="1"/>
  <c r="F41" i="2" l="1"/>
  <c r="H41" i="2"/>
  <c r="I41" i="2"/>
  <c r="G41" i="2"/>
  <c r="E41" i="2" l="1"/>
  <c r="ER186" i="2"/>
  <c r="ER186" i="3" l="1"/>
  <c r="ER186" i="1"/>
  <c r="G182" i="2" l="1"/>
  <c r="F182" i="2"/>
  <c r="K182" i="2"/>
  <c r="I182" i="2"/>
  <c r="ER472" i="2"/>
  <c r="ER558" i="2"/>
  <c r="ER588" i="2"/>
  <c r="ER977" i="2"/>
  <c r="ER618" i="2"/>
  <c r="ER650" i="2"/>
  <c r="ER682" i="2"/>
  <c r="H182" i="2"/>
  <c r="J182" i="2"/>
  <c r="ER650" i="3" l="1"/>
  <c r="ER650" i="1"/>
  <c r="ER558" i="3"/>
  <c r="ER558" i="1"/>
  <c r="ER618" i="3"/>
  <c r="ER618" i="1"/>
  <c r="ER977" i="3"/>
  <c r="ER977" i="1"/>
  <c r="ER472" i="3"/>
  <c r="ER472" i="1"/>
  <c r="E182" i="2"/>
  <c r="ER682" i="3"/>
  <c r="ER682" i="1"/>
  <c r="ER588" i="3"/>
  <c r="ER588" i="1"/>
</calcChain>
</file>

<file path=xl/sharedStrings.xml><?xml version="1.0" encoding="utf-8"?>
<sst xmlns="http://schemas.openxmlformats.org/spreadsheetml/2006/main" count="868" uniqueCount="558">
  <si>
    <t>Check Hide Row</t>
  </si>
  <si>
    <t>Avoided Cost Resource</t>
  </si>
  <si>
    <t>US Magnesium</t>
  </si>
  <si>
    <t>Avoided Costs</t>
  </si>
  <si>
    <t>Burn Rate (MMBtu/MWh)    (Rounded)</t>
  </si>
  <si>
    <t>Capacity Factor     Rounded</t>
  </si>
  <si>
    <t>Generation subject to integration - MWH</t>
  </si>
  <si>
    <t>Wind Integration Existing Resources - $</t>
  </si>
  <si>
    <t>Unserved Reserves</t>
  </si>
  <si>
    <t>East Unserved MWh</t>
  </si>
  <si>
    <t>Average Palo Verde Purchase Price</t>
  </si>
  <si>
    <t>East Unserved $</t>
  </si>
  <si>
    <t>West Unserved MWh</t>
  </si>
  <si>
    <t>Average Mid-C Purchase Price</t>
  </si>
  <si>
    <t>West Unserved $</t>
  </si>
  <si>
    <t>Total Unserved Reserves</t>
  </si>
  <si>
    <t>System Balancing Purchases     Rounded</t>
  </si>
  <si>
    <t>Year Lookup</t>
  </si>
  <si>
    <t>PacifiCorp</t>
  </si>
  <si>
    <t>Avoided Cost Study</t>
  </si>
  <si>
    <t>$</t>
  </si>
  <si>
    <t>Special Sales For Resale</t>
  </si>
  <si>
    <t>Long Term Firm Sales</t>
  </si>
  <si>
    <t>GRID LTC ($)</t>
  </si>
  <si>
    <t>Fixed Cost</t>
  </si>
  <si>
    <t>Black Hills s27013/s28160</t>
  </si>
  <si>
    <t>Black Hills</t>
  </si>
  <si>
    <t>Black Hills Losses</t>
  </si>
  <si>
    <t>BPA Wind s42818</t>
  </si>
  <si>
    <t>BPA Wind Sale</t>
  </si>
  <si>
    <t>East Area Sales (WCA Sale)</t>
  </si>
  <si>
    <t>East Control Area Sale</t>
  </si>
  <si>
    <t>Hurricane Sale s393046</t>
  </si>
  <si>
    <t>Hurricane Sale</t>
  </si>
  <si>
    <t>LADWP (IPP Layoff)</t>
  </si>
  <si>
    <t>IPP Sale (LADWP)</t>
  </si>
  <si>
    <t>Shell Sale 2013-2014</t>
  </si>
  <si>
    <t>SMUD s24296</t>
  </si>
  <si>
    <t>SMUD</t>
  </si>
  <si>
    <t>SMUD PROVISIONAL</t>
  </si>
  <si>
    <t>SMUD Monthly</t>
  </si>
  <si>
    <t>Warning: formula modified for imputed revenue</t>
  </si>
  <si>
    <t>UMPA II s45631</t>
  </si>
  <si>
    <t>UMPA II</t>
  </si>
  <si>
    <t>Total Long Term Firm Sales</t>
  </si>
  <si>
    <t>Short Term Firm Sales</t>
  </si>
  <si>
    <t>GRID ST Firm Sales ($)</t>
  </si>
  <si>
    <t>COB</t>
  </si>
  <si>
    <t>NOB</t>
  </si>
  <si>
    <t>Not Used</t>
  </si>
  <si>
    <t>Four Corners</t>
  </si>
  <si>
    <t>APS</t>
  </si>
  <si>
    <t>Mid Columbia</t>
  </si>
  <si>
    <t>BPA FPT</t>
  </si>
  <si>
    <t>Mona</t>
  </si>
  <si>
    <t>Mead</t>
  </si>
  <si>
    <t>Palo Verde</t>
  </si>
  <si>
    <t>Cholla</t>
  </si>
  <si>
    <t>PP-GC</t>
  </si>
  <si>
    <t>SP15</t>
  </si>
  <si>
    <t>STF Index Trades</t>
  </si>
  <si>
    <t>STF Index Trades - Sell - West</t>
  </si>
  <si>
    <t>STF Index Trades - Sell - East</t>
  </si>
  <si>
    <t>Total Short Term Firm Sales</t>
  </si>
  <si>
    <t>System Balancing Sales</t>
  </si>
  <si>
    <t>GRID Sales ($)</t>
  </si>
  <si>
    <t>Cal ISO West - COB Sale</t>
  </si>
  <si>
    <t>Cal ISO East - Four Corners Sale</t>
  </si>
  <si>
    <t>Cal ISO East - Mona Sale</t>
  </si>
  <si>
    <t>EIM Exports</t>
  </si>
  <si>
    <t>Trapped Energy</t>
  </si>
  <si>
    <t>Warning: fixed off sheet array</t>
  </si>
  <si>
    <t>Total System Balancing Sales</t>
  </si>
  <si>
    <t>DSM Cool Keeper Reserve</t>
  </si>
  <si>
    <t>Non-Owned East - Obligation</t>
  </si>
  <si>
    <t>Ramp Loss East</t>
  </si>
  <si>
    <t>Load Contingency East Obligation</t>
  </si>
  <si>
    <t>Lewis River Loss of Efficiency</t>
  </si>
  <si>
    <t>Non-Owned East - Offset</t>
  </si>
  <si>
    <t>Ramp Loss West</t>
  </si>
  <si>
    <t>Load Contingency East Offset</t>
  </si>
  <si>
    <t>Lewis River Motoring Loss</t>
  </si>
  <si>
    <t>Non-Owned West - Obligation</t>
  </si>
  <si>
    <t>Load Contingency West Obligation</t>
  </si>
  <si>
    <t>MagCorp Buythrough</t>
  </si>
  <si>
    <t>Non-Owned West - Offset</t>
  </si>
  <si>
    <t>Load Contingency West Offset</t>
  </si>
  <si>
    <t>MagCorp Buythrough Winter</t>
  </si>
  <si>
    <t>Monsanto Buythrough</t>
  </si>
  <si>
    <t>Leaning Juniper Wind Indemnity</t>
  </si>
  <si>
    <t>Purchased Power &amp; Net Interchange</t>
  </si>
  <si>
    <t>Long Term Firm Purchases</t>
  </si>
  <si>
    <t>APS Supplemental p27875</t>
  </si>
  <si>
    <t>APS Supplemental Purchase coal</t>
  </si>
  <si>
    <t>APS Supplemental Purchase other</t>
  </si>
  <si>
    <t xml:space="preserve">Combine Hills Wind p160595 </t>
  </si>
  <si>
    <t>Combine Hills</t>
  </si>
  <si>
    <t>Constellation Seasonal 2013-2016</t>
  </si>
  <si>
    <t>Deseret Purchase p194277</t>
  </si>
  <si>
    <t>Deseret Purchase</t>
  </si>
  <si>
    <t>Douglas PUD Settlement p38185</t>
  </si>
  <si>
    <t>Douglas PUD Settlement</t>
  </si>
  <si>
    <t>Georgia-Pacific Camas</t>
  </si>
  <si>
    <t>Fort James (CoGen)</t>
  </si>
  <si>
    <t>Gemstate p99489</t>
  </si>
  <si>
    <t>Gem State (City of Idaho Falls)</t>
  </si>
  <si>
    <t>Gem State Power Cost</t>
  </si>
  <si>
    <t>Hermiston Purchase p99563</t>
  </si>
  <si>
    <t>Hermiston Purchase</t>
  </si>
  <si>
    <t>Hurricane Purchase p393045</t>
  </si>
  <si>
    <t>Hurricane Purchase</t>
  </si>
  <si>
    <t>IPP Purchase</t>
  </si>
  <si>
    <t>MagCorp Reserves p510378</t>
  </si>
  <si>
    <t>US Magnesium Reserve</t>
  </si>
  <si>
    <t>Nucor p346856</t>
  </si>
  <si>
    <t>Nucor</t>
  </si>
  <si>
    <t>Nucor (De-rate)</t>
  </si>
  <si>
    <t>P4 Production p137215/p145258</t>
  </si>
  <si>
    <t>P4 Production</t>
  </si>
  <si>
    <t>P4 Production (De-rate)</t>
  </si>
  <si>
    <t>PGE Cove p83984</t>
  </si>
  <si>
    <t>PGE Cove</t>
  </si>
  <si>
    <t>Rock River Wind p100371</t>
  </si>
  <si>
    <t>Rock River I</t>
  </si>
  <si>
    <t>Small Purchases east</t>
  </si>
  <si>
    <t>Small Purchases west</t>
  </si>
  <si>
    <t>Three Buttes Wind p460457</t>
  </si>
  <si>
    <t>Three Buttes Wind</t>
  </si>
  <si>
    <t>Top of the World Wind p522807</t>
  </si>
  <si>
    <t>Tri-State Purchase p27057</t>
  </si>
  <si>
    <t>Tri-State Purchase</t>
  </si>
  <si>
    <t>UAMPS p1626656-7</t>
  </si>
  <si>
    <t>UAMPS p1626656</t>
  </si>
  <si>
    <t>UAMPS p1626657</t>
  </si>
  <si>
    <t>UMPA p1625961</t>
  </si>
  <si>
    <t>Wolverine Creek Wind p244520</t>
  </si>
  <si>
    <t>Wolverine Creek</t>
  </si>
  <si>
    <t>Sub Total Long Term Firm Purchases</t>
  </si>
  <si>
    <t>Select the type of Integration costs</t>
  </si>
  <si>
    <t>Type</t>
  </si>
  <si>
    <t>Qualifying Facilities</t>
  </si>
  <si>
    <t>No Wind</t>
  </si>
  <si>
    <t>Wind Integration</t>
  </si>
  <si>
    <t>Tracking Solar</t>
  </si>
  <si>
    <t>Fixed Solar</t>
  </si>
  <si>
    <t>QF - BPA NITS</t>
  </si>
  <si>
    <t>Not used</t>
  </si>
  <si>
    <t>QF - Central Oregon</t>
  </si>
  <si>
    <t>QF - Clover</t>
  </si>
  <si>
    <t>QF - Goshen</t>
  </si>
  <si>
    <t>QF - Utah North</t>
  </si>
  <si>
    <t>QF - Utah South</t>
  </si>
  <si>
    <t>QF - West Main</t>
  </si>
  <si>
    <t>QF - 224 - OR - Solar</t>
  </si>
  <si>
    <t>QF - Wyoming Northeast</t>
  </si>
  <si>
    <t>QF California</t>
  </si>
  <si>
    <t>California Post-Merger Pre-MSP QF</t>
  </si>
  <si>
    <t>California Post-MSP QF</t>
  </si>
  <si>
    <t>California Pre-Merger QF</t>
  </si>
  <si>
    <t>QF Idaho</t>
  </si>
  <si>
    <t>Idaho Post-Merger Pre-MSP QF</t>
  </si>
  <si>
    <t>Idaho Post-MSP QF</t>
  </si>
  <si>
    <t>Idaho Pre-Merger QF</t>
  </si>
  <si>
    <t>QF Oregon</t>
  </si>
  <si>
    <t>Oregon Post-Merger Pre-MSP QF</t>
  </si>
  <si>
    <t>Oregon Post-MSP QF</t>
  </si>
  <si>
    <t>Oregon Pre-Merger QF</t>
  </si>
  <si>
    <t>Oregon Post-MSP Solar QF</t>
  </si>
  <si>
    <t>QF Utah</t>
  </si>
  <si>
    <t>Utah Post-Merger Pre-MSP QF</t>
  </si>
  <si>
    <t>Utah Post-MSP QF</t>
  </si>
  <si>
    <t>Utah Pre-Merger QF</t>
  </si>
  <si>
    <t>QF Washington</t>
  </si>
  <si>
    <t>Washington Post-Merger Pre-MSP QF</t>
  </si>
  <si>
    <t>Washington Post-MSP QF</t>
  </si>
  <si>
    <t>Washington Pre-Merger QF</t>
  </si>
  <si>
    <t>QF Wyoming</t>
  </si>
  <si>
    <t>Wyoming Post-Merger Pre-MSP QF</t>
  </si>
  <si>
    <t>Wyoming Post-MSP QF</t>
  </si>
  <si>
    <t>Wyoming Pre-Merger QF</t>
  </si>
  <si>
    <t>Biomass p234159 QF</t>
  </si>
  <si>
    <t>Biomass One QF</t>
  </si>
  <si>
    <t>Biomass Non-Generation</t>
  </si>
  <si>
    <t>Biomass (QF)</t>
  </si>
  <si>
    <t>Black Cap II Solar QF</t>
  </si>
  <si>
    <t>Champlin Blue Mtn Wind QF</t>
  </si>
  <si>
    <t>Chevron Wind p499335 QF</t>
  </si>
  <si>
    <t>Chevron Wind QF</t>
  </si>
  <si>
    <t>DCFP p316701 QF</t>
  </si>
  <si>
    <t>Douglas County Forest Products QF</t>
  </si>
  <si>
    <t>Evergreen BioPower p351030 QF</t>
  </si>
  <si>
    <t>Evergreen BioPower QF</t>
  </si>
  <si>
    <t>ExxonMobil p255042 QF</t>
  </si>
  <si>
    <t>ExxonMobil QF</t>
  </si>
  <si>
    <t>First Wind QF Projects</t>
  </si>
  <si>
    <t>Enterprise Solar I QF</t>
  </si>
  <si>
    <t>Escalante Solar I QF</t>
  </si>
  <si>
    <t>Escalante Solar II QF</t>
  </si>
  <si>
    <t>Escalante Solar III QF</t>
  </si>
  <si>
    <t>Five Pine Wind QF</t>
  </si>
  <si>
    <t>Foote Creek II &amp; III Wind QF</t>
  </si>
  <si>
    <t>Foote Creek II Wind QF</t>
  </si>
  <si>
    <t>Foote Creek III Wind QF</t>
  </si>
  <si>
    <t>Kennecott</t>
  </si>
  <si>
    <t>Kennecott Smelter QF</t>
  </si>
  <si>
    <t>Kennecott Refinery QF</t>
  </si>
  <si>
    <t>Latigo Wind Park QF</t>
  </si>
  <si>
    <t>Long Ridge Wind I QF</t>
  </si>
  <si>
    <t>Long Ridge Wind II QF</t>
  </si>
  <si>
    <t>Mountain Wind 1 p367721 QF</t>
  </si>
  <si>
    <t>Mountain Wind 1 QF</t>
  </si>
  <si>
    <t>Mountain Wind 2 p398449 QF</t>
  </si>
  <si>
    <t>Mountain Wind 2 QF</t>
  </si>
  <si>
    <t>North Point Wind QF</t>
  </si>
  <si>
    <t>OM Power I Geothermal QF</t>
  </si>
  <si>
    <t>Oregon Sch 37 QFs</t>
  </si>
  <si>
    <t>Mariah Wind QF</t>
  </si>
  <si>
    <t>Orem Family Wind QF</t>
  </si>
  <si>
    <t>Chopin Wind QF</t>
  </si>
  <si>
    <t>Warm Springs Hydro QF</t>
  </si>
  <si>
    <t>Oregon Wind Farm QF</t>
  </si>
  <si>
    <t>Pavant Solar QF</t>
  </si>
  <si>
    <t>Pioneer Wind Park I QF</t>
  </si>
  <si>
    <t>Power County North Wind QF p575612</t>
  </si>
  <si>
    <t>Power County South Wind QF p575614</t>
  </si>
  <si>
    <t>Roseburg Dillard QF</t>
  </si>
  <si>
    <t>QF - Roseburg Dillard Biomass</t>
  </si>
  <si>
    <t>SF Phosphates p350125 QF</t>
  </si>
  <si>
    <t>Simplot Phosphates</t>
  </si>
  <si>
    <t>Spanish Fork Wind 2 p311681 QF</t>
  </si>
  <si>
    <t>Spanish Fork Wind 2 QF</t>
  </si>
  <si>
    <t>Sunnyside p83997/p59965 QF</t>
  </si>
  <si>
    <t>Sunnyside (QF) base</t>
  </si>
  <si>
    <t>Sunnyside (QF) additional</t>
  </si>
  <si>
    <t>Tata Chemicals QF</t>
  </si>
  <si>
    <t>Tesoro QF</t>
  </si>
  <si>
    <t>Threemile Canyon Wind QF p500139</t>
  </si>
  <si>
    <t>US Magnesium QF</t>
  </si>
  <si>
    <t>Utah Pavant Solar I &amp; II QF</t>
  </si>
  <si>
    <t>Utah Pavant Solar QF</t>
  </si>
  <si>
    <t>Pavant II Solar QF</t>
  </si>
  <si>
    <t>Utah Red Hills Solar QF</t>
  </si>
  <si>
    <t>Utah SunEdison Wind QF Projects</t>
  </si>
  <si>
    <t>Granite Mountain East Solar QF</t>
  </si>
  <si>
    <t>Granite Mountain West Solar QF</t>
  </si>
  <si>
    <t>Iron Springs Solar QF</t>
  </si>
  <si>
    <t>Utah Sch 37 Solar</t>
  </si>
  <si>
    <t>Utah Post-MSP Solar QF</t>
  </si>
  <si>
    <t>UT Sch 37 Solar</t>
  </si>
  <si>
    <t>Total Qualifying Facilities</t>
  </si>
  <si>
    <t>Mid-Columbia Contracts</t>
  </si>
  <si>
    <t>Douglas - Wells p60828</t>
  </si>
  <si>
    <t>Douglas - Wells</t>
  </si>
  <si>
    <t>Douglas PUD - Lands Energy Share</t>
  </si>
  <si>
    <t>Grant Reasonable</t>
  </si>
  <si>
    <t>Grant Surplus p258951</t>
  </si>
  <si>
    <t>Grant - Priest Rapids</t>
  </si>
  <si>
    <t>Grant - Wanapum p60825</t>
  </si>
  <si>
    <t>Grant - Wanapum</t>
  </si>
  <si>
    <t>Total Mid-Columbia Contracts</t>
  </si>
  <si>
    <t>Total Long Term Firm Purchases</t>
  </si>
  <si>
    <t>Non-Owned East</t>
  </si>
  <si>
    <t>Non-Owned West</t>
  </si>
  <si>
    <t>Storage &amp; Exchange</t>
  </si>
  <si>
    <t>APS Exchange p58118/s58119</t>
  </si>
  <si>
    <t>APS Exchange</t>
  </si>
  <si>
    <t>APS Exchange deliver</t>
  </si>
  <si>
    <t xml:space="preserve">BPA FC II Wind p63507 </t>
  </si>
  <si>
    <t>BPA FC II Generation</t>
  </si>
  <si>
    <t>BPA FC II delivery</t>
  </si>
  <si>
    <t xml:space="preserve">BPA FC IV Wind p79207 </t>
  </si>
  <si>
    <t>BPA FC IV Generation</t>
  </si>
  <si>
    <t>BPA FC IV delivery</t>
  </si>
  <si>
    <t>BPA FC IV delivery On</t>
  </si>
  <si>
    <t>BPA FC IV delivery Off</t>
  </si>
  <si>
    <t>BPA Exchange</t>
  </si>
  <si>
    <t>BPA Spring Energy</t>
  </si>
  <si>
    <t>BPA Spring Energy deliver</t>
  </si>
  <si>
    <t>BPA Summer Storage</t>
  </si>
  <si>
    <t>BPA Summer Storage return</t>
  </si>
  <si>
    <t>BPA So. Idaho p64885/p83975/p64705</t>
  </si>
  <si>
    <t>BPA SO. IDAHO EXCHANGE IN</t>
  </si>
  <si>
    <t>BPA SO. IDAHO EXCHANGE OUT</t>
  </si>
  <si>
    <t>BPA PALISADES STORAGE</t>
  </si>
  <si>
    <t>BPA PALISADES RETURN</t>
  </si>
  <si>
    <t>Cowlitz Swift p65787</t>
  </si>
  <si>
    <t>Cowlitz Swift deliver</t>
  </si>
  <si>
    <t>EWEB FC I p63508/p63510</t>
  </si>
  <si>
    <t>EWEB FC I Generation</t>
  </si>
  <si>
    <t>EWEB FC I delivery</t>
  </si>
  <si>
    <t>EWEB/BPA Wind Sale</t>
  </si>
  <si>
    <t>PSCo Exchange p340325</t>
  </si>
  <si>
    <t>PSCo Exchange</t>
  </si>
  <si>
    <t>PSCo Exchange deliver</t>
  </si>
  <si>
    <t>PSCO FC III p63362/s63361</t>
  </si>
  <si>
    <t>PSCo FC III Generation</t>
  </si>
  <si>
    <t>PSCo FC III delivery</t>
  </si>
  <si>
    <t>Redding Exchange p66276</t>
  </si>
  <si>
    <t>REDDING EXCHANGE IN</t>
  </si>
  <si>
    <t>REDDING EXCHANGE OUT</t>
  </si>
  <si>
    <t>SCL State Line p105228</t>
  </si>
  <si>
    <t>SCL State Line generation</t>
  </si>
  <si>
    <t>SCL State Line delivery</t>
  </si>
  <si>
    <t>SCL State Line losses</t>
  </si>
  <si>
    <t>SCL State Line delivery LLH</t>
  </si>
  <si>
    <t>SCL State Line reserves</t>
  </si>
  <si>
    <t>Short Term Firm Purchases</t>
  </si>
  <si>
    <t>GRID ST Firm Purchases ($)</t>
  </si>
  <si>
    <t>STF Electric Swaps</t>
  </si>
  <si>
    <t>Electric Swaps - East Buy</t>
  </si>
  <si>
    <t>Electric Swaps - West Buy</t>
  </si>
  <si>
    <t>Electric Swaps - East Sell</t>
  </si>
  <si>
    <t>Electric Swaps - West Sell</t>
  </si>
  <si>
    <t>STF Index Trades - Buy - West</t>
  </si>
  <si>
    <t>STF Index Trades - Buy - East</t>
  </si>
  <si>
    <t>STF Trading Margin</t>
  </si>
  <si>
    <t>Total Short Term Firm Purchases</t>
  </si>
  <si>
    <t>System Balancing Purchases</t>
  </si>
  <si>
    <t>GRID Purchases ($)</t>
  </si>
  <si>
    <t>Cal ISO West - COB Purchase</t>
  </si>
  <si>
    <t>Cal ISO East - Four Corners Purchase</t>
  </si>
  <si>
    <t>Cal ISO East - Mona Purchase</t>
  </si>
  <si>
    <t>EIM Imports</t>
  </si>
  <si>
    <t>Emergency Purchases</t>
  </si>
  <si>
    <t>Total System Balancing Purchases</t>
  </si>
  <si>
    <t>Wheeling &amp; U. of F. Expense</t>
  </si>
  <si>
    <t>Firm Wheeling</t>
  </si>
  <si>
    <t>Transmission East</t>
  </si>
  <si>
    <t>Transmission West</t>
  </si>
  <si>
    <t>Transmission</t>
  </si>
  <si>
    <t>C&amp;T EIM Admin fee</t>
  </si>
  <si>
    <t>ST Firm &amp; Non-Firm</t>
  </si>
  <si>
    <t>Coal Fuel Burn Expense</t>
  </si>
  <si>
    <t>GRID Thermal Fuel Burn ($)</t>
  </si>
  <si>
    <t>Other Costs</t>
  </si>
  <si>
    <t>Carbon</t>
  </si>
  <si>
    <t>Colstrip</t>
  </si>
  <si>
    <t>Craig</t>
  </si>
  <si>
    <t>Dave Johnston</t>
  </si>
  <si>
    <t>Hayden</t>
  </si>
  <si>
    <t>Hunter</t>
  </si>
  <si>
    <t>Huntington</t>
  </si>
  <si>
    <t>Jim Bridger</t>
  </si>
  <si>
    <t>Naughton</t>
  </si>
  <si>
    <t>Wyodak</t>
  </si>
  <si>
    <t>Gas Fuel Burn Expense</t>
  </si>
  <si>
    <t>Allocated</t>
  </si>
  <si>
    <t>Chehalis</t>
  </si>
  <si>
    <t>Cholla - Gas</t>
  </si>
  <si>
    <t>Cholla 4 - Gas</t>
  </si>
  <si>
    <t>Currant Creek</t>
  </si>
  <si>
    <t>Gadsby</t>
  </si>
  <si>
    <t>Gadsby CT</t>
  </si>
  <si>
    <t>Hermiston</t>
  </si>
  <si>
    <t>Lake Side 1</t>
  </si>
  <si>
    <t>Lake Side 2</t>
  </si>
  <si>
    <t>Naughton - Gas</t>
  </si>
  <si>
    <t>Total Gas Fuel Burn</t>
  </si>
  <si>
    <t>Clay Basin Gas Storage</t>
  </si>
  <si>
    <t xml:space="preserve">Pipeline Reservation Fees </t>
  </si>
  <si>
    <t>Pipeline Currant Creek Lateral</t>
  </si>
  <si>
    <t>Pipeline Lake Side Lateral</t>
  </si>
  <si>
    <t>Pipeline Reservation Fees</t>
  </si>
  <si>
    <t>Pipeline Southern System Expansion</t>
  </si>
  <si>
    <t>Pipeline Kern River Gas</t>
  </si>
  <si>
    <t>Pipeline Chehalis - Lateral</t>
  </si>
  <si>
    <t>Pipeline Chehalis - Main</t>
  </si>
  <si>
    <t>Pipeline Naughton</t>
  </si>
  <si>
    <t>Pipeline Hermiston Owned</t>
  </si>
  <si>
    <t>Pipeline Lake Side 2</t>
  </si>
  <si>
    <t>Other Generation</t>
  </si>
  <si>
    <t>Gas Physical - Chehalis</t>
  </si>
  <si>
    <t>Blundell</t>
  </si>
  <si>
    <t>Gas Physical - Existing East</t>
  </si>
  <si>
    <t>Other Generation - Revenue &amp; Expenses</t>
  </si>
  <si>
    <t>Goodnoe Wind</t>
  </si>
  <si>
    <t>Leaning Juniper 1</t>
  </si>
  <si>
    <t>Leaning Juniper Revenue</t>
  </si>
  <si>
    <t>Gas Physical - Hermiston</t>
  </si>
  <si>
    <t>Integration Costs</t>
  </si>
  <si>
    <t>Gas Physical - New East</t>
  </si>
  <si>
    <t>Dunlap I Wind</t>
  </si>
  <si>
    <t>High Plains Wind</t>
  </si>
  <si>
    <t>Rolling Hills Wind</t>
  </si>
  <si>
    <t>Station Service East</t>
  </si>
  <si>
    <t>Gas Swaps - Chehalis</t>
  </si>
  <si>
    <t>Foote Creek I Generation</t>
  </si>
  <si>
    <t>Marengo I</t>
  </si>
  <si>
    <t>Seven Mile II Wind</t>
  </si>
  <si>
    <t>Station Service West</t>
  </si>
  <si>
    <t>Gas Swaps - Existing East</t>
  </si>
  <si>
    <t>Glenrock III Wind</t>
  </si>
  <si>
    <t>Marengo II</t>
  </si>
  <si>
    <t>Seven Mile Wind</t>
  </si>
  <si>
    <t>Gas Swaps - Hermiston</t>
  </si>
  <si>
    <t>IRP Resources</t>
  </si>
  <si>
    <t>Glenrock Wind</t>
  </si>
  <si>
    <t>McFadden Ridge Wind</t>
  </si>
  <si>
    <t>Gas Swaps - New East</t>
  </si>
  <si>
    <t>IRP - DSM  - East Side</t>
  </si>
  <si>
    <t>IRP DSM - Cool Keeper - Utah</t>
  </si>
  <si>
    <t>IRP DSM - Curtailment - Utah</t>
  </si>
  <si>
    <t>IRP DSM - DLC - IRR - Goshen</t>
  </si>
  <si>
    <t>IRP DSM - DLC - IRR - Utah</t>
  </si>
  <si>
    <t>IRP DSM - DLC - RES - Utah</t>
  </si>
  <si>
    <t>IRP - DSM  - West Side</t>
  </si>
  <si>
    <t>IRP DSM - DLC - IRR - Walla Walla</t>
  </si>
  <si>
    <t>IRP DSM - DLC - IRR - West Main</t>
  </si>
  <si>
    <t>IRP DSM - DLC - IRR - Yakima</t>
  </si>
  <si>
    <t>IRP DSM - Curtailment - West Main</t>
  </si>
  <si>
    <t>IRP FOT - COB - Flat</t>
  </si>
  <si>
    <t>IRP - FOT - East Side - 3Q</t>
  </si>
  <si>
    <t>IRP FOT - Mona - Q3 HLH</t>
  </si>
  <si>
    <t>IRP - FOT - West Side - 3Q</t>
  </si>
  <si>
    <t>IRP FOT - COB - Q3 HLH</t>
  </si>
  <si>
    <t>IRP FOT - Mid-C - Q3 HLH</t>
  </si>
  <si>
    <t>IRP FOT - NOB - Q3 HLH</t>
  </si>
  <si>
    <t>IRP FOT - Mid-C +10 - Q3 HLH</t>
  </si>
  <si>
    <t>IRP - Biomass - Not used</t>
  </si>
  <si>
    <t>IRP CHP - Biomass - East</t>
  </si>
  <si>
    <t>IRP CHP - Biomass - West</t>
  </si>
  <si>
    <t>IRP DSM - Curtailment - West</t>
  </si>
  <si>
    <t>IRP - Solar</t>
  </si>
  <si>
    <t>IRP Solar - West</t>
  </si>
  <si>
    <t>IRP - Wind  - Not Used</t>
  </si>
  <si>
    <t>IRP Wind - WYNE 40 - East</t>
  </si>
  <si>
    <t>IRP DSM - DLC - IRR - East</t>
  </si>
  <si>
    <t>IRP15 - 423 MW CCCT - Wyo NE</t>
  </si>
  <si>
    <t>IRP DSM - DLC - RES - West</t>
  </si>
  <si>
    <t>IRP15 - 423 MW CCCT - Clvr 1</t>
  </si>
  <si>
    <t>IRP DSM - DLC - RES - East</t>
  </si>
  <si>
    <t>IRP15 - 423 MW CCCT - Clvr 2</t>
  </si>
  <si>
    <t>IRP15 - 313 MW CCCT - Wyo NE</t>
  </si>
  <si>
    <t>IRP DSM - Curtailment - East</t>
  </si>
  <si>
    <t>IRP15 - 635 MW CCCT - UT N 1</t>
  </si>
  <si>
    <t>IRP DSM - DLC - IRR - West</t>
  </si>
  <si>
    <t>IRP15 - 635 MW CCCT - UT N 2</t>
  </si>
  <si>
    <t>Total IRP Resources</t>
  </si>
  <si>
    <t>Growth Station Resources</t>
  </si>
  <si>
    <t>GRID Emergency Purchase ($)</t>
  </si>
  <si>
    <t>Growth Station - E - Southwest</t>
  </si>
  <si>
    <t>Colorado</t>
  </si>
  <si>
    <t>Growth Station - E - Utah North</t>
  </si>
  <si>
    <t>Brady</t>
  </si>
  <si>
    <t>Goshen</t>
  </si>
  <si>
    <t>Path C North</t>
  </si>
  <si>
    <t>Utah North</t>
  </si>
  <si>
    <t>Growth Station - E - Utah South</t>
  </si>
  <si>
    <t>Path C</t>
  </si>
  <si>
    <t>Utah South</t>
  </si>
  <si>
    <t>Growth Station - E - Wyoming</t>
  </si>
  <si>
    <t>Trona</t>
  </si>
  <si>
    <t>Wyoming Central</t>
  </si>
  <si>
    <t>Wyoming Northeast</t>
  </si>
  <si>
    <t>Growth Station - W - Jim Bridger</t>
  </si>
  <si>
    <t>Amps-Colstrip</t>
  </si>
  <si>
    <t>BPA NITS</t>
  </si>
  <si>
    <t>IPC East</t>
  </si>
  <si>
    <t>IPC West</t>
  </si>
  <si>
    <t>Growth Station - W - Mid Columbia</t>
  </si>
  <si>
    <t>Walla Walla</t>
  </si>
  <si>
    <t>Yakima</t>
  </si>
  <si>
    <t>Growth Station - W - Oregon</t>
  </si>
  <si>
    <t>Central Oregon</t>
  </si>
  <si>
    <t>West Main</t>
  </si>
  <si>
    <t>Total Growth Station Resources</t>
  </si>
  <si>
    <t>Net Power Cost</t>
  </si>
  <si>
    <t>Net Power Cost/Net System Load</t>
  </si>
  <si>
    <t>Adjustments to Load</t>
  </si>
  <si>
    <t>Station Service</t>
  </si>
  <si>
    <t>MagCorp Curtailment p229846</t>
  </si>
  <si>
    <t>Monsanto Curtailment p145258</t>
  </si>
  <si>
    <t>System Load</t>
  </si>
  <si>
    <t>Count of Retail Loads</t>
  </si>
  <si>
    <t>Net System Load</t>
  </si>
  <si>
    <t>GRID LTC (MWh)</t>
  </si>
  <si>
    <t>GRID ST Firm Sales (MWh)</t>
  </si>
  <si>
    <t>GRID Sales (MWh)</t>
  </si>
  <si>
    <t>Total Requirements</t>
  </si>
  <si>
    <t>Grant Priest Rapids Development</t>
  </si>
  <si>
    <t>Grant Wanapum Development</t>
  </si>
  <si>
    <t>GRID ST Firm Purchases (MWh)</t>
  </si>
  <si>
    <t>GRID Purchases (MWh)</t>
  </si>
  <si>
    <t>GRID Thermal Generation (MWh)</t>
  </si>
  <si>
    <t>Ramp Loss</t>
  </si>
  <si>
    <t>Gas Generation</t>
  </si>
  <si>
    <t>Hermiston Owned</t>
  </si>
  <si>
    <t>Hydro Generation</t>
  </si>
  <si>
    <t>GRID Hydro Generation (MWh)</t>
  </si>
  <si>
    <t>West Hydro</t>
  </si>
  <si>
    <t>East Hydro</t>
  </si>
  <si>
    <t>Bear Run of River</t>
  </si>
  <si>
    <t>East</t>
  </si>
  <si>
    <t>Big Fork</t>
  </si>
  <si>
    <t>Cutler</t>
  </si>
  <si>
    <t>Oneida</t>
  </si>
  <si>
    <t>Formula different from others</t>
  </si>
  <si>
    <t>Foote Creek I Wind</t>
  </si>
  <si>
    <t>Glenrock Wind p423461</t>
  </si>
  <si>
    <t>Glenrock III Wind p454125</t>
  </si>
  <si>
    <t>Goodnoe Wind p332427</t>
  </si>
  <si>
    <t>High Plains Wind p492251</t>
  </si>
  <si>
    <t>Leaning Juniper 1 p317714</t>
  </si>
  <si>
    <t>Marengo I Wind p332428</t>
  </si>
  <si>
    <t>Marengo II Wind p423463</t>
  </si>
  <si>
    <t>McFadden Ridge Wind p492250</t>
  </si>
  <si>
    <t>Rolling Hills Wind p423462</t>
  </si>
  <si>
    <t>Seven Mile Wind p454126</t>
  </si>
  <si>
    <t>Seven Mile II Wind p357819</t>
  </si>
  <si>
    <t>Total Wind Generation</t>
  </si>
  <si>
    <t>GRID Emergency Purchase (MWh)</t>
  </si>
  <si>
    <t>Total Resources</t>
  </si>
  <si>
    <t>Fuel Burned  (MMBtu)</t>
  </si>
  <si>
    <t>Burn Rate (MMBtu/MWh)</t>
  </si>
  <si>
    <t>Average Fuel Cost ($/MMBtu)</t>
  </si>
  <si>
    <t>Peak Capacity (Nameplate)</t>
  </si>
  <si>
    <t>Chehalis Tolling</t>
  </si>
  <si>
    <t>Capacity Factor</t>
  </si>
  <si>
    <t>Integration Charge</t>
  </si>
  <si>
    <t>Company Owned</t>
  </si>
  <si>
    <t>Contract Wind</t>
  </si>
  <si>
    <t>Storage &amp; Exchange Wind</t>
  </si>
  <si>
    <t>QF Contract Wind &amp; Solar</t>
  </si>
  <si>
    <t>Wind Integration Charge - $/MWH (Existing)</t>
  </si>
  <si>
    <t>Incremental Wind Integration Costs</t>
  </si>
  <si>
    <t>QF Potential Wind</t>
  </si>
  <si>
    <t>IRP - Wind</t>
  </si>
  <si>
    <t>Total wind subject to incremental costs</t>
  </si>
  <si>
    <t>Wind Integration Charge (Incremental)</t>
  </si>
  <si>
    <t>Wind subject to Incremental Integration - $</t>
  </si>
  <si>
    <t>Incremental Tracking Solar Integration Costs</t>
  </si>
  <si>
    <t>Total solar subject to incremental costs</t>
  </si>
  <si>
    <t>Solar subject to Incremental Integration - $</t>
  </si>
  <si>
    <t>Incremental Fixed Solar Integration Costs</t>
  </si>
  <si>
    <t>Avg East Purchase Price less Coal</t>
  </si>
  <si>
    <t>West</t>
  </si>
  <si>
    <t>Avg West Purchase Price less Coal</t>
  </si>
  <si>
    <t>Total Integration Charge ($)</t>
  </si>
  <si>
    <t>Additional Fixed Costs</t>
  </si>
  <si>
    <t>Additional O&amp;M</t>
  </si>
  <si>
    <t>Startup Fuel</t>
  </si>
  <si>
    <t>Lake Side</t>
  </si>
  <si>
    <t>Total Fixed Costs</t>
  </si>
  <si>
    <t>Total Special Sales For Resale</t>
  </si>
  <si>
    <t>Total Coal Expenses</t>
  </si>
  <si>
    <t>Offset Column Reference</t>
  </si>
  <si>
    <t>STF OFFSETS</t>
  </si>
  <si>
    <t>HOURS IN PERIOD</t>
  </si>
  <si>
    <t>US MagCorp</t>
  </si>
  <si>
    <t xml:space="preserve"> - </t>
  </si>
  <si>
    <t>Unserved Reserves - Included in Analysis</t>
  </si>
  <si>
    <t>Tracking Solar ($2.18 /MWh)</t>
  </si>
  <si>
    <t>Fixed Solar ($2.83 /MWh)</t>
  </si>
  <si>
    <t>Control Area</t>
  </si>
  <si>
    <t>Thermal Resources  - ($/MWh)</t>
  </si>
  <si>
    <t>Coal Generation   - (MWh)</t>
  </si>
  <si>
    <t>Avoided Cost Case</t>
  </si>
  <si>
    <t>Base Case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</si>
</sst>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[Red]_(* \(#,##0\);_(* &quot;-&quot;_);_(@_)"/>
    <numFmt numFmtId="165" formatCode="#,##0_);[Red]\(#,##0\);&quot;-     &quot;"/>
    <numFmt numFmtId="166" formatCode="_(* #,##0_);[Red]_(* \(#,##0\);_(* &quot;-&quot;??_);_(@_)"/>
    <numFmt numFmtId="167" formatCode="_(* #,##0_);_(* \(#,##0\);_(* &quot;-&quot;??_);_(@_)"/>
    <numFmt numFmtId="168" formatCode="_(* #,##0.00_);[Red]_(* \(#,##0.00\);_(* &quot;-&quot;??_);_(@_)"/>
    <numFmt numFmtId="169" formatCode="#,##0_);[Red]\(#,##0\);&quot;-   &quot;"/>
    <numFmt numFmtId="170" formatCode="_(* #,##0.000_);[Red]_(* \(#,##0.000\);_(* &quot;-&quot;??_);_(@_)"/>
    <numFmt numFmtId="171" formatCode="_(* #,##0.0_);_(* \(#,##0.0\);_(* &quot;-&quot;??_);_(@_)"/>
    <numFmt numFmtId="172" formatCode="#,##0.000_);[Red]\(#,##0.000\);&quot;-&quot;"/>
    <numFmt numFmtId="173" formatCode="_(* #,##0.0_);[Red]_(* \(#,##0.0\);_(* &quot;-&quot;??_);_(@_)"/>
    <numFmt numFmtId="174" formatCode="#,##0.0\);[Red]\(#,##0.0\);&quot;-&quot;"/>
    <numFmt numFmtId="175" formatCode="0.0%;[Red]\(0.0%\);&quot;-  &quot;"/>
    <numFmt numFmtId="176" formatCode="#,##0.0%_);[Red]\(#,##0.%\);&quot;-&quot;"/>
    <numFmt numFmtId="177" formatCode="_(* #,##0.0_);_(* \(#,##0.0\);_(* &quot;-&quot;_);_(@_)"/>
    <numFmt numFmtId="178" formatCode="0.0%;[Red]\(0.0%\);&quot;- &quot;"/>
    <numFmt numFmtId="179" formatCode="_(&quot;$&quot;* #,##0_);_(&quot;$&quot;* \(#,##0\);_(&quot;$&quot;* &quot;-&quot;??_);_(@_)"/>
    <numFmt numFmtId="180" formatCode="_(&quot;$&quot;#,##0_);_(&quot;$&quot;\(#,##0\);_(&quot;$&quot;\ &quot;-&quot;??_);_(@_)"/>
    <numFmt numFmtId="181" formatCode="_(&quot;$&quot;#,##0.00_);_(&quot;$&quot;\(#,##0.00\);_(&quot;$&quot;\ &quot;-&quot;??_);_(@_)"/>
    <numFmt numFmtId="182" formatCode="#,##0.00_);[Red]\(#,##0.00\);&quot;-&quot;"/>
    <numFmt numFmtId="183" formatCode="#,##0.00_);[Red]\(#,##0.00\);&quot;-     &quot;"/>
    <numFmt numFmtId="184" formatCode="0.0%;[Red]\(0.0%\)"/>
    <numFmt numFmtId="185" formatCode="0.0%"/>
    <numFmt numFmtId="186" formatCode="#,##0_);\(#,##0\);&quot;-     &quot;"/>
    <numFmt numFmtId="187" formatCode="#,##0_);[Red]\(#,##0\);&quot;-&quot;"/>
    <numFmt numFmtId="188" formatCode="_(* #,##0.00_);_(* \(#,##0.00\);_(* &quot;-&quot;_);_(@_)"/>
    <numFmt numFmtId="189" formatCode="#,##0.0000_);[Red]\(#,##0.0000\);&quot;-     &quot;"/>
    <numFmt numFmtId="190" formatCode="_(* #,##0.000_);_(* \(#,##0.000\);_(* &quot;-&quot;??_);_(@_)"/>
    <numFmt numFmtId="191" formatCode="[$-409]mmm\-yy;@"/>
    <numFmt numFmtId="192" formatCode="0.0000"/>
    <numFmt numFmtId="193" formatCode="&quot;$&quot;###0;[Red]\(&quot;$&quot;###0\)"/>
    <numFmt numFmtId="194" formatCode="0.0"/>
    <numFmt numFmtId="195" formatCode="General_)"/>
  </numFmts>
  <fonts count="59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4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u val="singleAccounting"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22"/>
      <name val="Arial"/>
      <family val="2"/>
    </font>
    <font>
      <b/>
      <i/>
      <sz val="10"/>
      <name val="Arial"/>
      <family val="2"/>
    </font>
    <font>
      <i/>
      <u/>
      <sz val="10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i/>
      <sz val="10"/>
      <color indexed="14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sz val="9"/>
      <name val="Helv"/>
    </font>
    <font>
      <b/>
      <sz val="9"/>
      <name val="Arial"/>
      <family val="2"/>
    </font>
    <font>
      <sz val="9"/>
      <name val="Arial"/>
      <family val="2"/>
    </font>
    <font>
      <b/>
      <i/>
      <sz val="10"/>
      <color indexed="1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8"/>
      <name val="Helv"/>
    </font>
    <font>
      <i/>
      <sz val="11"/>
      <color indexed="23"/>
      <name val="Calibri"/>
      <family val="2"/>
    </font>
    <font>
      <sz val="7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u/>
      <sz val="8.5"/>
      <color theme="1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name val="Arial"/>
      <family val="2"/>
    </font>
    <font>
      <sz val="11"/>
      <color indexed="60"/>
      <name val="Calibri"/>
      <family val="2"/>
    </font>
    <font>
      <sz val="12"/>
      <color indexed="12"/>
      <name val="Times New Roman"/>
      <family val="1"/>
    </font>
    <font>
      <sz val="8"/>
      <name val="Arial"/>
      <family val="2"/>
    </font>
    <font>
      <sz val="11"/>
      <color theme="1"/>
      <name val="Arial"/>
      <family val="2"/>
    </font>
    <font>
      <sz val="12"/>
      <name val="Times New Roman"/>
      <family val="1"/>
    </font>
    <font>
      <sz val="8"/>
      <color theme="1"/>
      <name val="Courier New"/>
      <family val="2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LinePrinter"/>
    </font>
    <font>
      <sz val="8"/>
      <color indexed="12"/>
      <name val="Arial"/>
      <family val="2"/>
    </font>
    <font>
      <sz val="11"/>
      <color indexed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0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6" fillId="13" borderId="0" applyNumberFormat="0" applyBorder="0" applyAlignment="0" applyProtection="0"/>
    <xf numFmtId="0" fontId="26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6" fillId="14" borderId="0" applyNumberFormat="0" applyBorder="0" applyAlignment="0" applyProtection="0"/>
    <xf numFmtId="0" fontId="26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6" fillId="15" borderId="0" applyNumberFormat="0" applyBorder="0" applyAlignment="0" applyProtection="0"/>
    <xf numFmtId="0" fontId="26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6" fillId="17" borderId="0" applyNumberFormat="0" applyBorder="0" applyAlignment="0" applyProtection="0"/>
    <xf numFmtId="0" fontId="26" fillId="19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8" fillId="14" borderId="0" applyNumberFormat="0" applyBorder="0" applyAlignment="0" applyProtection="0"/>
    <xf numFmtId="0" fontId="29" fillId="31" borderId="9" applyNumberFormat="0" applyAlignment="0" applyProtection="0"/>
    <xf numFmtId="0" fontId="30" fillId="32" borderId="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4" fillId="0" borderId="0" applyFont="0" applyFill="0" applyBorder="0" applyAlignment="0" applyProtection="0"/>
    <xf numFmtId="193" fontId="34" fillId="0" borderId="0" applyFont="0" applyFill="0" applyBorder="0" applyProtection="0">
      <alignment horizontal="right"/>
    </xf>
    <xf numFmtId="5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36" fillId="0" borderId="0" applyFont="0" applyFill="0" applyBorder="0" applyAlignment="0" applyProtection="0">
      <alignment horizontal="left"/>
    </xf>
    <xf numFmtId="0" fontId="37" fillId="15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18" borderId="9" applyNumberFormat="0" applyAlignment="0" applyProtection="0"/>
    <xf numFmtId="0" fontId="44" fillId="0" borderId="14" applyNumberFormat="0" applyFill="0" applyAlignment="0" applyProtection="0"/>
    <xf numFmtId="194" fontId="45" fillId="0" borderId="0" applyNumberFormat="0" applyFill="0" applyBorder="0" applyAlignment="0" applyProtection="0"/>
    <xf numFmtId="0" fontId="46" fillId="33" borderId="0" applyNumberFormat="0" applyBorder="0" applyAlignment="0" applyProtection="0"/>
    <xf numFmtId="167" fontId="47" fillId="0" borderId="0" applyFont="0" applyAlignment="0" applyProtection="0"/>
    <xf numFmtId="0" fontId="48" fillId="0" borderId="15" applyNumberFormat="0" applyBorder="0" applyAlignment="0"/>
    <xf numFmtId="0" fontId="32" fillId="0" borderId="0"/>
    <xf numFmtId="0" fontId="1" fillId="0" borderId="0"/>
    <xf numFmtId="164" fontId="2" fillId="0" borderId="0"/>
    <xf numFmtId="164" fontId="2" fillId="0" borderId="0"/>
    <xf numFmtId="41" fontId="2" fillId="0" borderId="0"/>
    <xf numFmtId="0" fontId="1" fillId="0" borderId="0"/>
    <xf numFmtId="0" fontId="1" fillId="0" borderId="0"/>
    <xf numFmtId="0" fontId="1" fillId="0" borderId="0"/>
    <xf numFmtId="185" fontId="2" fillId="0" borderId="0"/>
    <xf numFmtId="0" fontId="49" fillId="0" borderId="0"/>
    <xf numFmtId="0" fontId="2" fillId="0" borderId="0"/>
    <xf numFmtId="0" fontId="2" fillId="0" borderId="0"/>
    <xf numFmtId="0" fontId="1" fillId="0" borderId="0"/>
    <xf numFmtId="164" fontId="50" fillId="0" borderId="0"/>
    <xf numFmtId="164" fontId="33" fillId="0" borderId="0"/>
    <xf numFmtId="0" fontId="1" fillId="0" borderId="0"/>
    <xf numFmtId="0" fontId="51" fillId="0" borderId="0"/>
    <xf numFmtId="0" fontId="1" fillId="0" borderId="0"/>
    <xf numFmtId="0" fontId="1" fillId="0" borderId="0"/>
    <xf numFmtId="164" fontId="2" fillId="0" borderId="0"/>
    <xf numFmtId="0" fontId="1" fillId="0" borderId="0"/>
    <xf numFmtId="0" fontId="52" fillId="34" borderId="16" applyNumberFormat="0" applyFont="0" applyAlignment="0" applyProtection="0"/>
    <xf numFmtId="0" fontId="53" fillId="31" borderId="17" applyNumberFormat="0" applyAlignment="0" applyProtection="0"/>
    <xf numFmtId="12" fontId="9" fillId="35" borderId="18">
      <alignment horizontal="left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9" applyNumberFormat="0" applyFill="0" applyAlignment="0" applyProtection="0"/>
    <xf numFmtId="195" fontId="56" fillId="0" borderId="0">
      <alignment horizontal="left"/>
    </xf>
    <xf numFmtId="37" fontId="48" fillId="2" borderId="0" applyNumberFormat="0" applyBorder="0" applyAlignment="0" applyProtection="0"/>
    <xf numFmtId="37" fontId="48" fillId="0" borderId="0"/>
    <xf numFmtId="37" fontId="48" fillId="0" borderId="0"/>
    <xf numFmtId="3" fontId="57" fillId="36" borderId="20" applyProtection="0"/>
    <xf numFmtId="0" fontId="58" fillId="0" borderId="0" applyNumberFormat="0" applyFill="0" applyBorder="0" applyAlignment="0" applyProtection="0"/>
  </cellStyleXfs>
  <cellXfs count="308">
    <xf numFmtId="164" fontId="0" fillId="0" borderId="0" xfId="0"/>
    <xf numFmtId="1" fontId="3" fillId="0" borderId="0" xfId="0" applyNumberFormat="1" applyFont="1"/>
    <xf numFmtId="1" fontId="4" fillId="0" borderId="0" xfId="0" applyNumberFormat="1" applyFont="1"/>
    <xf numFmtId="43" fontId="4" fillId="0" borderId="0" xfId="1" applyFont="1"/>
    <xf numFmtId="1" fontId="5" fillId="0" borderId="0" xfId="0" applyNumberFormat="1" applyFont="1" applyAlignment="1">
      <alignment horizontal="centerContinuous"/>
    </xf>
    <xf numFmtId="1" fontId="6" fillId="0" borderId="0" xfId="0" applyNumberFormat="1" applyFont="1" applyAlignment="1">
      <alignment horizontal="centerContinuous"/>
    </xf>
    <xf numFmtId="1" fontId="4" fillId="0" borderId="0" xfId="0" applyNumberFormat="1" applyFont="1" applyAlignment="1">
      <alignment horizontal="centerContinuous"/>
    </xf>
    <xf numFmtId="1" fontId="3" fillId="0" borderId="0" xfId="0" applyNumberFormat="1" applyFont="1" applyAlignment="1">
      <alignment horizontal="centerContinuous"/>
    </xf>
    <xf numFmtId="1" fontId="4" fillId="0" borderId="0" xfId="0" applyNumberFormat="1" applyFont="1" applyFill="1"/>
    <xf numFmtId="1" fontId="4" fillId="0" borderId="0" xfId="0" applyNumberFormat="1" applyFont="1" applyAlignment="1">
      <alignment horizontal="center"/>
    </xf>
    <xf numFmtId="0" fontId="4" fillId="0" borderId="0" xfId="0" applyNumberFormat="1" applyFont="1"/>
    <xf numFmtId="1" fontId="4" fillId="0" borderId="0" xfId="0" quotePrefix="1" applyNumberFormat="1" applyFont="1" applyAlignment="1">
      <alignment horizontal="center"/>
    </xf>
    <xf numFmtId="17" fontId="4" fillId="0" borderId="0" xfId="0" applyNumberFormat="1" applyFont="1" applyAlignment="1">
      <alignment horizontal="center"/>
    </xf>
    <xf numFmtId="0" fontId="7" fillId="0" borderId="0" xfId="0" applyNumberFormat="1" applyFont="1" applyFill="1"/>
    <xf numFmtId="1" fontId="8" fillId="0" borderId="0" xfId="0" applyNumberFormat="1" applyFont="1" applyFill="1"/>
    <xf numFmtId="43" fontId="8" fillId="0" borderId="0" xfId="1" applyFont="1" applyFill="1"/>
    <xf numFmtId="1" fontId="7" fillId="0" borderId="0" xfId="0" quotePrefix="1" applyNumberFormat="1" applyFont="1" applyFill="1" applyAlignment="1">
      <alignment horizontal="center"/>
    </xf>
    <xf numFmtId="1" fontId="9" fillId="0" borderId="0" xfId="0" applyNumberFormat="1" applyFont="1"/>
    <xf numFmtId="43" fontId="9" fillId="0" borderId="0" xfId="1" applyFont="1"/>
    <xf numFmtId="1" fontId="9" fillId="0" borderId="0" xfId="0" quotePrefix="1" applyNumberFormat="1" applyFont="1" applyAlignment="1">
      <alignment horizontal="center"/>
    </xf>
    <xf numFmtId="1" fontId="9" fillId="0" borderId="0" xfId="0" applyNumberFormat="1" applyFont="1" applyFill="1"/>
    <xf numFmtId="1" fontId="9" fillId="0" borderId="0" xfId="0" applyNumberFormat="1" applyFont="1" applyAlignment="1">
      <alignment horizontal="center"/>
    </xf>
    <xf numFmtId="1" fontId="2" fillId="0" borderId="0" xfId="0" applyNumberFormat="1" applyFont="1"/>
    <xf numFmtId="43" fontId="2" fillId="0" borderId="0" xfId="1" applyFont="1"/>
    <xf numFmtId="1" fontId="2" fillId="0" borderId="0" xfId="0" applyNumberFormat="1" applyFont="1" applyBorder="1"/>
    <xf numFmtId="1" fontId="2" fillId="0" borderId="0" xfId="0" applyNumberFormat="1" applyFont="1" applyFill="1" applyBorder="1"/>
    <xf numFmtId="1" fontId="2" fillId="0" borderId="0" xfId="0" applyNumberFormat="1" applyFont="1" applyAlignment="1">
      <alignment horizontal="center"/>
    </xf>
    <xf numFmtId="165" fontId="2" fillId="0" borderId="0" xfId="0" applyNumberFormat="1" applyFont="1"/>
    <xf numFmtId="43" fontId="2" fillId="0" borderId="0" xfId="1" applyFont="1" applyFill="1"/>
    <xf numFmtId="166" fontId="2" fillId="0" borderId="0" xfId="0" applyNumberFormat="1" applyFont="1" applyFill="1" applyBorder="1"/>
    <xf numFmtId="166" fontId="2" fillId="0" borderId="0" xfId="0" applyNumberFormat="1" applyFont="1"/>
    <xf numFmtId="1" fontId="2" fillId="2" borderId="0" xfId="0" applyNumberFormat="1" applyFont="1" applyFill="1" applyAlignment="1">
      <alignment horizontal="center"/>
    </xf>
    <xf numFmtId="166" fontId="10" fillId="0" borderId="0" xfId="0" applyNumberFormat="1" applyFont="1" applyFill="1" applyBorder="1"/>
    <xf numFmtId="1" fontId="11" fillId="0" borderId="0" xfId="0" applyNumberFormat="1" applyFont="1" applyBorder="1"/>
    <xf numFmtId="1" fontId="12" fillId="0" borderId="0" xfId="0" applyNumberFormat="1" applyFont="1" applyBorder="1"/>
    <xf numFmtId="43" fontId="2" fillId="0" borderId="0" xfId="1" applyFont="1" applyFill="1" applyBorder="1"/>
    <xf numFmtId="166" fontId="12" fillId="0" borderId="0" xfId="0" applyNumberFormat="1" applyFont="1" applyFill="1" applyBorder="1"/>
    <xf numFmtId="166" fontId="12" fillId="0" borderId="0" xfId="0" applyNumberFormat="1" applyFont="1" applyBorder="1"/>
    <xf numFmtId="1" fontId="12" fillId="0" borderId="0" xfId="0" applyNumberFormat="1" applyFont="1" applyFill="1" applyBorder="1"/>
    <xf numFmtId="1" fontId="12" fillId="0" borderId="0" xfId="0" applyNumberFormat="1" applyFont="1" applyBorder="1" applyAlignment="1">
      <alignment horizontal="center"/>
    </xf>
    <xf numFmtId="166" fontId="2" fillId="0" borderId="0" xfId="0" applyNumberFormat="1" applyFont="1" applyFill="1"/>
    <xf numFmtId="166" fontId="4" fillId="0" borderId="0" xfId="0" applyNumberFormat="1" applyFont="1" applyFill="1"/>
    <xf numFmtId="1" fontId="11" fillId="0" borderId="0" xfId="0" applyNumberFormat="1" applyFont="1"/>
    <xf numFmtId="1" fontId="12" fillId="0" borderId="0" xfId="0" applyNumberFormat="1" applyFont="1"/>
    <xf numFmtId="166" fontId="12" fillId="0" borderId="0" xfId="0" applyNumberFormat="1" applyFont="1"/>
    <xf numFmtId="1" fontId="12" fillId="0" borderId="0" xfId="0" applyNumberFormat="1" applyFont="1" applyFill="1"/>
    <xf numFmtId="166" fontId="12" fillId="0" borderId="0" xfId="0" applyNumberFormat="1" applyFont="1" applyFill="1"/>
    <xf numFmtId="1" fontId="12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right"/>
    </xf>
    <xf numFmtId="166" fontId="4" fillId="0" borderId="0" xfId="0" applyNumberFormat="1" applyFont="1" applyAlignment="1"/>
    <xf numFmtId="166" fontId="4" fillId="0" borderId="0" xfId="0" applyNumberFormat="1" applyFont="1"/>
    <xf numFmtId="1" fontId="4" fillId="0" borderId="0" xfId="0" applyNumberFormat="1" applyFont="1" applyBorder="1"/>
    <xf numFmtId="43" fontId="2" fillId="0" borderId="0" xfId="1" applyFont="1" applyBorder="1"/>
    <xf numFmtId="166" fontId="2" fillId="0" borderId="0" xfId="0" applyNumberFormat="1" applyFont="1" applyBorder="1"/>
    <xf numFmtId="1" fontId="2" fillId="0" borderId="0" xfId="0" applyNumberFormat="1" applyFont="1" applyBorder="1" applyAlignment="1">
      <alignment horizontal="center"/>
    </xf>
    <xf numFmtId="43" fontId="2" fillId="0" borderId="0" xfId="1" applyFont="1" applyFill="1" applyAlignment="1">
      <alignment horizontal="left"/>
    </xf>
    <xf numFmtId="1" fontId="2" fillId="0" borderId="0" xfId="0" applyNumberFormat="1" applyFont="1" applyFill="1" applyAlignment="1">
      <alignment horizontal="center"/>
    </xf>
    <xf numFmtId="1" fontId="2" fillId="0" borderId="0" xfId="0" applyNumberFormat="1" applyFont="1" applyFill="1"/>
    <xf numFmtId="166" fontId="4" fillId="0" borderId="0" xfId="0" applyNumberFormat="1" applyFont="1" applyAlignment="1">
      <alignment horizontal="center"/>
    </xf>
    <xf numFmtId="166" fontId="4" fillId="0" borderId="0" xfId="0" quotePrefix="1" applyNumberFormat="1" applyFont="1" applyAlignment="1">
      <alignment horizontal="center"/>
    </xf>
    <xf numFmtId="166" fontId="4" fillId="0" borderId="0" xfId="0" applyNumberFormat="1" applyFont="1" applyFill="1" applyAlignment="1">
      <alignment horizontal="left"/>
    </xf>
    <xf numFmtId="166" fontId="4" fillId="0" borderId="0" xfId="0" applyNumberFormat="1" applyFont="1" applyFill="1" applyAlignment="1">
      <alignment horizontal="center"/>
    </xf>
    <xf numFmtId="43" fontId="12" fillId="0" borderId="0" xfId="1" applyFont="1"/>
    <xf numFmtId="165" fontId="12" fillId="0" borderId="0" xfId="0" applyNumberFormat="1" applyFont="1" applyFill="1" applyBorder="1"/>
    <xf numFmtId="43" fontId="0" fillId="0" borderId="0" xfId="1" applyFont="1"/>
    <xf numFmtId="166" fontId="0" fillId="0" borderId="0" xfId="0" applyNumberFormat="1"/>
    <xf numFmtId="164" fontId="0" fillId="0" borderId="0" xfId="0" applyFill="1"/>
    <xf numFmtId="164" fontId="0" fillId="0" borderId="0" xfId="0" applyAlignment="1">
      <alignment horizontal="center"/>
    </xf>
    <xf numFmtId="43" fontId="4" fillId="0" borderId="0" xfId="1" applyFont="1" applyBorder="1"/>
    <xf numFmtId="165" fontId="2" fillId="0" borderId="0" xfId="0" applyNumberFormat="1" applyFont="1" applyFill="1" applyAlignment="1">
      <alignment horizontal="fill"/>
    </xf>
    <xf numFmtId="1" fontId="9" fillId="3" borderId="0" xfId="0" applyNumberFormat="1" applyFont="1" applyFill="1"/>
    <xf numFmtId="1" fontId="2" fillId="3" borderId="0" xfId="0" applyNumberFormat="1" applyFont="1" applyFill="1"/>
    <xf numFmtId="43" fontId="2" fillId="3" borderId="0" xfId="1" applyFont="1" applyFill="1"/>
    <xf numFmtId="166" fontId="4" fillId="3" borderId="0" xfId="0" applyNumberFormat="1" applyFont="1" applyFill="1"/>
    <xf numFmtId="166" fontId="2" fillId="3" borderId="0" xfId="0" applyNumberFormat="1" applyFont="1" applyFill="1"/>
    <xf numFmtId="1" fontId="2" fillId="3" borderId="0" xfId="0" applyNumberFormat="1" applyFont="1" applyFill="1" applyBorder="1"/>
    <xf numFmtId="1" fontId="2" fillId="3" borderId="0" xfId="0" applyNumberFormat="1" applyFont="1" applyFill="1" applyAlignment="1">
      <alignment horizontal="center"/>
    </xf>
    <xf numFmtId="43" fontId="4" fillId="0" borderId="0" xfId="1" applyFont="1" applyFill="1"/>
    <xf numFmtId="44" fontId="4" fillId="0" borderId="0" xfId="2" applyFont="1" applyFill="1"/>
    <xf numFmtId="1" fontId="14" fillId="0" borderId="0" xfId="0" applyNumberFormat="1" applyFont="1" applyFill="1"/>
    <xf numFmtId="1" fontId="14" fillId="0" borderId="0" xfId="0" applyNumberFormat="1" applyFont="1" applyFill="1" applyAlignment="1">
      <alignment horizontal="center"/>
    </xf>
    <xf numFmtId="165" fontId="2" fillId="0" borderId="0" xfId="0" applyNumberFormat="1" applyFont="1" applyFill="1"/>
    <xf numFmtId="165" fontId="9" fillId="0" borderId="0" xfId="0" applyNumberFormat="1" applyFont="1" applyFill="1" applyAlignment="1">
      <alignment horizontal="center"/>
    </xf>
    <xf numFmtId="43" fontId="2" fillId="0" borderId="0" xfId="1" applyFont="1" applyAlignment="1">
      <alignment horizontal="center"/>
    </xf>
    <xf numFmtId="166" fontId="2" fillId="0" borderId="0" xfId="0" applyNumberFormat="1" applyFont="1" applyFill="1" applyAlignment="1">
      <alignment horizontal="right"/>
    </xf>
    <xf numFmtId="166" fontId="2" fillId="0" borderId="0" xfId="0" applyNumberFormat="1" applyFont="1" applyAlignment="1">
      <alignment horizontal="center"/>
    </xf>
    <xf numFmtId="164" fontId="2" fillId="0" borderId="0" xfId="0" applyFont="1" applyFill="1"/>
    <xf numFmtId="166" fontId="15" fillId="0" borderId="0" xfId="0" applyNumberFormat="1" applyFont="1" applyAlignment="1">
      <alignment horizontal="right"/>
    </xf>
    <xf numFmtId="166" fontId="12" fillId="0" borderId="0" xfId="0" applyNumberFormat="1" applyFont="1" applyAlignment="1">
      <alignment horizontal="right"/>
    </xf>
    <xf numFmtId="167" fontId="2" fillId="0" borderId="0" xfId="1" applyNumberFormat="1" applyFont="1" applyFill="1" applyBorder="1"/>
    <xf numFmtId="167" fontId="2" fillId="0" borderId="0" xfId="1" applyNumberFormat="1" applyFont="1" applyFill="1"/>
    <xf numFmtId="168" fontId="2" fillId="0" borderId="0" xfId="0" applyNumberFormat="1" applyFont="1" applyFill="1"/>
    <xf numFmtId="166" fontId="16" fillId="0" borderId="0" xfId="0" applyNumberFormat="1" applyFont="1" applyAlignment="1">
      <alignment horizontal="center"/>
    </xf>
    <xf numFmtId="1" fontId="11" fillId="0" borderId="0" xfId="0" applyNumberFormat="1" applyFont="1" applyFill="1"/>
    <xf numFmtId="43" fontId="12" fillId="0" borderId="0" xfId="1" applyFont="1" applyFill="1"/>
    <xf numFmtId="1" fontId="12" fillId="0" borderId="0" xfId="0" applyNumberFormat="1" applyFont="1" applyFill="1" applyAlignment="1">
      <alignment horizontal="center"/>
    </xf>
    <xf numFmtId="1" fontId="17" fillId="0" borderId="0" xfId="0" applyNumberFormat="1" applyFont="1" applyFill="1"/>
    <xf numFmtId="169" fontId="2" fillId="2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Alignment="1">
      <alignment horizontal="center"/>
    </xf>
    <xf numFmtId="1" fontId="18" fillId="0" borderId="0" xfId="0" applyNumberFormat="1" applyFont="1" applyAlignment="1">
      <alignment horizontal="center"/>
    </xf>
    <xf numFmtId="43" fontId="2" fillId="0" borderId="0" xfId="1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3" fontId="2" fillId="0" borderId="0" xfId="0" applyNumberFormat="1" applyFont="1" applyFill="1" applyAlignment="1">
      <alignment horizontal="centerContinuous"/>
    </xf>
    <xf numFmtId="3" fontId="9" fillId="0" borderId="0" xfId="0" applyNumberFormat="1" applyFont="1" applyFill="1" applyAlignment="1">
      <alignment horizontal="centerContinuous"/>
    </xf>
    <xf numFmtId="1" fontId="2" fillId="0" borderId="0" xfId="0" applyNumberFormat="1" applyFont="1" applyAlignment="1">
      <alignment horizontal="centerContinuous"/>
    </xf>
    <xf numFmtId="3" fontId="2" fillId="0" borderId="0" xfId="0" applyNumberFormat="1" applyFont="1" applyFill="1"/>
    <xf numFmtId="167" fontId="2" fillId="0" borderId="0" xfId="0" applyNumberFormat="1" applyFont="1" applyFill="1" applyBorder="1"/>
    <xf numFmtId="165" fontId="2" fillId="0" borderId="0" xfId="0" applyNumberFormat="1" applyFont="1" applyFill="1" applyBorder="1"/>
    <xf numFmtId="170" fontId="2" fillId="0" borderId="0" xfId="0" applyNumberFormat="1" applyFont="1" applyFill="1"/>
    <xf numFmtId="170" fontId="2" fillId="0" borderId="0" xfId="0" applyNumberFormat="1" applyFont="1"/>
    <xf numFmtId="171" fontId="2" fillId="0" borderId="0" xfId="0" applyNumberFormat="1" applyFont="1" applyFill="1"/>
    <xf numFmtId="167" fontId="12" fillId="0" borderId="0" xfId="0" applyNumberFormat="1" applyFont="1" applyFill="1" applyBorder="1"/>
    <xf numFmtId="172" fontId="2" fillId="0" borderId="0" xfId="0" applyNumberFormat="1" applyFont="1" applyFill="1"/>
    <xf numFmtId="168" fontId="2" fillId="0" borderId="0" xfId="0" applyNumberFormat="1" applyFont="1"/>
    <xf numFmtId="173" fontId="2" fillId="0" borderId="0" xfId="0" applyNumberFormat="1" applyFont="1" applyFill="1"/>
    <xf numFmtId="173" fontId="2" fillId="0" borderId="0" xfId="0" applyNumberFormat="1" applyFont="1"/>
    <xf numFmtId="1" fontId="19" fillId="0" borderId="0" xfId="0" applyNumberFormat="1" applyFont="1"/>
    <xf numFmtId="43" fontId="19" fillId="0" borderId="0" xfId="1" applyFont="1"/>
    <xf numFmtId="174" fontId="19" fillId="0" borderId="0" xfId="0" applyNumberFormat="1" applyFont="1" applyFill="1"/>
    <xf numFmtId="1" fontId="19" fillId="0" borderId="0" xfId="0" applyNumberFormat="1" applyFont="1" applyFill="1"/>
    <xf numFmtId="1" fontId="19" fillId="0" borderId="0" xfId="0" applyNumberFormat="1" applyFont="1" applyAlignment="1">
      <alignment horizontal="center"/>
    </xf>
    <xf numFmtId="175" fontId="2" fillId="0" borderId="0" xfId="3" applyNumberFormat="1" applyFont="1" applyFill="1"/>
    <xf numFmtId="175" fontId="2" fillId="0" borderId="0" xfId="3" applyNumberFormat="1" applyFont="1"/>
    <xf numFmtId="176" fontId="2" fillId="0" borderId="0" xfId="0" applyNumberFormat="1" applyFont="1" applyFill="1"/>
    <xf numFmtId="176" fontId="2" fillId="0" borderId="0" xfId="0" applyNumberFormat="1" applyFont="1"/>
    <xf numFmtId="177" fontId="0" fillId="0" borderId="0" xfId="0" applyNumberFormat="1" applyFill="1"/>
    <xf numFmtId="177" fontId="0" fillId="0" borderId="0" xfId="1" applyNumberFormat="1" applyFont="1" applyFill="1"/>
    <xf numFmtId="178" fontId="2" fillId="0" borderId="0" xfId="3" applyNumberFormat="1" applyFont="1" applyFill="1"/>
    <xf numFmtId="166" fontId="2" fillId="0" borderId="0" xfId="1" applyNumberFormat="1" applyFont="1" applyFill="1"/>
    <xf numFmtId="166" fontId="10" fillId="0" borderId="0" xfId="1" applyNumberFormat="1" applyFont="1" applyFill="1" applyBorder="1"/>
    <xf numFmtId="1" fontId="10" fillId="0" borderId="0" xfId="0" applyNumberFormat="1" applyFont="1" applyBorder="1"/>
    <xf numFmtId="168" fontId="10" fillId="0" borderId="0" xfId="1" applyNumberFormat="1" applyFont="1" applyFill="1"/>
    <xf numFmtId="168" fontId="10" fillId="0" borderId="0" xfId="0" applyNumberFormat="1" applyFont="1"/>
    <xf numFmtId="164" fontId="2" fillId="0" borderId="0" xfId="0" applyFont="1"/>
    <xf numFmtId="166" fontId="10" fillId="0" borderId="0" xfId="1" applyNumberFormat="1" applyFont="1" applyFill="1"/>
    <xf numFmtId="1" fontId="10" fillId="0" borderId="0" xfId="0" applyNumberFormat="1" applyFont="1"/>
    <xf numFmtId="179" fontId="2" fillId="0" borderId="0" xfId="2" applyNumberFormat="1" applyFont="1" applyFill="1"/>
    <xf numFmtId="180" fontId="2" fillId="0" borderId="0" xfId="2" applyNumberFormat="1" applyFont="1" applyFill="1"/>
    <xf numFmtId="180" fontId="2" fillId="0" borderId="0" xfId="2" applyNumberFormat="1" applyFont="1"/>
    <xf numFmtId="180" fontId="2" fillId="0" borderId="0" xfId="0" applyNumberFormat="1" applyFont="1"/>
    <xf numFmtId="180" fontId="2" fillId="0" borderId="0" xfId="1" applyNumberFormat="1" applyFont="1" applyFill="1"/>
    <xf numFmtId="180" fontId="10" fillId="0" borderId="0" xfId="1" applyNumberFormat="1" applyFont="1" applyFill="1"/>
    <xf numFmtId="180" fontId="10" fillId="0" borderId="0" xfId="0" applyNumberFormat="1" applyFont="1"/>
    <xf numFmtId="6" fontId="2" fillId="0" borderId="0" xfId="2" applyNumberFormat="1" applyFont="1" applyFill="1"/>
    <xf numFmtId="166" fontId="2" fillId="0" borderId="0" xfId="1" applyNumberFormat="1" applyFont="1" applyFill="1" applyBorder="1"/>
    <xf numFmtId="43" fontId="2" fillId="0" borderId="0" xfId="1" applyFont="1" applyBorder="1" applyAlignment="1">
      <alignment horizontal="right"/>
    </xf>
    <xf numFmtId="167" fontId="2" fillId="0" borderId="0" xfId="0" applyNumberFormat="1" applyFont="1" applyFill="1"/>
    <xf numFmtId="43" fontId="2" fillId="0" borderId="0" xfId="1" applyFont="1" applyAlignment="1">
      <alignment horizontal="right"/>
    </xf>
    <xf numFmtId="3" fontId="4" fillId="0" borderId="0" xfId="0" applyNumberFormat="1" applyFont="1" applyFill="1"/>
    <xf numFmtId="43" fontId="2" fillId="0" borderId="0" xfId="0" applyNumberFormat="1" applyFont="1" applyFill="1"/>
    <xf numFmtId="182" fontId="2" fillId="0" borderId="0" xfId="0" applyNumberFormat="1" applyFont="1" applyFill="1"/>
    <xf numFmtId="1" fontId="14" fillId="0" borderId="0" xfId="0" applyNumberFormat="1" applyFont="1" applyAlignment="1">
      <alignment horizontal="right"/>
    </xf>
    <xf numFmtId="17" fontId="4" fillId="0" borderId="0" xfId="0" applyNumberFormat="1" applyFont="1" applyAlignment="1"/>
    <xf numFmtId="17" fontId="4" fillId="0" borderId="0" xfId="0" applyNumberFormat="1" applyFont="1" applyAlignment="1">
      <alignment horizontal="right"/>
    </xf>
    <xf numFmtId="183" fontId="2" fillId="0" borderId="0" xfId="0" applyNumberFormat="1" applyFont="1" applyFill="1"/>
    <xf numFmtId="1" fontId="2" fillId="4" borderId="0" xfId="0" applyNumberFormat="1" applyFont="1" applyFill="1" applyAlignment="1">
      <alignment horizontal="center"/>
    </xf>
    <xf numFmtId="43" fontId="4" fillId="0" borderId="0" xfId="1" applyFont="1" applyAlignment="1">
      <alignment horizontal="center"/>
    </xf>
    <xf numFmtId="1" fontId="4" fillId="0" borderId="0" xfId="0" applyNumberFormat="1" applyFont="1" applyAlignment="1">
      <alignment horizontal="right"/>
    </xf>
    <xf numFmtId="1" fontId="4" fillId="0" borderId="0" xfId="0" applyNumberFormat="1" applyFont="1" applyFill="1" applyAlignment="1">
      <alignment horizontal="center"/>
    </xf>
    <xf numFmtId="1" fontId="4" fillId="0" borderId="0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right"/>
    </xf>
    <xf numFmtId="184" fontId="2" fillId="0" borderId="0" xfId="3" applyNumberFormat="1" applyFont="1"/>
    <xf numFmtId="185" fontId="2" fillId="0" borderId="0" xfId="3" applyNumberFormat="1" applyFont="1"/>
    <xf numFmtId="1" fontId="20" fillId="0" borderId="0" xfId="0" applyNumberFormat="1" applyFont="1" applyAlignment="1">
      <alignment horizontal="centerContinuous"/>
    </xf>
    <xf numFmtId="1" fontId="21" fillId="0" borderId="0" xfId="0" applyNumberFormat="1" applyFont="1" applyAlignment="1">
      <alignment horizontal="centerContinuous"/>
    </xf>
    <xf numFmtId="164" fontId="4" fillId="0" borderId="0" xfId="0" applyFont="1"/>
    <xf numFmtId="164" fontId="9" fillId="0" borderId="0" xfId="0" applyFont="1"/>
    <xf numFmtId="1" fontId="2" fillId="5" borderId="0" xfId="0" applyNumberFormat="1" applyFont="1" applyFill="1"/>
    <xf numFmtId="1" fontId="2" fillId="6" borderId="0" xfId="0" applyNumberFormat="1" applyFont="1" applyFill="1"/>
    <xf numFmtId="1" fontId="17" fillId="0" borderId="0" xfId="0" applyNumberFormat="1" applyFont="1"/>
    <xf numFmtId="165" fontId="10" fillId="0" borderId="0" xfId="0" applyNumberFormat="1" applyFont="1" applyFill="1" applyBorder="1"/>
    <xf numFmtId="165" fontId="12" fillId="0" borderId="0" xfId="0" applyNumberFormat="1" applyFont="1" applyFill="1"/>
    <xf numFmtId="0" fontId="2" fillId="0" borderId="0" xfId="0" applyNumberFormat="1" applyFont="1" applyBorder="1"/>
    <xf numFmtId="168" fontId="2" fillId="0" borderId="0" xfId="4" applyFont="1"/>
    <xf numFmtId="186" fontId="2" fillId="0" borderId="0" xfId="0" applyNumberFormat="1" applyFont="1" applyFill="1"/>
    <xf numFmtId="186" fontId="2" fillId="0" borderId="0" xfId="0" applyNumberFormat="1" applyFont="1" applyFill="1" applyBorder="1"/>
    <xf numFmtId="1" fontId="13" fillId="0" borderId="0" xfId="0" applyNumberFormat="1" applyFont="1"/>
    <xf numFmtId="165" fontId="14" fillId="0" borderId="0" xfId="0" applyNumberFormat="1" applyFont="1" applyAlignment="1">
      <alignment horizontal="right"/>
    </xf>
    <xf numFmtId="165" fontId="4" fillId="0" borderId="0" xfId="0" applyNumberFormat="1" applyFont="1" applyAlignment="1"/>
    <xf numFmtId="164" fontId="2" fillId="0" borderId="0" xfId="0" applyFont="1" applyBorder="1"/>
    <xf numFmtId="1" fontId="4" fillId="0" borderId="1" xfId="0" applyNumberFormat="1" applyFont="1" applyBorder="1" applyAlignment="1">
      <alignment horizontal="centerContinuous"/>
    </xf>
    <xf numFmtId="1" fontId="4" fillId="0" borderId="2" xfId="0" applyNumberFormat="1" applyFont="1" applyBorder="1" applyAlignment="1">
      <alignment horizontal="centerContinuous"/>
    </xf>
    <xf numFmtId="1" fontId="4" fillId="0" borderId="3" xfId="0" applyNumberFormat="1" applyFont="1" applyBorder="1" applyAlignment="1">
      <alignment horizontal="centerContinuous"/>
    </xf>
    <xf numFmtId="1" fontId="4" fillId="0" borderId="4" xfId="0" applyNumberFormat="1" applyFont="1" applyBorder="1" applyAlignment="1">
      <alignment horizontal="center"/>
    </xf>
    <xf numFmtId="1" fontId="12" fillId="7" borderId="0" xfId="0" applyNumberFormat="1" applyFont="1" applyFill="1" applyBorder="1" applyAlignment="1">
      <alignment horizontal="center"/>
    </xf>
    <xf numFmtId="1" fontId="12" fillId="8" borderId="0" xfId="0" applyNumberFormat="1" applyFont="1" applyFill="1" applyBorder="1"/>
    <xf numFmtId="1" fontId="12" fillId="9" borderId="0" xfId="0" applyNumberFormat="1" applyFont="1" applyFill="1" applyBorder="1"/>
    <xf numFmtId="1" fontId="12" fillId="10" borderId="0" xfId="0" applyNumberFormat="1" applyFont="1" applyFill="1" applyBorder="1"/>
    <xf numFmtId="1" fontId="2" fillId="0" borderId="5" xfId="0" applyNumberFormat="1" applyFont="1" applyBorder="1"/>
    <xf numFmtId="1" fontId="2" fillId="10" borderId="0" xfId="0" applyNumberFormat="1" applyFont="1" applyFill="1"/>
    <xf numFmtId="1" fontId="2" fillId="11" borderId="6" xfId="0" applyNumberFormat="1" applyFont="1" applyFill="1" applyBorder="1" applyAlignment="1">
      <alignment horizontal="center"/>
    </xf>
    <xf numFmtId="164" fontId="2" fillId="0" borderId="0" xfId="0" applyNumberFormat="1" applyFont="1" applyBorder="1"/>
    <xf numFmtId="1" fontId="4" fillId="0" borderId="0" xfId="0" applyNumberFormat="1" applyFont="1" applyFill="1" applyBorder="1"/>
    <xf numFmtId="168" fontId="2" fillId="0" borderId="0" xfId="5" applyFont="1" applyBorder="1"/>
    <xf numFmtId="1" fontId="2" fillId="0" borderId="0" xfId="6" applyNumberFormat="1" applyFont="1"/>
    <xf numFmtId="168" fontId="2" fillId="0" borderId="0" xfId="5" applyFont="1" applyFill="1"/>
    <xf numFmtId="165" fontId="4" fillId="0" borderId="0" xfId="0" applyNumberFormat="1" applyFont="1" applyAlignment="1">
      <alignment horizontal="center"/>
    </xf>
    <xf numFmtId="165" fontId="4" fillId="0" borderId="0" xfId="0" quotePrefix="1" applyNumberFormat="1" applyFont="1" applyAlignment="1">
      <alignment horizontal="center"/>
    </xf>
    <xf numFmtId="187" fontId="2" fillId="0" borderId="0" xfId="0" applyNumberFormat="1" applyFont="1" applyFill="1"/>
    <xf numFmtId="165" fontId="12" fillId="0" borderId="0" xfId="0" applyNumberFormat="1" applyFont="1"/>
    <xf numFmtId="187" fontId="12" fillId="0" borderId="0" xfId="0" applyNumberFormat="1" applyFont="1" applyFill="1"/>
    <xf numFmtId="164" fontId="2" fillId="0" borderId="0" xfId="0" applyFont="1" applyFill="1" applyBorder="1"/>
    <xf numFmtId="183" fontId="0" fillId="0" borderId="0" xfId="0" applyNumberFormat="1"/>
    <xf numFmtId="171" fontId="2" fillId="0" borderId="0" xfId="0" applyNumberFormat="1" applyFont="1" applyFill="1" applyBorder="1"/>
    <xf numFmtId="164" fontId="0" fillId="0" borderId="0" xfId="0" applyBorder="1"/>
    <xf numFmtId="0" fontId="2" fillId="5" borderId="0" xfId="1" applyNumberFormat="1" applyFont="1" applyFill="1"/>
    <xf numFmtId="0" fontId="0" fillId="0" borderId="0" xfId="0" applyNumberFormat="1" applyBorder="1"/>
    <xf numFmtId="43" fontId="0" fillId="0" borderId="0" xfId="1" applyFont="1" applyBorder="1"/>
    <xf numFmtId="167" fontId="10" fillId="0" borderId="0" xfId="0" applyNumberFormat="1" applyFont="1" applyFill="1" applyBorder="1"/>
    <xf numFmtId="165" fontId="23" fillId="3" borderId="0" xfId="0" applyNumberFormat="1" applyFont="1" applyFill="1"/>
    <xf numFmtId="165" fontId="24" fillId="3" borderId="0" xfId="0" applyNumberFormat="1" applyFont="1" applyFill="1"/>
    <xf numFmtId="1" fontId="24" fillId="3" borderId="0" xfId="0" applyNumberFormat="1" applyFont="1" applyFill="1"/>
    <xf numFmtId="164" fontId="2" fillId="3" borderId="0" xfId="0" applyFont="1" applyFill="1"/>
    <xf numFmtId="164" fontId="16" fillId="0" borderId="0" xfId="0" applyFont="1" applyFill="1"/>
    <xf numFmtId="165" fontId="2" fillId="0" borderId="0" xfId="0" applyNumberFormat="1" applyFont="1" applyFill="1" applyAlignment="1">
      <alignment horizontal="right"/>
    </xf>
    <xf numFmtId="164" fontId="13" fillId="0" borderId="0" xfId="0" applyFont="1"/>
    <xf numFmtId="1" fontId="2" fillId="2" borderId="0" xfId="0" applyNumberFormat="1" applyFont="1" applyFill="1"/>
    <xf numFmtId="165" fontId="15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right"/>
    </xf>
    <xf numFmtId="165" fontId="2" fillId="0" borderId="0" xfId="0" applyNumberFormat="1" applyFont="1" applyBorder="1"/>
    <xf numFmtId="188" fontId="2" fillId="0" borderId="0" xfId="0" applyNumberFormat="1" applyFont="1" applyFill="1" applyBorder="1"/>
    <xf numFmtId="189" fontId="2" fillId="0" borderId="0" xfId="0" applyNumberFormat="1" applyFont="1" applyFill="1" applyBorder="1"/>
    <xf numFmtId="1" fontId="2" fillId="12" borderId="0" xfId="0" applyNumberFormat="1" applyFont="1" applyFill="1"/>
    <xf numFmtId="165" fontId="16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" fontId="12" fillId="5" borderId="0" xfId="0" applyNumberFormat="1" applyFont="1" applyFill="1"/>
    <xf numFmtId="1" fontId="2" fillId="8" borderId="0" xfId="0" applyNumberFormat="1" applyFont="1" applyFill="1"/>
    <xf numFmtId="43" fontId="0" fillId="0" borderId="0" xfId="0" applyNumberFormat="1"/>
    <xf numFmtId="165" fontId="2" fillId="3" borderId="0" xfId="0" applyNumberFormat="1" applyFont="1" applyFill="1"/>
    <xf numFmtId="1" fontId="12" fillId="3" borderId="0" xfId="0" applyNumberFormat="1" applyFont="1" applyFill="1"/>
    <xf numFmtId="1" fontId="25" fillId="0" borderId="0" xfId="0" applyNumberFormat="1" applyFont="1" applyAlignment="1">
      <alignment horizontal="center"/>
    </xf>
    <xf numFmtId="43" fontId="18" fillId="0" borderId="0" xfId="1" applyFont="1" applyAlignment="1">
      <alignment horizontal="center"/>
    </xf>
    <xf numFmtId="165" fontId="4" fillId="0" borderId="0" xfId="0" applyNumberFormat="1" applyFont="1" applyFill="1" applyAlignment="1">
      <alignment horizontal="center"/>
    </xf>
    <xf numFmtId="1" fontId="25" fillId="0" borderId="0" xfId="0" applyNumberFormat="1" applyFont="1" applyFill="1" applyAlignment="1">
      <alignment horizontal="center"/>
    </xf>
    <xf numFmtId="43" fontId="18" fillId="0" borderId="0" xfId="1" applyFont="1" applyFill="1" applyAlignment="1">
      <alignment horizontal="center"/>
    </xf>
    <xf numFmtId="1" fontId="4" fillId="0" borderId="0" xfId="0" quotePrefix="1" applyNumberFormat="1" applyFont="1" applyAlignment="1">
      <alignment horizontal="centerContinuous"/>
    </xf>
    <xf numFmtId="1" fontId="2" fillId="5" borderId="0" xfId="6" applyNumberFormat="1" applyFont="1" applyFill="1"/>
    <xf numFmtId="190" fontId="2" fillId="0" borderId="0" xfId="0" applyNumberFormat="1" applyFont="1" applyFill="1"/>
    <xf numFmtId="164" fontId="19" fillId="0" borderId="0" xfId="0" applyFont="1"/>
    <xf numFmtId="176" fontId="2" fillId="0" borderId="0" xfId="3" applyNumberFormat="1" applyFont="1" applyFill="1"/>
    <xf numFmtId="176" fontId="2" fillId="0" borderId="0" xfId="0" applyNumberFormat="1" applyFont="1" applyFill="1" applyBorder="1"/>
    <xf numFmtId="177" fontId="0" fillId="0" borderId="0" xfId="0" applyNumberFormat="1"/>
    <xf numFmtId="177" fontId="0" fillId="0" borderId="0" xfId="1" applyNumberFormat="1" applyFont="1"/>
    <xf numFmtId="166" fontId="12" fillId="0" borderId="0" xfId="1" applyNumberFormat="1" applyFont="1" applyFill="1" applyBorder="1"/>
    <xf numFmtId="8" fontId="10" fillId="0" borderId="0" xfId="2" applyNumberFormat="1" applyFont="1" applyFill="1"/>
    <xf numFmtId="180" fontId="2" fillId="0" borderId="0" xfId="1" applyNumberFormat="1" applyFont="1" applyFill="1" applyBorder="1"/>
    <xf numFmtId="180" fontId="10" fillId="0" borderId="0" xfId="2" applyNumberFormat="1" applyFont="1" applyFill="1"/>
    <xf numFmtId="181" fontId="10" fillId="0" borderId="0" xfId="2" applyNumberFormat="1" applyFont="1" applyFill="1"/>
    <xf numFmtId="165" fontId="2" fillId="0" borderId="7" xfId="0" applyNumberFormat="1" applyFont="1" applyFill="1" applyBorder="1"/>
    <xf numFmtId="166" fontId="2" fillId="0" borderId="8" xfId="1" applyNumberFormat="1" applyFont="1" applyFill="1" applyBorder="1"/>
    <xf numFmtId="191" fontId="4" fillId="0" borderId="0" xfId="0" applyNumberFormat="1" applyFont="1" applyAlignment="1">
      <alignment horizontal="right"/>
    </xf>
    <xf numFmtId="164" fontId="4" fillId="0" borderId="0" xfId="0" applyFont="1" applyFill="1"/>
    <xf numFmtId="17" fontId="4" fillId="0" borderId="0" xfId="0" applyNumberFormat="1" applyFont="1" applyFill="1" applyAlignment="1">
      <alignment horizontal="center"/>
    </xf>
    <xf numFmtId="164" fontId="9" fillId="0" borderId="0" xfId="0" applyFont="1" applyFill="1"/>
    <xf numFmtId="1" fontId="13" fillId="0" borderId="0" xfId="0" applyNumberFormat="1" applyFont="1" applyFill="1"/>
    <xf numFmtId="0" fontId="2" fillId="0" borderId="0" xfId="0" applyNumberFormat="1" applyFont="1" applyFill="1" applyBorder="1"/>
    <xf numFmtId="164" fontId="0" fillId="0" borderId="0" xfId="0" applyFill="1" applyBorder="1"/>
    <xf numFmtId="0" fontId="2" fillId="0" borderId="0" xfId="1" applyNumberFormat="1" applyFont="1" applyFill="1"/>
    <xf numFmtId="164" fontId="2" fillId="3" borderId="0" xfId="0" applyFont="1" applyFill="1" applyBorder="1"/>
    <xf numFmtId="164" fontId="13" fillId="0" borderId="0" xfId="0" applyFont="1" applyFill="1"/>
    <xf numFmtId="192" fontId="2" fillId="0" borderId="0" xfId="0" applyNumberFormat="1" applyFont="1" applyFill="1"/>
    <xf numFmtId="165" fontId="16" fillId="0" borderId="0" xfId="0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164" fontId="19" fillId="0" borderId="0" xfId="0" applyFont="1" applyFill="1"/>
    <xf numFmtId="43" fontId="14" fillId="0" borderId="0" xfId="1" applyFont="1" applyAlignment="1">
      <alignment horizontal="right"/>
    </xf>
    <xf numFmtId="43" fontId="4" fillId="0" borderId="0" xfId="1" applyFont="1" applyAlignment="1"/>
    <xf numFmtId="43" fontId="4" fillId="0" borderId="0" xfId="1" applyFont="1" applyAlignment="1">
      <alignment horizontal="right"/>
    </xf>
    <xf numFmtId="1" fontId="4" fillId="0" borderId="21" xfId="0" applyNumberFormat="1" applyFont="1" applyBorder="1"/>
    <xf numFmtId="1" fontId="2" fillId="0" borderId="22" xfId="0" applyNumberFormat="1" applyFont="1" applyBorder="1"/>
    <xf numFmtId="43" fontId="2" fillId="0" borderId="22" xfId="1" applyFont="1" applyBorder="1"/>
    <xf numFmtId="180" fontId="2" fillId="0" borderId="22" xfId="0" applyNumberFormat="1" applyFont="1" applyBorder="1"/>
    <xf numFmtId="180" fontId="2" fillId="0" borderId="23" xfId="0" applyNumberFormat="1" applyFont="1" applyBorder="1"/>
    <xf numFmtId="1" fontId="4" fillId="0" borderId="24" xfId="0" applyNumberFormat="1" applyFont="1" applyBorder="1"/>
    <xf numFmtId="169" fontId="2" fillId="0" borderId="0" xfId="1" applyNumberFormat="1" applyFont="1" applyFill="1" applyBorder="1"/>
    <xf numFmtId="169" fontId="2" fillId="0" borderId="25" xfId="0" applyNumberFormat="1" applyFont="1" applyBorder="1"/>
    <xf numFmtId="181" fontId="2" fillId="0" borderId="0" xfId="2" applyNumberFormat="1" applyFont="1" applyFill="1" applyBorder="1"/>
    <xf numFmtId="180" fontId="2" fillId="0" borderId="25" xfId="0" applyNumberFormat="1" applyFont="1" applyBorder="1"/>
    <xf numFmtId="164" fontId="2" fillId="0" borderId="0" xfId="2" applyNumberFormat="1" applyFont="1" applyFill="1" applyBorder="1"/>
    <xf numFmtId="164" fontId="2" fillId="0" borderId="25" xfId="0" applyNumberFormat="1" applyFont="1" applyBorder="1"/>
    <xf numFmtId="180" fontId="2" fillId="0" borderId="0" xfId="2" applyNumberFormat="1" applyFont="1" applyFill="1" applyBorder="1"/>
    <xf numFmtId="6" fontId="2" fillId="0" borderId="0" xfId="2" applyNumberFormat="1" applyFont="1" applyFill="1" applyBorder="1"/>
    <xf numFmtId="6" fontId="2" fillId="0" borderId="25" xfId="0" applyNumberFormat="1" applyFont="1" applyBorder="1"/>
    <xf numFmtId="1" fontId="4" fillId="0" borderId="26" xfId="0" applyNumberFormat="1" applyFont="1" applyBorder="1"/>
    <xf numFmtId="1" fontId="2" fillId="0" borderId="18" xfId="0" applyNumberFormat="1" applyFont="1" applyBorder="1"/>
    <xf numFmtId="43" fontId="2" fillId="0" borderId="18" xfId="1" applyFont="1" applyBorder="1"/>
    <xf numFmtId="1" fontId="2" fillId="0" borderId="25" xfId="0" applyNumberFormat="1" applyFont="1" applyBorder="1"/>
    <xf numFmtId="180" fontId="2" fillId="0" borderId="0" xfId="0" applyNumberFormat="1" applyFont="1" applyBorder="1"/>
    <xf numFmtId="180" fontId="2" fillId="0" borderId="22" xfId="2" applyNumberFormat="1" applyFont="1" applyFill="1" applyBorder="1"/>
    <xf numFmtId="1" fontId="20" fillId="0" borderId="22" xfId="0" applyNumberFormat="1" applyFont="1" applyBorder="1"/>
    <xf numFmtId="17" fontId="11" fillId="0" borderId="0" xfId="0" applyNumberFormat="1" applyFont="1" applyBorder="1" applyAlignment="1">
      <alignment horizontal="center"/>
    </xf>
    <xf numFmtId="1" fontId="4" fillId="0" borderId="28" xfId="0" applyNumberFormat="1" applyFont="1" applyBorder="1"/>
    <xf numFmtId="1" fontId="2" fillId="0" borderId="29" xfId="0" applyNumberFormat="1" applyFont="1" applyBorder="1"/>
    <xf numFmtId="43" fontId="2" fillId="0" borderId="29" xfId="1" applyFont="1" applyBorder="1"/>
    <xf numFmtId="166" fontId="12" fillId="0" borderId="29" xfId="0" applyNumberFormat="1" applyFont="1" applyFill="1" applyBorder="1"/>
    <xf numFmtId="165" fontId="12" fillId="0" borderId="29" xfId="0" applyNumberFormat="1" applyFont="1" applyFill="1" applyBorder="1"/>
    <xf numFmtId="166" fontId="2" fillId="0" borderId="30" xfId="0" applyNumberFormat="1" applyFont="1" applyBorder="1"/>
    <xf numFmtId="43" fontId="2" fillId="0" borderId="29" xfId="1" applyFont="1" applyFill="1" applyBorder="1"/>
    <xf numFmtId="1" fontId="2" fillId="0" borderId="30" xfId="0" applyNumberFormat="1" applyFont="1" applyBorder="1"/>
    <xf numFmtId="166" fontId="0" fillId="0" borderId="29" xfId="0" applyNumberFormat="1" applyFont="1" applyFill="1" applyBorder="1"/>
    <xf numFmtId="165" fontId="0" fillId="0" borderId="29" xfId="0" applyNumberFormat="1" applyFont="1" applyFill="1" applyBorder="1"/>
    <xf numFmtId="166" fontId="0" fillId="0" borderId="30" xfId="0" applyNumberFormat="1" applyFont="1" applyBorder="1"/>
    <xf numFmtId="6" fontId="2" fillId="0" borderId="0" xfId="0" applyNumberFormat="1" applyFont="1" applyBorder="1"/>
    <xf numFmtId="8" fontId="2" fillId="0" borderId="0" xfId="1" applyNumberFormat="1" applyFont="1" applyFill="1" applyBorder="1"/>
    <xf numFmtId="6" fontId="2" fillId="0" borderId="0" xfId="1" applyNumberFormat="1" applyFont="1" applyFill="1" applyBorder="1"/>
    <xf numFmtId="180" fontId="2" fillId="0" borderId="18" xfId="2" applyNumberFormat="1" applyFont="1" applyFill="1" applyBorder="1"/>
    <xf numFmtId="180" fontId="2" fillId="0" borderId="27" xfId="0" applyNumberFormat="1" applyFont="1" applyBorder="1"/>
    <xf numFmtId="180" fontId="2" fillId="0" borderId="18" xfId="0" applyNumberFormat="1" applyFont="1" applyBorder="1"/>
  </cellXfs>
  <cellStyles count="130">
    <cellStyle name="_x0013_" xfId="7"/>
    <cellStyle name="_x0013_ 2" xfId="8"/>
    <cellStyle name="20% - Accent1 2" xfId="9"/>
    <cellStyle name="20% - Accent2 2" xfId="10"/>
    <cellStyle name="20% - Accent3 2" xfId="11"/>
    <cellStyle name="20% - Accent4 2" xfId="12"/>
    <cellStyle name="20% - Accent5 2" xfId="13"/>
    <cellStyle name="20% - Accent6 2" xfId="14"/>
    <cellStyle name="40% - Accent1 2" xfId="15"/>
    <cellStyle name="40% - Accent2 2" xfId="16"/>
    <cellStyle name="40% - Accent3 2" xfId="17"/>
    <cellStyle name="40% - Accent4 2" xfId="18"/>
    <cellStyle name="40% - Accent5 2" xfId="19"/>
    <cellStyle name="40% - Accent6 2" xfId="20"/>
    <cellStyle name="60% - Accent1 2" xfId="21"/>
    <cellStyle name="60% - Accent2 2" xfId="22"/>
    <cellStyle name="60% - Accent3 2" xfId="23"/>
    <cellStyle name="60% - Accent4 2" xfId="24"/>
    <cellStyle name="60% - Accent5 2" xfId="25"/>
    <cellStyle name="60% - Accent6 2" xfId="26"/>
    <cellStyle name="Accent1 - 20%" xfId="27"/>
    <cellStyle name="Accent1 - 40%" xfId="28"/>
    <cellStyle name="Accent1 - 60%" xfId="29"/>
    <cellStyle name="Accent1 2" xfId="30"/>
    <cellStyle name="Accent1 3" xfId="31"/>
    <cellStyle name="Accent2 - 20%" xfId="32"/>
    <cellStyle name="Accent2 - 40%" xfId="33"/>
    <cellStyle name="Accent2 - 60%" xfId="34"/>
    <cellStyle name="Accent2 2" xfId="35"/>
    <cellStyle name="Accent2 3" xfId="36"/>
    <cellStyle name="Accent3 - 20%" xfId="37"/>
    <cellStyle name="Accent3 - 40%" xfId="38"/>
    <cellStyle name="Accent3 - 60%" xfId="39"/>
    <cellStyle name="Accent3 2" xfId="40"/>
    <cellStyle name="Accent3 3" xfId="41"/>
    <cellStyle name="Accent4 - 20%" xfId="42"/>
    <cellStyle name="Accent4 - 40%" xfId="43"/>
    <cellStyle name="Accent4 - 60%" xfId="44"/>
    <cellStyle name="Accent4 2" xfId="45"/>
    <cellStyle name="Accent4 3" xfId="46"/>
    <cellStyle name="Accent5 - 20%" xfId="47"/>
    <cellStyle name="Accent5 - 40%" xfId="48"/>
    <cellStyle name="Accent5 - 60%" xfId="49"/>
    <cellStyle name="Accent5 2" xfId="50"/>
    <cellStyle name="Accent5 3" xfId="51"/>
    <cellStyle name="Accent6 - 20%" xfId="52"/>
    <cellStyle name="Accent6 - 40%" xfId="53"/>
    <cellStyle name="Accent6 - 60%" xfId="54"/>
    <cellStyle name="Accent6 2" xfId="55"/>
    <cellStyle name="Accent6 3" xfId="56"/>
    <cellStyle name="Bad 2" xfId="57"/>
    <cellStyle name="Calculation 2" xfId="58"/>
    <cellStyle name="Check Cell 2" xfId="59"/>
    <cellStyle name="Comma" xfId="1" builtinId="3"/>
    <cellStyle name="Comma 2" xfId="4"/>
    <cellStyle name="Comma 2 2" xfId="60"/>
    <cellStyle name="Comma 2 3" xfId="61"/>
    <cellStyle name="Comma 3" xfId="62"/>
    <cellStyle name="Comma 3 2" xfId="63"/>
    <cellStyle name="Comma 4" xfId="64"/>
    <cellStyle name="Comma 4 2" xfId="65"/>
    <cellStyle name="Comma 5" xfId="66"/>
    <cellStyle name="Comma 5 2" xfId="67"/>
    <cellStyle name="Comma 6" xfId="68"/>
    <cellStyle name="Comma 7" xfId="69"/>
    <cellStyle name="Comma_Book4 (version 1)" xfId="5"/>
    <cellStyle name="Comma0" xfId="70"/>
    <cellStyle name="Currency" xfId="2" builtinId="4"/>
    <cellStyle name="Currency 2" xfId="71"/>
    <cellStyle name="Currency 2 2" xfId="72"/>
    <cellStyle name="Currency 3" xfId="73"/>
    <cellStyle name="Currency No Comma" xfId="74"/>
    <cellStyle name="Currency0" xfId="75"/>
    <cellStyle name="Date" xfId="76"/>
    <cellStyle name="Explanatory Text 2" xfId="77"/>
    <cellStyle name="Fixed" xfId="78"/>
    <cellStyle name="General" xfId="79"/>
    <cellStyle name="Good 2" xfId="80"/>
    <cellStyle name="Heading 1 2" xfId="81"/>
    <cellStyle name="Heading 2 2" xfId="82"/>
    <cellStyle name="Heading 3 2" xfId="83"/>
    <cellStyle name="Heading 4 2" xfId="84"/>
    <cellStyle name="Hyperlink 2" xfId="85"/>
    <cellStyle name="Hyperlink 3" xfId="86"/>
    <cellStyle name="Input 2" xfId="87"/>
    <cellStyle name="Linked Cell 2" xfId="88"/>
    <cellStyle name="MCP" xfId="89"/>
    <cellStyle name="Neutral 2" xfId="90"/>
    <cellStyle name="nONE" xfId="91"/>
    <cellStyle name="noninput" xfId="92"/>
    <cellStyle name="Normal" xfId="0" builtinId="0" customBuiltin="1"/>
    <cellStyle name="Normal 10" xfId="93"/>
    <cellStyle name="Normal 11" xfId="94"/>
    <cellStyle name="Normal 2" xfId="95"/>
    <cellStyle name="Normal 2 2" xfId="96"/>
    <cellStyle name="Normal 2 2 2" xfId="97"/>
    <cellStyle name="Normal 2 3" xfId="98"/>
    <cellStyle name="Normal 2 4" xfId="99"/>
    <cellStyle name="Normal 2 5" xfId="100"/>
    <cellStyle name="Normal 3" xfId="101"/>
    <cellStyle name="Normal 3 2" xfId="102"/>
    <cellStyle name="Normal 4" xfId="103"/>
    <cellStyle name="Normal 4 2" xfId="104"/>
    <cellStyle name="Normal 4 2 2" xfId="105"/>
    <cellStyle name="Normal 4_ENDUR-GRID POD Map" xfId="106"/>
    <cellStyle name="Normal 5" xfId="107"/>
    <cellStyle name="Normal 5 2" xfId="108"/>
    <cellStyle name="Normal 6" xfId="109"/>
    <cellStyle name="Normal 7" xfId="110"/>
    <cellStyle name="Normal 7 2" xfId="111"/>
    <cellStyle name="Normal 8" xfId="112"/>
    <cellStyle name="Normal 9" xfId="113"/>
    <cellStyle name="Normal_Type I (00)" xfId="6"/>
    <cellStyle name="Note 2" xfId="114"/>
    <cellStyle name="Output 2" xfId="115"/>
    <cellStyle name="Password" xfId="116"/>
    <cellStyle name="Percent" xfId="3" builtinId="5"/>
    <cellStyle name="Percent 2" xfId="117"/>
    <cellStyle name="Percent 3" xfId="118"/>
    <cellStyle name="Percent 3 2" xfId="119"/>
    <cellStyle name="Percent 4" xfId="120"/>
    <cellStyle name="Sheet Title" xfId="121"/>
    <cellStyle name="Title 2" xfId="122"/>
    <cellStyle name="Total 2" xfId="123"/>
    <cellStyle name="TRANSMISSION RELIABILITY PORTION OF PROJECT" xfId="124"/>
    <cellStyle name="Unprot" xfId="125"/>
    <cellStyle name="Unprot$" xfId="126"/>
    <cellStyle name="Unprot$ 2" xfId="127"/>
    <cellStyle name="Unprotect" xfId="128"/>
    <cellStyle name="Warning Text 2" xfId="129"/>
  </cellStyles>
  <dxfs count="28"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ill>
        <patternFill>
          <bgColor indexed="43"/>
        </patternFill>
      </fill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color theme="8" tint="0.79998168889431442"/>
      </font>
    </dxf>
    <dxf>
      <font>
        <color theme="8" tint="0.79998168889431442"/>
      </font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emi-Annual%202014%20Dec\Scenario\_SAOtherDec14%20NPC%20Study_2015%2004%20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Y%2020000-xxx-xx-xx%20(GRC%20CY2016)\Data\GNw_Market%20Price%20Index%20(1206)%20(Confidential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voided%20Cost%20-%202015\61%20-%20UT%20Compliance%20Filing%20-%202015.Q2%20-%202016%20July\x%20Step%20Study%202015.Q2\Scenario\61%20-%20UT%202015.Q2%20-%2085a%20-%20GRID%20AC%20Study%20CONF%20_2015%2006%2023%20(EIM%20Fix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Recon"/>
      <sheetName val="Side-by-Side"/>
      <sheetName val="NPC Summary"/>
      <sheetName val="Delta"/>
      <sheetName val="NPC"/>
      <sheetName val="Base"/>
      <sheetName val="Check Dollars"/>
      <sheetName val="Check MWh"/>
      <sheetName val="Check Other"/>
      <sheetName val="FuelAllocation"/>
      <sheetName val="EIM"/>
      <sheetName val="STF DA-RT"/>
      <sheetName val="Hermiston"/>
      <sheetName val="Generation Adj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Thermal Gen by Unit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Integration"/>
      <sheetName val="on off peak hours"/>
      <sheetName val="Macro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F3">
            <v>42005</v>
          </cell>
          <cell r="G3">
            <v>42036</v>
          </cell>
          <cell r="H3">
            <v>42064</v>
          </cell>
          <cell r="I3">
            <v>42095</v>
          </cell>
          <cell r="J3">
            <v>42125</v>
          </cell>
          <cell r="K3">
            <v>42156</v>
          </cell>
          <cell r="L3">
            <v>42186</v>
          </cell>
          <cell r="M3">
            <v>42217</v>
          </cell>
          <cell r="N3">
            <v>42248</v>
          </cell>
          <cell r="O3">
            <v>42278</v>
          </cell>
          <cell r="P3">
            <v>42309</v>
          </cell>
          <cell r="Q3">
            <v>42339</v>
          </cell>
        </row>
        <row r="327">
          <cell r="J327" t="str">
            <v>MWh</v>
          </cell>
        </row>
        <row r="330">
          <cell r="C330" t="str">
            <v>DSM Cool Keeper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DSM (Irrigation)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C332" t="str">
            <v>Kennecott Generation Adjustment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C333" t="str">
            <v>MagCorp Buythrough</v>
          </cell>
          <cell r="E333">
            <v>-6322.1663249999992</v>
          </cell>
          <cell r="F333">
            <v>-3181.0783200000001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-2857.3107679999998</v>
          </cell>
          <cell r="L333">
            <v>-259.22811200000001</v>
          </cell>
          <cell r="M333">
            <v>0</v>
          </cell>
          <cell r="N333">
            <v>-24.549125</v>
          </cell>
          <cell r="O333">
            <v>0</v>
          </cell>
          <cell r="P333">
            <v>0</v>
          </cell>
          <cell r="Q333">
            <v>0</v>
          </cell>
        </row>
        <row r="334">
          <cell r="C334" t="str">
            <v>Monsanto Buythrough</v>
          </cell>
          <cell r="E334">
            <v>-39472.158832000001</v>
          </cell>
          <cell r="F334">
            <v>-1453.095904</v>
          </cell>
          <cell r="G334">
            <v>-17021.825280000001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-1889.0247999999999</v>
          </cell>
          <cell r="M334">
            <v>-6030.3488960000004</v>
          </cell>
          <cell r="N334">
            <v>-11552.1132</v>
          </cell>
          <cell r="O334">
            <v>0</v>
          </cell>
          <cell r="P334">
            <v>-508.58357760000001</v>
          </cell>
          <cell r="Q334">
            <v>-1017.1671744</v>
          </cell>
        </row>
        <row r="340">
          <cell r="E340">
            <v>-45794.325156999999</v>
          </cell>
          <cell r="F340">
            <v>-4634.1742240000003</v>
          </cell>
          <cell r="G340">
            <v>-17021.825280000001</v>
          </cell>
          <cell r="H340">
            <v>0</v>
          </cell>
          <cell r="I340">
            <v>0</v>
          </cell>
          <cell r="J340">
            <v>0</v>
          </cell>
          <cell r="K340">
            <v>-2857.3107679999998</v>
          </cell>
          <cell r="L340">
            <v>-2148.2529119999999</v>
          </cell>
          <cell r="M340">
            <v>-6030.3488960000004</v>
          </cell>
          <cell r="N340">
            <v>-11576.662324999999</v>
          </cell>
          <cell r="O340">
            <v>0</v>
          </cell>
          <cell r="P340">
            <v>-508.58357760000001</v>
          </cell>
          <cell r="Q340">
            <v>-1017.1671744</v>
          </cell>
        </row>
        <row r="342">
          <cell r="C342" t="str">
            <v>System Load</v>
          </cell>
          <cell r="E342">
            <v>60275947.045999989</v>
          </cell>
          <cell r="F342">
            <v>5392631.1819999991</v>
          </cell>
          <cell r="G342">
            <v>4781912.3430000003</v>
          </cell>
          <cell r="H342">
            <v>4906681.33</v>
          </cell>
          <cell r="I342">
            <v>4572657.8479999993</v>
          </cell>
          <cell r="J342">
            <v>4779791.5180000002</v>
          </cell>
          <cell r="K342">
            <v>5007297.0930000003</v>
          </cell>
          <cell r="L342">
            <v>5678584.159</v>
          </cell>
          <cell r="M342">
            <v>5420889.4219999993</v>
          </cell>
          <cell r="N342">
            <v>4762201.9139999999</v>
          </cell>
          <cell r="O342">
            <v>4726747.3800000008</v>
          </cell>
          <cell r="P342">
            <v>4816255.767</v>
          </cell>
          <cell r="Q342">
            <v>5430297.0899999989</v>
          </cell>
        </row>
        <row r="343">
          <cell r="E343">
            <v>60230152.720843002</v>
          </cell>
          <cell r="F343">
            <v>5387997.0077759987</v>
          </cell>
          <cell r="G343">
            <v>4764890.5177199999</v>
          </cell>
          <cell r="H343">
            <v>4906681.33</v>
          </cell>
          <cell r="I343">
            <v>4572657.8479999993</v>
          </cell>
          <cell r="J343">
            <v>4779791.5180000002</v>
          </cell>
          <cell r="K343">
            <v>5004439.7822320005</v>
          </cell>
          <cell r="L343">
            <v>5676435.9060880002</v>
          </cell>
          <cell r="M343">
            <v>5414859.0731039997</v>
          </cell>
          <cell r="N343">
            <v>4750625.2516749995</v>
          </cell>
          <cell r="O343">
            <v>4726747.3800000008</v>
          </cell>
          <cell r="P343">
            <v>4815747.1834223997</v>
          </cell>
          <cell r="Q343">
            <v>5429279.9228255991</v>
          </cell>
        </row>
        <row r="347">
          <cell r="C347" t="str">
            <v>Black Hills s27013/s28160</v>
          </cell>
          <cell r="E347">
            <v>337721.229001</v>
          </cell>
          <cell r="F347">
            <v>30215.980292</v>
          </cell>
          <cell r="G347">
            <v>23459.640029999999</v>
          </cell>
          <cell r="H347">
            <v>30553.690349</v>
          </cell>
          <cell r="I347">
            <v>27115.980240999997</v>
          </cell>
          <cell r="J347">
            <v>20919.360031</v>
          </cell>
          <cell r="K347">
            <v>22711.110261000002</v>
          </cell>
          <cell r="L347">
            <v>31165.560338000003</v>
          </cell>
          <cell r="M347">
            <v>30859.500516</v>
          </cell>
          <cell r="N347">
            <v>29599.655620999998</v>
          </cell>
          <cell r="O347">
            <v>30812.930403000002</v>
          </cell>
          <cell r="P347">
            <v>29665.655479999998</v>
          </cell>
          <cell r="Q347">
            <v>30642.165439</v>
          </cell>
        </row>
        <row r="348">
          <cell r="C348" t="str">
            <v>BPA Wind s42818</v>
          </cell>
          <cell r="E348">
            <v>38618.224313918996</v>
          </cell>
          <cell r="F348">
            <v>4918.3181077420004</v>
          </cell>
          <cell r="G348">
            <v>3682.5994229500002</v>
          </cell>
          <cell r="H348">
            <v>3988.024548716</v>
          </cell>
          <cell r="I348">
            <v>2987.980340956</v>
          </cell>
          <cell r="J348">
            <v>3267.6251607300001</v>
          </cell>
          <cell r="K348">
            <v>2105.94403586</v>
          </cell>
          <cell r="L348">
            <v>1787.9918266520001</v>
          </cell>
          <cell r="M348">
            <v>1567.6633301070001</v>
          </cell>
          <cell r="N348">
            <v>2273.9848952819998</v>
          </cell>
          <cell r="O348">
            <v>2993.59684995</v>
          </cell>
          <cell r="P348">
            <v>4109.1320214819998</v>
          </cell>
          <cell r="Q348">
            <v>4935.3637734920003</v>
          </cell>
        </row>
        <row r="349">
          <cell r="C349" t="str">
            <v>East Area Sales (WCA Sale)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C350" t="str">
            <v>Hurricane Sale s393046</v>
          </cell>
          <cell r="E350">
            <v>160.200002208</v>
          </cell>
          <cell r="F350">
            <v>13.349999712000001</v>
          </cell>
          <cell r="G350">
            <v>13.350000383999999</v>
          </cell>
          <cell r="H350">
            <v>13.349999712000001</v>
          </cell>
          <cell r="I350">
            <v>13.350000959999999</v>
          </cell>
          <cell r="J350">
            <v>13.349999712000001</v>
          </cell>
          <cell r="K350">
            <v>13.350000959999999</v>
          </cell>
          <cell r="L350">
            <v>13.349999712000001</v>
          </cell>
          <cell r="M350">
            <v>13.349999712000001</v>
          </cell>
          <cell r="N350">
            <v>13.350000959999999</v>
          </cell>
          <cell r="O350">
            <v>13.349999712000001</v>
          </cell>
          <cell r="P350">
            <v>13.350000959999999</v>
          </cell>
          <cell r="Q350">
            <v>13.349999712000001</v>
          </cell>
        </row>
        <row r="351">
          <cell r="C351" t="str">
            <v>LADWP (IPP Layoff)</v>
          </cell>
          <cell r="E351">
            <v>537937.98984000005</v>
          </cell>
          <cell r="F351">
            <v>44883.000816</v>
          </cell>
          <cell r="G351">
            <v>37643.000639999998</v>
          </cell>
          <cell r="H351">
            <v>35154.999192000003</v>
          </cell>
          <cell r="I351">
            <v>23636.999520000001</v>
          </cell>
          <cell r="J351">
            <v>44437.998791999999</v>
          </cell>
          <cell r="K351">
            <v>51032.999519999998</v>
          </cell>
          <cell r="L351">
            <v>52476.00144</v>
          </cell>
          <cell r="M351">
            <v>52227.996480000002</v>
          </cell>
          <cell r="N351">
            <v>48834.997199999998</v>
          </cell>
          <cell r="O351">
            <v>49873.995360000001</v>
          </cell>
          <cell r="P351">
            <v>47469.002399999998</v>
          </cell>
          <cell r="Q351">
            <v>50266.998480000002</v>
          </cell>
        </row>
        <row r="352">
          <cell r="C352" t="str">
            <v>Leaning Juniper Revenue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C353" t="str">
            <v>NVE s811499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C354" t="str">
            <v>Pacific Gas &amp; Electric s524491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C355" t="str">
            <v>PSCO s100035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C356" t="str">
            <v>Salt River Project s322940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C357" t="str">
            <v>SCE s513948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C358" t="str">
            <v>SDG&amp;E s513949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C359" t="str">
            <v>Shell Sale 2013-2014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C360" t="str">
            <v>SMUD s24296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C361" t="str">
            <v>UAMPS s223863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C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6">
          <cell r="C366" t="str">
            <v>UMPA II s45631</v>
          </cell>
          <cell r="E366">
            <v>205264</v>
          </cell>
          <cell r="F366">
            <v>13937.5</v>
          </cell>
          <cell r="G366">
            <v>11100</v>
          </cell>
          <cell r="H366">
            <v>12425</v>
          </cell>
          <cell r="I366">
            <v>8100</v>
          </cell>
          <cell r="J366">
            <v>11600</v>
          </cell>
          <cell r="K366">
            <v>15680</v>
          </cell>
          <cell r="L366">
            <v>41812.5</v>
          </cell>
          <cell r="M366">
            <v>32892.5</v>
          </cell>
          <cell r="N366">
            <v>16354</v>
          </cell>
          <cell r="O366">
            <v>13937.5</v>
          </cell>
          <cell r="P366">
            <v>13487.5</v>
          </cell>
          <cell r="Q366">
            <v>13937.5</v>
          </cell>
        </row>
        <row r="368">
          <cell r="E368">
            <v>1119701.6431571271</v>
          </cell>
          <cell r="F368">
            <v>93968.149215454003</v>
          </cell>
          <cell r="G368">
            <v>75898.590093334002</v>
          </cell>
          <cell r="H368">
            <v>82135.064089428008</v>
          </cell>
          <cell r="I368">
            <v>61854.310102916003</v>
          </cell>
          <cell r="J368">
            <v>80238.333983442004</v>
          </cell>
          <cell r="K368">
            <v>91543.403817819999</v>
          </cell>
          <cell r="L368">
            <v>127255.40360436401</v>
          </cell>
          <cell r="M368">
            <v>117561.01032581901</v>
          </cell>
          <cell r="N368">
            <v>97075.987717241995</v>
          </cell>
          <cell r="O368">
            <v>97631.372612662002</v>
          </cell>
          <cell r="P368">
            <v>94744.639902441995</v>
          </cell>
          <cell r="Q368">
            <v>99795.377692203998</v>
          </cell>
        </row>
        <row r="371">
          <cell r="C371" t="str">
            <v>COB</v>
          </cell>
          <cell r="E371">
            <v>584967</v>
          </cell>
          <cell r="F371">
            <v>27122</v>
          </cell>
          <cell r="G371">
            <v>138115</v>
          </cell>
          <cell r="H371">
            <v>100730</v>
          </cell>
          <cell r="I371">
            <v>38800</v>
          </cell>
          <cell r="J371">
            <v>38600</v>
          </cell>
          <cell r="K371">
            <v>38800</v>
          </cell>
          <cell r="L371">
            <v>68400</v>
          </cell>
          <cell r="M371">
            <v>68400</v>
          </cell>
          <cell r="N371">
            <v>66000</v>
          </cell>
          <cell r="O371">
            <v>0</v>
          </cell>
          <cell r="P371">
            <v>0</v>
          </cell>
          <cell r="Q371">
            <v>0</v>
          </cell>
        </row>
        <row r="372">
          <cell r="C372" t="str">
            <v>Colorado</v>
          </cell>
          <cell r="E372">
            <v>18</v>
          </cell>
          <cell r="F372">
            <v>0</v>
          </cell>
          <cell r="G372">
            <v>18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C373" t="str">
            <v>Four Corners</v>
          </cell>
          <cell r="E373">
            <v>351306</v>
          </cell>
          <cell r="F373">
            <v>182838</v>
          </cell>
          <cell r="G373">
            <v>164268</v>
          </cell>
          <cell r="H373">
            <v>4200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C374" t="str">
            <v>Idaho</v>
          </cell>
          <cell r="E374">
            <v>480</v>
          </cell>
          <cell r="F374">
            <v>160</v>
          </cell>
          <cell r="G374">
            <v>320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C375" t="str">
            <v>Mead</v>
          </cell>
          <cell r="E375">
            <v>163017</v>
          </cell>
          <cell r="F375">
            <v>29825</v>
          </cell>
          <cell r="G375">
            <v>44042</v>
          </cell>
          <cell r="H375">
            <v>27550</v>
          </cell>
          <cell r="I375">
            <v>0</v>
          </cell>
          <cell r="J375">
            <v>0</v>
          </cell>
          <cell r="K375">
            <v>0</v>
          </cell>
          <cell r="L375">
            <v>20800</v>
          </cell>
          <cell r="M375">
            <v>20800</v>
          </cell>
          <cell r="N375">
            <v>20000</v>
          </cell>
          <cell r="O375">
            <v>0</v>
          </cell>
          <cell r="P375">
            <v>0</v>
          </cell>
          <cell r="Q375">
            <v>0</v>
          </cell>
        </row>
        <row r="376">
          <cell r="C376" t="str">
            <v>Mid Columbia</v>
          </cell>
          <cell r="E376">
            <v>152931</v>
          </cell>
          <cell r="F376">
            <v>34228</v>
          </cell>
          <cell r="G376">
            <v>50303</v>
          </cell>
          <cell r="H376">
            <v>0</v>
          </cell>
          <cell r="I376">
            <v>68400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C377" t="str">
            <v>Mona</v>
          </cell>
          <cell r="E377">
            <v>130678</v>
          </cell>
          <cell r="F377">
            <v>55645</v>
          </cell>
          <cell r="G377">
            <v>74233</v>
          </cell>
          <cell r="H377">
            <v>800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</row>
        <row r="378">
          <cell r="C378" t="str">
            <v>NOB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C379" t="str">
            <v>Palo Verde</v>
          </cell>
          <cell r="E379">
            <v>3729439</v>
          </cell>
          <cell r="F379">
            <v>764116</v>
          </cell>
          <cell r="G379">
            <v>782243</v>
          </cell>
          <cell r="H379">
            <v>775680</v>
          </cell>
          <cell r="I379">
            <v>295600</v>
          </cell>
          <cell r="J379">
            <v>97400</v>
          </cell>
          <cell r="K379">
            <v>89200</v>
          </cell>
          <cell r="L379">
            <v>45400</v>
          </cell>
          <cell r="M379">
            <v>45400</v>
          </cell>
          <cell r="N379">
            <v>44000</v>
          </cell>
          <cell r="O379">
            <v>425400</v>
          </cell>
          <cell r="P379">
            <v>267600</v>
          </cell>
          <cell r="Q379">
            <v>97400</v>
          </cell>
        </row>
        <row r="380">
          <cell r="C380" t="str">
            <v>SP15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</row>
        <row r="381">
          <cell r="C381" t="str">
            <v>Utah</v>
          </cell>
          <cell r="E381">
            <v>2564</v>
          </cell>
          <cell r="F381">
            <v>817</v>
          </cell>
          <cell r="G381">
            <v>1747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C382" t="str">
            <v>Washington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C383" t="str">
            <v>West Main</v>
          </cell>
          <cell r="E383">
            <v>598</v>
          </cell>
          <cell r="F383">
            <v>283</v>
          </cell>
          <cell r="G383">
            <v>315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</row>
        <row r="384">
          <cell r="C384" t="str">
            <v>Wyoming</v>
          </cell>
          <cell r="E384">
            <v>377348</v>
          </cell>
          <cell r="F384">
            <v>179443</v>
          </cell>
          <cell r="G384">
            <v>167163</v>
          </cell>
          <cell r="H384">
            <v>30742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6">
          <cell r="C386" t="str">
            <v>STF Trading Margin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C387" t="str">
            <v>STF Index Trades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9">
          <cell r="E389">
            <v>5493346</v>
          </cell>
          <cell r="F389">
            <v>1274477</v>
          </cell>
          <cell r="G389">
            <v>1422767</v>
          </cell>
          <cell r="H389">
            <v>939702</v>
          </cell>
          <cell r="I389">
            <v>402800</v>
          </cell>
          <cell r="J389">
            <v>136000</v>
          </cell>
          <cell r="K389">
            <v>128000</v>
          </cell>
          <cell r="L389">
            <v>134600</v>
          </cell>
          <cell r="M389">
            <v>134600</v>
          </cell>
          <cell r="N389">
            <v>130000</v>
          </cell>
          <cell r="O389">
            <v>425400</v>
          </cell>
          <cell r="P389">
            <v>267600</v>
          </cell>
          <cell r="Q389">
            <v>97400</v>
          </cell>
        </row>
        <row r="392">
          <cell r="C392" t="str">
            <v>COB</v>
          </cell>
          <cell r="E392">
            <v>241585.71954599998</v>
          </cell>
          <cell r="F392">
            <v>48529.78</v>
          </cell>
          <cell r="G392">
            <v>112.988846</v>
          </cell>
          <cell r="H392">
            <v>918.53340000000003</v>
          </cell>
          <cell r="I392">
            <v>6728.6629999999996</v>
          </cell>
          <cell r="J392">
            <v>13924.694</v>
          </cell>
          <cell r="K392">
            <v>1656.317</v>
          </cell>
          <cell r="L392">
            <v>13824.813</v>
          </cell>
          <cell r="M392">
            <v>9120</v>
          </cell>
          <cell r="N392">
            <v>6023.8643000000002</v>
          </cell>
          <cell r="O392">
            <v>37560.766000000003</v>
          </cell>
          <cell r="P392">
            <v>58237.33</v>
          </cell>
          <cell r="Q392">
            <v>44947.97</v>
          </cell>
        </row>
        <row r="393">
          <cell r="C393" t="str">
            <v>Four Corners</v>
          </cell>
          <cell r="E393">
            <v>1572813.1199999999</v>
          </cell>
          <cell r="F393">
            <v>96217.08</v>
          </cell>
          <cell r="G393">
            <v>43711.605000000003</v>
          </cell>
          <cell r="H393">
            <v>168087.83</v>
          </cell>
          <cell r="I393">
            <v>149166.12</v>
          </cell>
          <cell r="J393">
            <v>120942.69500000001</v>
          </cell>
          <cell r="K393">
            <v>103412.69500000001</v>
          </cell>
          <cell r="L393">
            <v>124887.80499999999</v>
          </cell>
          <cell r="M393">
            <v>161978.70000000001</v>
          </cell>
          <cell r="N393">
            <v>155645.03</v>
          </cell>
          <cell r="O393">
            <v>185037.48</v>
          </cell>
          <cell r="P393">
            <v>157602.66</v>
          </cell>
          <cell r="Q393">
            <v>106123.42</v>
          </cell>
        </row>
        <row r="394">
          <cell r="C394" t="str">
            <v>Mead</v>
          </cell>
          <cell r="E394">
            <v>640662.875</v>
          </cell>
          <cell r="F394">
            <v>63917.07</v>
          </cell>
          <cell r="G394">
            <v>14090.138999999999</v>
          </cell>
          <cell r="H394">
            <v>25199.785</v>
          </cell>
          <cell r="I394">
            <v>55781.616999999998</v>
          </cell>
          <cell r="J394">
            <v>43747.023000000001</v>
          </cell>
          <cell r="K394">
            <v>42225.792999999998</v>
          </cell>
          <cell r="L394">
            <v>32206.657999999999</v>
          </cell>
          <cell r="M394">
            <v>49553.32</v>
          </cell>
          <cell r="N394">
            <v>86680.36</v>
          </cell>
          <cell r="O394">
            <v>71314.8</v>
          </cell>
          <cell r="P394">
            <v>89645.62</v>
          </cell>
          <cell r="Q394">
            <v>66300.69</v>
          </cell>
        </row>
        <row r="395">
          <cell r="C395" t="str">
            <v>Mid Columbia</v>
          </cell>
          <cell r="E395">
            <v>1984432.416</v>
          </cell>
          <cell r="F395">
            <v>156447.9</v>
          </cell>
          <cell r="G395">
            <v>18635.666000000001</v>
          </cell>
          <cell r="H395">
            <v>381842.4</v>
          </cell>
          <cell r="I395">
            <v>266085.25</v>
          </cell>
          <cell r="J395">
            <v>17456.813999999998</v>
          </cell>
          <cell r="K395">
            <v>50491.15</v>
          </cell>
          <cell r="L395">
            <v>71537.59</v>
          </cell>
          <cell r="M395">
            <v>142444.38</v>
          </cell>
          <cell r="N395">
            <v>243097.4</v>
          </cell>
          <cell r="O395">
            <v>434446.1</v>
          </cell>
          <cell r="P395">
            <v>152137.25</v>
          </cell>
          <cell r="Q395">
            <v>49810.516000000003</v>
          </cell>
        </row>
        <row r="396">
          <cell r="C396" t="str">
            <v>Mona</v>
          </cell>
          <cell r="E396">
            <v>516252.65400000004</v>
          </cell>
          <cell r="F396">
            <v>39683.555</v>
          </cell>
          <cell r="G396">
            <v>10107.235000000001</v>
          </cell>
          <cell r="H396">
            <v>15342.772999999999</v>
          </cell>
          <cell r="I396">
            <v>41249.894999999997</v>
          </cell>
          <cell r="J396">
            <v>80981.03</v>
          </cell>
          <cell r="K396">
            <v>44009.64</v>
          </cell>
          <cell r="L396">
            <v>25307.291000000001</v>
          </cell>
          <cell r="M396">
            <v>36214.120000000003</v>
          </cell>
          <cell r="N396">
            <v>87844.18</v>
          </cell>
          <cell r="O396">
            <v>36643.06</v>
          </cell>
          <cell r="P396">
            <v>59432.402000000002</v>
          </cell>
          <cell r="Q396">
            <v>39437.472999999998</v>
          </cell>
        </row>
        <row r="397">
          <cell r="C397" t="str">
            <v>NOB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C398" t="str">
            <v>Palo Verde</v>
          </cell>
          <cell r="E398">
            <v>1891525.5899999999</v>
          </cell>
          <cell r="F398">
            <v>24115.708999999999</v>
          </cell>
          <cell r="G398">
            <v>63067.332000000002</v>
          </cell>
          <cell r="H398">
            <v>3733.8020000000001</v>
          </cell>
          <cell r="I398">
            <v>122228.45</v>
          </cell>
          <cell r="J398">
            <v>219014.6</v>
          </cell>
          <cell r="K398">
            <v>231662.84</v>
          </cell>
          <cell r="L398">
            <v>286255.53000000003</v>
          </cell>
          <cell r="M398">
            <v>262548.59999999998</v>
          </cell>
          <cell r="N398">
            <v>325906.03000000003</v>
          </cell>
          <cell r="O398">
            <v>51560.976999999999</v>
          </cell>
          <cell r="P398">
            <v>90119.95</v>
          </cell>
          <cell r="Q398">
            <v>211311.77</v>
          </cell>
        </row>
        <row r="399">
          <cell r="C399" t="str">
            <v>EIM Exports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C400" t="str">
            <v>Trapped Energy</v>
          </cell>
          <cell r="E400">
            <v>3888.2500846999997</v>
          </cell>
          <cell r="F400">
            <v>233.2</v>
          </cell>
          <cell r="G400">
            <v>1782.1000000000001</v>
          </cell>
          <cell r="H400">
            <v>0</v>
          </cell>
          <cell r="I400">
            <v>0</v>
          </cell>
          <cell r="J400">
            <v>834.92125999999996</v>
          </cell>
          <cell r="K400">
            <v>2.7034307000000002</v>
          </cell>
          <cell r="L400">
            <v>0</v>
          </cell>
          <cell r="M400">
            <v>237.29741999999999</v>
          </cell>
          <cell r="N400">
            <v>50.904404</v>
          </cell>
          <cell r="O400">
            <v>284.59998000000002</v>
          </cell>
          <cell r="P400">
            <v>137.60162</v>
          </cell>
          <cell r="Q400">
            <v>324.92196999999999</v>
          </cell>
        </row>
        <row r="401">
          <cell r="C401" t="str">
            <v>DA-RT Balancing</v>
          </cell>
          <cell r="E401">
            <v>2225136.4519650531</v>
          </cell>
          <cell r="F401">
            <v>211621.13835319018</v>
          </cell>
          <cell r="G401">
            <v>132051.33515843033</v>
          </cell>
          <cell r="H401">
            <v>227161.67051493979</v>
          </cell>
          <cell r="I401">
            <v>177666.10707921046</v>
          </cell>
          <cell r="J401">
            <v>192212.34874999957</v>
          </cell>
          <cell r="K401">
            <v>202604.26553189888</v>
          </cell>
          <cell r="L401">
            <v>226541.09261109881</v>
          </cell>
          <cell r="M401">
            <v>234241.24428529924</v>
          </cell>
          <cell r="N401">
            <v>156987.41641411895</v>
          </cell>
          <cell r="O401">
            <v>144840.01812240019</v>
          </cell>
          <cell r="P401">
            <v>161468.63940424996</v>
          </cell>
          <cell r="Q401">
            <v>157741.17574021674</v>
          </cell>
        </row>
        <row r="402">
          <cell r="E402">
            <v>9076297.0765957516</v>
          </cell>
          <cell r="F402">
            <v>640765.43235319015</v>
          </cell>
          <cell r="G402">
            <v>283558.40100443037</v>
          </cell>
          <cell r="H402">
            <v>822286.79391493986</v>
          </cell>
          <cell r="I402">
            <v>818906.10207921045</v>
          </cell>
          <cell r="J402">
            <v>689114.12600999954</v>
          </cell>
          <cell r="K402">
            <v>676065.40396259888</v>
          </cell>
          <cell r="L402">
            <v>780560.77961109881</v>
          </cell>
          <cell r="M402">
            <v>896337.66170529916</v>
          </cell>
          <cell r="N402">
            <v>1062235.185118119</v>
          </cell>
          <cell r="O402">
            <v>961687.80110240018</v>
          </cell>
          <cell r="P402">
            <v>768781.45302424987</v>
          </cell>
          <cell r="Q402">
            <v>675997.9367102168</v>
          </cell>
        </row>
        <row r="404">
          <cell r="E404">
            <v>15689344.71975288</v>
          </cell>
          <cell r="F404">
            <v>2009210.5815686441</v>
          </cell>
          <cell r="G404">
            <v>1782223.9910977643</v>
          </cell>
          <cell r="H404">
            <v>1844123.8580043679</v>
          </cell>
          <cell r="I404">
            <v>1283560.4121821264</v>
          </cell>
          <cell r="J404">
            <v>905352.45999344159</v>
          </cell>
          <cell r="K404">
            <v>895608.80778041889</v>
          </cell>
          <cell r="L404">
            <v>1042416.1832154628</v>
          </cell>
          <cell r="M404">
            <v>1148498.6720311181</v>
          </cell>
          <cell r="N404">
            <v>1289311.172835361</v>
          </cell>
          <cell r="O404">
            <v>1484719.1737150622</v>
          </cell>
          <cell r="P404">
            <v>1131126.0929266918</v>
          </cell>
          <cell r="Q404">
            <v>873193.31440242077</v>
          </cell>
        </row>
        <row r="405">
          <cell r="E405" t="str">
            <v>=</v>
          </cell>
          <cell r="F405" t="str">
            <v>=</v>
          </cell>
          <cell r="G405" t="str">
            <v>=</v>
          </cell>
          <cell r="H405" t="str">
            <v>=</v>
          </cell>
          <cell r="I405" t="str">
            <v>=</v>
          </cell>
          <cell r="J405" t="str">
            <v>=</v>
          </cell>
          <cell r="K405" t="str">
            <v>=</v>
          </cell>
          <cell r="L405" t="str">
            <v>=</v>
          </cell>
          <cell r="M405" t="str">
            <v>=</v>
          </cell>
          <cell r="N405" t="str">
            <v>=</v>
          </cell>
          <cell r="O405" t="str">
            <v>=</v>
          </cell>
          <cell r="P405" t="str">
            <v>=</v>
          </cell>
          <cell r="Q405" t="str">
            <v>=</v>
          </cell>
        </row>
        <row r="406">
          <cell r="E406">
            <v>75919497.44059588</v>
          </cell>
          <cell r="F406">
            <v>7397207.5893446431</v>
          </cell>
          <cell r="G406">
            <v>6547114.508817764</v>
          </cell>
          <cell r="H406">
            <v>6750805.188004368</v>
          </cell>
          <cell r="I406">
            <v>5856218.2601821255</v>
          </cell>
          <cell r="J406">
            <v>5685143.9779934417</v>
          </cell>
          <cell r="K406">
            <v>5900048.590012419</v>
          </cell>
          <cell r="L406">
            <v>6718852.0893034628</v>
          </cell>
          <cell r="M406">
            <v>6563357.7451351173</v>
          </cell>
          <cell r="N406">
            <v>6039936.4245103607</v>
          </cell>
          <cell r="O406">
            <v>6211466.5537150633</v>
          </cell>
          <cell r="P406">
            <v>5946873.2763490919</v>
          </cell>
          <cell r="Q406">
            <v>6302473.2372280201</v>
          </cell>
        </row>
        <row r="407">
          <cell r="E407" t="str">
            <v>=</v>
          </cell>
          <cell r="F407" t="str">
            <v>=</v>
          </cell>
          <cell r="G407" t="str">
            <v>=</v>
          </cell>
          <cell r="H407" t="str">
            <v>=</v>
          </cell>
          <cell r="I407" t="str">
            <v>=</v>
          </cell>
          <cell r="J407" t="str">
            <v>=</v>
          </cell>
          <cell r="K407" t="str">
            <v>=</v>
          </cell>
          <cell r="L407" t="str">
            <v>=</v>
          </cell>
          <cell r="M407" t="str">
            <v>=</v>
          </cell>
          <cell r="N407" t="str">
            <v>=</v>
          </cell>
          <cell r="O407" t="str">
            <v>=</v>
          </cell>
          <cell r="P407" t="str">
            <v>=</v>
          </cell>
          <cell r="Q407" t="str">
            <v>=</v>
          </cell>
        </row>
        <row r="411">
          <cell r="C411" t="str">
            <v>APS Supplemental p27875</v>
          </cell>
          <cell r="E411">
            <v>33750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7650</v>
          </cell>
          <cell r="K411">
            <v>0</v>
          </cell>
          <cell r="L411">
            <v>6900</v>
          </cell>
          <cell r="M411">
            <v>5400</v>
          </cell>
          <cell r="N411">
            <v>1650</v>
          </cell>
          <cell r="O411">
            <v>2850</v>
          </cell>
          <cell r="P411">
            <v>4050</v>
          </cell>
          <cell r="Q411">
            <v>5250</v>
          </cell>
        </row>
        <row r="412">
          <cell r="C412" t="str">
            <v>Avoided Cost Resource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C413" t="str">
            <v>Blanding Purchase p379174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C414" t="str">
            <v>BPA Reserve Purchase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C415" t="str">
            <v>Chehalis Station Service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C416" t="str">
            <v xml:space="preserve">Combine Hills Wind p160595 </v>
          </cell>
          <cell r="E416">
            <v>109253.00242442502</v>
          </cell>
          <cell r="F416">
            <v>8737.1566583000003</v>
          </cell>
          <cell r="G416">
            <v>9505.5101066799998</v>
          </cell>
          <cell r="H416">
            <v>11808.33000478</v>
          </cell>
          <cell r="I416">
            <v>11630.607494455</v>
          </cell>
          <cell r="J416">
            <v>9849.6474527299997</v>
          </cell>
          <cell r="K416">
            <v>10268.855968454</v>
          </cell>
          <cell r="L416">
            <v>8298.5014852599998</v>
          </cell>
          <cell r="M416">
            <v>7327.7718503200003</v>
          </cell>
          <cell r="N416">
            <v>6202.4484307700004</v>
          </cell>
          <cell r="O416">
            <v>7512.0897792960004</v>
          </cell>
          <cell r="P416">
            <v>9280.4977371299992</v>
          </cell>
          <cell r="Q416">
            <v>8831.5854562500008</v>
          </cell>
        </row>
        <row r="417">
          <cell r="C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</row>
        <row r="418">
          <cell r="C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</row>
        <row r="419"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C420" t="str">
            <v>Deseret Purchase p194277</v>
          </cell>
          <cell r="E420">
            <v>578900.03499999992</v>
          </cell>
          <cell r="F420">
            <v>60867.203679999999</v>
          </cell>
          <cell r="G420">
            <v>26050.501574999998</v>
          </cell>
          <cell r="H420">
            <v>9924.0005999999994</v>
          </cell>
          <cell r="I420">
            <v>50943.203079999999</v>
          </cell>
          <cell r="J420">
            <v>33989.702055000002</v>
          </cell>
          <cell r="K420">
            <v>45485.00275</v>
          </cell>
          <cell r="L420">
            <v>61280.703705</v>
          </cell>
          <cell r="M420">
            <v>60784.503675</v>
          </cell>
          <cell r="N420">
            <v>47221.702855000003</v>
          </cell>
          <cell r="O420">
            <v>61280.703705</v>
          </cell>
          <cell r="P420">
            <v>59544.003599999996</v>
          </cell>
          <cell r="Q420">
            <v>61528.803720000004</v>
          </cell>
        </row>
        <row r="421">
          <cell r="C421" t="str">
            <v>Douglas PUD Settlement p38185</v>
          </cell>
          <cell r="E421">
            <v>76098.400000000009</v>
          </cell>
          <cell r="F421">
            <v>3315.2</v>
          </cell>
          <cell r="G421">
            <v>2534.4</v>
          </cell>
          <cell r="H421">
            <v>5841.6</v>
          </cell>
          <cell r="I421">
            <v>9864</v>
          </cell>
          <cell r="J421">
            <v>11484.8</v>
          </cell>
          <cell r="K421">
            <v>11329.6</v>
          </cell>
          <cell r="L421">
            <v>10006.4</v>
          </cell>
          <cell r="M421">
            <v>8160.8</v>
          </cell>
          <cell r="N421">
            <v>3296</v>
          </cell>
          <cell r="O421">
            <v>3580.8</v>
          </cell>
          <cell r="P421">
            <v>3019.2</v>
          </cell>
          <cell r="Q421">
            <v>3665.6</v>
          </cell>
        </row>
        <row r="422">
          <cell r="C422" t="str">
            <v>Eagle Mountain - UAMPS/UMPA</v>
          </cell>
          <cell r="E422">
            <v>64401</v>
          </cell>
          <cell r="F422">
            <v>0</v>
          </cell>
          <cell r="G422">
            <v>0</v>
          </cell>
          <cell r="H422">
            <v>4217</v>
          </cell>
          <cell r="I422">
            <v>4652</v>
          </cell>
          <cell r="J422">
            <v>6853</v>
          </cell>
          <cell r="K422">
            <v>8039</v>
          </cell>
          <cell r="L422">
            <v>7903</v>
          </cell>
          <cell r="M422">
            <v>7635</v>
          </cell>
          <cell r="N422">
            <v>7198</v>
          </cell>
          <cell r="O422">
            <v>5796</v>
          </cell>
          <cell r="P422">
            <v>5196</v>
          </cell>
          <cell r="Q422">
            <v>6912</v>
          </cell>
        </row>
        <row r="423">
          <cell r="C423" t="str">
            <v>Gemstate p99489</v>
          </cell>
          <cell r="E423">
            <v>53149.000619999999</v>
          </cell>
          <cell r="F423">
            <v>0</v>
          </cell>
          <cell r="G423">
            <v>0</v>
          </cell>
          <cell r="H423">
            <v>0</v>
          </cell>
          <cell r="I423">
            <v>2088</v>
          </cell>
          <cell r="J423">
            <v>5630.0001480000001</v>
          </cell>
          <cell r="K423">
            <v>14632.9992</v>
          </cell>
          <cell r="L423">
            <v>15603.000599999999</v>
          </cell>
          <cell r="M423">
            <v>15195.000672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C424" t="str">
            <v>Georgia-Pacific Camas</v>
          </cell>
          <cell r="E424">
            <v>66233.992079999996</v>
          </cell>
          <cell r="F424">
            <v>5625.3527519999998</v>
          </cell>
          <cell r="G424">
            <v>5080.9637759999996</v>
          </cell>
          <cell r="H424">
            <v>5625.3527519999998</v>
          </cell>
          <cell r="I424">
            <v>5443.88976</v>
          </cell>
          <cell r="J424">
            <v>5625.3527519999998</v>
          </cell>
          <cell r="K424">
            <v>5443.88976</v>
          </cell>
          <cell r="L424">
            <v>5625.3527519999998</v>
          </cell>
          <cell r="M424">
            <v>5625.3527519999998</v>
          </cell>
          <cell r="N424">
            <v>5443.88976</v>
          </cell>
          <cell r="O424">
            <v>5625.3527519999998</v>
          </cell>
          <cell r="P424">
            <v>5443.88976</v>
          </cell>
          <cell r="Q424">
            <v>5625.3527519999998</v>
          </cell>
        </row>
        <row r="425">
          <cell r="C425" t="str">
            <v>Grant County 10 aMW p66274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C426" t="str">
            <v>Hermiston Purchase p99563</v>
          </cell>
          <cell r="E426">
            <v>1608426.0019705</v>
          </cell>
          <cell r="F426">
            <v>140933.99729999999</v>
          </cell>
          <cell r="G426">
            <v>124577.42013499999</v>
          </cell>
          <cell r="H426">
            <v>152859.77562499998</v>
          </cell>
          <cell r="I426">
            <v>129856.87991</v>
          </cell>
          <cell r="J426">
            <v>31662.458075000002</v>
          </cell>
          <cell r="K426">
            <v>130367.59823</v>
          </cell>
          <cell r="L426">
            <v>163570.06123000002</v>
          </cell>
          <cell r="M426">
            <v>171414.0826205</v>
          </cell>
          <cell r="N426">
            <v>154498.08307499997</v>
          </cell>
          <cell r="O426">
            <v>170070.102075</v>
          </cell>
          <cell r="P426">
            <v>117206.475465</v>
          </cell>
          <cell r="Q426">
            <v>121409.06823</v>
          </cell>
        </row>
        <row r="427">
          <cell r="C427" t="str">
            <v>Hurricane Purchase p393045</v>
          </cell>
          <cell r="E427">
            <v>1925.6400300000003</v>
          </cell>
          <cell r="F427">
            <v>160.47000456000001</v>
          </cell>
          <cell r="G427">
            <v>160.46999808000001</v>
          </cell>
          <cell r="H427">
            <v>160.47000456000001</v>
          </cell>
          <cell r="I427">
            <v>160.47</v>
          </cell>
          <cell r="J427">
            <v>160.47000456000001</v>
          </cell>
          <cell r="K427">
            <v>160.47</v>
          </cell>
          <cell r="L427">
            <v>160.47000456000001</v>
          </cell>
          <cell r="M427">
            <v>160.47000456000001</v>
          </cell>
          <cell r="N427">
            <v>160.47</v>
          </cell>
          <cell r="O427">
            <v>160.47000456000001</v>
          </cell>
          <cell r="P427">
            <v>160.47</v>
          </cell>
          <cell r="Q427">
            <v>160.47000456000001</v>
          </cell>
        </row>
        <row r="428">
          <cell r="C428" t="str">
            <v>Idaho Power p278538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C429" t="str">
            <v>IPP Purchase</v>
          </cell>
          <cell r="E429">
            <v>537937.98984000005</v>
          </cell>
          <cell r="F429">
            <v>44883.000816</v>
          </cell>
          <cell r="G429">
            <v>37643.000639999998</v>
          </cell>
          <cell r="H429">
            <v>35154.999192000003</v>
          </cell>
          <cell r="I429">
            <v>23636.999520000001</v>
          </cell>
          <cell r="J429">
            <v>44437.998791999999</v>
          </cell>
          <cell r="K429">
            <v>51032.999519999998</v>
          </cell>
          <cell r="L429">
            <v>52476.00144</v>
          </cell>
          <cell r="M429">
            <v>52227.996480000002</v>
          </cell>
          <cell r="N429">
            <v>48834.997199999998</v>
          </cell>
          <cell r="O429">
            <v>49873.995360000001</v>
          </cell>
          <cell r="P429">
            <v>47469.002399999998</v>
          </cell>
          <cell r="Q429">
            <v>50266.998480000002</v>
          </cell>
        </row>
        <row r="430">
          <cell r="C430" t="str">
            <v>Kennecott Generation Incentive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C431" t="str">
            <v>LADWP p491303-4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C432" t="str">
            <v>MagCorp p229846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</row>
        <row r="433">
          <cell r="C433" t="str">
            <v>MagCorp Reserves p510378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C434" t="str">
            <v>Morgan Stanley p189046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C435" t="str">
            <v>Morgan Stanley p272153-6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</row>
        <row r="436">
          <cell r="C436" t="str">
            <v>Morgan Stanley p272154-7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C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</row>
        <row r="438">
          <cell r="C438" t="str">
            <v>Nucor p346856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</row>
        <row r="439">
          <cell r="C439" t="str">
            <v>P4 Production p137215/p145258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</row>
        <row r="440">
          <cell r="C440" t="str">
            <v>PGE Cove p83984</v>
          </cell>
          <cell r="E440">
            <v>12000</v>
          </cell>
          <cell r="F440">
            <v>1014</v>
          </cell>
          <cell r="G440">
            <v>942</v>
          </cell>
          <cell r="H440">
            <v>1014</v>
          </cell>
          <cell r="I440">
            <v>990</v>
          </cell>
          <cell r="J440">
            <v>1014</v>
          </cell>
          <cell r="K440">
            <v>990</v>
          </cell>
          <cell r="L440">
            <v>1014</v>
          </cell>
          <cell r="M440">
            <v>1014</v>
          </cell>
          <cell r="N440">
            <v>990</v>
          </cell>
          <cell r="O440">
            <v>1014</v>
          </cell>
          <cell r="P440">
            <v>990</v>
          </cell>
          <cell r="Q440">
            <v>1014</v>
          </cell>
        </row>
        <row r="441">
          <cell r="C441" t="str">
            <v>Rock River Wind p100371</v>
          </cell>
          <cell r="E441">
            <v>141414.41332534599</v>
          </cell>
          <cell r="F441">
            <v>19183.846076220001</v>
          </cell>
          <cell r="G441">
            <v>12335.50207189</v>
          </cell>
          <cell r="H441">
            <v>15856.54295334</v>
          </cell>
          <cell r="I441">
            <v>13576.63426321</v>
          </cell>
          <cell r="J441">
            <v>9141.1817780000001</v>
          </cell>
          <cell r="K441">
            <v>7986.9187750000001</v>
          </cell>
          <cell r="L441">
            <v>4692.5921737560002</v>
          </cell>
          <cell r="M441">
            <v>5545.6960410700003</v>
          </cell>
          <cell r="N441">
            <v>7534.7119238100004</v>
          </cell>
          <cell r="O441">
            <v>14635.457850639999</v>
          </cell>
          <cell r="P441">
            <v>15594.51187271</v>
          </cell>
          <cell r="Q441">
            <v>15330.8175457</v>
          </cell>
        </row>
        <row r="442">
          <cell r="C442" t="str">
            <v>Roseburg Forest Products p312292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C443" t="str">
            <v>Small Purchases east</v>
          </cell>
          <cell r="E443">
            <v>529.44544223999992</v>
          </cell>
          <cell r="F443">
            <v>22.045002719999999</v>
          </cell>
          <cell r="G443">
            <v>27.124000511999999</v>
          </cell>
          <cell r="H443">
            <v>68.381166480000005</v>
          </cell>
          <cell r="I443">
            <v>48.794400000000003</v>
          </cell>
          <cell r="J443">
            <v>38.354201424000003</v>
          </cell>
          <cell r="K443">
            <v>39.593251440000003</v>
          </cell>
          <cell r="L443">
            <v>36.250251263999999</v>
          </cell>
          <cell r="M443">
            <v>40.635003359999999</v>
          </cell>
          <cell r="N443">
            <v>63.187754400000003</v>
          </cell>
          <cell r="O443">
            <v>47.442249959999998</v>
          </cell>
          <cell r="P443">
            <v>45.357656400000003</v>
          </cell>
          <cell r="Q443">
            <v>52.280504280000002</v>
          </cell>
        </row>
        <row r="444">
          <cell r="C444" t="str">
            <v>Small Purchases west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C445" t="str">
            <v>Three Buttes Wind p460457</v>
          </cell>
          <cell r="E445">
            <v>342022.341370804</v>
          </cell>
          <cell r="F445">
            <v>46238.825041720003</v>
          </cell>
          <cell r="G445">
            <v>31221.43714283</v>
          </cell>
          <cell r="H445">
            <v>35549.624836499999</v>
          </cell>
          <cell r="I445">
            <v>28058.874989129999</v>
          </cell>
          <cell r="J445">
            <v>23859.900307470001</v>
          </cell>
          <cell r="K445">
            <v>21575.650193320002</v>
          </cell>
          <cell r="L445">
            <v>13397.364071563999</v>
          </cell>
          <cell r="M445">
            <v>16001.840591599999</v>
          </cell>
          <cell r="N445">
            <v>17459.26354828</v>
          </cell>
          <cell r="O445">
            <v>28480.60110761</v>
          </cell>
          <cell r="P445">
            <v>38197.682654240001</v>
          </cell>
          <cell r="Q445">
            <v>41981.276886539999</v>
          </cell>
        </row>
        <row r="446">
          <cell r="C446" t="str">
            <v>Top of the World Wind p522807</v>
          </cell>
          <cell r="E446">
            <v>657908.84113289008</v>
          </cell>
          <cell r="F446">
            <v>85990.123344859996</v>
          </cell>
          <cell r="G446">
            <v>58562.401718399997</v>
          </cell>
          <cell r="H446">
            <v>69517.230242580001</v>
          </cell>
          <cell r="I446">
            <v>56413.451137520002</v>
          </cell>
          <cell r="J446">
            <v>48196.711792299997</v>
          </cell>
          <cell r="K446">
            <v>42569.715144740003</v>
          </cell>
          <cell r="L446">
            <v>29638.051753690001</v>
          </cell>
          <cell r="M446">
            <v>30486.898717249998</v>
          </cell>
          <cell r="N446">
            <v>33740.658827699997</v>
          </cell>
          <cell r="O446">
            <v>55987.557189389998</v>
          </cell>
          <cell r="P446">
            <v>72295.296585119999</v>
          </cell>
          <cell r="Q446">
            <v>74510.744679340001</v>
          </cell>
        </row>
        <row r="447">
          <cell r="C447" t="str">
            <v>Tri-State Purchase p27057</v>
          </cell>
          <cell r="E447">
            <v>109507.5</v>
          </cell>
          <cell r="F447">
            <v>8070</v>
          </cell>
          <cell r="G447">
            <v>6627.5</v>
          </cell>
          <cell r="H447">
            <v>6721.25</v>
          </cell>
          <cell r="I447">
            <v>6430</v>
          </cell>
          <cell r="J447">
            <v>6526.25</v>
          </cell>
          <cell r="K447">
            <v>7453.75</v>
          </cell>
          <cell r="L447">
            <v>13205</v>
          </cell>
          <cell r="M447">
            <v>12717.5</v>
          </cell>
          <cell r="N447">
            <v>12150</v>
          </cell>
          <cell r="O447">
            <v>9987.5</v>
          </cell>
          <cell r="P447">
            <v>9111.25</v>
          </cell>
          <cell r="Q447">
            <v>10507.5</v>
          </cell>
        </row>
        <row r="448">
          <cell r="C448" t="str">
            <v>West Valley Toll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C449" t="str">
            <v>Wolverine Creek Wind p244520</v>
          </cell>
          <cell r="E449">
            <v>178578.98418468997</v>
          </cell>
          <cell r="F449">
            <v>13180.480064240001</v>
          </cell>
          <cell r="G449">
            <v>15450.352913410001</v>
          </cell>
          <cell r="H449">
            <v>20886.447556989999</v>
          </cell>
          <cell r="I449">
            <v>18394.03223398</v>
          </cell>
          <cell r="J449">
            <v>14854.6570099</v>
          </cell>
          <cell r="K449">
            <v>15778.855935109999</v>
          </cell>
          <cell r="L449">
            <v>12487.77489701</v>
          </cell>
          <cell r="M449">
            <v>10484.95025426</v>
          </cell>
          <cell r="N449">
            <v>11043.717695159999</v>
          </cell>
          <cell r="O449">
            <v>15033.891869999999</v>
          </cell>
          <cell r="P449">
            <v>17396.16353768</v>
          </cell>
          <cell r="Q449">
            <v>13587.66021695</v>
          </cell>
        </row>
        <row r="452">
          <cell r="E452">
            <v>4572036.5874208948</v>
          </cell>
          <cell r="F452">
            <v>438221.70074061997</v>
          </cell>
          <cell r="G452">
            <v>330718.58407780196</v>
          </cell>
          <cell r="H452">
            <v>375205.00493422995</v>
          </cell>
          <cell r="I452">
            <v>362187.83678829507</v>
          </cell>
          <cell r="J452">
            <v>260974.484368384</v>
          </cell>
          <cell r="K452">
            <v>373154.89872806403</v>
          </cell>
          <cell r="L452">
            <v>406294.52436410403</v>
          </cell>
          <cell r="M452">
            <v>410222.49866191996</v>
          </cell>
          <cell r="N452">
            <v>357487.13107012003</v>
          </cell>
          <cell r="O452">
            <v>431935.96394345595</v>
          </cell>
          <cell r="P452">
            <v>404999.80126827996</v>
          </cell>
          <cell r="Q452">
            <v>420634.15847561997</v>
          </cell>
        </row>
        <row r="455">
          <cell r="C455" t="str">
            <v>Constellation 2013-2016</v>
          </cell>
          <cell r="E455">
            <v>123200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41600</v>
          </cell>
          <cell r="M455">
            <v>41600</v>
          </cell>
          <cell r="N455">
            <v>40000</v>
          </cell>
          <cell r="O455">
            <v>0</v>
          </cell>
          <cell r="P455">
            <v>0</v>
          </cell>
          <cell r="Q455">
            <v>0</v>
          </cell>
        </row>
        <row r="456"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60">
          <cell r="C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C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3">
          <cell r="E463">
            <v>123200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41600</v>
          </cell>
          <cell r="M463">
            <v>41600</v>
          </cell>
          <cell r="N463">
            <v>40000</v>
          </cell>
          <cell r="O463">
            <v>0</v>
          </cell>
          <cell r="P463">
            <v>0</v>
          </cell>
          <cell r="Q463">
            <v>0</v>
          </cell>
        </row>
        <row r="466">
          <cell r="C466" t="str">
            <v>QF California</v>
          </cell>
          <cell r="E466">
            <v>103139.129836272</v>
          </cell>
          <cell r="F466">
            <v>4136.5352150400004</v>
          </cell>
          <cell r="G466">
            <v>8393.7266851200002</v>
          </cell>
          <cell r="H466">
            <v>9349.236498960001</v>
          </cell>
          <cell r="I466">
            <v>11602.520491679999</v>
          </cell>
          <cell r="J466">
            <v>11820.996381024001</v>
          </cell>
          <cell r="K466">
            <v>9874.811952</v>
          </cell>
          <cell r="L466">
            <v>6860.7174306240004</v>
          </cell>
          <cell r="M466">
            <v>6154.9780799999999</v>
          </cell>
          <cell r="N466">
            <v>5864.8495536</v>
          </cell>
          <cell r="O466">
            <v>9169.3816458239999</v>
          </cell>
          <cell r="P466">
            <v>9379.5162048000002</v>
          </cell>
          <cell r="Q466">
            <v>10531.859697599999</v>
          </cell>
        </row>
        <row r="467">
          <cell r="C467" t="str">
            <v>QF Idaho</v>
          </cell>
          <cell r="E467">
            <v>97301.829924720019</v>
          </cell>
          <cell r="F467">
            <v>6119.0552750400002</v>
          </cell>
          <cell r="G467">
            <v>6901.2162844800005</v>
          </cell>
          <cell r="H467">
            <v>7388.7041983199997</v>
          </cell>
          <cell r="I467">
            <v>8303.4792144000003</v>
          </cell>
          <cell r="J467">
            <v>10581.61664688</v>
          </cell>
          <cell r="K467">
            <v>11640.962577600001</v>
          </cell>
          <cell r="L467">
            <v>9477.5608377600001</v>
          </cell>
          <cell r="M467">
            <v>7610.7919629600001</v>
          </cell>
          <cell r="N467">
            <v>7168.306147199999</v>
          </cell>
          <cell r="O467">
            <v>7618.4728552800007</v>
          </cell>
          <cell r="P467">
            <v>7458.1958663999994</v>
          </cell>
          <cell r="Q467">
            <v>7033.4680583999998</v>
          </cell>
        </row>
        <row r="468">
          <cell r="C468" t="str">
            <v>QF Oregon</v>
          </cell>
          <cell r="E468">
            <v>196378.71297564002</v>
          </cell>
          <cell r="F468">
            <v>13119.725938560001</v>
          </cell>
          <cell r="G468">
            <v>12875.01880896</v>
          </cell>
          <cell r="H468">
            <v>14652.344980079999</v>
          </cell>
          <cell r="I468">
            <v>18089.834349600002</v>
          </cell>
          <cell r="J468">
            <v>20939.887618560002</v>
          </cell>
          <cell r="K468">
            <v>19859.712911999999</v>
          </cell>
          <cell r="L468">
            <v>19992.680602320001</v>
          </cell>
          <cell r="M468">
            <v>19113.888623160001</v>
          </cell>
          <cell r="N468">
            <v>18084.929662800001</v>
          </cell>
          <cell r="O468">
            <v>14904.132108720001</v>
          </cell>
          <cell r="P468">
            <v>11893.3190784</v>
          </cell>
          <cell r="Q468">
            <v>12853.23829248</v>
          </cell>
        </row>
        <row r="469">
          <cell r="C469" t="str">
            <v>QF Utah</v>
          </cell>
          <cell r="E469">
            <v>62044.293700709997</v>
          </cell>
          <cell r="F469">
            <v>2383.2264072930002</v>
          </cell>
          <cell r="G469">
            <v>2366.7408188200002</v>
          </cell>
          <cell r="H469">
            <v>2780.4439604290001</v>
          </cell>
          <cell r="I469">
            <v>3058.6208370000004</v>
          </cell>
          <cell r="J469">
            <v>3658.0631488910003</v>
          </cell>
          <cell r="K469">
            <v>6182.1204264000007</v>
          </cell>
          <cell r="L469">
            <v>5534.7429963670002</v>
          </cell>
          <cell r="M469">
            <v>8526.9198200800001</v>
          </cell>
          <cell r="N469">
            <v>7636.8762017999998</v>
          </cell>
          <cell r="O469">
            <v>7909.3144343000004</v>
          </cell>
          <cell r="P469">
            <v>6686.0583439500006</v>
          </cell>
          <cell r="Q469">
            <v>5321.1663053800003</v>
          </cell>
        </row>
        <row r="470">
          <cell r="C470" t="str">
            <v>QF Washington</v>
          </cell>
          <cell r="E470">
            <v>10493.66337144</v>
          </cell>
          <cell r="F470">
            <v>281.79500711999998</v>
          </cell>
          <cell r="G470">
            <v>252.19998720000001</v>
          </cell>
          <cell r="H470">
            <v>293.12912544</v>
          </cell>
          <cell r="I470">
            <v>443.70002879999998</v>
          </cell>
          <cell r="J470">
            <v>864.92380800000001</v>
          </cell>
          <cell r="K470">
            <v>1431.54</v>
          </cell>
          <cell r="L470">
            <v>1867.0918079999999</v>
          </cell>
          <cell r="M470">
            <v>1987.6198079999999</v>
          </cell>
          <cell r="N470">
            <v>1648.98</v>
          </cell>
          <cell r="O470">
            <v>765.22773359999997</v>
          </cell>
          <cell r="P470">
            <v>328.95624240000001</v>
          </cell>
          <cell r="Q470">
            <v>328.49982288000001</v>
          </cell>
        </row>
        <row r="471">
          <cell r="C471" t="str">
            <v>QF Wyoming</v>
          </cell>
          <cell r="E471">
            <v>8924.2761715199995</v>
          </cell>
          <cell r="F471">
            <v>868.18397879999998</v>
          </cell>
          <cell r="G471">
            <v>1117.1496671999998</v>
          </cell>
          <cell r="H471">
            <v>994.79698367999993</v>
          </cell>
          <cell r="I471">
            <v>744.96284639999999</v>
          </cell>
          <cell r="J471">
            <v>643.92795264000006</v>
          </cell>
          <cell r="K471">
            <v>502.47621359999994</v>
          </cell>
          <cell r="L471">
            <v>493.50712632</v>
          </cell>
          <cell r="M471">
            <v>509.26765776000002</v>
          </cell>
          <cell r="N471">
            <v>534.61909439999999</v>
          </cell>
          <cell r="O471">
            <v>602.73782112000004</v>
          </cell>
          <cell r="P471">
            <v>937.22019839999996</v>
          </cell>
          <cell r="Q471">
            <v>975.42663119999997</v>
          </cell>
        </row>
        <row r="472">
          <cell r="C472" t="str">
            <v>Biomass One QF</v>
          </cell>
          <cell r="E472">
            <v>190060.568608</v>
          </cell>
          <cell r="F472">
            <v>19131.329895999999</v>
          </cell>
          <cell r="G472">
            <v>17675.299200000001</v>
          </cell>
          <cell r="H472">
            <v>18873.030808</v>
          </cell>
          <cell r="I472">
            <v>19915.843936000001</v>
          </cell>
          <cell r="J472">
            <v>0</v>
          </cell>
          <cell r="K472">
            <v>0</v>
          </cell>
          <cell r="L472">
            <v>19770.540720000001</v>
          </cell>
          <cell r="M472">
            <v>20159.757008</v>
          </cell>
          <cell r="N472">
            <v>21827.95984</v>
          </cell>
          <cell r="O472">
            <v>17864.729975999999</v>
          </cell>
          <cell r="P472">
            <v>16995.255551999999</v>
          </cell>
          <cell r="Q472">
            <v>17846.821671999998</v>
          </cell>
        </row>
        <row r="473">
          <cell r="C473" t="str">
            <v>Black Cap II Solar QF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C474" t="str">
            <v>Butter Creek Wind QF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C475" t="str">
            <v>Champlin Blue Mtn Wind QF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C476" t="str">
            <v>Chevron Wind p499335 QF</v>
          </cell>
          <cell r="E476">
            <v>22443.104536179999</v>
          </cell>
          <cell r="F476">
            <v>6525.5700276999996</v>
          </cell>
          <cell r="G476">
            <v>4071.5270503500001</v>
          </cell>
          <cell r="H476">
            <v>5053.9674529599997</v>
          </cell>
          <cell r="I476">
            <v>3546.0099928</v>
          </cell>
          <cell r="J476">
            <v>3246.0300123699999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C477" t="str">
            <v>Chopin Wind QF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C478" t="str">
            <v>Co-Gen II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C479" t="str">
            <v>DCFP p316701 QF</v>
          </cell>
          <cell r="E479">
            <v>4276.4998728</v>
          </cell>
          <cell r="F479">
            <v>392.60002079999998</v>
          </cell>
          <cell r="G479">
            <v>295.99999295999999</v>
          </cell>
          <cell r="H479">
            <v>450.40001183999999</v>
          </cell>
          <cell r="I479">
            <v>587.79997200000003</v>
          </cell>
          <cell r="J479">
            <v>942.29995680000002</v>
          </cell>
          <cell r="K479">
            <v>928.09994400000005</v>
          </cell>
          <cell r="L479">
            <v>679.2999744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C480" t="str">
            <v>Co-Gen II p349170 QF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</row>
        <row r="481">
          <cell r="C481" t="str">
            <v>Enterprise Solar I QF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</row>
        <row r="482">
          <cell r="C482" t="str">
            <v>Escalante Solar I QF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</row>
        <row r="483">
          <cell r="C483" t="str">
            <v>Escalante Solar II QF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</row>
        <row r="484">
          <cell r="C484" t="str">
            <v>Escalante Solar III QF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C485" t="str">
            <v>Evergreen BioPower p351030 QF</v>
          </cell>
          <cell r="E485">
            <v>41342.307316799997</v>
          </cell>
          <cell r="F485">
            <v>3237.6518448000002</v>
          </cell>
          <cell r="G485">
            <v>2764.308</v>
          </cell>
          <cell r="H485">
            <v>2777.6736000000001</v>
          </cell>
          <cell r="I485">
            <v>2461.4655456</v>
          </cell>
          <cell r="J485">
            <v>2739.1739711999999</v>
          </cell>
          <cell r="K485">
            <v>3011.0521824000002</v>
          </cell>
          <cell r="L485">
            <v>4516.8489840000002</v>
          </cell>
          <cell r="M485">
            <v>4302.7801200000004</v>
          </cell>
          <cell r="N485">
            <v>4174.0123344000003</v>
          </cell>
          <cell r="O485">
            <v>4462.6770384000001</v>
          </cell>
          <cell r="P485">
            <v>3301.9664400000001</v>
          </cell>
          <cell r="Q485">
            <v>3592.6972559999999</v>
          </cell>
        </row>
        <row r="486">
          <cell r="C486" t="str">
            <v>ExxonMobil p255042 QF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C487" t="str">
            <v>Five Pine Wind QF</v>
          </cell>
          <cell r="E487">
            <v>107827.43384311198</v>
          </cell>
          <cell r="F487">
            <v>8592.8589438300005</v>
          </cell>
          <cell r="G487">
            <v>9582.1802311570009</v>
          </cell>
          <cell r="H487">
            <v>11039.642788470999</v>
          </cell>
          <cell r="I487">
            <v>10565.450896550001</v>
          </cell>
          <cell r="J487">
            <v>9328.5272955060009</v>
          </cell>
          <cell r="K487">
            <v>8564.9643446299997</v>
          </cell>
          <cell r="L487">
            <v>7411.8690425140003</v>
          </cell>
          <cell r="M487">
            <v>7141.0921815399997</v>
          </cell>
          <cell r="N487">
            <v>8106.5623243</v>
          </cell>
          <cell r="O487">
            <v>8454.1359560879991</v>
          </cell>
          <cell r="P487">
            <v>10569.367930856</v>
          </cell>
          <cell r="Q487">
            <v>8470.7819076699998</v>
          </cell>
        </row>
        <row r="488">
          <cell r="C488" t="str">
            <v>Foote Creek III Wind QF</v>
          </cell>
          <cell r="E488">
            <v>78539.842846241998</v>
          </cell>
          <cell r="F488">
            <v>10986.4594242</v>
          </cell>
          <cell r="G488">
            <v>6939.7928654999996</v>
          </cell>
          <cell r="H488">
            <v>8691.5746708999995</v>
          </cell>
          <cell r="I488">
            <v>7616.8506731280004</v>
          </cell>
          <cell r="J488">
            <v>5023.8214938000001</v>
          </cell>
          <cell r="K488">
            <v>4119.6088364200004</v>
          </cell>
          <cell r="L488">
            <v>2361.3340253000001</v>
          </cell>
          <cell r="M488">
            <v>3031.7622270900001</v>
          </cell>
          <cell r="N488">
            <v>3958.453709894</v>
          </cell>
          <cell r="O488">
            <v>7753.13909874</v>
          </cell>
          <cell r="P488">
            <v>9347.1061933000001</v>
          </cell>
          <cell r="Q488">
            <v>8709.9396279699995</v>
          </cell>
        </row>
        <row r="489">
          <cell r="C489" t="str">
            <v>Kennecott Refinery QF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C490" t="str">
            <v>Kennecott Smelter QF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C491" t="str">
            <v>Latigo Wind Park QF</v>
          </cell>
          <cell r="E491">
            <v>93146.679088799996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16073.915493</v>
          </cell>
          <cell r="K491">
            <v>12990.87012</v>
          </cell>
          <cell r="L491">
            <v>9484.9951660000006</v>
          </cell>
          <cell r="M491">
            <v>7497.9947318000004</v>
          </cell>
          <cell r="N491">
            <v>9793.9798200000005</v>
          </cell>
          <cell r="O491">
            <v>13579.897293</v>
          </cell>
          <cell r="P491">
            <v>11852.999865</v>
          </cell>
          <cell r="Q491">
            <v>11872.026599999999</v>
          </cell>
        </row>
        <row r="492">
          <cell r="C492" t="str">
            <v>Long Ridge Wind I QF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</row>
        <row r="493">
          <cell r="C493" t="str">
            <v>Mariah Wind QF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C494" t="str">
            <v>Mountain Wind 1 p367721 QF</v>
          </cell>
          <cell r="E494">
            <v>178970.28603879301</v>
          </cell>
          <cell r="F494">
            <v>26509.710827980001</v>
          </cell>
          <cell r="G494">
            <v>19585.735332142998</v>
          </cell>
          <cell r="H494">
            <v>18774.842272474001</v>
          </cell>
          <cell r="I494">
            <v>17099.828449542001</v>
          </cell>
          <cell r="J494">
            <v>12172.136747869999</v>
          </cell>
          <cell r="K494">
            <v>11504.536347560001</v>
          </cell>
          <cell r="L494">
            <v>6342.7449325999996</v>
          </cell>
          <cell r="M494">
            <v>7077.83660831</v>
          </cell>
          <cell r="N494">
            <v>7445.1866518639999</v>
          </cell>
          <cell r="O494">
            <v>15045.558827479999</v>
          </cell>
          <cell r="P494">
            <v>18142.41989587</v>
          </cell>
          <cell r="Q494">
            <v>19269.749145099999</v>
          </cell>
        </row>
        <row r="495">
          <cell r="C495" t="str">
            <v>Mountain Wind 2 p398449 QF</v>
          </cell>
          <cell r="E495">
            <v>237778.35738680698</v>
          </cell>
          <cell r="F495">
            <v>33795.352374239999</v>
          </cell>
          <cell r="G495">
            <v>25795.724928600001</v>
          </cell>
          <cell r="H495">
            <v>24747.589669569999</v>
          </cell>
          <cell r="I495">
            <v>22730.5758197</v>
          </cell>
          <cell r="J495">
            <v>16812.382279450001</v>
          </cell>
          <cell r="K495">
            <v>16133.928241607</v>
          </cell>
          <cell r="L495">
            <v>8565.9035457499995</v>
          </cell>
          <cell r="M495">
            <v>9122.1904809299995</v>
          </cell>
          <cell r="N495">
            <v>10455.92793005</v>
          </cell>
          <cell r="O495">
            <v>20225.509273430001</v>
          </cell>
          <cell r="P495">
            <v>24516.482434879999</v>
          </cell>
          <cell r="Q495">
            <v>24876.790408600002</v>
          </cell>
        </row>
        <row r="496">
          <cell r="C496" t="str">
            <v>North Point Wind QF</v>
          </cell>
          <cell r="E496">
            <v>236531.88555610899</v>
          </cell>
          <cell r="F496">
            <v>18515.727059000001</v>
          </cell>
          <cell r="G496">
            <v>20729.113339186999</v>
          </cell>
          <cell r="H496">
            <v>23862.177642684001</v>
          </cell>
          <cell r="I496">
            <v>23402.925972426001</v>
          </cell>
          <cell r="J496">
            <v>20445.526682420001</v>
          </cell>
          <cell r="K496">
            <v>19083.802451021998</v>
          </cell>
          <cell r="L496">
            <v>16702.427537889998</v>
          </cell>
          <cell r="M496">
            <v>16420.434884599999</v>
          </cell>
          <cell r="N496">
            <v>18274.17100663</v>
          </cell>
          <cell r="O496">
            <v>18927.255333559999</v>
          </cell>
          <cell r="P496">
            <v>22343.817591890001</v>
          </cell>
          <cell r="Q496">
            <v>17824.5060548</v>
          </cell>
        </row>
        <row r="497">
          <cell r="C497" t="str">
            <v>OM Power I Geothermal QF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</row>
        <row r="498">
          <cell r="C498" t="str">
            <v>Oregon Wind Farm QF</v>
          </cell>
          <cell r="E498">
            <v>169393.142890652</v>
          </cell>
          <cell r="F498">
            <v>11096.387628320001</v>
          </cell>
          <cell r="G498">
            <v>13350.021536849999</v>
          </cell>
          <cell r="H498">
            <v>15275.642556819999</v>
          </cell>
          <cell r="I498">
            <v>18627.12755818</v>
          </cell>
          <cell r="J498">
            <v>17991.030904539999</v>
          </cell>
          <cell r="K498">
            <v>18354.399920312</v>
          </cell>
          <cell r="L498">
            <v>16184.85797508</v>
          </cell>
          <cell r="M498">
            <v>14553.924548909999</v>
          </cell>
          <cell r="N498">
            <v>11252.529353399999</v>
          </cell>
          <cell r="O498">
            <v>10159.85808794</v>
          </cell>
          <cell r="P498">
            <v>11377.6403811</v>
          </cell>
          <cell r="Q498">
            <v>11169.722439200001</v>
          </cell>
        </row>
        <row r="499">
          <cell r="C499" t="str">
            <v>Orem Family Wind QF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C500" t="str">
            <v>Pioneer Wind Park I QF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C501" t="str">
            <v>Power County North Wind QF p575612</v>
          </cell>
          <cell r="E501">
            <v>66562.346914866997</v>
          </cell>
          <cell r="F501">
            <v>5380.908633</v>
          </cell>
          <cell r="G501">
            <v>6253.9909585510004</v>
          </cell>
          <cell r="H501">
            <v>7075.3502161839997</v>
          </cell>
          <cell r="I501">
            <v>7240.597841672</v>
          </cell>
          <cell r="J501">
            <v>5981.1648893900001</v>
          </cell>
          <cell r="K501">
            <v>5435.8248454100003</v>
          </cell>
          <cell r="L501">
            <v>4113.4900018500002</v>
          </cell>
          <cell r="M501">
            <v>3603.9507375399999</v>
          </cell>
          <cell r="N501">
            <v>4294.5790455679999</v>
          </cell>
          <cell r="O501">
            <v>5589.9156820300004</v>
          </cell>
          <cell r="P501">
            <v>5919.7018690719997</v>
          </cell>
          <cell r="Q501">
            <v>5672.8721945999996</v>
          </cell>
        </row>
        <row r="502">
          <cell r="C502" t="str">
            <v>Power County South Wind QF p575614</v>
          </cell>
          <cell r="E502">
            <v>61290.556350275008</v>
          </cell>
          <cell r="F502">
            <v>5057.6271410899999</v>
          </cell>
          <cell r="G502">
            <v>5674.3795420639999</v>
          </cell>
          <cell r="H502">
            <v>6802.9595321799998</v>
          </cell>
          <cell r="I502">
            <v>6800.5810916600003</v>
          </cell>
          <cell r="J502">
            <v>5197.0782169800004</v>
          </cell>
          <cell r="K502">
            <v>5087.1952410599997</v>
          </cell>
          <cell r="L502">
            <v>3581.466407459</v>
          </cell>
          <cell r="M502">
            <v>3406.2472816200002</v>
          </cell>
          <cell r="N502">
            <v>3915.6111991299999</v>
          </cell>
          <cell r="O502">
            <v>4913.4992883860004</v>
          </cell>
          <cell r="P502">
            <v>5687.3122148760003</v>
          </cell>
          <cell r="Q502">
            <v>5166.5991937700001</v>
          </cell>
        </row>
        <row r="503">
          <cell r="C503" t="str">
            <v>Roseburg Dillard QF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C504" t="str">
            <v>SF Phosphates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C505" t="str">
            <v>Spanish Fork Wind 2 p311681 QF</v>
          </cell>
          <cell r="E505">
            <v>47344.145335588997</v>
          </cell>
          <cell r="F505">
            <v>3674.4298826600002</v>
          </cell>
          <cell r="G505">
            <v>2938.30508977</v>
          </cell>
          <cell r="H505">
            <v>3528.7825117799998</v>
          </cell>
          <cell r="I505">
            <v>2816.4374406390002</v>
          </cell>
          <cell r="J505">
            <v>3088.1048996499999</v>
          </cell>
          <cell r="K505">
            <v>3751.1157144499998</v>
          </cell>
          <cell r="L505">
            <v>4801.8412590199996</v>
          </cell>
          <cell r="M505">
            <v>5061.0318538000001</v>
          </cell>
          <cell r="N505">
            <v>4692.3207020500004</v>
          </cell>
          <cell r="O505">
            <v>4527.2206560300001</v>
          </cell>
          <cell r="P505">
            <v>4467.3139020600001</v>
          </cell>
          <cell r="Q505">
            <v>3997.24142368</v>
          </cell>
        </row>
        <row r="506">
          <cell r="C506" t="str">
            <v>Sunnyside p83997/p59965 QF</v>
          </cell>
          <cell r="E506">
            <v>417591.24004799995</v>
          </cell>
          <cell r="F506">
            <v>37724.595888000003</v>
          </cell>
          <cell r="G506">
            <v>34636.559999999998</v>
          </cell>
          <cell r="H506">
            <v>37464.343200000003</v>
          </cell>
          <cell r="I506">
            <v>18652.608</v>
          </cell>
          <cell r="J506">
            <v>38256.926399999997</v>
          </cell>
          <cell r="K506">
            <v>36316.872000000003</v>
          </cell>
          <cell r="L506">
            <v>38095.2552</v>
          </cell>
          <cell r="M506">
            <v>36407.565600000002</v>
          </cell>
          <cell r="N506">
            <v>37156.39056</v>
          </cell>
          <cell r="O506">
            <v>28253.663999999997</v>
          </cell>
          <cell r="P506">
            <v>36156.6</v>
          </cell>
          <cell r="Q506">
            <v>38469.859199999999</v>
          </cell>
        </row>
        <row r="507">
          <cell r="C507" t="str">
            <v>Tata Chemicals QF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C508" t="str">
            <v>Tesoro QF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C509" t="str">
            <v>Threemile Canyon Wind QF p500139</v>
          </cell>
          <cell r="E509">
            <v>23378.968804361997</v>
          </cell>
          <cell r="F509">
            <v>1427.034210953</v>
          </cell>
          <cell r="G509">
            <v>1815.9050035</v>
          </cell>
          <cell r="H509">
            <v>1961.2561840400001</v>
          </cell>
          <cell r="I509">
            <v>2609.1014210899998</v>
          </cell>
          <cell r="J509">
            <v>2654.0449061300001</v>
          </cell>
          <cell r="K509">
            <v>2899.121871069</v>
          </cell>
          <cell r="L509">
            <v>2403.0196794600001</v>
          </cell>
          <cell r="M509">
            <v>2164.8136621499998</v>
          </cell>
          <cell r="N509">
            <v>1486.3457124609999</v>
          </cell>
          <cell r="O509">
            <v>1253.7654658490001</v>
          </cell>
          <cell r="P509">
            <v>1415.28394336</v>
          </cell>
          <cell r="Q509">
            <v>1289.2767443</v>
          </cell>
        </row>
        <row r="510">
          <cell r="C510" t="str">
            <v>US Magnesium QF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C511" t="str">
            <v>Utah Pavant Solar QF</v>
          </cell>
          <cell r="E511">
            <v>167.52994039999999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167.52994039999999</v>
          </cell>
        </row>
        <row r="512">
          <cell r="C512" t="str">
            <v>Utah Red Hills Solar QF</v>
          </cell>
          <cell r="E512">
            <v>303.14725700000002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303.14725700000002</v>
          </cell>
        </row>
        <row r="514">
          <cell r="E514">
            <v>2455229.94861509</v>
          </cell>
          <cell r="F514">
            <v>218956.76562442601</v>
          </cell>
          <cell r="G514">
            <v>204014.89532241199</v>
          </cell>
          <cell r="H514">
            <v>221837.88886481198</v>
          </cell>
          <cell r="I514">
            <v>206916.32237886699</v>
          </cell>
          <cell r="J514">
            <v>208461.579705101</v>
          </cell>
          <cell r="K514">
            <v>197673.01614153996</v>
          </cell>
          <cell r="L514">
            <v>189242.19525271401</v>
          </cell>
          <cell r="M514">
            <v>183854.84787825</v>
          </cell>
          <cell r="N514">
            <v>187772.59084954704</v>
          </cell>
          <cell r="O514">
            <v>201980.09257577694</v>
          </cell>
          <cell r="P514">
            <v>218776.53414861401</v>
          </cell>
          <cell r="Q514">
            <v>215743.21987303006</v>
          </cell>
        </row>
        <row r="517">
          <cell r="C517" t="str">
            <v>Canadian Entitlement p60828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C518" t="str">
            <v>Chelan - Rocky Reach p60827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C519" t="str">
            <v>Douglas - Wells p60828</v>
          </cell>
          <cell r="E519">
            <v>252671.745394</v>
          </cell>
          <cell r="F519">
            <v>26021.247646</v>
          </cell>
          <cell r="G519">
            <v>18690.978999999999</v>
          </cell>
          <cell r="H519">
            <v>17973.961114999998</v>
          </cell>
          <cell r="I519">
            <v>23477.64488</v>
          </cell>
          <cell r="J519">
            <v>28212.417549000002</v>
          </cell>
          <cell r="K519">
            <v>26868.506206999999</v>
          </cell>
          <cell r="L519">
            <v>26155.151376000002</v>
          </cell>
          <cell r="M519">
            <v>19538.187464999999</v>
          </cell>
          <cell r="N519">
            <v>13027.331875</v>
          </cell>
          <cell r="O519">
            <v>15492.642024000001</v>
          </cell>
          <cell r="P519">
            <v>17326.268082999999</v>
          </cell>
          <cell r="Q519">
            <v>19887.408174</v>
          </cell>
        </row>
        <row r="520">
          <cell r="C520" t="str">
            <v>Grant Displacement p270294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C521" t="str">
            <v>Grant Reasonable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C522" t="str">
            <v>Grant Meaningful Priority p390668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C523" t="str">
            <v>Grant Surplus p258951</v>
          </cell>
          <cell r="E523">
            <v>92261.806372699997</v>
          </cell>
          <cell r="F523">
            <v>9068.5173596000004</v>
          </cell>
          <cell r="G523">
            <v>6755.6729768000005</v>
          </cell>
          <cell r="H523">
            <v>6639.0548035000002</v>
          </cell>
          <cell r="I523">
            <v>8624.4041562000002</v>
          </cell>
          <cell r="J523">
            <v>10135.431394200001</v>
          </cell>
          <cell r="K523">
            <v>9834.7783999999992</v>
          </cell>
          <cell r="L523">
            <v>9220.3187357999996</v>
          </cell>
          <cell r="M523">
            <v>6281.3755352000007</v>
          </cell>
          <cell r="N523">
            <v>5088.6429663999998</v>
          </cell>
          <cell r="O523">
            <v>6055.7211208999997</v>
          </cell>
          <cell r="P523">
            <v>6794.9726411000001</v>
          </cell>
          <cell r="Q523">
            <v>7762.9162830000005</v>
          </cell>
        </row>
        <row r="524">
          <cell r="C524" t="str">
            <v>Grant Power Auction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C525" t="str">
            <v>Grant - Priest Rapids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C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8">
          <cell r="E528">
            <v>344933.55176669999</v>
          </cell>
          <cell r="F528">
            <v>35089.765005599998</v>
          </cell>
          <cell r="G528">
            <v>25446.6519768</v>
          </cell>
          <cell r="H528">
            <v>24613.015918499997</v>
          </cell>
          <cell r="I528">
            <v>32102.049036199998</v>
          </cell>
          <cell r="J528">
            <v>38347.848943200006</v>
          </cell>
          <cell r="K528">
            <v>36703.284606999994</v>
          </cell>
          <cell r="L528">
            <v>35375.470111800001</v>
          </cell>
          <cell r="M528">
            <v>25819.5630002</v>
          </cell>
          <cell r="N528">
            <v>18115.974841399999</v>
          </cell>
          <cell r="O528">
            <v>21548.363144900002</v>
          </cell>
          <cell r="P528">
            <v>24121.2407241</v>
          </cell>
          <cell r="Q528">
            <v>27650.324457000002</v>
          </cell>
        </row>
        <row r="530">
          <cell r="E530">
            <v>7495400.0878026849</v>
          </cell>
          <cell r="F530">
            <v>692268.23137064604</v>
          </cell>
          <cell r="G530">
            <v>560180.13137701387</v>
          </cell>
          <cell r="H530">
            <v>621655.90971754189</v>
          </cell>
          <cell r="I530">
            <v>601206.20820336207</v>
          </cell>
          <cell r="J530">
            <v>507783.91301668499</v>
          </cell>
          <cell r="K530">
            <v>607531.19947660388</v>
          </cell>
          <cell r="L530">
            <v>672512.18972861802</v>
          </cell>
          <cell r="M530">
            <v>661496.90954036999</v>
          </cell>
          <cell r="N530">
            <v>603375.69676106714</v>
          </cell>
          <cell r="O530">
            <v>655464.41966413287</v>
          </cell>
          <cell r="P530">
            <v>647897.57614099397</v>
          </cell>
          <cell r="Q530">
            <v>664027.70280565007</v>
          </cell>
        </row>
        <row r="533">
          <cell r="C533" t="str">
            <v>APGI/Colockum s191690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C534" t="str">
            <v>APS Exchange p58118/s58119</v>
          </cell>
          <cell r="E534">
            <v>780.51626000006218</v>
          </cell>
          <cell r="F534">
            <v>142575</v>
          </cell>
          <cell r="G534">
            <v>68670</v>
          </cell>
          <cell r="H534">
            <v>0</v>
          </cell>
          <cell r="I534">
            <v>0</v>
          </cell>
          <cell r="J534">
            <v>-77909.856719999996</v>
          </cell>
          <cell r="K534">
            <v>-137869.70613999999</v>
          </cell>
          <cell r="L534">
            <v>-142419.93934000001</v>
          </cell>
          <cell r="M534">
            <v>-142570.03107999999</v>
          </cell>
          <cell r="N534">
            <v>-68689.950459999993</v>
          </cell>
          <cell r="O534">
            <v>78045</v>
          </cell>
          <cell r="P534">
            <v>138180</v>
          </cell>
          <cell r="Q534">
            <v>142770</v>
          </cell>
        </row>
        <row r="535">
          <cell r="C535" t="str">
            <v>Black Hills CTs p64676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C536" t="str">
            <v>BPA Exchange p64706/p64888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</row>
        <row r="537">
          <cell r="C537" t="str">
            <v xml:space="preserve">BPA FC II Wind p63507 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C538" t="str">
            <v xml:space="preserve">BPA FC IV Wind p79207 </v>
          </cell>
          <cell r="E538">
            <v>2296.1088027429996</v>
          </cell>
          <cell r="F538">
            <v>329.09930184000086</v>
          </cell>
          <cell r="G538">
            <v>-332.33288098999969</v>
          </cell>
          <cell r="H538">
            <v>-528.2129515400004</v>
          </cell>
          <cell r="I538">
            <v>-904.81847504500001</v>
          </cell>
          <cell r="J538">
            <v>44.097417999999834</v>
          </cell>
          <cell r="K538">
            <v>-607.13691728000026</v>
          </cell>
          <cell r="L538">
            <v>-795.37593503600033</v>
          </cell>
          <cell r="M538">
            <v>206.34743975999993</v>
          </cell>
          <cell r="N538">
            <v>1091.0994049999999</v>
          </cell>
          <cell r="O538">
            <v>1482.0263998400001</v>
          </cell>
          <cell r="P538">
            <v>1469.7156370940002</v>
          </cell>
          <cell r="Q538">
            <v>841.60036109999987</v>
          </cell>
        </row>
        <row r="539">
          <cell r="C539" t="str">
            <v>BPA Peaking p59820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C540" t="str">
            <v>BPA So. Idaho p64885/p83975/p64705</v>
          </cell>
          <cell r="E540">
            <v>28457.641123000038</v>
          </cell>
          <cell r="F540">
            <v>3947.9473899999866</v>
          </cell>
          <cell r="G540">
            <v>3541.7194400000153</v>
          </cell>
          <cell r="H540">
            <v>2944.3481610000017</v>
          </cell>
          <cell r="I540">
            <v>1467.9190789999993</v>
          </cell>
          <cell r="J540">
            <v>1188.9011800000007</v>
          </cell>
          <cell r="K540">
            <v>1313.3324750000029</v>
          </cell>
          <cell r="L540">
            <v>1603.1331999999966</v>
          </cell>
          <cell r="M540">
            <v>1579.1159029999981</v>
          </cell>
          <cell r="N540">
            <v>1292.7162090000056</v>
          </cell>
          <cell r="O540">
            <v>2217.2890259999986</v>
          </cell>
          <cell r="P540">
            <v>3159.6746900000144</v>
          </cell>
          <cell r="Q540">
            <v>4201.5443700000178</v>
          </cell>
        </row>
        <row r="541">
          <cell r="C541" t="str">
            <v>Cargill p483225/s6 p485390/s89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C542" t="str">
            <v>Cowlitz Swift p65787</v>
          </cell>
          <cell r="E542">
            <v>-15651.514368940003</v>
          </cell>
          <cell r="F542">
            <v>-1453.4705319999994</v>
          </cell>
          <cell r="G542">
            <v>-678.44725539999854</v>
          </cell>
          <cell r="H542">
            <v>-739.4812047000014</v>
          </cell>
          <cell r="I542">
            <v>-910.16755800000101</v>
          </cell>
          <cell r="J542">
            <v>-2384.5154932000005</v>
          </cell>
          <cell r="K542">
            <v>-2432.5646883000009</v>
          </cell>
          <cell r="L542">
            <v>-1583.3135087999999</v>
          </cell>
          <cell r="M542">
            <v>-1415.2522852399998</v>
          </cell>
          <cell r="N542">
            <v>-950.59853809999913</v>
          </cell>
          <cell r="O542">
            <v>-129.46110119999958</v>
          </cell>
          <cell r="P542">
            <v>-2096.4901060000011</v>
          </cell>
          <cell r="Q542">
            <v>-877.75209800000084</v>
          </cell>
        </row>
        <row r="543">
          <cell r="C543" t="str">
            <v>EWEB FC I p63508/p63510</v>
          </cell>
          <cell r="E543">
            <v>1157.1490453440006</v>
          </cell>
          <cell r="F543">
            <v>97.570028568000112</v>
          </cell>
          <cell r="G543">
            <v>296.92766586699997</v>
          </cell>
          <cell r="H543">
            <v>-14.156787536999673</v>
          </cell>
          <cell r="I543">
            <v>-2.7733605689999195</v>
          </cell>
          <cell r="J543">
            <v>-189.51770877399997</v>
          </cell>
          <cell r="K543">
            <v>131.78087244700004</v>
          </cell>
          <cell r="L543">
            <v>-80.216144724999936</v>
          </cell>
          <cell r="M543">
            <v>125.56423793000005</v>
          </cell>
          <cell r="N543">
            <v>125.93466773500006</v>
          </cell>
          <cell r="O543">
            <v>387.52619643200023</v>
          </cell>
          <cell r="P543">
            <v>216.51288804199987</v>
          </cell>
          <cell r="Q543">
            <v>61.996489927999846</v>
          </cell>
        </row>
        <row r="544">
          <cell r="C544" t="str">
            <v>PSCo Exchange p340325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C545" t="str">
            <v>PSCO FC III p63362/s63361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C546" t="str">
            <v>Redding Exchange p66276</v>
          </cell>
          <cell r="E546">
            <v>-11998</v>
          </cell>
          <cell r="F546">
            <v>11998</v>
          </cell>
          <cell r="G546">
            <v>9238</v>
          </cell>
          <cell r="H546">
            <v>10799</v>
          </cell>
          <cell r="I546">
            <v>7272</v>
          </cell>
          <cell r="J546">
            <v>-5406</v>
          </cell>
          <cell r="K546">
            <v>-5963</v>
          </cell>
          <cell r="L546">
            <v>-12302</v>
          </cell>
          <cell r="M546">
            <v>-15272</v>
          </cell>
          <cell r="N546">
            <v>-11070</v>
          </cell>
          <cell r="O546">
            <v>-13283</v>
          </cell>
          <cell r="P546">
            <v>11991</v>
          </cell>
          <cell r="Q546">
            <v>0</v>
          </cell>
        </row>
        <row r="547">
          <cell r="C547" t="str">
            <v>SCL State Line p105228</v>
          </cell>
          <cell r="E547">
            <v>-1.640507199226704E-2</v>
          </cell>
          <cell r="F547">
            <v>1829.6727347900051</v>
          </cell>
          <cell r="G547">
            <v>3952.7095178750005</v>
          </cell>
          <cell r="H547">
            <v>8032.5631084859979</v>
          </cell>
          <cell r="I547">
            <v>8335.5012893950043</v>
          </cell>
          <cell r="J547">
            <v>-4044.8044588539997</v>
          </cell>
          <cell r="K547">
            <v>-5145.3537823080023</v>
          </cell>
          <cell r="L547">
            <v>-5189.6649023800001</v>
          </cell>
          <cell r="M547">
            <v>-9380.4841761520001</v>
          </cell>
          <cell r="N547">
            <v>-8011.4053214679998</v>
          </cell>
          <cell r="O547">
            <v>-1538.8977093729991</v>
          </cell>
          <cell r="P547">
            <v>7383.6323043709999</v>
          </cell>
          <cell r="Q547">
            <v>3776.5149905460003</v>
          </cell>
        </row>
        <row r="548">
          <cell r="C548" t="str">
            <v>Shell p489963/s489962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C549" t="str">
            <v>TransAlta p371343/s371344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1">
          <cell r="C551" t="str">
            <v>Tri-State Exchange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3">
          <cell r="E553">
            <v>5041.8844570750371</v>
          </cell>
          <cell r="F553">
            <v>159323.81892319801</v>
          </cell>
          <cell r="G553">
            <v>84688.576487352024</v>
          </cell>
          <cell r="H553">
            <v>20494.060325708997</v>
          </cell>
          <cell r="I553">
            <v>15257.660974781003</v>
          </cell>
          <cell r="J553">
            <v>-88701.695782827999</v>
          </cell>
          <cell r="K553">
            <v>-150572.648180441</v>
          </cell>
          <cell r="L553">
            <v>-160767.376630941</v>
          </cell>
          <cell r="M553">
            <v>-166726.73996070199</v>
          </cell>
          <cell r="N553">
            <v>-86212.204037832998</v>
          </cell>
          <cell r="O553">
            <v>67180.48281169901</v>
          </cell>
          <cell r="P553">
            <v>160304.04541350697</v>
          </cell>
          <cell r="Q553">
            <v>150773.90411357401</v>
          </cell>
        </row>
        <row r="556">
          <cell r="C556" t="str">
            <v>COB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C557" t="str">
            <v>Colorado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C558" t="str">
            <v>Four Corners</v>
          </cell>
          <cell r="E558">
            <v>4728</v>
          </cell>
          <cell r="F558">
            <v>2528</v>
          </cell>
          <cell r="G558">
            <v>2200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C559" t="str">
            <v>Idaho</v>
          </cell>
          <cell r="E559">
            <v>7964</v>
          </cell>
          <cell r="F559">
            <v>1924</v>
          </cell>
          <cell r="G559">
            <v>6040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C560" t="str">
            <v>Mead</v>
          </cell>
          <cell r="E560">
            <v>15206</v>
          </cell>
          <cell r="F560">
            <v>7238</v>
          </cell>
          <cell r="G560">
            <v>7968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C561" t="str">
            <v>Mid Columbia</v>
          </cell>
          <cell r="E561">
            <v>3510083</v>
          </cell>
          <cell r="F561">
            <v>523651</v>
          </cell>
          <cell r="G561">
            <v>599804</v>
          </cell>
          <cell r="H561">
            <v>459628</v>
          </cell>
          <cell r="I561">
            <v>374800</v>
          </cell>
          <cell r="J561">
            <v>145800</v>
          </cell>
          <cell r="K561">
            <v>147600</v>
          </cell>
          <cell r="L561">
            <v>176800</v>
          </cell>
          <cell r="M561">
            <v>176800</v>
          </cell>
          <cell r="N561">
            <v>170000</v>
          </cell>
          <cell r="O561">
            <v>406800</v>
          </cell>
          <cell r="P561">
            <v>249600</v>
          </cell>
          <cell r="Q561">
            <v>78800</v>
          </cell>
        </row>
        <row r="562">
          <cell r="C562" t="str">
            <v>Mona</v>
          </cell>
          <cell r="E562">
            <v>2422</v>
          </cell>
          <cell r="F562">
            <v>1575</v>
          </cell>
          <cell r="G562">
            <v>847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C563" t="str">
            <v>NOB</v>
          </cell>
          <cell r="E563">
            <v>130</v>
          </cell>
          <cell r="F563">
            <v>0</v>
          </cell>
          <cell r="G563">
            <v>130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C564" t="str">
            <v>Palo Verde</v>
          </cell>
          <cell r="E564">
            <v>1224060</v>
          </cell>
          <cell r="F564">
            <v>349031</v>
          </cell>
          <cell r="G564">
            <v>469354</v>
          </cell>
          <cell r="H564">
            <v>290875</v>
          </cell>
          <cell r="I564">
            <v>53200</v>
          </cell>
          <cell r="J564">
            <v>0</v>
          </cell>
          <cell r="K564">
            <v>0</v>
          </cell>
          <cell r="L564">
            <v>20800</v>
          </cell>
          <cell r="M564">
            <v>20800</v>
          </cell>
          <cell r="N564">
            <v>20000</v>
          </cell>
          <cell r="O564">
            <v>0</v>
          </cell>
          <cell r="P564">
            <v>0</v>
          </cell>
          <cell r="Q564">
            <v>0</v>
          </cell>
        </row>
        <row r="565">
          <cell r="C565" t="str">
            <v>SP15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C566" t="str">
            <v>Utah</v>
          </cell>
          <cell r="E566">
            <v>2785</v>
          </cell>
          <cell r="F566">
            <v>2505</v>
          </cell>
          <cell r="G566">
            <v>280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C567" t="str">
            <v>Washington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C568" t="str">
            <v>West Main</v>
          </cell>
          <cell r="E568">
            <v>14440</v>
          </cell>
          <cell r="F568">
            <v>8219</v>
          </cell>
          <cell r="G568">
            <v>5436</v>
          </cell>
          <cell r="H568">
            <v>785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C569" t="str">
            <v>Wyoming</v>
          </cell>
          <cell r="E569">
            <v>2963</v>
          </cell>
          <cell r="F569">
            <v>2523</v>
          </cell>
          <cell r="G569">
            <v>440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2">
          <cell r="C572" t="str">
            <v>STF Index Trades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4">
          <cell r="E574">
            <v>4784781</v>
          </cell>
          <cell r="F574">
            <v>899194</v>
          </cell>
          <cell r="G574">
            <v>1092499</v>
          </cell>
          <cell r="H574">
            <v>751288</v>
          </cell>
          <cell r="I574">
            <v>428000</v>
          </cell>
          <cell r="J574">
            <v>145800</v>
          </cell>
          <cell r="K574">
            <v>147600</v>
          </cell>
          <cell r="L574">
            <v>197600</v>
          </cell>
          <cell r="M574">
            <v>197600</v>
          </cell>
          <cell r="N574">
            <v>190000</v>
          </cell>
          <cell r="O574">
            <v>406800</v>
          </cell>
          <cell r="P574">
            <v>249600</v>
          </cell>
          <cell r="Q574">
            <v>78800</v>
          </cell>
        </row>
        <row r="577">
          <cell r="C577" t="str">
            <v>COB</v>
          </cell>
          <cell r="E577">
            <v>594457.94009000005</v>
          </cell>
          <cell r="F577">
            <v>14385.84</v>
          </cell>
          <cell r="G577">
            <v>2631.5985999999998</v>
          </cell>
          <cell r="H577">
            <v>98779.260000000009</v>
          </cell>
          <cell r="I577">
            <v>133066.117</v>
          </cell>
          <cell r="J577">
            <v>76522.642000000007</v>
          </cell>
          <cell r="K577">
            <v>146862.62</v>
          </cell>
          <cell r="L577">
            <v>53766.966999999997</v>
          </cell>
          <cell r="M577">
            <v>51143.222999999998</v>
          </cell>
          <cell r="N577">
            <v>17178.39</v>
          </cell>
          <cell r="O577">
            <v>96.322490000000002</v>
          </cell>
          <cell r="P577">
            <v>0</v>
          </cell>
          <cell r="Q577">
            <v>24.96</v>
          </cell>
        </row>
        <row r="578">
          <cell r="C578" t="str">
            <v>Four Corners</v>
          </cell>
          <cell r="E578">
            <v>98626.533733999982</v>
          </cell>
          <cell r="F578">
            <v>1126.0415</v>
          </cell>
          <cell r="G578">
            <v>57985.279999999999</v>
          </cell>
          <cell r="H578">
            <v>1280.8223</v>
          </cell>
          <cell r="I578">
            <v>7697.232</v>
          </cell>
          <cell r="J578">
            <v>1027.0344</v>
          </cell>
          <cell r="K578">
            <v>12468.378999999999</v>
          </cell>
          <cell r="L578">
            <v>4197.1813000000002</v>
          </cell>
          <cell r="M578">
            <v>7573.8774000000003</v>
          </cell>
          <cell r="N578">
            <v>726.80809999999997</v>
          </cell>
          <cell r="O578">
            <v>0</v>
          </cell>
          <cell r="P578">
            <v>37.761733999999997</v>
          </cell>
          <cell r="Q578">
            <v>4506.116</v>
          </cell>
        </row>
        <row r="579">
          <cell r="C579" t="str">
            <v>Mead</v>
          </cell>
          <cell r="E579">
            <v>6766.37673</v>
          </cell>
          <cell r="F579">
            <v>1051.0005000000001</v>
          </cell>
          <cell r="G579">
            <v>5597.5337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117.84253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C580" t="str">
            <v>Mid Columbia</v>
          </cell>
          <cell r="E580">
            <v>532328.52224999992</v>
          </cell>
          <cell r="F580">
            <v>39742.976999999999</v>
          </cell>
          <cell r="G580">
            <v>14993.359</v>
          </cell>
          <cell r="H580">
            <v>8934.7369999999992</v>
          </cell>
          <cell r="I580">
            <v>12277.831</v>
          </cell>
          <cell r="J580">
            <v>155805.19</v>
          </cell>
          <cell r="K580">
            <v>70426.7</v>
          </cell>
          <cell r="L580">
            <v>178695.31</v>
          </cell>
          <cell r="M580">
            <v>32280.365000000002</v>
          </cell>
          <cell r="N580">
            <v>138.48285000000001</v>
          </cell>
          <cell r="O580">
            <v>5128.1166999999996</v>
          </cell>
          <cell r="P580">
            <v>969.38570000000004</v>
          </cell>
          <cell r="Q580">
            <v>12936.067999999999</v>
          </cell>
        </row>
        <row r="581">
          <cell r="C581" t="str">
            <v>Mona</v>
          </cell>
          <cell r="E581">
            <v>108682.69356500001</v>
          </cell>
          <cell r="F581">
            <v>42.780259999999998</v>
          </cell>
          <cell r="G581">
            <v>11404.005999999999</v>
          </cell>
          <cell r="H581">
            <v>40850.364000000001</v>
          </cell>
          <cell r="I581">
            <v>19867.0013</v>
          </cell>
          <cell r="J581">
            <v>17572.16</v>
          </cell>
          <cell r="K581">
            <v>9947.2744050000001</v>
          </cell>
          <cell r="L581">
            <v>922.08</v>
          </cell>
          <cell r="M581">
            <v>116.3098</v>
          </cell>
          <cell r="N581">
            <v>0</v>
          </cell>
          <cell r="O581">
            <v>0</v>
          </cell>
          <cell r="P581">
            <v>4312.634</v>
          </cell>
          <cell r="Q581">
            <v>3648.0837999999999</v>
          </cell>
        </row>
        <row r="582">
          <cell r="C582" t="str">
            <v>NOB</v>
          </cell>
          <cell r="E582">
            <v>45581.532720000003</v>
          </cell>
          <cell r="F582">
            <v>3062.2116999999998</v>
          </cell>
          <cell r="G582">
            <v>11825.151</v>
          </cell>
          <cell r="H582">
            <v>0</v>
          </cell>
          <cell r="I582">
            <v>2000</v>
          </cell>
          <cell r="J582">
            <v>2724.7042999999999</v>
          </cell>
          <cell r="K582">
            <v>18786.574000000001</v>
          </cell>
          <cell r="L582">
            <v>5639.174</v>
          </cell>
          <cell r="M582">
            <v>400</v>
          </cell>
          <cell r="N582">
            <v>0</v>
          </cell>
          <cell r="O582">
            <v>0</v>
          </cell>
          <cell r="P582">
            <v>229.86292</v>
          </cell>
          <cell r="Q582">
            <v>913.85479999999995</v>
          </cell>
        </row>
        <row r="583">
          <cell r="C583" t="str">
            <v>Palo Verde</v>
          </cell>
          <cell r="E583">
            <v>269048.63166999997</v>
          </cell>
          <cell r="F583">
            <v>23303.98</v>
          </cell>
          <cell r="G583">
            <v>9434.4950000000008</v>
          </cell>
          <cell r="H583">
            <v>112297.56</v>
          </cell>
          <cell r="I583">
            <v>502.19470000000001</v>
          </cell>
          <cell r="J583">
            <v>162.19999999999999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110932.66</v>
          </cell>
          <cell r="P583">
            <v>11705.951999999999</v>
          </cell>
          <cell r="Q583">
            <v>709.58996999999999</v>
          </cell>
        </row>
        <row r="584">
          <cell r="C584" t="str">
            <v>EIM Imports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C585" t="str">
            <v>Emergency Purchases</v>
          </cell>
          <cell r="E585">
            <v>18117.251240799997</v>
          </cell>
          <cell r="F585">
            <v>1408.0110928000001</v>
          </cell>
          <cell r="G585">
            <v>4584.6901120000002</v>
          </cell>
          <cell r="H585">
            <v>692.98009999999999</v>
          </cell>
          <cell r="I585">
            <v>5783.1234400000003</v>
          </cell>
          <cell r="J585">
            <v>422.99993999999998</v>
          </cell>
          <cell r="K585">
            <v>0</v>
          </cell>
          <cell r="L585">
            <v>0</v>
          </cell>
          <cell r="M585">
            <v>468.82141999999999</v>
          </cell>
          <cell r="N585">
            <v>3917.9535999999998</v>
          </cell>
          <cell r="O585">
            <v>4.8999959999999998</v>
          </cell>
          <cell r="P585">
            <v>14.3095</v>
          </cell>
          <cell r="Q585">
            <v>819.46204</v>
          </cell>
        </row>
        <row r="586">
          <cell r="C586" t="str">
            <v>DA-RT Balancing</v>
          </cell>
          <cell r="E586">
            <v>2225136.4519650582</v>
          </cell>
          <cell r="F586">
            <v>211621.13835318998</v>
          </cell>
          <cell r="G586">
            <v>132051.33515843007</v>
          </cell>
          <cell r="H586">
            <v>227161.67051493993</v>
          </cell>
          <cell r="I586">
            <v>177666.10707921008</v>
          </cell>
          <cell r="J586">
            <v>192212.34875000003</v>
          </cell>
          <cell r="K586">
            <v>202604.26553189999</v>
          </cell>
          <cell r="L586">
            <v>226541.09261110029</v>
          </cell>
          <cell r="M586">
            <v>234241.24428530002</v>
          </cell>
          <cell r="N586">
            <v>156987.41641411997</v>
          </cell>
          <cell r="O586">
            <v>144840.01812240068</v>
          </cell>
          <cell r="P586">
            <v>161468.63940425002</v>
          </cell>
          <cell r="Q586">
            <v>157741.17574021703</v>
          </cell>
        </row>
        <row r="587">
          <cell r="E587">
            <v>3898745.9339648578</v>
          </cell>
          <cell r="F587">
            <v>295743.98040598998</v>
          </cell>
          <cell r="G587">
            <v>250507.44857043005</v>
          </cell>
          <cell r="H587">
            <v>489997.39391493995</v>
          </cell>
          <cell r="I587">
            <v>358859.60651921004</v>
          </cell>
          <cell r="J587">
            <v>446449.27939000004</v>
          </cell>
          <cell r="K587">
            <v>461095.81293689995</v>
          </cell>
          <cell r="L587">
            <v>469761.80491110031</v>
          </cell>
          <cell r="M587">
            <v>326341.68343530002</v>
          </cell>
          <cell r="N587">
            <v>178949.05096411996</v>
          </cell>
          <cell r="O587">
            <v>261002.01730840068</v>
          </cell>
          <cell r="P587">
            <v>178738.54525825003</v>
          </cell>
          <cell r="Q587">
            <v>181299.31035021704</v>
          </cell>
        </row>
        <row r="589">
          <cell r="E589">
            <v>16183968.90622462</v>
          </cell>
          <cell r="F589">
            <v>2046530.0306998342</v>
          </cell>
          <cell r="G589">
            <v>1987875.1564347961</v>
          </cell>
          <cell r="H589">
            <v>1883435.3639581907</v>
          </cell>
          <cell r="I589">
            <v>1403323.475697353</v>
          </cell>
          <cell r="J589">
            <v>1011331.4966238571</v>
          </cell>
          <cell r="K589">
            <v>1065654.3642330628</v>
          </cell>
          <cell r="L589">
            <v>1179106.6180087773</v>
          </cell>
          <cell r="M589">
            <v>1018711.853014968</v>
          </cell>
          <cell r="N589">
            <v>886112.54368735407</v>
          </cell>
          <cell r="O589">
            <v>1390446.9197842327</v>
          </cell>
          <cell r="P589">
            <v>1236540.166812751</v>
          </cell>
          <cell r="Q589">
            <v>1074900.9172694413</v>
          </cell>
        </row>
        <row r="592">
          <cell r="C592" t="str">
            <v>Carbon</v>
          </cell>
          <cell r="E592">
            <v>369143.24527216447</v>
          </cell>
          <cell r="F592">
            <v>117718.65287124325</v>
          </cell>
          <cell r="G592">
            <v>97798.498534789644</v>
          </cell>
          <cell r="H592">
            <v>107955.27151336269</v>
          </cell>
          <cell r="I592">
            <v>46048.607210421367</v>
          </cell>
          <cell r="J592">
            <v>-44.84401049453902</v>
          </cell>
          <cell r="K592">
            <v>-50.624047887046146</v>
          </cell>
          <cell r="L592">
            <v>-49.165386710110035</v>
          </cell>
          <cell r="M592">
            <v>-44.173183615363605</v>
          </cell>
          <cell r="N592">
            <v>-45.202823430448305</v>
          </cell>
          <cell r="O592">
            <v>-45.140423868130206</v>
          </cell>
          <cell r="P592">
            <v>-51.950098303178031</v>
          </cell>
          <cell r="Q592">
            <v>-46.684883343643278</v>
          </cell>
        </row>
        <row r="593">
          <cell r="C593" t="str">
            <v>Cholla</v>
          </cell>
          <cell r="E593">
            <v>2377129.0012724251</v>
          </cell>
          <cell r="F593">
            <v>246248.33817482181</v>
          </cell>
          <cell r="G593">
            <v>187468.37694125398</v>
          </cell>
          <cell r="H593">
            <v>209446.90120084424</v>
          </cell>
          <cell r="I593">
            <v>185017.31722557984</v>
          </cell>
          <cell r="J593">
            <v>123278.59378170634</v>
          </cell>
          <cell r="K593">
            <v>144545.69567714268</v>
          </cell>
          <cell r="L593">
            <v>192272.33416176669</v>
          </cell>
          <cell r="M593">
            <v>243602.05157236441</v>
          </cell>
          <cell r="N593">
            <v>211881.14377590298</v>
          </cell>
          <cell r="O593">
            <v>203969.51579040071</v>
          </cell>
          <cell r="P593">
            <v>194851.36088142206</v>
          </cell>
          <cell r="Q593">
            <v>234547.37208921916</v>
          </cell>
        </row>
        <row r="594">
          <cell r="C594" t="str">
            <v>Colstrip</v>
          </cell>
          <cell r="E594">
            <v>1052094.8366329998</v>
          </cell>
          <cell r="F594">
            <v>104718.086801</v>
          </cell>
          <cell r="G594">
            <v>94064.596699999995</v>
          </cell>
          <cell r="H594">
            <v>92294.019285000002</v>
          </cell>
          <cell r="I594">
            <v>97120.070995999995</v>
          </cell>
          <cell r="J594">
            <v>87329.375235999993</v>
          </cell>
          <cell r="K594">
            <v>52659.432411000002</v>
          </cell>
          <cell r="L594">
            <v>105527.19231300001</v>
          </cell>
          <cell r="M594">
            <v>79386.300191000002</v>
          </cell>
          <cell r="N594">
            <v>49440.411731</v>
          </cell>
          <cell r="O594">
            <v>90252.514603999996</v>
          </cell>
          <cell r="P594">
            <v>99359.346722000002</v>
          </cell>
          <cell r="Q594">
            <v>99943.489642999994</v>
          </cell>
        </row>
        <row r="595">
          <cell r="C595" t="str">
            <v>Craig</v>
          </cell>
          <cell r="E595">
            <v>1202833.2494466002</v>
          </cell>
          <cell r="F595">
            <v>117269.14909399999</v>
          </cell>
          <cell r="G595">
            <v>101156.312814</v>
          </cell>
          <cell r="H595">
            <v>117485.908486</v>
          </cell>
          <cell r="I595">
            <v>67461.794565999997</v>
          </cell>
          <cell r="J595">
            <v>92190.045180000001</v>
          </cell>
          <cell r="K595">
            <v>105163.638958</v>
          </cell>
          <cell r="L595">
            <v>114158.93895099999</v>
          </cell>
          <cell r="M595">
            <v>113264.97622899999</v>
          </cell>
          <cell r="N595">
            <v>62681.506670999996</v>
          </cell>
          <cell r="O595">
            <v>113253.15185160001</v>
          </cell>
          <cell r="P595">
            <v>110863.90604599999</v>
          </cell>
          <cell r="Q595">
            <v>87883.920599999998</v>
          </cell>
        </row>
        <row r="596">
          <cell r="C596" t="str">
            <v>Dave Johnston</v>
          </cell>
          <cell r="E596">
            <v>5407966.4861285184</v>
          </cell>
          <cell r="F596">
            <v>462643.50461155991</v>
          </cell>
          <cell r="G596">
            <v>425606.46809105779</v>
          </cell>
          <cell r="H596">
            <v>455296.79642079456</v>
          </cell>
          <cell r="I596">
            <v>387213.76254377334</v>
          </cell>
          <cell r="J596">
            <v>455045.25282965676</v>
          </cell>
          <cell r="K596">
            <v>455898.4304709821</v>
          </cell>
          <cell r="L596">
            <v>508500.90134645312</v>
          </cell>
          <cell r="M596">
            <v>503817.68158287538</v>
          </cell>
          <cell r="N596">
            <v>455022.67699144443</v>
          </cell>
          <cell r="O596">
            <v>457295.8179748882</v>
          </cell>
          <cell r="P596">
            <v>404397.12322410836</v>
          </cell>
          <cell r="Q596">
            <v>437228.07004092413</v>
          </cell>
        </row>
        <row r="597">
          <cell r="C597" t="str">
            <v>Hayden</v>
          </cell>
          <cell r="E597">
            <v>557632.59599549999</v>
          </cell>
          <cell r="F597">
            <v>53964.025791</v>
          </cell>
          <cell r="G597">
            <v>45464.3332505</v>
          </cell>
          <cell r="H597">
            <v>50579.341149</v>
          </cell>
          <cell r="I597">
            <v>52913.072520999995</v>
          </cell>
          <cell r="J597">
            <v>48174.824364999993</v>
          </cell>
          <cell r="K597">
            <v>46948.004471</v>
          </cell>
          <cell r="L597">
            <v>51395.806653000007</v>
          </cell>
          <cell r="M597">
            <v>52721.707322000002</v>
          </cell>
          <cell r="N597">
            <v>37338.00359</v>
          </cell>
          <cell r="O597">
            <v>26628.95536</v>
          </cell>
          <cell r="P597">
            <v>36904.991848999998</v>
          </cell>
          <cell r="Q597">
            <v>54599.529673999998</v>
          </cell>
        </row>
        <row r="598">
          <cell r="C598" t="str">
            <v>Hunter</v>
          </cell>
          <cell r="E598">
            <v>7695871.4196945447</v>
          </cell>
          <cell r="F598">
            <v>718489.01438114443</v>
          </cell>
          <cell r="G598">
            <v>598604.30884213897</v>
          </cell>
          <cell r="H598">
            <v>442472.64363141387</v>
          </cell>
          <cell r="I598">
            <v>529347.24121709669</v>
          </cell>
          <cell r="J598">
            <v>618143.69482104585</v>
          </cell>
          <cell r="K598">
            <v>579328.45624528709</v>
          </cell>
          <cell r="L598">
            <v>673169.96267897519</v>
          </cell>
          <cell r="M598">
            <v>708269.53864417656</v>
          </cell>
          <cell r="N598">
            <v>675420.51704197621</v>
          </cell>
          <cell r="O598">
            <v>717200.70472704631</v>
          </cell>
          <cell r="P598">
            <v>681111.82506606623</v>
          </cell>
          <cell r="Q598">
            <v>754313.51239817659</v>
          </cell>
        </row>
        <row r="599">
          <cell r="C599" t="str">
            <v>Huntington</v>
          </cell>
          <cell r="E599">
            <v>6169011.6663532844</v>
          </cell>
          <cell r="F599">
            <v>565065.44757810421</v>
          </cell>
          <cell r="G599">
            <v>521735.69092490867</v>
          </cell>
          <cell r="H599">
            <v>471297.66168516374</v>
          </cell>
          <cell r="I599">
            <v>466483.33321938093</v>
          </cell>
          <cell r="J599">
            <v>495662.5226535828</v>
          </cell>
          <cell r="K599">
            <v>474376.25412591401</v>
          </cell>
          <cell r="L599">
            <v>563886.18652699096</v>
          </cell>
          <cell r="M599">
            <v>541448.11325470265</v>
          </cell>
          <cell r="N599">
            <v>495046.29650649434</v>
          </cell>
          <cell r="O599">
            <v>455362.01197917422</v>
          </cell>
          <cell r="P599">
            <v>514065.06652220117</v>
          </cell>
          <cell r="Q599">
            <v>604583.08137666632</v>
          </cell>
        </row>
        <row r="600">
          <cell r="C600" t="str">
            <v>Jim Bridger</v>
          </cell>
          <cell r="E600">
            <v>9247187.4172990005</v>
          </cell>
          <cell r="F600">
            <v>770916.33906799997</v>
          </cell>
          <cell r="G600">
            <v>770885.06025800004</v>
          </cell>
          <cell r="H600">
            <v>760190.06368500006</v>
          </cell>
          <cell r="I600">
            <v>514091.08621899999</v>
          </cell>
          <cell r="J600">
            <v>541534.24748100003</v>
          </cell>
          <cell r="K600">
            <v>650076.79132900003</v>
          </cell>
          <cell r="L600">
            <v>828629.59330499999</v>
          </cell>
          <cell r="M600">
            <v>887790.60942699993</v>
          </cell>
          <cell r="N600">
            <v>795437.12700299989</v>
          </cell>
          <cell r="O600">
            <v>958381.34898600006</v>
          </cell>
          <cell r="P600">
            <v>859318.93614800007</v>
          </cell>
          <cell r="Q600">
            <v>909936.21438999998</v>
          </cell>
        </row>
        <row r="601">
          <cell r="C601" t="str">
            <v>Naughton</v>
          </cell>
          <cell r="E601">
            <v>5048076.6122331601</v>
          </cell>
          <cell r="F601">
            <v>476728.45254387322</v>
          </cell>
          <cell r="G601">
            <v>429036.71508938097</v>
          </cell>
          <cell r="H601">
            <v>476239.68106980744</v>
          </cell>
          <cell r="I601">
            <v>342241.99933754315</v>
          </cell>
          <cell r="J601">
            <v>357486.21743908117</v>
          </cell>
          <cell r="K601">
            <v>399316.12139879068</v>
          </cell>
          <cell r="L601">
            <v>436694.17725937325</v>
          </cell>
          <cell r="M601">
            <v>444469.836793172</v>
          </cell>
          <cell r="N601">
            <v>435170.93109345599</v>
          </cell>
          <cell r="O601">
            <v>412496.61539445061</v>
          </cell>
          <cell r="P601">
            <v>424984.65209115745</v>
          </cell>
          <cell r="Q601">
            <v>413211.21272307332</v>
          </cell>
        </row>
        <row r="604">
          <cell r="C604" t="str">
            <v>Wyodak</v>
          </cell>
          <cell r="E604">
            <v>1999576.5706881811</v>
          </cell>
          <cell r="F604">
            <v>164747.78687913256</v>
          </cell>
          <cell r="G604">
            <v>157880.60246437471</v>
          </cell>
          <cell r="H604">
            <v>75391.488855589254</v>
          </cell>
          <cell r="I604">
            <v>162247.75718134196</v>
          </cell>
          <cell r="J604">
            <v>177783.78247531375</v>
          </cell>
          <cell r="K604">
            <v>178930.50218965541</v>
          </cell>
          <cell r="L604">
            <v>193328.35466000979</v>
          </cell>
          <cell r="M604">
            <v>186263.95513919945</v>
          </cell>
          <cell r="N604">
            <v>161019.91332192926</v>
          </cell>
          <cell r="O604">
            <v>186243.721255023</v>
          </cell>
          <cell r="P604">
            <v>171578.82918433368</v>
          </cell>
          <cell r="Q604">
            <v>184159.87708227814</v>
          </cell>
        </row>
        <row r="606">
          <cell r="E606">
            <v>41126523.101016372</v>
          </cell>
          <cell r="F606">
            <v>3798508.7977938801</v>
          </cell>
          <cell r="G606">
            <v>3429700.9639104051</v>
          </cell>
          <cell r="H606">
            <v>3258649.7769819759</v>
          </cell>
          <cell r="I606">
            <v>2850186.0422371374</v>
          </cell>
          <cell r="J606">
            <v>2996583.7122518918</v>
          </cell>
          <cell r="K606">
            <v>3087192.7032288848</v>
          </cell>
          <cell r="L606">
            <v>3667514.2824688591</v>
          </cell>
          <cell r="M606">
            <v>3760990.5969718751</v>
          </cell>
          <cell r="N606">
            <v>3378413.3249027729</v>
          </cell>
          <cell r="O606">
            <v>3621039.217498715</v>
          </cell>
          <cell r="P606">
            <v>3497384.087635986</v>
          </cell>
          <cell r="Q606">
            <v>3780359.5951339938</v>
          </cell>
        </row>
        <row r="609">
          <cell r="C609" t="str">
            <v>Chehalis</v>
          </cell>
          <cell r="E609">
            <v>1483389.81548368</v>
          </cell>
          <cell r="F609">
            <v>11445.8588772</v>
          </cell>
          <cell r="G609">
            <v>34056.941741359995</v>
          </cell>
          <cell r="H609">
            <v>15688.702448</v>
          </cell>
          <cell r="I609">
            <v>-833.99997599999995</v>
          </cell>
          <cell r="J609">
            <v>215951.56764256</v>
          </cell>
          <cell r="K609">
            <v>193489.00790199998</v>
          </cell>
          <cell r="L609">
            <v>295064.95264640002</v>
          </cell>
          <cell r="M609">
            <v>287452.98344304005</v>
          </cell>
          <cell r="N609">
            <v>229805.62069839999</v>
          </cell>
          <cell r="O609">
            <v>146875.04402199999</v>
          </cell>
          <cell r="P609">
            <v>5595.8000128000003</v>
          </cell>
          <cell r="Q609">
            <v>48797.336025919998</v>
          </cell>
        </row>
        <row r="610">
          <cell r="C610" t="str">
            <v>Currant Creek</v>
          </cell>
          <cell r="E610">
            <v>1466179.8871673974</v>
          </cell>
          <cell r="F610">
            <v>102709.15204921179</v>
          </cell>
          <cell r="G610">
            <v>24279.611772847195</v>
          </cell>
          <cell r="H610">
            <v>117318.43117565401</v>
          </cell>
          <cell r="I610">
            <v>128120.96264267607</v>
          </cell>
          <cell r="J610">
            <v>101851.95943696551</v>
          </cell>
          <cell r="K610">
            <v>191723.31265573693</v>
          </cell>
          <cell r="L610">
            <v>222666.22558264437</v>
          </cell>
          <cell r="M610">
            <v>225578.24349563904</v>
          </cell>
          <cell r="N610">
            <v>223794.07494385089</v>
          </cell>
          <cell r="O610">
            <v>24413.57980636018</v>
          </cell>
          <cell r="P610">
            <v>44071.150538923212</v>
          </cell>
          <cell r="Q610">
            <v>59653.183066888276</v>
          </cell>
        </row>
        <row r="611">
          <cell r="C611" t="str">
            <v>Gadsby</v>
          </cell>
          <cell r="E611">
            <v>42957.42949255609</v>
          </cell>
          <cell r="F611">
            <v>-678.08063786567038</v>
          </cell>
          <cell r="G611">
            <v>-658.7681780802443</v>
          </cell>
          <cell r="H611">
            <v>-856.98874838648999</v>
          </cell>
          <cell r="I611">
            <v>-749.29516989305432</v>
          </cell>
          <cell r="J611">
            <v>-771.02162570596784</v>
          </cell>
          <cell r="K611">
            <v>150.5998000348269</v>
          </cell>
          <cell r="L611">
            <v>27714.334459140508</v>
          </cell>
          <cell r="M611">
            <v>22055.830469368313</v>
          </cell>
          <cell r="N611">
            <v>-777.19084496441928</v>
          </cell>
          <cell r="O611">
            <v>-776.11798347296769</v>
          </cell>
          <cell r="P611">
            <v>-893.19953339541098</v>
          </cell>
          <cell r="Q611">
            <v>-802.67251422333607</v>
          </cell>
        </row>
        <row r="612">
          <cell r="C612" t="str">
            <v>Gadsby CT</v>
          </cell>
          <cell r="E612">
            <v>23473.509322854174</v>
          </cell>
          <cell r="F612">
            <v>265.38773227352863</v>
          </cell>
          <cell r="G612">
            <v>-128.21507077739679</v>
          </cell>
          <cell r="H612">
            <v>-133.8750665363973</v>
          </cell>
          <cell r="I612">
            <v>-48.20187734000956</v>
          </cell>
          <cell r="J612">
            <v>414.60129644599044</v>
          </cell>
          <cell r="K612">
            <v>2971.6824285690909</v>
          </cell>
          <cell r="L612">
            <v>5459.9898963759551</v>
          </cell>
          <cell r="M612">
            <v>8628.4218359865263</v>
          </cell>
          <cell r="N612">
            <v>6012.5577602493158</v>
          </cell>
          <cell r="O612">
            <v>-77.086857456758253</v>
          </cell>
          <cell r="P612">
            <v>-295.86978528048377</v>
          </cell>
          <cell r="Q612">
            <v>404.11703034480712</v>
          </cell>
        </row>
        <row r="613">
          <cell r="C613" t="str">
            <v>Hermiston</v>
          </cell>
          <cell r="E613">
            <v>1608426.0019705</v>
          </cell>
          <cell r="F613">
            <v>140933.99729999999</v>
          </cell>
          <cell r="G613">
            <v>124577.42013499999</v>
          </cell>
          <cell r="H613">
            <v>152859.77562499998</v>
          </cell>
          <cell r="I613">
            <v>129856.87991</v>
          </cell>
          <cell r="J613">
            <v>31662.458075000002</v>
          </cell>
          <cell r="K613">
            <v>130367.59823</v>
          </cell>
          <cell r="L613">
            <v>163570.06123000002</v>
          </cell>
          <cell r="M613">
            <v>171414.0826205</v>
          </cell>
          <cell r="N613">
            <v>154498.08307499997</v>
          </cell>
          <cell r="O613">
            <v>170070.102075</v>
          </cell>
          <cell r="P613">
            <v>117206.475465</v>
          </cell>
          <cell r="Q613">
            <v>121409.06823</v>
          </cell>
        </row>
        <row r="614">
          <cell r="C614" t="str">
            <v>Lake Side 1</v>
          </cell>
          <cell r="E614">
            <v>2914164.8035887773</v>
          </cell>
          <cell r="F614">
            <v>201225.34269770235</v>
          </cell>
          <cell r="G614">
            <v>77338.710416713788</v>
          </cell>
          <cell r="H614">
            <v>267357.19424959755</v>
          </cell>
          <cell r="I614">
            <v>301299.04628273216</v>
          </cell>
          <cell r="J614">
            <v>299757.34526016004</v>
          </cell>
          <cell r="K614">
            <v>285724.53412854503</v>
          </cell>
          <cell r="L614">
            <v>331926.52057395579</v>
          </cell>
          <cell r="M614">
            <v>250670.99480587206</v>
          </cell>
          <cell r="N614">
            <v>340696.72380338504</v>
          </cell>
          <cell r="O614">
            <v>136295.04971730415</v>
          </cell>
          <cell r="P614">
            <v>194516.82728464971</v>
          </cell>
          <cell r="Q614">
            <v>227356.51436815903</v>
          </cell>
        </row>
        <row r="615">
          <cell r="C615" t="str">
            <v>Lake Side 2</v>
          </cell>
          <cell r="E615">
            <v>3780129.2456120001</v>
          </cell>
          <cell r="F615">
            <v>289398.28024599998</v>
          </cell>
          <cell r="G615">
            <v>251605.195974</v>
          </cell>
          <cell r="H615">
            <v>310338.133714</v>
          </cell>
          <cell r="I615">
            <v>334516.40624299995</v>
          </cell>
          <cell r="J615">
            <v>337056.82559600001</v>
          </cell>
          <cell r="K615">
            <v>340193.89166999998</v>
          </cell>
          <cell r="L615">
            <v>382427.89930800005</v>
          </cell>
          <cell r="M615">
            <v>384098.34739499993</v>
          </cell>
          <cell r="N615">
            <v>378077.98222000001</v>
          </cell>
          <cell r="O615">
            <v>279677.21227000002</v>
          </cell>
          <cell r="P615">
            <v>233742.24080099998</v>
          </cell>
          <cell r="Q615">
            <v>258996.83017499998</v>
          </cell>
        </row>
        <row r="616">
          <cell r="C616" t="str">
            <v>Little Mountain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C617" t="str">
            <v>Naughton - Gas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C618" t="str">
            <v>Not Used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20">
          <cell r="E620">
            <v>11318720.692637764</v>
          </cell>
          <cell r="F620">
            <v>745299.938264522</v>
          </cell>
          <cell r="G620">
            <v>511070.89679106337</v>
          </cell>
          <cell r="H620">
            <v>862571.37339732866</v>
          </cell>
          <cell r="I620">
            <v>892161.79805517511</v>
          </cell>
          <cell r="J620">
            <v>985923.73568142555</v>
          </cell>
          <cell r="K620">
            <v>1144620.6268148858</v>
          </cell>
          <cell r="L620">
            <v>1428829.9836965166</v>
          </cell>
          <cell r="M620">
            <v>1349898.9040654059</v>
          </cell>
          <cell r="N620">
            <v>1332107.8516559207</v>
          </cell>
          <cell r="O620">
            <v>756477.78304973466</v>
          </cell>
          <cell r="P620">
            <v>593943.424783697</v>
          </cell>
          <cell r="Q620">
            <v>715814.37638208875</v>
          </cell>
        </row>
        <row r="623">
          <cell r="C623" t="str">
            <v>West Hydro</v>
          </cell>
          <cell r="E623">
            <v>3576266.9702730905</v>
          </cell>
          <cell r="F623">
            <v>434499.5974133389</v>
          </cell>
          <cell r="G623">
            <v>309957.78104077309</v>
          </cell>
          <cell r="H623">
            <v>382654.580628886</v>
          </cell>
          <cell r="I623">
            <v>399801.8686617699</v>
          </cell>
          <cell r="J623">
            <v>383103.04082028993</v>
          </cell>
          <cell r="K623">
            <v>307311.60169795604</v>
          </cell>
          <cell r="L623">
            <v>179568.72058951203</v>
          </cell>
          <cell r="M623">
            <v>173936.02328607102</v>
          </cell>
          <cell r="N623">
            <v>186171.34136123996</v>
          </cell>
          <cell r="O623">
            <v>152677.27986506803</v>
          </cell>
          <cell r="P623">
            <v>288256.76024258096</v>
          </cell>
          <cell r="Q623">
            <v>378328.37466560496</v>
          </cell>
        </row>
        <row r="624">
          <cell r="C624" t="str">
            <v>East Hydro</v>
          </cell>
          <cell r="E624">
            <v>311223.99666460004</v>
          </cell>
          <cell r="F624">
            <v>20064.118260499999</v>
          </cell>
          <cell r="G624">
            <v>18959.3164196</v>
          </cell>
          <cell r="H624">
            <v>28969.725430900002</v>
          </cell>
          <cell r="I624">
            <v>32562.344525700002</v>
          </cell>
          <cell r="J624">
            <v>36437.432075399993</v>
          </cell>
          <cell r="K624">
            <v>35191.641216000004</v>
          </cell>
          <cell r="L624">
            <v>33695.478498199998</v>
          </cell>
          <cell r="M624">
            <v>30175.6168708</v>
          </cell>
          <cell r="N624">
            <v>20221.327147699998</v>
          </cell>
          <cell r="O624">
            <v>17601.523535600001</v>
          </cell>
          <cell r="P624">
            <v>18420.616238500003</v>
          </cell>
          <cell r="Q624">
            <v>18924.856445699999</v>
          </cell>
        </row>
        <row r="626">
          <cell r="E626">
            <v>3887490.966937691</v>
          </cell>
          <cell r="F626">
            <v>454563.71567383892</v>
          </cell>
          <cell r="G626">
            <v>328917.09746037307</v>
          </cell>
          <cell r="H626">
            <v>411624.306059786</v>
          </cell>
          <cell r="I626">
            <v>432364.21318746993</v>
          </cell>
          <cell r="J626">
            <v>419540.47289568989</v>
          </cell>
          <cell r="K626">
            <v>342503.24291395606</v>
          </cell>
          <cell r="L626">
            <v>213264.19908771204</v>
          </cell>
          <cell r="M626">
            <v>204111.64015687103</v>
          </cell>
          <cell r="N626">
            <v>206392.66850893997</v>
          </cell>
          <cell r="O626">
            <v>170278.80340066802</v>
          </cell>
          <cell r="P626">
            <v>306677.37648108095</v>
          </cell>
          <cell r="Q626">
            <v>397253.23111130495</v>
          </cell>
        </row>
        <row r="629">
          <cell r="C629" t="str">
            <v>Blundell</v>
          </cell>
          <cell r="E629">
            <v>187485.60354617037</v>
          </cell>
          <cell r="F629">
            <v>16342.06490773431</v>
          </cell>
          <cell r="G629">
            <v>15141.135549082763</v>
          </cell>
          <cell r="H629">
            <v>17034.961128546889</v>
          </cell>
          <cell r="I629">
            <v>16299.995230739763</v>
          </cell>
          <cell r="J629">
            <v>16398.659028882968</v>
          </cell>
          <cell r="K629">
            <v>15841.333904912004</v>
          </cell>
          <cell r="L629">
            <v>16081.364909895787</v>
          </cell>
          <cell r="M629">
            <v>16324.833674456671</v>
          </cell>
          <cell r="N629">
            <v>15274.940039476478</v>
          </cell>
          <cell r="O629">
            <v>10708.001490579434</v>
          </cell>
          <cell r="P629">
            <v>15597.058518702832</v>
          </cell>
          <cell r="Q629">
            <v>16441.255163160462</v>
          </cell>
        </row>
        <row r="630">
          <cell r="C630" t="str">
            <v>Blundell Bottoming Cycle</v>
          </cell>
          <cell r="E630">
            <v>79445.384638349686</v>
          </cell>
          <cell r="F630">
            <v>7815.7701732642363</v>
          </cell>
          <cell r="G630">
            <v>7241.4126539091476</v>
          </cell>
          <cell r="H630">
            <v>8147.1553223485125</v>
          </cell>
          <cell r="I630">
            <v>7086.9544481477224</v>
          </cell>
          <cell r="J630">
            <v>6416.8665765194228</v>
          </cell>
          <cell r="K630">
            <v>5510.029184317219</v>
          </cell>
          <cell r="L630">
            <v>5593.5182295289687</v>
          </cell>
          <cell r="M630">
            <v>5678.2030172023206</v>
          </cell>
          <cell r="N630">
            <v>5977.1504502299258</v>
          </cell>
          <cell r="O630">
            <v>4655.6528219910579</v>
          </cell>
          <cell r="P630">
            <v>7459.4627698143977</v>
          </cell>
          <cell r="Q630">
            <v>7863.2089910767409</v>
          </cell>
        </row>
        <row r="632">
          <cell r="E632">
            <v>266930.98818452004</v>
          </cell>
          <cell r="F632">
            <v>24157.835080998546</v>
          </cell>
          <cell r="G632">
            <v>22382.548202991911</v>
          </cell>
          <cell r="H632">
            <v>25182.116450895403</v>
          </cell>
          <cell r="I632">
            <v>23386.949678887486</v>
          </cell>
          <cell r="J632">
            <v>22815.525605402392</v>
          </cell>
          <cell r="K632">
            <v>21351.363089229224</v>
          </cell>
          <cell r="L632">
            <v>21674.883139424754</v>
          </cell>
          <cell r="M632">
            <v>22003.036691658992</v>
          </cell>
          <cell r="N632">
            <v>21252.090489706403</v>
          </cell>
          <cell r="O632">
            <v>15363.654312570492</v>
          </cell>
          <cell r="P632">
            <v>23056.52128851723</v>
          </cell>
          <cell r="Q632">
            <v>24304.464154237205</v>
          </cell>
        </row>
        <row r="634">
          <cell r="C634" t="str">
            <v>Dunlap I Wind p524168</v>
          </cell>
          <cell r="E634">
            <v>353605.73137383902</v>
          </cell>
          <cell r="F634">
            <v>51047.264608669997</v>
          </cell>
          <cell r="G634">
            <v>37222.284749699997</v>
          </cell>
          <cell r="H634">
            <v>36736.147294039998</v>
          </cell>
          <cell r="I634">
            <v>26663.828723459999</v>
          </cell>
          <cell r="J634">
            <v>25883.55281555</v>
          </cell>
          <cell r="K634">
            <v>21547.175200819998</v>
          </cell>
          <cell r="L634">
            <v>14032.557872589001</v>
          </cell>
          <cell r="M634">
            <v>15061.95749151</v>
          </cell>
          <cell r="N634">
            <v>17592.563872639999</v>
          </cell>
          <cell r="O634">
            <v>28276.385873520001</v>
          </cell>
          <cell r="P634">
            <v>38841.994537600003</v>
          </cell>
          <cell r="Q634">
            <v>40700.018333740001</v>
          </cell>
        </row>
        <row r="635">
          <cell r="C635" t="str">
            <v>Foote Creek I Wind</v>
          </cell>
          <cell r="E635">
            <v>101208.09426381301</v>
          </cell>
          <cell r="F635">
            <v>12704.046332483</v>
          </cell>
          <cell r="G635">
            <v>10346.30960753</v>
          </cell>
          <cell r="H635">
            <v>9953.5684902600005</v>
          </cell>
          <cell r="I635">
            <v>7486.7806491299998</v>
          </cell>
          <cell r="J635">
            <v>7492.6376020999996</v>
          </cell>
          <cell r="K635">
            <v>5775.0118180899999</v>
          </cell>
          <cell r="L635">
            <v>4187.3537322000002</v>
          </cell>
          <cell r="M635">
            <v>4401.2538546200003</v>
          </cell>
          <cell r="N635">
            <v>6174.8590620000004</v>
          </cell>
          <cell r="O635">
            <v>8955.1038400699999</v>
          </cell>
          <cell r="P635">
            <v>11116.898417529999</v>
          </cell>
          <cell r="Q635">
            <v>12614.2708578</v>
          </cell>
        </row>
        <row r="636">
          <cell r="C636" t="str">
            <v>Glenrock Wind p423461</v>
          </cell>
          <cell r="E636">
            <v>315488.958471185</v>
          </cell>
          <cell r="F636">
            <v>34122.866540490002</v>
          </cell>
          <cell r="G636">
            <v>26628.640950500001</v>
          </cell>
          <cell r="H636">
            <v>28501.99318102</v>
          </cell>
          <cell r="I636">
            <v>26512.480950057001</v>
          </cell>
          <cell r="J636">
            <v>21926.230368650002</v>
          </cell>
          <cell r="K636">
            <v>21817.706507316001</v>
          </cell>
          <cell r="L636">
            <v>18448.970273160001</v>
          </cell>
          <cell r="M636">
            <v>19939.8892734</v>
          </cell>
          <cell r="N636">
            <v>23846.4641796</v>
          </cell>
          <cell r="O636">
            <v>27799.736075000001</v>
          </cell>
          <cell r="P636">
            <v>30429.364641</v>
          </cell>
          <cell r="Q636">
            <v>35514.615530992</v>
          </cell>
        </row>
        <row r="637">
          <cell r="C637" t="str">
            <v>Glenrock III Wind p454125</v>
          </cell>
          <cell r="E637">
            <v>121135.37836336799</v>
          </cell>
          <cell r="F637">
            <v>13078.391523439999</v>
          </cell>
          <cell r="G637">
            <v>10220.9382561</v>
          </cell>
          <cell r="H637">
            <v>10940.253953339999</v>
          </cell>
          <cell r="I637">
            <v>10186.01743181</v>
          </cell>
          <cell r="J637">
            <v>8427.4965142000001</v>
          </cell>
          <cell r="K637">
            <v>8385.8393499899994</v>
          </cell>
          <cell r="L637">
            <v>7092.3436101030002</v>
          </cell>
          <cell r="M637">
            <v>7671.0028751999998</v>
          </cell>
          <cell r="N637">
            <v>9173.5981448000002</v>
          </cell>
          <cell r="O637">
            <v>10671.326343356001</v>
          </cell>
          <cell r="P637">
            <v>11669.915828129</v>
          </cell>
          <cell r="Q637">
            <v>13618.2545329</v>
          </cell>
        </row>
        <row r="638">
          <cell r="C638" t="str">
            <v>Goodnoe Wind p332427</v>
          </cell>
          <cell r="E638">
            <v>266886.99943361996</v>
          </cell>
          <cell r="F638">
            <v>13954.05639673</v>
          </cell>
          <cell r="G638">
            <v>18213.981155609999</v>
          </cell>
          <cell r="H638">
            <v>31123.220001000002</v>
          </cell>
          <cell r="I638">
            <v>22592.233987269999</v>
          </cell>
          <cell r="J638">
            <v>24414.638427170001</v>
          </cell>
          <cell r="K638">
            <v>28241.626268069998</v>
          </cell>
          <cell r="L638">
            <v>27561.897889200001</v>
          </cell>
          <cell r="M638">
            <v>23959.1112932</v>
          </cell>
          <cell r="N638">
            <v>18248.605712299999</v>
          </cell>
          <cell r="O638">
            <v>23552.872637</v>
          </cell>
          <cell r="P638">
            <v>20841.8588657</v>
          </cell>
          <cell r="Q638">
            <v>14182.896800369999</v>
          </cell>
        </row>
        <row r="639">
          <cell r="C639" t="str">
            <v>High Plains Wind p492251</v>
          </cell>
          <cell r="E639">
            <v>309369.98133484402</v>
          </cell>
          <cell r="F639">
            <v>35470.203378120001</v>
          </cell>
          <cell r="G639">
            <v>26978.638013010001</v>
          </cell>
          <cell r="H639">
            <v>29173.0298822</v>
          </cell>
          <cell r="I639">
            <v>25620.464073300001</v>
          </cell>
          <cell r="J639">
            <v>26757.910258</v>
          </cell>
          <cell r="K639">
            <v>20547.563920143999</v>
          </cell>
          <cell r="L639">
            <v>16965.107168400002</v>
          </cell>
          <cell r="M639">
            <v>17587.271310200002</v>
          </cell>
          <cell r="N639">
            <v>20545.581735399999</v>
          </cell>
          <cell r="O639">
            <v>22737.48873741</v>
          </cell>
          <cell r="P639">
            <v>31066.69855366</v>
          </cell>
          <cell r="Q639">
            <v>35920.024304999999</v>
          </cell>
        </row>
        <row r="640">
          <cell r="C640" t="str">
            <v>Leaning Juniper 1 p317714</v>
          </cell>
          <cell r="E640">
            <v>301502.06633421005</v>
          </cell>
          <cell r="F640">
            <v>15960.255309</v>
          </cell>
          <cell r="G640">
            <v>17240.016611250001</v>
          </cell>
          <cell r="H640">
            <v>29224.900320500001</v>
          </cell>
          <cell r="I640">
            <v>23371.43049363</v>
          </cell>
          <cell r="J640">
            <v>31433.7479718</v>
          </cell>
          <cell r="K640">
            <v>33459.756078099999</v>
          </cell>
          <cell r="L640">
            <v>35500.375979500001</v>
          </cell>
          <cell r="M640">
            <v>30105.230205600001</v>
          </cell>
          <cell r="N640">
            <v>25415.612333199999</v>
          </cell>
          <cell r="O640">
            <v>24045.990419999998</v>
          </cell>
          <cell r="P640">
            <v>17914.346300730002</v>
          </cell>
          <cell r="Q640">
            <v>17830.404310900001</v>
          </cell>
        </row>
        <row r="641">
          <cell r="C641" t="str">
            <v>Marengo I Wind p332428</v>
          </cell>
          <cell r="E641">
            <v>393135.91794891597</v>
          </cell>
          <cell r="F641">
            <v>32845.017786900004</v>
          </cell>
          <cell r="G641">
            <v>33668.005754600003</v>
          </cell>
          <cell r="H641">
            <v>35275.195318370002</v>
          </cell>
          <cell r="I641">
            <v>35952.820470765997</v>
          </cell>
          <cell r="J641">
            <v>33329.44947919</v>
          </cell>
          <cell r="K641">
            <v>32518.007495419999</v>
          </cell>
          <cell r="L641">
            <v>31289.464427200001</v>
          </cell>
          <cell r="M641">
            <v>30363.996710799998</v>
          </cell>
          <cell r="N641">
            <v>29679.555236100001</v>
          </cell>
          <cell r="O641">
            <v>32404.407644170002</v>
          </cell>
          <cell r="P641">
            <v>31665.870246400002</v>
          </cell>
          <cell r="Q641">
            <v>34144.127378999998</v>
          </cell>
        </row>
        <row r="642">
          <cell r="C642" t="str">
            <v>Marengo II Wind p423463</v>
          </cell>
          <cell r="E642">
            <v>187225.821777879</v>
          </cell>
          <cell r="F642">
            <v>25968.766256999999</v>
          </cell>
          <cell r="G642">
            <v>18599.2956887</v>
          </cell>
          <cell r="H642">
            <v>19896.940464855001</v>
          </cell>
          <cell r="I642">
            <v>13902.104400995</v>
          </cell>
          <cell r="J642">
            <v>12350.2095262</v>
          </cell>
          <cell r="K642">
            <v>15253.163791540001</v>
          </cell>
          <cell r="L642">
            <v>12949.03177639</v>
          </cell>
          <cell r="M642">
            <v>13101.585108499999</v>
          </cell>
          <cell r="N642">
            <v>12317.180246324</v>
          </cell>
          <cell r="O642">
            <v>12204.420925618</v>
          </cell>
          <cell r="P642">
            <v>16691.460426336998</v>
          </cell>
          <cell r="Q642">
            <v>13991.663165419999</v>
          </cell>
        </row>
        <row r="643">
          <cell r="C643" t="str">
            <v>McFadden Ridge Wind p492250</v>
          </cell>
          <cell r="E643">
            <v>86062.866753965995</v>
          </cell>
          <cell r="F643">
            <v>10315.180257800001</v>
          </cell>
          <cell r="G643">
            <v>7899.5597325070003</v>
          </cell>
          <cell r="H643">
            <v>9095.5817602499992</v>
          </cell>
          <cell r="I643">
            <v>6984.7134085380003</v>
          </cell>
          <cell r="J643">
            <v>7019.7013892000004</v>
          </cell>
          <cell r="K643">
            <v>5420.0940223609996</v>
          </cell>
          <cell r="L643">
            <v>3971.0064037900001</v>
          </cell>
          <cell r="M643">
            <v>4663.9889280799998</v>
          </cell>
          <cell r="N643">
            <v>5691.9580938999998</v>
          </cell>
          <cell r="O643">
            <v>7042.4633606699999</v>
          </cell>
          <cell r="P643">
            <v>7863.4896365699997</v>
          </cell>
          <cell r="Q643">
            <v>10095.1297603</v>
          </cell>
        </row>
        <row r="644">
          <cell r="C644" t="str">
            <v>Rolling Hills Wind p423462</v>
          </cell>
          <cell r="E644">
            <v>284283.93722810998</v>
          </cell>
          <cell r="F644">
            <v>31129.604346429998</v>
          </cell>
          <cell r="G644">
            <v>24471.2926663</v>
          </cell>
          <cell r="H644">
            <v>25807.566898910001</v>
          </cell>
          <cell r="I644">
            <v>23911.54713938</v>
          </cell>
          <cell r="J644">
            <v>19397.507944329998</v>
          </cell>
          <cell r="K644">
            <v>19488.92787602</v>
          </cell>
          <cell r="L644">
            <v>16113.493356430001</v>
          </cell>
          <cell r="M644">
            <v>16901.742125000001</v>
          </cell>
          <cell r="N644">
            <v>21105.413478400002</v>
          </cell>
          <cell r="O644">
            <v>24727.771012699999</v>
          </cell>
          <cell r="P644">
            <v>28260.442960740002</v>
          </cell>
          <cell r="Q644">
            <v>32968.627423470003</v>
          </cell>
        </row>
        <row r="649">
          <cell r="C649" t="str">
            <v>Seven Mile Wind p454126</v>
          </cell>
          <cell r="E649">
            <v>347507.23200985999</v>
          </cell>
          <cell r="F649">
            <v>43066.966153000001</v>
          </cell>
          <cell r="G649">
            <v>29806.6240368</v>
          </cell>
          <cell r="H649">
            <v>36436.237809420003</v>
          </cell>
          <cell r="I649">
            <v>26408.134798290001</v>
          </cell>
          <cell r="J649">
            <v>25495.258401499999</v>
          </cell>
          <cell r="K649">
            <v>21950.446149740001</v>
          </cell>
          <cell r="L649">
            <v>17001.803804039999</v>
          </cell>
          <cell r="M649">
            <v>19953.644862000001</v>
          </cell>
          <cell r="N649">
            <v>21612.26921541</v>
          </cell>
          <cell r="O649">
            <v>29608.524674699998</v>
          </cell>
          <cell r="P649">
            <v>35848.406706260001</v>
          </cell>
          <cell r="Q649">
            <v>40318.915398700003</v>
          </cell>
        </row>
        <row r="650">
          <cell r="C650" t="str">
            <v>Seven Mile II Wind p357819</v>
          </cell>
          <cell r="E650">
            <v>68450.717030054991</v>
          </cell>
          <cell r="F650">
            <v>8483.1793407099995</v>
          </cell>
          <cell r="G650">
            <v>5871.2047392300001</v>
          </cell>
          <cell r="H650">
            <v>7177.08003156</v>
          </cell>
          <cell r="I650">
            <v>5201.7777655500004</v>
          </cell>
          <cell r="J650">
            <v>5021.962668182</v>
          </cell>
          <cell r="K650">
            <v>4323.718622034</v>
          </cell>
          <cell r="L650">
            <v>3348.9530669300002</v>
          </cell>
          <cell r="M650">
            <v>3930.3959923920002</v>
          </cell>
          <cell r="N650">
            <v>4257.1056959400003</v>
          </cell>
          <cell r="O650">
            <v>5832.1788868900003</v>
          </cell>
          <cell r="P650">
            <v>7061.2879135840003</v>
          </cell>
          <cell r="Q650">
            <v>7941.8723070530004</v>
          </cell>
        </row>
        <row r="652">
          <cell r="E652">
            <v>3135863.7023236649</v>
          </cell>
          <cell r="F652">
            <v>328145.79823077301</v>
          </cell>
          <cell r="G652">
            <v>267166.79196183698</v>
          </cell>
          <cell r="H652">
            <v>309341.71540572494</v>
          </cell>
          <cell r="I652">
            <v>254794.334292176</v>
          </cell>
          <cell r="J652">
            <v>248950.30336607198</v>
          </cell>
          <cell r="K652">
            <v>238729.03709964498</v>
          </cell>
          <cell r="L652">
            <v>208462.35935993202</v>
          </cell>
          <cell r="M652">
            <v>207641.07003050201</v>
          </cell>
          <cell r="N652">
            <v>215660.76700601401</v>
          </cell>
          <cell r="O652">
            <v>257858.67043110396</v>
          </cell>
          <cell r="P652">
            <v>289272.03503423999</v>
          </cell>
          <cell r="Q652">
            <v>309840.82010564499</v>
          </cell>
        </row>
        <row r="654">
          <cell r="E654">
            <v>3402794.690508185</v>
          </cell>
          <cell r="F654">
            <v>352303.63331177155</v>
          </cell>
          <cell r="G654">
            <v>289549.34016482887</v>
          </cell>
          <cell r="H654">
            <v>334523.83185662032</v>
          </cell>
          <cell r="I654">
            <v>278181.2839710635</v>
          </cell>
          <cell r="J654">
            <v>271765.82897147437</v>
          </cell>
          <cell r="K654">
            <v>260080.40018887419</v>
          </cell>
          <cell r="L654">
            <v>230137.24249935677</v>
          </cell>
          <cell r="M654">
            <v>229644.106722161</v>
          </cell>
          <cell r="N654">
            <v>236912.85749572041</v>
          </cell>
          <cell r="O654">
            <v>273222.32474367449</v>
          </cell>
          <cell r="P654">
            <v>312328.55632275721</v>
          </cell>
          <cell r="Q654">
            <v>334145.28425988217</v>
          </cell>
        </row>
        <row r="655">
          <cell r="E655" t="str">
            <v>=</v>
          </cell>
          <cell r="F655" t="str">
            <v>=</v>
          </cell>
          <cell r="G655" t="str">
            <v>=</v>
          </cell>
          <cell r="H655" t="str">
            <v>=</v>
          </cell>
          <cell r="I655" t="str">
            <v>=</v>
          </cell>
          <cell r="J655" t="str">
            <v>=</v>
          </cell>
          <cell r="K655" t="str">
            <v>=</v>
          </cell>
          <cell r="L655" t="str">
            <v>=</v>
          </cell>
          <cell r="M655" t="str">
            <v>=</v>
          </cell>
          <cell r="N655" t="str">
            <v>=</v>
          </cell>
          <cell r="O655" t="str">
            <v>=</v>
          </cell>
          <cell r="P655" t="str">
            <v>=</v>
          </cell>
          <cell r="Q655" t="str">
            <v>=</v>
          </cell>
        </row>
        <row r="656">
          <cell r="E656">
            <v>75919498.357324645</v>
          </cell>
          <cell r="F656">
            <v>7397206.1157438466</v>
          </cell>
          <cell r="G656">
            <v>6547113.4547614669</v>
          </cell>
          <cell r="H656">
            <v>6750804.6522539025</v>
          </cell>
          <cell r="I656">
            <v>5856216.8131481986</v>
          </cell>
          <cell r="J656">
            <v>5685145.2464243388</v>
          </cell>
          <cell r="K656">
            <v>5900051.3373796642</v>
          </cell>
          <cell r="L656">
            <v>6718852.3257612223</v>
          </cell>
          <cell r="M656">
            <v>6563357.1009312812</v>
          </cell>
          <cell r="N656">
            <v>6039939.2462507086</v>
          </cell>
          <cell r="O656">
            <v>6211465.0484770248</v>
          </cell>
          <cell r="P656">
            <v>5946873.6120362729</v>
          </cell>
          <cell r="Q656">
            <v>6302473.404156711</v>
          </cell>
        </row>
        <row r="657">
          <cell r="E657" t="str">
            <v>=</v>
          </cell>
          <cell r="F657" t="str">
            <v>=</v>
          </cell>
          <cell r="G657" t="str">
            <v>=</v>
          </cell>
          <cell r="H657" t="str">
            <v>=</v>
          </cell>
          <cell r="I657" t="str">
            <v>=</v>
          </cell>
          <cell r="J657" t="str">
            <v>=</v>
          </cell>
          <cell r="K657" t="str">
            <v>=</v>
          </cell>
          <cell r="L657" t="str">
            <v>=</v>
          </cell>
          <cell r="M657" t="str">
            <v>=</v>
          </cell>
          <cell r="N657" t="str">
            <v>=</v>
          </cell>
          <cell r="O657" t="str">
            <v>=</v>
          </cell>
          <cell r="P657" t="str">
            <v>=</v>
          </cell>
          <cell r="Q657" t="str">
            <v>=</v>
          </cell>
        </row>
        <row r="658"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</row>
        <row r="659"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</row>
        <row r="663">
          <cell r="C663" t="str">
            <v>Carbon</v>
          </cell>
          <cell r="E663">
            <v>4141457.1399999997</v>
          </cell>
          <cell r="F663">
            <v>1322261.55</v>
          </cell>
          <cell r="G663">
            <v>1094943.28</v>
          </cell>
          <cell r="H663">
            <v>1207637.26</v>
          </cell>
          <cell r="I663">
            <v>516615.05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C664" t="str">
            <v>Cholla</v>
          </cell>
          <cell r="E664">
            <v>25227839.300000004</v>
          </cell>
          <cell r="F664">
            <v>2592037</v>
          </cell>
          <cell r="G664">
            <v>1977030.2</v>
          </cell>
          <cell r="H664">
            <v>2219075.2000000002</v>
          </cell>
          <cell r="I664">
            <v>1978508.5</v>
          </cell>
          <cell r="J664">
            <v>1354842.8</v>
          </cell>
          <cell r="K664">
            <v>1564969.8</v>
          </cell>
          <cell r="L664">
            <v>2040327.8</v>
          </cell>
          <cell r="M664">
            <v>2566727.5</v>
          </cell>
          <cell r="N664">
            <v>2236876</v>
          </cell>
          <cell r="O664">
            <v>2163612.2000000002</v>
          </cell>
          <cell r="P664">
            <v>2063703.8</v>
          </cell>
          <cell r="Q664">
            <v>2470128.5</v>
          </cell>
        </row>
        <row r="665">
          <cell r="C665" t="str">
            <v>Colstrip</v>
          </cell>
          <cell r="E665">
            <v>10996349.52</v>
          </cell>
          <cell r="F665">
            <v>1094964.05</v>
          </cell>
          <cell r="G665">
            <v>982742.63</v>
          </cell>
          <cell r="H665">
            <v>963650.85</v>
          </cell>
          <cell r="I665">
            <v>1014451.38</v>
          </cell>
          <cell r="J665">
            <v>914843.6399999999</v>
          </cell>
          <cell r="K665">
            <v>551966.06000000006</v>
          </cell>
          <cell r="L665">
            <v>1102591</v>
          </cell>
          <cell r="M665">
            <v>828085.65</v>
          </cell>
          <cell r="N665">
            <v>515011.25</v>
          </cell>
          <cell r="O665">
            <v>944037.03</v>
          </cell>
          <cell r="P665">
            <v>1037476.1000000001</v>
          </cell>
          <cell r="Q665">
            <v>1046529.88</v>
          </cell>
        </row>
        <row r="666">
          <cell r="C666" t="str">
            <v>Craig</v>
          </cell>
          <cell r="E666">
            <v>12123976.387</v>
          </cell>
          <cell r="F666">
            <v>1180209.96</v>
          </cell>
          <cell r="G666">
            <v>1018734.84</v>
          </cell>
          <cell r="H666">
            <v>1182674.6399999999</v>
          </cell>
          <cell r="I666">
            <v>680290.91999999993</v>
          </cell>
          <cell r="J666">
            <v>928505.18</v>
          </cell>
          <cell r="K666">
            <v>1062020.81</v>
          </cell>
          <cell r="L666">
            <v>1150812.95</v>
          </cell>
          <cell r="M666">
            <v>1140223.1399999999</v>
          </cell>
          <cell r="N666">
            <v>636163.79700000002</v>
          </cell>
          <cell r="O666">
            <v>1140711.26</v>
          </cell>
          <cell r="P666">
            <v>1116043.1499999999</v>
          </cell>
          <cell r="Q666">
            <v>887585.74</v>
          </cell>
        </row>
        <row r="667">
          <cell r="C667" t="str">
            <v>Dave Johnston</v>
          </cell>
          <cell r="E667">
            <v>60909669.429999992</v>
          </cell>
          <cell r="F667">
            <v>5217016.8100000005</v>
          </cell>
          <cell r="G667">
            <v>4785116.0600000005</v>
          </cell>
          <cell r="H667">
            <v>5120327.04</v>
          </cell>
          <cell r="I667">
            <v>4384916.2</v>
          </cell>
          <cell r="J667">
            <v>5124747.0600000005</v>
          </cell>
          <cell r="K667">
            <v>5134083.5199999996</v>
          </cell>
          <cell r="L667">
            <v>5719130.959999999</v>
          </cell>
          <cell r="M667">
            <v>5659052.7599999998</v>
          </cell>
          <cell r="N667">
            <v>5123681.16</v>
          </cell>
          <cell r="O667">
            <v>5147524.1999999993</v>
          </cell>
          <cell r="P667">
            <v>4559709.3599999994</v>
          </cell>
          <cell r="Q667">
            <v>4934364.3</v>
          </cell>
        </row>
        <row r="668">
          <cell r="C668" t="str">
            <v>Hayden</v>
          </cell>
          <cell r="E668">
            <v>6061563.1660000002</v>
          </cell>
          <cell r="F668">
            <v>585149.18999999994</v>
          </cell>
          <cell r="G668">
            <v>494854.82999999996</v>
          </cell>
          <cell r="H668">
            <v>549691.46</v>
          </cell>
          <cell r="I668">
            <v>574355.22</v>
          </cell>
          <cell r="J668">
            <v>525849.80000000005</v>
          </cell>
          <cell r="K668">
            <v>512860.56000000006</v>
          </cell>
          <cell r="L668">
            <v>559484.88</v>
          </cell>
          <cell r="M668">
            <v>572975</v>
          </cell>
          <cell r="N668">
            <v>402207.33</v>
          </cell>
          <cell r="O668">
            <v>289447.86600000004</v>
          </cell>
          <cell r="P668">
            <v>402944.15</v>
          </cell>
          <cell r="Q668">
            <v>591742.88</v>
          </cell>
        </row>
        <row r="669">
          <cell r="C669" t="str">
            <v>Hunter</v>
          </cell>
          <cell r="E669">
            <v>79236555.100000009</v>
          </cell>
          <cell r="F669">
            <v>7386086.9000000004</v>
          </cell>
          <cell r="G669">
            <v>6153263.9000000004</v>
          </cell>
          <cell r="H669">
            <v>4548655.9000000004</v>
          </cell>
          <cell r="I669">
            <v>5484059.5</v>
          </cell>
          <cell r="J669">
            <v>6381271.0999999996</v>
          </cell>
          <cell r="K669">
            <v>5992293.7000000002</v>
          </cell>
          <cell r="L669">
            <v>6929970.7999999998</v>
          </cell>
          <cell r="M669">
            <v>7282628.2000000002</v>
          </cell>
          <cell r="N669">
            <v>6947909.5999999996</v>
          </cell>
          <cell r="O669">
            <v>7367351.2000000002</v>
          </cell>
          <cell r="P669">
            <v>7007224.2000000002</v>
          </cell>
          <cell r="Q669">
            <v>7755840.1000000006</v>
          </cell>
        </row>
        <row r="670">
          <cell r="C670" t="str">
            <v>Huntington</v>
          </cell>
          <cell r="E670">
            <v>61268033.299999997</v>
          </cell>
          <cell r="F670">
            <v>5587061.5999999996</v>
          </cell>
          <cell r="G670">
            <v>5163023.7</v>
          </cell>
          <cell r="H670">
            <v>4681521.0999999996</v>
          </cell>
          <cell r="I670">
            <v>4669930.2</v>
          </cell>
          <cell r="J670">
            <v>4949002.9000000004</v>
          </cell>
          <cell r="K670">
            <v>4734581.8000000007</v>
          </cell>
          <cell r="L670">
            <v>5601022</v>
          </cell>
          <cell r="M670">
            <v>5365644.5</v>
          </cell>
          <cell r="N670">
            <v>4932410.4000000004</v>
          </cell>
          <cell r="O670">
            <v>4532401.9000000004</v>
          </cell>
          <cell r="P670">
            <v>5067890</v>
          </cell>
          <cell r="Q670">
            <v>5983543.2000000002</v>
          </cell>
        </row>
        <row r="671">
          <cell r="C671" t="str">
            <v>Jim Bridger</v>
          </cell>
          <cell r="E671">
            <v>95226161.199999988</v>
          </cell>
          <cell r="F671">
            <v>7881158.4999999991</v>
          </cell>
          <cell r="G671">
            <v>7904018.7999999998</v>
          </cell>
          <cell r="H671">
            <v>7798144</v>
          </cell>
          <cell r="I671">
            <v>5365044.6500000004</v>
          </cell>
          <cell r="J671">
            <v>5624042.0499999998</v>
          </cell>
          <cell r="K671">
            <v>6765548.4000000004</v>
          </cell>
          <cell r="L671">
            <v>8560314.0999999996</v>
          </cell>
          <cell r="M671">
            <v>9150021.0999999996</v>
          </cell>
          <cell r="N671">
            <v>8209469.1000000006</v>
          </cell>
          <cell r="O671">
            <v>9860483.1999999993</v>
          </cell>
          <cell r="P671">
            <v>8794709.3000000007</v>
          </cell>
          <cell r="Q671">
            <v>9313208</v>
          </cell>
        </row>
        <row r="672">
          <cell r="C672" t="str">
            <v>Naughton</v>
          </cell>
          <cell r="E672">
            <v>53496295.200000003</v>
          </cell>
          <cell r="F672">
            <v>5070299.9000000004</v>
          </cell>
          <cell r="G672">
            <v>4562163</v>
          </cell>
          <cell r="H672">
            <v>5067878.3</v>
          </cell>
          <cell r="I672">
            <v>3615964.6</v>
          </cell>
          <cell r="J672">
            <v>3790011.5</v>
          </cell>
          <cell r="K672">
            <v>4225366</v>
          </cell>
          <cell r="L672">
            <v>4621546.0999999996</v>
          </cell>
          <cell r="M672">
            <v>4701667.2</v>
          </cell>
          <cell r="N672">
            <v>4603940.5</v>
          </cell>
          <cell r="O672">
            <v>4368890</v>
          </cell>
          <cell r="P672">
            <v>4496681.8000000007</v>
          </cell>
          <cell r="Q672">
            <v>4371886.3</v>
          </cell>
        </row>
        <row r="673">
          <cell r="C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C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C675" t="str">
            <v>Wyodak</v>
          </cell>
          <cell r="E675">
            <v>23878398.159999996</v>
          </cell>
          <cell r="F675">
            <v>1965661</v>
          </cell>
          <cell r="G675">
            <v>1884360.2</v>
          </cell>
          <cell r="H675">
            <v>904821.56</v>
          </cell>
          <cell r="I675">
            <v>1935498.6</v>
          </cell>
          <cell r="J675">
            <v>2123924</v>
          </cell>
          <cell r="K675">
            <v>2136084</v>
          </cell>
          <cell r="L675">
            <v>2304865.2000000002</v>
          </cell>
          <cell r="M675">
            <v>2222231.2000000002</v>
          </cell>
          <cell r="N675">
            <v>1921789.2</v>
          </cell>
          <cell r="O675">
            <v>2223263</v>
          </cell>
          <cell r="P675">
            <v>2053610.2</v>
          </cell>
          <cell r="Q675">
            <v>2202290</v>
          </cell>
        </row>
        <row r="677">
          <cell r="C677" t="str">
            <v>Hermiston Purchase p99563</v>
          </cell>
          <cell r="E677">
            <v>11591353.9254</v>
          </cell>
          <cell r="F677">
            <v>1023074.9188000002</v>
          </cell>
          <cell r="G677">
            <v>893637.88390000002</v>
          </cell>
          <cell r="H677">
            <v>1093897.3661499999</v>
          </cell>
          <cell r="I677">
            <v>941063.10544999992</v>
          </cell>
          <cell r="J677">
            <v>236359.28099999999</v>
          </cell>
          <cell r="K677">
            <v>939088.03269999998</v>
          </cell>
          <cell r="L677">
            <v>1169064.9757000001</v>
          </cell>
          <cell r="M677">
            <v>1221417.0405000001</v>
          </cell>
          <cell r="N677">
            <v>1099298.8092</v>
          </cell>
          <cell r="O677">
            <v>1209013.8973000001</v>
          </cell>
          <cell r="P677">
            <v>865130.21754999994</v>
          </cell>
          <cell r="Q677">
            <v>900308.39715000009</v>
          </cell>
        </row>
        <row r="680">
          <cell r="C680" t="str">
            <v>Chehalis</v>
          </cell>
          <cell r="E680">
            <v>11084749.08</v>
          </cell>
          <cell r="F680">
            <v>97449.361000000004</v>
          </cell>
          <cell r="G680">
            <v>262508.84299999999</v>
          </cell>
          <cell r="H680">
            <v>129134.68599999999</v>
          </cell>
          <cell r="I680">
            <v>0</v>
          </cell>
          <cell r="J680">
            <v>1598631.084</v>
          </cell>
          <cell r="K680">
            <v>1443560.8430000001</v>
          </cell>
          <cell r="L680">
            <v>2173713.534</v>
          </cell>
          <cell r="M680">
            <v>2133554.216</v>
          </cell>
          <cell r="N680">
            <v>1709826.8870000001</v>
          </cell>
          <cell r="O680">
            <v>1100771.1000000001</v>
          </cell>
          <cell r="P680">
            <v>48431.322</v>
          </cell>
          <cell r="Q680">
            <v>387167.20399999997</v>
          </cell>
        </row>
        <row r="681">
          <cell r="C681" t="str">
            <v>Currant Creek</v>
          </cell>
          <cell r="E681">
            <v>11136997.9406</v>
          </cell>
          <cell r="F681">
            <v>766464.61900000006</v>
          </cell>
          <cell r="G681">
            <v>186267.4264</v>
          </cell>
          <cell r="H681">
            <v>866392.05599999998</v>
          </cell>
          <cell r="I681">
            <v>965455.88399999996</v>
          </cell>
          <cell r="J681">
            <v>781653.38400000008</v>
          </cell>
          <cell r="K681">
            <v>1464876.9550000001</v>
          </cell>
          <cell r="L681">
            <v>1712678.9750000001</v>
          </cell>
          <cell r="M681">
            <v>1724048.334</v>
          </cell>
          <cell r="N681">
            <v>1683746.1652000002</v>
          </cell>
          <cell r="O681">
            <v>189254.73</v>
          </cell>
          <cell r="P681">
            <v>341551.76799999998</v>
          </cell>
          <cell r="Q681">
            <v>454607.64399999997</v>
          </cell>
        </row>
        <row r="682">
          <cell r="C682" t="str">
            <v>Gadsby</v>
          </cell>
          <cell r="E682">
            <v>704101.26699999999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15001.957</v>
          </cell>
          <cell r="L682">
            <v>382755.08</v>
          </cell>
          <cell r="M682">
            <v>306344.23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C683" t="str">
            <v>Gadsby CT</v>
          </cell>
          <cell r="E683">
            <v>427443.22417999996</v>
          </cell>
          <cell r="F683">
            <v>7873.9583999999995</v>
          </cell>
          <cell r="G683">
            <v>1446.23721</v>
          </cell>
          <cell r="H683">
            <v>2410.3953000000001</v>
          </cell>
          <cell r="I683">
            <v>3213.8602000000001</v>
          </cell>
          <cell r="J683">
            <v>10766.434300000001</v>
          </cell>
          <cell r="K683">
            <v>52385.976000000002</v>
          </cell>
          <cell r="L683">
            <v>92237.73</v>
          </cell>
          <cell r="M683">
            <v>142695.10500000001</v>
          </cell>
          <cell r="N683">
            <v>100754.622</v>
          </cell>
          <cell r="O683">
            <v>2892.47417</v>
          </cell>
          <cell r="P683">
            <v>0</v>
          </cell>
          <cell r="Q683">
            <v>10766.4316</v>
          </cell>
        </row>
        <row r="684">
          <cell r="C684" t="str">
            <v>Hermiston</v>
          </cell>
          <cell r="E684">
            <v>11591353.9254</v>
          </cell>
          <cell r="F684">
            <v>1023074.9188000002</v>
          </cell>
          <cell r="G684">
            <v>893637.88390000002</v>
          </cell>
          <cell r="H684">
            <v>1093897.3661499999</v>
          </cell>
          <cell r="I684">
            <v>941063.10544999992</v>
          </cell>
          <cell r="J684">
            <v>236359.28099999999</v>
          </cell>
          <cell r="K684">
            <v>939088.03269999998</v>
          </cell>
          <cell r="L684">
            <v>1169064.9757000001</v>
          </cell>
          <cell r="M684">
            <v>1221417.0405000001</v>
          </cell>
          <cell r="N684">
            <v>1099298.8092</v>
          </cell>
          <cell r="O684">
            <v>1209013.8973000001</v>
          </cell>
          <cell r="P684">
            <v>865130.21754999994</v>
          </cell>
          <cell r="Q684">
            <v>900308.39715000009</v>
          </cell>
        </row>
        <row r="685">
          <cell r="C685" t="str">
            <v>Lake Side 1</v>
          </cell>
          <cell r="E685">
            <v>20811816.580949999</v>
          </cell>
          <cell r="F685">
            <v>1447809.1969999999</v>
          </cell>
          <cell r="G685">
            <v>568497.89199999999</v>
          </cell>
          <cell r="H685">
            <v>1887158.027</v>
          </cell>
          <cell r="I685">
            <v>2138771.63</v>
          </cell>
          <cell r="J685">
            <v>2114497.2760000001</v>
          </cell>
          <cell r="K685">
            <v>2027356.91995</v>
          </cell>
          <cell r="L685">
            <v>2353991.36</v>
          </cell>
          <cell r="M685">
            <v>1850217.1830000002</v>
          </cell>
          <cell r="N685">
            <v>2390164.1639999999</v>
          </cell>
          <cell r="O685">
            <v>976914.897</v>
          </cell>
          <cell r="P685">
            <v>1413788.4470000002</v>
          </cell>
          <cell r="Q685">
            <v>1642649.588</v>
          </cell>
        </row>
        <row r="686">
          <cell r="C686" t="str">
            <v>Lake Side 2</v>
          </cell>
          <cell r="E686">
            <v>25784495.936299995</v>
          </cell>
          <cell r="F686">
            <v>1996660.6630000002</v>
          </cell>
          <cell r="G686">
            <v>1725769.5619999999</v>
          </cell>
          <cell r="H686">
            <v>2104352.423</v>
          </cell>
          <cell r="I686">
            <v>2256530.7279999997</v>
          </cell>
          <cell r="J686">
            <v>2285054.9539999999</v>
          </cell>
          <cell r="K686">
            <v>2316701.3863000004</v>
          </cell>
          <cell r="L686">
            <v>2583879.3360000001</v>
          </cell>
          <cell r="M686">
            <v>2598439.4239999996</v>
          </cell>
          <cell r="N686">
            <v>2547114.3360000001</v>
          </cell>
          <cell r="O686">
            <v>1916539.8780000003</v>
          </cell>
          <cell r="P686">
            <v>1642113.1129999999</v>
          </cell>
          <cell r="Q686">
            <v>1811340.1330000001</v>
          </cell>
        </row>
        <row r="688">
          <cell r="C688" t="str">
            <v>Naughton - Gas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C689" t="str">
            <v>Not Used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2">
          <cell r="C692" t="str">
            <v>Carbon</v>
          </cell>
          <cell r="E692">
            <v>11.219105843170874</v>
          </cell>
          <cell r="F692">
            <v>11.232387712134676</v>
          </cell>
          <cell r="G692">
            <v>11.195910943464007</v>
          </cell>
          <cell r="H692">
            <v>11.186459383324499</v>
          </cell>
          <cell r="I692">
            <v>11.218907178653682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C693" t="str">
            <v>Cholla</v>
          </cell>
          <cell r="E693">
            <v>10.612734641870968</v>
          </cell>
          <cell r="F693">
            <v>10.526109614432428</v>
          </cell>
          <cell r="G693">
            <v>10.545939705977888</v>
          </cell>
          <cell r="H693">
            <v>10.594929728141786</v>
          </cell>
          <cell r="I693">
            <v>10.693639545036373</v>
          </cell>
          <cell r="J693">
            <v>10.990089669574484</v>
          </cell>
          <cell r="K693">
            <v>10.826817032971478</v>
          </cell>
          <cell r="L693">
            <v>10.611655644037628</v>
          </cell>
          <cell r="M693">
            <v>10.536559456017258</v>
          </cell>
          <cell r="N693">
            <v>10.557220714108668</v>
          </cell>
          <cell r="O693">
            <v>10.607527265120002</v>
          </cell>
          <cell r="P693">
            <v>10.591169549264166</v>
          </cell>
          <cell r="Q693">
            <v>10.53146951934465</v>
          </cell>
        </row>
        <row r="694">
          <cell r="C694" t="str">
            <v>Colstrip</v>
          </cell>
          <cell r="E694">
            <v>10.451861502515705</v>
          </cell>
          <cell r="F694">
            <v>10.456303046108973</v>
          </cell>
          <cell r="G694">
            <v>10.447529298767515</v>
          </cell>
          <cell r="H694">
            <v>10.441097456426588</v>
          </cell>
          <cell r="I694">
            <v>10.445331944225838</v>
          </cell>
          <cell r="J694">
            <v>10.47578363554892</v>
          </cell>
          <cell r="K694">
            <v>10.481808001498704</v>
          </cell>
          <cell r="L694">
            <v>10.448406480195633</v>
          </cell>
          <cell r="M694">
            <v>10.431090100025594</v>
          </cell>
          <cell r="N694">
            <v>10.416807465158689</v>
          </cell>
          <cell r="O694">
            <v>10.459952657741907</v>
          </cell>
          <cell r="P694">
            <v>10.441655810225688</v>
          </cell>
          <cell r="Q694">
            <v>10.471216121612565</v>
          </cell>
        </row>
        <row r="695">
          <cell r="C695" t="str">
            <v>Craig</v>
          </cell>
          <cell r="E695">
            <v>10.079515504395976</v>
          </cell>
          <cell r="F695">
            <v>10.064112932668877</v>
          </cell>
          <cell r="G695">
            <v>10.070897323760573</v>
          </cell>
          <cell r="H695">
            <v>10.066523340890122</v>
          </cell>
          <cell r="I695">
            <v>10.08409166071694</v>
          </cell>
          <cell r="J695">
            <v>10.071642531328674</v>
          </cell>
          <cell r="K695">
            <v>10.098745350797032</v>
          </cell>
          <cell r="L695">
            <v>10.080795779767707</v>
          </cell>
          <cell r="M695">
            <v>10.066864250204654</v>
          </cell>
          <cell r="N695">
            <v>10.149146547147778</v>
          </cell>
          <cell r="O695">
            <v>10.072225287775815</v>
          </cell>
          <cell r="P695">
            <v>10.06678539304693</v>
          </cell>
          <cell r="Q695">
            <v>10.0995237119633</v>
          </cell>
        </row>
        <row r="696">
          <cell r="C696" t="str">
            <v>Dave Johnston</v>
          </cell>
          <cell r="E696">
            <v>11.262952458421077</v>
          </cell>
          <cell r="F696">
            <v>11.276537459183091</v>
          </cell>
          <cell r="G696">
            <v>11.243052957964522</v>
          </cell>
          <cell r="H696">
            <v>11.246130173223731</v>
          </cell>
          <cell r="I696">
            <v>11.324277761187011</v>
          </cell>
          <cell r="J696">
            <v>11.262060263528156</v>
          </cell>
          <cell r="K696">
            <v>11.261463468290627</v>
          </cell>
          <cell r="L696">
            <v>11.24704193219006</v>
          </cell>
          <cell r="M696">
            <v>11.232342505766374</v>
          </cell>
          <cell r="N696">
            <v>11.260276507265896</v>
          </cell>
          <cell r="O696">
            <v>11.256442761264589</v>
          </cell>
          <cell r="P696">
            <v>11.275325906492922</v>
          </cell>
          <cell r="Q696">
            <v>11.285561559526926</v>
          </cell>
        </row>
        <row r="697">
          <cell r="C697" t="str">
            <v>Hayden</v>
          </cell>
          <cell r="E697">
            <v>10.870173676233438</v>
          </cell>
          <cell r="F697">
            <v>10.843319812095817</v>
          </cell>
          <cell r="G697">
            <v>10.88446249224512</v>
          </cell>
          <cell r="H697">
            <v>10.867904711939252</v>
          </cell>
          <cell r="I697">
            <v>10.854694173581613</v>
          </cell>
          <cell r="J697">
            <v>10.915448202070474</v>
          </cell>
          <cell r="K697">
            <v>10.924011910171739</v>
          </cell>
          <cell r="L697">
            <v>10.885807937160619</v>
          </cell>
          <cell r="M697">
            <v>10.867914358321736</v>
          </cell>
          <cell r="N697">
            <v>10.772063081265562</v>
          </cell>
          <cell r="O697">
            <v>10.869666574858837</v>
          </cell>
          <cell r="P697">
            <v>10.918418615256202</v>
          </cell>
          <cell r="Q697">
            <v>10.837875042754897</v>
          </cell>
        </row>
        <row r="698">
          <cell r="C698" t="str">
            <v>Hunter</v>
          </cell>
          <cell r="E698">
            <v>10.295982193416762</v>
          </cell>
          <cell r="F698">
            <v>10.280027602595778</v>
          </cell>
          <cell r="G698">
            <v>10.279351165884623</v>
          </cell>
          <cell r="H698">
            <v>10.28008390003224</v>
          </cell>
          <cell r="I698">
            <v>10.360041713622286</v>
          </cell>
          <cell r="J698">
            <v>10.323281064684149</v>
          </cell>
          <cell r="K698">
            <v>10.343516938278739</v>
          </cell>
          <cell r="L698">
            <v>10.294533601025808</v>
          </cell>
          <cell r="M698">
            <v>10.282283513054876</v>
          </cell>
          <cell r="N698">
            <v>10.286790857980701</v>
          </cell>
          <cell r="O698">
            <v>10.272370274376517</v>
          </cell>
          <cell r="P698">
            <v>10.287920341597822</v>
          </cell>
          <cell r="Q698">
            <v>10.281984841212754</v>
          </cell>
        </row>
        <row r="699">
          <cell r="C699" t="str">
            <v>Huntington</v>
          </cell>
          <cell r="E699">
            <v>9.9315800672196897</v>
          </cell>
          <cell r="F699">
            <v>9.8874592738706557</v>
          </cell>
          <cell r="G699">
            <v>9.8958606624117138</v>
          </cell>
          <cell r="H699">
            <v>9.9332576428680639</v>
          </cell>
          <cell r="I699">
            <v>10.010926152004222</v>
          </cell>
          <cell r="J699">
            <v>9.9846219429804357</v>
          </cell>
          <cell r="K699">
            <v>9.9806467099074005</v>
          </cell>
          <cell r="L699">
            <v>9.9328944986168786</v>
          </cell>
          <cell r="M699">
            <v>9.9098036702843704</v>
          </cell>
          <cell r="N699">
            <v>9.9635335822278872</v>
          </cell>
          <cell r="O699">
            <v>9.9534036234170706</v>
          </cell>
          <cell r="P699">
            <v>9.858460202880039</v>
          </cell>
          <cell r="Q699">
            <v>9.8969742692355354</v>
          </cell>
        </row>
        <row r="700">
          <cell r="C700" t="str">
            <v>Jim Bridger</v>
          </cell>
          <cell r="E700">
            <v>10.297851325242684</v>
          </cell>
          <cell r="F700">
            <v>10.223104765852975</v>
          </cell>
          <cell r="G700">
            <v>10.253174185727092</v>
          </cell>
          <cell r="H700">
            <v>10.258150392283103</v>
          </cell>
          <cell r="I700">
            <v>10.435980692562564</v>
          </cell>
          <cell r="J700">
            <v>10.385385737210132</v>
          </cell>
          <cell r="K700">
            <v>10.407306475545282</v>
          </cell>
          <cell r="L700">
            <v>10.330688366869779</v>
          </cell>
          <cell r="M700">
            <v>10.306508091931304</v>
          </cell>
          <cell r="N700">
            <v>10.320701437373364</v>
          </cell>
          <cell r="O700">
            <v>10.288684363935843</v>
          </cell>
          <cell r="P700">
            <v>10.234511227488291</v>
          </cell>
          <cell r="Q700">
            <v>10.235011919207279</v>
          </cell>
        </row>
        <row r="701">
          <cell r="C701" t="str">
            <v>Naughton</v>
          </cell>
          <cell r="E701">
            <v>10.597361987407398</v>
          </cell>
          <cell r="F701">
            <v>10.635614201217372</v>
          </cell>
          <cell r="G701">
            <v>10.633502540801356</v>
          </cell>
          <cell r="H701">
            <v>10.641444846879837</v>
          </cell>
          <cell r="I701">
            <v>10.565519740415265</v>
          </cell>
          <cell r="J701">
            <v>10.601839497898549</v>
          </cell>
          <cell r="K701">
            <v>10.581506164085456</v>
          </cell>
          <cell r="L701">
            <v>10.583026613737159</v>
          </cell>
          <cell r="M701">
            <v>10.578146841014675</v>
          </cell>
          <cell r="N701">
            <v>10.579614057473135</v>
          </cell>
          <cell r="O701">
            <v>10.591335387860678</v>
          </cell>
          <cell r="P701">
            <v>10.580809866600738</v>
          </cell>
          <cell r="Q701">
            <v>10.580270247724277</v>
          </cell>
        </row>
        <row r="703">
          <cell r="C703" t="str">
            <v>Wyodak</v>
          </cell>
          <cell r="E703">
            <v>11.941727318690239</v>
          </cell>
          <cell r="F703">
            <v>11.931334782919482</v>
          </cell>
          <cell r="G703">
            <v>11.935349692025657</v>
          </cell>
          <cell r="H703">
            <v>12.001640685637154</v>
          </cell>
          <cell r="I703">
            <v>11.929277998195817</v>
          </cell>
          <cell r="J703">
            <v>11.946668984247303</v>
          </cell>
          <cell r="K703">
            <v>11.938065192126277</v>
          </cell>
          <cell r="L703">
            <v>11.922023564796646</v>
          </cell>
          <cell r="M703">
            <v>11.930548765268483</v>
          </cell>
          <cell r="N703">
            <v>11.935102686074245</v>
          </cell>
          <cell r="O703">
            <v>11.937384976085676</v>
          </cell>
          <cell r="P703">
            <v>11.968902047896179</v>
          </cell>
          <cell r="Q703">
            <v>11.958576617729118</v>
          </cell>
        </row>
        <row r="705">
          <cell r="C705" t="str">
            <v>Hermiston Purchase p99563</v>
          </cell>
          <cell r="E705">
            <v>7.2066442044578416</v>
          </cell>
          <cell r="F705">
            <v>7.2592485730907477</v>
          </cell>
          <cell r="G705">
            <v>7.1733535895316933</v>
          </cell>
          <cell r="H705">
            <v>7.1562146527911992</v>
          </cell>
          <cell r="I705">
            <v>7.2469252772916084</v>
          </cell>
          <cell r="J705">
            <v>7.4649694107806557</v>
          </cell>
          <cell r="K705">
            <v>7.2033852387402382</v>
          </cell>
          <cell r="L705">
            <v>7.1471818675677339</v>
          </cell>
          <cell r="M705">
            <v>7.1255349725503043</v>
          </cell>
          <cell r="N705">
            <v>7.115290929961593</v>
          </cell>
          <cell r="O705">
            <v>7.1089149859322802</v>
          </cell>
          <cell r="P705">
            <v>7.3812493219143311</v>
          </cell>
          <cell r="Q705">
            <v>7.4154954837840954</v>
          </cell>
        </row>
        <row r="708">
          <cell r="C708" t="str">
            <v>Chehalis</v>
          </cell>
          <cell r="E708">
            <v>7.4725800085027974</v>
          </cell>
          <cell r="F708">
            <v>8.5139404605204287</v>
          </cell>
          <cell r="G708">
            <v>7.7079393973064718</v>
          </cell>
          <cell r="H708">
            <v>8.2310622199646666</v>
          </cell>
          <cell r="I708">
            <v>0</v>
          </cell>
          <cell r="J708">
            <v>7.4027297020877931</v>
          </cell>
          <cell r="K708">
            <v>7.460686571565593</v>
          </cell>
          <cell r="L708">
            <v>7.3668984218703031</v>
          </cell>
          <cell r="M708">
            <v>7.4222719501631902</v>
          </cell>
          <cell r="N708">
            <v>7.4403179600380627</v>
          </cell>
          <cell r="O708">
            <v>7.4946094983646017</v>
          </cell>
          <cell r="P708">
            <v>8.6549415435177721</v>
          </cell>
          <cell r="Q708">
            <v>7.9341873046992948</v>
          </cell>
        </row>
        <row r="709">
          <cell r="C709" t="str">
            <v>Currant Creek</v>
          </cell>
          <cell r="E709">
            <v>7.5959287384007483</v>
          </cell>
          <cell r="F709">
            <v>7.4624763588035297</v>
          </cell>
          <cell r="G709">
            <v>7.6717629648555539</v>
          </cell>
          <cell r="H709">
            <v>7.3849611464954039</v>
          </cell>
          <cell r="I709">
            <v>7.5355028879436032</v>
          </cell>
          <cell r="J709">
            <v>7.674406936508201</v>
          </cell>
          <cell r="K709">
            <v>7.6405781577035912</v>
          </cell>
          <cell r="L709">
            <v>7.6916872800016334</v>
          </cell>
          <cell r="M709">
            <v>7.6427952770779068</v>
          </cell>
          <cell r="N709">
            <v>7.523640496838202</v>
          </cell>
          <cell r="O709">
            <v>7.7520270071452497</v>
          </cell>
          <cell r="P709">
            <v>7.7500079717307306</v>
          </cell>
          <cell r="Q709">
            <v>7.6208446997749446</v>
          </cell>
        </row>
        <row r="710">
          <cell r="C710" t="str">
            <v>Gadsby</v>
          </cell>
          <cell r="E710">
            <v>16.390675031475304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99.61472058084226</v>
          </cell>
          <cell r="L710">
            <v>13.810726018490513</v>
          </cell>
          <cell r="M710">
            <v>13.889489694140444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C711" t="str">
            <v>Gadsby CT</v>
          </cell>
          <cell r="E711">
            <v>18.209600375510728</v>
          </cell>
          <cell r="F711">
            <v>29.669639709964073</v>
          </cell>
          <cell r="G711">
            <v>-11.27977546813443</v>
          </cell>
          <cell r="H711">
            <v>-18.004811219605809</v>
          </cell>
          <cell r="I711">
            <v>-66.675000588252246</v>
          </cell>
          <cell r="J711">
            <v>25.968163612345407</v>
          </cell>
          <cell r="K711">
            <v>17.628389728449086</v>
          </cell>
          <cell r="L711">
            <v>16.893388403744556</v>
          </cell>
          <cell r="M711">
            <v>16.537798882857359</v>
          </cell>
          <cell r="N711">
            <v>16.757364505687864</v>
          </cell>
          <cell r="O711">
            <v>-37.522273775689051</v>
          </cell>
          <cell r="P711">
            <v>0</v>
          </cell>
          <cell r="Q711">
            <v>26.641865577438534</v>
          </cell>
        </row>
        <row r="712">
          <cell r="C712" t="str">
            <v>Hermiston</v>
          </cell>
          <cell r="E712">
            <v>7.2066442044578416</v>
          </cell>
          <cell r="F712">
            <v>7.2592485730907477</v>
          </cell>
          <cell r="G712">
            <v>7.1733535895316933</v>
          </cell>
          <cell r="H712">
            <v>7.1562146527911992</v>
          </cell>
          <cell r="I712">
            <v>7.2469252772916084</v>
          </cell>
          <cell r="J712">
            <v>7.4649694107806557</v>
          </cell>
          <cell r="K712">
            <v>7.2033852387402382</v>
          </cell>
          <cell r="L712">
            <v>7.1471818675677339</v>
          </cell>
          <cell r="M712">
            <v>7.1255349725503043</v>
          </cell>
          <cell r="N712">
            <v>7.115290929961593</v>
          </cell>
          <cell r="O712">
            <v>7.1089149859322802</v>
          </cell>
          <cell r="P712">
            <v>7.3812493219143311</v>
          </cell>
          <cell r="Q712">
            <v>7.4154954837840954</v>
          </cell>
        </row>
        <row r="713">
          <cell r="C713" t="str">
            <v>Lake Side 1</v>
          </cell>
          <cell r="E713">
            <v>7.141605908945289</v>
          </cell>
          <cell r="F713">
            <v>7.1949644989548895</v>
          </cell>
          <cell r="G713">
            <v>7.3507547376577547</v>
          </cell>
          <cell r="H713">
            <v>7.0585646004281433</v>
          </cell>
          <cell r="I713">
            <v>7.0985011615105655</v>
          </cell>
          <cell r="J713">
            <v>7.0540298993001267</v>
          </cell>
          <cell r="K713">
            <v>7.09549470833299</v>
          </cell>
          <cell r="L713">
            <v>7.0919050274427002</v>
          </cell>
          <cell r="M713">
            <v>7.381058125344218</v>
          </cell>
          <cell r="N713">
            <v>7.0155184861107021</v>
          </cell>
          <cell r="O713">
            <v>7.1676476807210845</v>
          </cell>
          <cell r="P713">
            <v>7.2682063898312883</v>
          </cell>
          <cell r="Q713">
            <v>7.2249945974279539</v>
          </cell>
        </row>
        <row r="714">
          <cell r="C714" t="str">
            <v>Lake Side 2</v>
          </cell>
          <cell r="E714">
            <v>6.8210619957586935</v>
          </cell>
          <cell r="F714">
            <v>6.8993522052126908</v>
          </cell>
          <cell r="G714">
            <v>6.859037848241953</v>
          </cell>
          <cell r="H714">
            <v>6.7808373976345413</v>
          </cell>
          <cell r="I714">
            <v>6.745650395277794</v>
          </cell>
          <cell r="J714">
            <v>6.7794353369330418</v>
          </cell>
          <cell r="K714">
            <v>6.8099441025451508</v>
          </cell>
          <cell r="L714">
            <v>6.7565136870911022</v>
          </cell>
          <cell r="M714">
            <v>6.7650367194311585</v>
          </cell>
          <cell r="N714">
            <v>6.7370078549505648</v>
          </cell>
          <cell r="O714">
            <v>6.8526851452944806</v>
          </cell>
          <cell r="P714">
            <v>7.0253160377547585</v>
          </cell>
          <cell r="Q714">
            <v>6.9936768406629026</v>
          </cell>
        </row>
        <row r="716">
          <cell r="C716" t="str">
            <v>Naughton - Gas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C717" t="str">
            <v>Not Used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</row>
        <row r="720">
          <cell r="C720" t="str">
            <v>Carbon</v>
          </cell>
          <cell r="E720">
            <v>0.59954526666666663</v>
          </cell>
          <cell r="F720">
            <v>1.7986358</v>
          </cell>
          <cell r="G720">
            <v>1.7986358</v>
          </cell>
          <cell r="H720">
            <v>1.7986358</v>
          </cell>
          <cell r="I720">
            <v>1.7986358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C721" t="str">
            <v>Cholla</v>
          </cell>
          <cell r="E721">
            <v>2.1275946999999999</v>
          </cell>
          <cell r="F721">
            <v>2.1275946999999999</v>
          </cell>
          <cell r="G721">
            <v>2.1275946999999999</v>
          </cell>
          <cell r="H721">
            <v>2.1275946999999999</v>
          </cell>
          <cell r="I721">
            <v>2.1275946999999999</v>
          </cell>
          <cell r="J721">
            <v>2.1275946999999999</v>
          </cell>
          <cell r="K721">
            <v>2.1275946999999999</v>
          </cell>
          <cell r="L721">
            <v>2.1275946999999999</v>
          </cell>
          <cell r="M721">
            <v>2.1275946999999999</v>
          </cell>
          <cell r="N721">
            <v>2.1275946999999999</v>
          </cell>
          <cell r="O721">
            <v>2.1275946999999999</v>
          </cell>
          <cell r="P721">
            <v>2.1275946999999999</v>
          </cell>
          <cell r="Q721">
            <v>2.1275946999999999</v>
          </cell>
        </row>
        <row r="722">
          <cell r="C722" t="str">
            <v>Colstrip</v>
          </cell>
          <cell r="E722">
            <v>1.4025766</v>
          </cell>
          <cell r="F722">
            <v>1.4025766</v>
          </cell>
          <cell r="G722">
            <v>1.4025766</v>
          </cell>
          <cell r="H722">
            <v>1.4025766</v>
          </cell>
          <cell r="I722">
            <v>1.4025766</v>
          </cell>
          <cell r="J722">
            <v>1.4025766</v>
          </cell>
          <cell r="K722">
            <v>1.4025766</v>
          </cell>
          <cell r="L722">
            <v>1.4025766</v>
          </cell>
          <cell r="M722">
            <v>1.4025766</v>
          </cell>
          <cell r="N722">
            <v>1.4025766</v>
          </cell>
          <cell r="O722">
            <v>1.4025766</v>
          </cell>
          <cell r="P722">
            <v>1.4025766</v>
          </cell>
          <cell r="Q722">
            <v>1.4025766</v>
          </cell>
        </row>
        <row r="723">
          <cell r="C723" t="str">
            <v>Craig</v>
          </cell>
          <cell r="E723">
            <v>1.8610526000000005</v>
          </cell>
          <cell r="F723">
            <v>1.8610526000000001</v>
          </cell>
          <cell r="G723">
            <v>1.8610526000000001</v>
          </cell>
          <cell r="H723">
            <v>1.8610526000000001</v>
          </cell>
          <cell r="I723">
            <v>1.8610526000000001</v>
          </cell>
          <cell r="J723">
            <v>1.8610526000000001</v>
          </cell>
          <cell r="K723">
            <v>1.8610526000000001</v>
          </cell>
          <cell r="L723">
            <v>1.8610526000000001</v>
          </cell>
          <cell r="M723">
            <v>1.8610526000000001</v>
          </cell>
          <cell r="N723">
            <v>1.8610526000000001</v>
          </cell>
          <cell r="O723">
            <v>1.8610526000000001</v>
          </cell>
          <cell r="P723">
            <v>1.8610526000000001</v>
          </cell>
          <cell r="Q723">
            <v>1.8610526000000001</v>
          </cell>
        </row>
        <row r="724">
          <cell r="C724" t="str">
            <v>Dave Johnston</v>
          </cell>
          <cell r="E724">
            <v>1.0146729999999999</v>
          </cell>
          <cell r="F724">
            <v>1.0146729999999999</v>
          </cell>
          <cell r="G724">
            <v>1.0146729999999999</v>
          </cell>
          <cell r="H724">
            <v>1.0146729999999999</v>
          </cell>
          <cell r="I724">
            <v>1.0146729999999999</v>
          </cell>
          <cell r="J724">
            <v>1.0146729999999999</v>
          </cell>
          <cell r="K724">
            <v>1.0146729999999999</v>
          </cell>
          <cell r="L724">
            <v>1.0146729999999999</v>
          </cell>
          <cell r="M724">
            <v>1.0146729999999999</v>
          </cell>
          <cell r="N724">
            <v>1.0146729999999999</v>
          </cell>
          <cell r="O724">
            <v>1.0146729999999999</v>
          </cell>
          <cell r="P724">
            <v>1.0146729999999999</v>
          </cell>
          <cell r="Q724">
            <v>1.0146729999999999</v>
          </cell>
        </row>
        <row r="725">
          <cell r="C725" t="str">
            <v>Hayden</v>
          </cell>
          <cell r="E725">
            <v>2.1791030000000005</v>
          </cell>
          <cell r="F725">
            <v>2.179103</v>
          </cell>
          <cell r="G725">
            <v>2.179103</v>
          </cell>
          <cell r="H725">
            <v>2.179103</v>
          </cell>
          <cell r="I725">
            <v>2.179103</v>
          </cell>
          <cell r="J725">
            <v>2.179103</v>
          </cell>
          <cell r="K725">
            <v>2.179103</v>
          </cell>
          <cell r="L725">
            <v>2.179103</v>
          </cell>
          <cell r="M725">
            <v>2.179103</v>
          </cell>
          <cell r="N725">
            <v>2.179103</v>
          </cell>
          <cell r="O725">
            <v>2.179103</v>
          </cell>
          <cell r="P725">
            <v>2.179103</v>
          </cell>
          <cell r="Q725">
            <v>2.179103</v>
          </cell>
        </row>
        <row r="726">
          <cell r="C726" t="str">
            <v>Hunter</v>
          </cell>
          <cell r="E726">
            <v>1.8101344333333327</v>
          </cell>
          <cell r="F726">
            <v>1.8101343999999999</v>
          </cell>
          <cell r="G726">
            <v>1.8101343999999999</v>
          </cell>
          <cell r="H726">
            <v>1.8101343999999999</v>
          </cell>
          <cell r="I726">
            <v>1.8101343999999999</v>
          </cell>
          <cell r="J726">
            <v>1.8101343999999999</v>
          </cell>
          <cell r="K726">
            <v>1.8101343999999999</v>
          </cell>
          <cell r="L726">
            <v>1.8101346</v>
          </cell>
          <cell r="M726">
            <v>1.8101346</v>
          </cell>
          <cell r="N726">
            <v>1.8101343999999999</v>
          </cell>
          <cell r="O726">
            <v>1.8101343999999999</v>
          </cell>
          <cell r="P726">
            <v>1.8101343999999999</v>
          </cell>
          <cell r="Q726">
            <v>1.8101343999999999</v>
          </cell>
        </row>
        <row r="727">
          <cell r="C727" t="str">
            <v>Huntington</v>
          </cell>
          <cell r="E727">
            <v>1.8663528000000003</v>
          </cell>
          <cell r="F727">
            <v>1.8663528</v>
          </cell>
          <cell r="G727">
            <v>1.8663528</v>
          </cell>
          <cell r="H727">
            <v>1.8663528</v>
          </cell>
          <cell r="I727">
            <v>1.8663528</v>
          </cell>
          <cell r="J727">
            <v>1.8663528</v>
          </cell>
          <cell r="K727">
            <v>1.8663528</v>
          </cell>
          <cell r="L727">
            <v>1.8663528</v>
          </cell>
          <cell r="M727">
            <v>1.8663528</v>
          </cell>
          <cell r="N727">
            <v>1.8663528</v>
          </cell>
          <cell r="O727">
            <v>1.8663528</v>
          </cell>
          <cell r="P727">
            <v>1.8663528</v>
          </cell>
          <cell r="Q727">
            <v>1.8663528</v>
          </cell>
        </row>
        <row r="728">
          <cell r="C728" t="str">
            <v>Jim Bridger</v>
          </cell>
          <cell r="E728">
            <v>2.4348482999999996</v>
          </cell>
          <cell r="F728">
            <v>2.4348483000000001</v>
          </cell>
          <cell r="G728">
            <v>2.4348483000000001</v>
          </cell>
          <cell r="H728">
            <v>2.4348483000000001</v>
          </cell>
          <cell r="I728">
            <v>2.4348483000000001</v>
          </cell>
          <cell r="J728">
            <v>2.4348483000000001</v>
          </cell>
          <cell r="K728">
            <v>2.4348483000000001</v>
          </cell>
          <cell r="L728">
            <v>2.4348483000000001</v>
          </cell>
          <cell r="M728">
            <v>2.4348483000000001</v>
          </cell>
          <cell r="N728">
            <v>2.4348483000000001</v>
          </cell>
          <cell r="O728">
            <v>2.4348483000000001</v>
          </cell>
          <cell r="P728">
            <v>2.4348483000000001</v>
          </cell>
          <cell r="Q728">
            <v>2.4348483000000001</v>
          </cell>
        </row>
        <row r="729">
          <cell r="C729" t="str">
            <v>Naughton</v>
          </cell>
          <cell r="E729">
            <v>1.9131104999999995</v>
          </cell>
          <cell r="F729">
            <v>1.9131104999999999</v>
          </cell>
          <cell r="G729">
            <v>1.9131104999999999</v>
          </cell>
          <cell r="H729">
            <v>1.9131104999999999</v>
          </cell>
          <cell r="I729">
            <v>1.9131104999999999</v>
          </cell>
          <cell r="J729">
            <v>1.9131104999999999</v>
          </cell>
          <cell r="K729">
            <v>1.9131104999999999</v>
          </cell>
          <cell r="L729">
            <v>1.9131104999999999</v>
          </cell>
          <cell r="M729">
            <v>1.9131104999999999</v>
          </cell>
          <cell r="N729">
            <v>1.9131104999999999</v>
          </cell>
          <cell r="O729">
            <v>1.9131104999999999</v>
          </cell>
          <cell r="P729">
            <v>1.9131104999999999</v>
          </cell>
          <cell r="Q729">
            <v>1.9131104999999999</v>
          </cell>
        </row>
        <row r="731">
          <cell r="C731" t="str">
            <v>Wyodak</v>
          </cell>
          <cell r="E731">
            <v>1.1654633999999999</v>
          </cell>
          <cell r="F731">
            <v>1.1654633999999999</v>
          </cell>
          <cell r="G731">
            <v>1.1654633999999999</v>
          </cell>
          <cell r="H731">
            <v>1.1654633999999999</v>
          </cell>
          <cell r="I731">
            <v>1.1654633999999999</v>
          </cell>
          <cell r="J731">
            <v>1.1654633999999999</v>
          </cell>
          <cell r="K731">
            <v>1.1654633999999999</v>
          </cell>
          <cell r="L731">
            <v>1.1654633999999999</v>
          </cell>
          <cell r="M731">
            <v>1.1654633999999999</v>
          </cell>
          <cell r="N731">
            <v>1.1654633999999999</v>
          </cell>
          <cell r="O731">
            <v>1.1654633999999999</v>
          </cell>
          <cell r="P731">
            <v>1.1654633999999999</v>
          </cell>
          <cell r="Q731">
            <v>1.1654633999999999</v>
          </cell>
        </row>
        <row r="733">
          <cell r="C733" t="str">
            <v>Hermiston Purchase p99563</v>
          </cell>
          <cell r="E733">
            <v>2.721214508333333</v>
          </cell>
          <cell r="F733">
            <v>2.8683825000000001</v>
          </cell>
          <cell r="G733">
            <v>2.6968193</v>
          </cell>
          <cell r="H733">
            <v>2.630941</v>
          </cell>
          <cell r="I733">
            <v>2.519164</v>
          </cell>
          <cell r="J733">
            <v>2.5260627000000002</v>
          </cell>
          <cell r="K733">
            <v>2.5603402000000002</v>
          </cell>
          <cell r="L733">
            <v>2.6123753000000001</v>
          </cell>
          <cell r="M733">
            <v>2.6290520000000002</v>
          </cell>
          <cell r="N733">
            <v>2.6224964000000002</v>
          </cell>
          <cell r="O733">
            <v>2.6679409000000001</v>
          </cell>
          <cell r="P733">
            <v>2.9599997999999998</v>
          </cell>
          <cell r="Q733">
            <v>3.3610000000000002</v>
          </cell>
        </row>
        <row r="736">
          <cell r="C736" t="str">
            <v>Chehalis</v>
          </cell>
          <cell r="E736">
            <v>2.909250025</v>
          </cell>
          <cell r="F736">
            <v>3.1837</v>
          </cell>
          <cell r="G736">
            <v>3.0684</v>
          </cell>
          <cell r="H736">
            <v>2.7517999999999998</v>
          </cell>
          <cell r="I736">
            <v>2.7357999999999998</v>
          </cell>
          <cell r="J736">
            <v>2.476</v>
          </cell>
          <cell r="K736">
            <v>2.4908999999999999</v>
          </cell>
          <cell r="L736">
            <v>2.6730999999999998</v>
          </cell>
          <cell r="M736">
            <v>2.7411002999999998</v>
          </cell>
          <cell r="N736">
            <v>2.7465000000000002</v>
          </cell>
          <cell r="O736">
            <v>2.8574999999999999</v>
          </cell>
          <cell r="P736">
            <v>3.4413999999999998</v>
          </cell>
          <cell r="Q736">
            <v>3.7448000000000001</v>
          </cell>
        </row>
        <row r="737">
          <cell r="C737" t="str">
            <v>Currant Creek</v>
          </cell>
          <cell r="E737">
            <v>2.9147249666666668</v>
          </cell>
          <cell r="F737">
            <v>3.0251999999999999</v>
          </cell>
          <cell r="G737">
            <v>2.9927000000000001</v>
          </cell>
          <cell r="H737">
            <v>2.8483000000000001</v>
          </cell>
          <cell r="I737">
            <v>2.6985999999999999</v>
          </cell>
          <cell r="J737">
            <v>2.7067000000000001</v>
          </cell>
          <cell r="K737">
            <v>2.7566000000000002</v>
          </cell>
          <cell r="L737">
            <v>2.8318995999999999</v>
          </cell>
          <cell r="M737">
            <v>2.8512</v>
          </cell>
          <cell r="N737">
            <v>2.8334000000000001</v>
          </cell>
          <cell r="O737">
            <v>2.8635000000000002</v>
          </cell>
          <cell r="P737">
            <v>3.1478999999999999</v>
          </cell>
          <cell r="Q737">
            <v>3.4207000000000001</v>
          </cell>
        </row>
        <row r="738">
          <cell r="C738" t="str">
            <v>Gadsby</v>
          </cell>
          <cell r="E738">
            <v>3.0931499750000007</v>
          </cell>
          <cell r="F738">
            <v>3.2723996999999998</v>
          </cell>
          <cell r="G738">
            <v>3.1688999999999998</v>
          </cell>
          <cell r="H738">
            <v>3.0208004000000002</v>
          </cell>
          <cell r="I738">
            <v>2.8666996999999999</v>
          </cell>
          <cell r="J738">
            <v>2.875</v>
          </cell>
          <cell r="K738">
            <v>2.9257</v>
          </cell>
          <cell r="L738">
            <v>3.0023996999999998</v>
          </cell>
          <cell r="M738">
            <v>3.0221002000000001</v>
          </cell>
          <cell r="N738">
            <v>3.0038999999999998</v>
          </cell>
          <cell r="O738">
            <v>3.0345</v>
          </cell>
          <cell r="P738">
            <v>3.3239000000000001</v>
          </cell>
          <cell r="Q738">
            <v>3.6015000000000001</v>
          </cell>
        </row>
        <row r="739">
          <cell r="C739" t="str">
            <v>Gadsby CT</v>
          </cell>
          <cell r="E739">
            <v>3.093150000000001</v>
          </cell>
          <cell r="F739">
            <v>3.2724000000000002</v>
          </cell>
          <cell r="G739">
            <v>3.1688999999999998</v>
          </cell>
          <cell r="H739">
            <v>3.0207999999999999</v>
          </cell>
          <cell r="I739">
            <v>2.8666999999999998</v>
          </cell>
          <cell r="J739">
            <v>2.875</v>
          </cell>
          <cell r="K739">
            <v>2.9257</v>
          </cell>
          <cell r="L739">
            <v>3.0024000000000002</v>
          </cell>
          <cell r="M739">
            <v>3.0221</v>
          </cell>
          <cell r="N739">
            <v>3.0038999999999998</v>
          </cell>
          <cell r="O739">
            <v>3.0345</v>
          </cell>
          <cell r="P739">
            <v>3.3239000000000001</v>
          </cell>
          <cell r="Q739">
            <v>3.6015000000000001</v>
          </cell>
        </row>
        <row r="740">
          <cell r="C740" t="str">
            <v>Hermiston</v>
          </cell>
          <cell r="E740">
            <v>2.721214508333333</v>
          </cell>
          <cell r="F740">
            <v>2.8683825000000001</v>
          </cell>
          <cell r="G740">
            <v>2.6968193</v>
          </cell>
          <cell r="H740">
            <v>2.630941</v>
          </cell>
          <cell r="I740">
            <v>2.519164</v>
          </cell>
          <cell r="J740">
            <v>2.5260627000000002</v>
          </cell>
          <cell r="K740">
            <v>2.5603402000000002</v>
          </cell>
          <cell r="L740">
            <v>2.6123753000000001</v>
          </cell>
          <cell r="M740">
            <v>2.6290520000000002</v>
          </cell>
          <cell r="N740">
            <v>2.6224964000000002</v>
          </cell>
          <cell r="O740">
            <v>2.6679409000000001</v>
          </cell>
          <cell r="P740">
            <v>2.9599997999999998</v>
          </cell>
          <cell r="Q740">
            <v>3.3610000000000002</v>
          </cell>
        </row>
        <row r="741">
          <cell r="C741" t="str">
            <v>Lake Side 1</v>
          </cell>
          <cell r="E741">
            <v>2.8921499999999996</v>
          </cell>
          <cell r="F741">
            <v>3.0455999999999999</v>
          </cell>
          <cell r="G741">
            <v>2.9664000000000001</v>
          </cell>
          <cell r="H741">
            <v>2.8231000000000002</v>
          </cell>
          <cell r="I741">
            <v>2.6741999999999999</v>
          </cell>
          <cell r="J741">
            <v>2.6823000000000001</v>
          </cell>
          <cell r="K741">
            <v>2.7315999999999998</v>
          </cell>
          <cell r="L741">
            <v>2.806</v>
          </cell>
          <cell r="M741">
            <v>2.8252000000000002</v>
          </cell>
          <cell r="N741">
            <v>2.8075000000000001</v>
          </cell>
          <cell r="O741">
            <v>2.8372000000000002</v>
          </cell>
          <cell r="P741">
            <v>3.1185</v>
          </cell>
          <cell r="Q741">
            <v>3.3881999999999999</v>
          </cell>
        </row>
        <row r="742">
          <cell r="C742" t="str">
            <v>Lake Side 2</v>
          </cell>
          <cell r="E742">
            <v>2.8921500416666661</v>
          </cell>
          <cell r="F742">
            <v>3.0455996999999999</v>
          </cell>
          <cell r="G742">
            <v>2.9664000000000001</v>
          </cell>
          <cell r="H742">
            <v>2.8231000000000002</v>
          </cell>
          <cell r="I742">
            <v>2.6742002999999999</v>
          </cell>
          <cell r="J742">
            <v>2.6823000000000001</v>
          </cell>
          <cell r="K742">
            <v>2.7316003000000002</v>
          </cell>
          <cell r="L742">
            <v>2.806</v>
          </cell>
          <cell r="M742">
            <v>2.8252000000000002</v>
          </cell>
          <cell r="N742">
            <v>2.8075000000000001</v>
          </cell>
          <cell r="O742">
            <v>2.8372000000000002</v>
          </cell>
          <cell r="P742">
            <v>3.1185002000000002</v>
          </cell>
          <cell r="Q742">
            <v>3.3881999999999999</v>
          </cell>
        </row>
        <row r="744">
          <cell r="C744" t="str">
            <v>Naughton - Gas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</row>
        <row r="745">
          <cell r="C745" t="str">
            <v>Not Used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</sheetData>
      <sheetData sheetId="7" refreshError="1"/>
      <sheetData sheetId="8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Cap II Solar QF</v>
          </cell>
          <cell r="S274">
            <v>4</v>
          </cell>
        </row>
        <row r="275">
          <cell r="R275" t="str">
            <v>Black Hills</v>
          </cell>
          <cell r="S275">
            <v>1</v>
          </cell>
        </row>
        <row r="276">
          <cell r="R276" t="str">
            <v>Black Hills Losses</v>
          </cell>
          <cell r="S276">
            <v>1</v>
          </cell>
        </row>
        <row r="277">
          <cell r="R277" t="str">
            <v>Black Hills Reserve (CTs)</v>
          </cell>
          <cell r="S277">
            <v>6</v>
          </cell>
        </row>
        <row r="278">
          <cell r="R278" t="str">
            <v>Blanding</v>
          </cell>
          <cell r="S278">
            <v>1</v>
          </cell>
        </row>
        <row r="279">
          <cell r="R279" t="str">
            <v>Blanding Purchase</v>
          </cell>
          <cell r="S279">
            <v>2</v>
          </cell>
        </row>
        <row r="280">
          <cell r="R280" t="str">
            <v>Blue Mountain Wind QF</v>
          </cell>
          <cell r="S280">
            <v>4</v>
          </cell>
        </row>
        <row r="281">
          <cell r="R281" t="str">
            <v>BPA FC II delivery</v>
          </cell>
          <cell r="S281">
            <v>6</v>
          </cell>
        </row>
        <row r="282">
          <cell r="R282" t="str">
            <v>BPA FC II Generation</v>
          </cell>
          <cell r="S282">
            <v>6</v>
          </cell>
        </row>
        <row r="283">
          <cell r="R283" t="str">
            <v>BPA FC IV delivery</v>
          </cell>
          <cell r="S283">
            <v>6</v>
          </cell>
        </row>
        <row r="284">
          <cell r="R284" t="str">
            <v>BPA FC IV delivery Off</v>
          </cell>
          <cell r="S284">
            <v>6</v>
          </cell>
        </row>
        <row r="285">
          <cell r="R285" t="str">
            <v>BPA FC IV delivery On</v>
          </cell>
          <cell r="S285">
            <v>6</v>
          </cell>
        </row>
        <row r="286">
          <cell r="R286" t="str">
            <v>BPA FC IV Generation</v>
          </cell>
          <cell r="S286">
            <v>6</v>
          </cell>
        </row>
        <row r="287">
          <cell r="R287" t="str">
            <v>BPA Flathead Sale</v>
          </cell>
          <cell r="S287">
            <v>1</v>
          </cell>
        </row>
        <row r="288">
          <cell r="R288" t="str">
            <v>BPA Hermiston Losses</v>
          </cell>
          <cell r="S288">
            <v>8</v>
          </cell>
        </row>
        <row r="289">
          <cell r="R289" t="str">
            <v>BPA Palisades return</v>
          </cell>
          <cell r="S289">
            <v>6</v>
          </cell>
        </row>
        <row r="290">
          <cell r="R290" t="str">
            <v>BPA Palisades storage</v>
          </cell>
          <cell r="S290">
            <v>6</v>
          </cell>
        </row>
        <row r="291">
          <cell r="R291" t="str">
            <v>BPA Peaking</v>
          </cell>
          <cell r="S291">
            <v>6</v>
          </cell>
        </row>
        <row r="292">
          <cell r="R292" t="str">
            <v>BPA Peaking Replacement</v>
          </cell>
          <cell r="S292">
            <v>6</v>
          </cell>
        </row>
        <row r="293">
          <cell r="R293" t="str">
            <v>BPA So. Idaho Exchange In</v>
          </cell>
          <cell r="S293">
            <v>6</v>
          </cell>
        </row>
        <row r="294">
          <cell r="R294" t="str">
            <v>BPA So. Idaho Exchange Out</v>
          </cell>
          <cell r="S294">
            <v>6</v>
          </cell>
        </row>
        <row r="295">
          <cell r="R295" t="str">
            <v>BPA Spring Energy</v>
          </cell>
          <cell r="S295">
            <v>6</v>
          </cell>
        </row>
        <row r="296">
          <cell r="R296" t="str">
            <v>BPA Spring Energy deliver</v>
          </cell>
          <cell r="S296">
            <v>6</v>
          </cell>
        </row>
        <row r="297">
          <cell r="R297" t="str">
            <v>BPA Summer Storage</v>
          </cell>
          <cell r="S297">
            <v>6</v>
          </cell>
        </row>
        <row r="298">
          <cell r="R298" t="str">
            <v>BPA Summer Storage return</v>
          </cell>
          <cell r="S298">
            <v>6</v>
          </cell>
        </row>
        <row r="299">
          <cell r="R299" t="str">
            <v>BPA Wind Sale</v>
          </cell>
          <cell r="S299">
            <v>1</v>
          </cell>
        </row>
        <row r="300">
          <cell r="R300" t="str">
            <v>Bridger Losses In</v>
          </cell>
          <cell r="S300">
            <v>8</v>
          </cell>
        </row>
        <row r="301">
          <cell r="R301" t="str">
            <v>Bridger Losses Out</v>
          </cell>
          <cell r="S301">
            <v>8</v>
          </cell>
        </row>
        <row r="302">
          <cell r="R302" t="str">
            <v>Bridger Losses Out</v>
          </cell>
          <cell r="S302">
            <v>8</v>
          </cell>
        </row>
        <row r="303">
          <cell r="R303" t="str">
            <v>Cal ISO East - Four Corners Purchase</v>
          </cell>
          <cell r="S303">
            <v>13</v>
          </cell>
        </row>
        <row r="304">
          <cell r="R304" t="str">
            <v>Cal ISO East - Four Corners Sale</v>
          </cell>
          <cell r="S304">
            <v>12</v>
          </cell>
        </row>
        <row r="305">
          <cell r="R305" t="str">
            <v>Cal ISO East - Mona Purchase</v>
          </cell>
          <cell r="S305">
            <v>13</v>
          </cell>
        </row>
        <row r="306">
          <cell r="R306" t="str">
            <v>Cal ISO East - Mona Sale</v>
          </cell>
          <cell r="S306">
            <v>12</v>
          </cell>
        </row>
        <row r="307">
          <cell r="R307" t="str">
            <v>Cal ISO West - COB Purchase</v>
          </cell>
          <cell r="S307">
            <v>13</v>
          </cell>
        </row>
        <row r="308">
          <cell r="R308" t="str">
            <v>Cal ISO West - COB Sale</v>
          </cell>
          <cell r="S308">
            <v>12</v>
          </cell>
        </row>
        <row r="309">
          <cell r="R309" t="str">
            <v>California QF</v>
          </cell>
          <cell r="S309">
            <v>4</v>
          </cell>
        </row>
        <row r="310">
          <cell r="R310" t="str">
            <v>California Pre-MSP QF</v>
          </cell>
          <cell r="S310">
            <v>4</v>
          </cell>
        </row>
        <row r="311">
          <cell r="R311" t="str">
            <v>California Post-Merger Pre-MSP QF</v>
          </cell>
          <cell r="S311">
            <v>4</v>
          </cell>
        </row>
        <row r="312">
          <cell r="R312" t="str">
            <v>California Post-MSP QF</v>
          </cell>
          <cell r="S312">
            <v>4</v>
          </cell>
        </row>
        <row r="313">
          <cell r="R313" t="str">
            <v>California Pre-Merger QF</v>
          </cell>
          <cell r="S313">
            <v>4</v>
          </cell>
        </row>
        <row r="314">
          <cell r="R314" t="str">
            <v>Canadian Entitlement CEAEA</v>
          </cell>
          <cell r="S314">
            <v>5</v>
          </cell>
        </row>
        <row r="315">
          <cell r="R315" t="str">
            <v>Cargill p483225</v>
          </cell>
          <cell r="S315">
            <v>6</v>
          </cell>
        </row>
        <row r="316">
          <cell r="R316" t="str">
            <v>Cargill p485290</v>
          </cell>
          <cell r="S316">
            <v>6</v>
          </cell>
        </row>
        <row r="317">
          <cell r="R317" t="str">
            <v>Cargill s483226</v>
          </cell>
          <cell r="S317">
            <v>6</v>
          </cell>
        </row>
        <row r="318">
          <cell r="R318" t="str">
            <v>Cargill s485289</v>
          </cell>
          <cell r="S318">
            <v>6</v>
          </cell>
        </row>
        <row r="319">
          <cell r="R319" t="str">
            <v>Champlin Blue Mtn Wind QF</v>
          </cell>
          <cell r="S319">
            <v>4</v>
          </cell>
        </row>
        <row r="320">
          <cell r="R320" t="str">
            <v>Chehalis Station Service</v>
          </cell>
          <cell r="S320">
            <v>2</v>
          </cell>
        </row>
        <row r="321">
          <cell r="R321" t="str">
            <v>Chehalis Startup</v>
          </cell>
          <cell r="S321">
            <v>2</v>
          </cell>
        </row>
        <row r="322">
          <cell r="R322" t="str">
            <v>Chelan - Rocky Reach</v>
          </cell>
          <cell r="S322">
            <v>5</v>
          </cell>
        </row>
        <row r="323">
          <cell r="R323" t="str">
            <v>Chevron Wind QF</v>
          </cell>
          <cell r="S323">
            <v>4</v>
          </cell>
        </row>
        <row r="324">
          <cell r="R324" t="str">
            <v>Chopin Wind QF</v>
          </cell>
          <cell r="S324">
            <v>4</v>
          </cell>
        </row>
        <row r="325">
          <cell r="R325" t="str">
            <v>Clark Displacement</v>
          </cell>
          <cell r="S325">
            <v>2</v>
          </cell>
        </row>
        <row r="326">
          <cell r="R326" t="str">
            <v>Clark Displacement Buy Back</v>
          </cell>
          <cell r="S326">
            <v>2</v>
          </cell>
        </row>
        <row r="327">
          <cell r="R327" t="str">
            <v>Clark River Road reserve</v>
          </cell>
          <cell r="S327">
            <v>2</v>
          </cell>
        </row>
        <row r="328">
          <cell r="R328" t="str">
            <v>CLARK S&amp;I</v>
          </cell>
          <cell r="S328">
            <v>2</v>
          </cell>
        </row>
        <row r="329">
          <cell r="R329" t="str">
            <v>Clark S&amp;I Base Capacity</v>
          </cell>
          <cell r="S329">
            <v>2</v>
          </cell>
        </row>
        <row r="330">
          <cell r="R330" t="str">
            <v>CLARK Storage &amp; Integration</v>
          </cell>
          <cell r="S330">
            <v>2</v>
          </cell>
        </row>
        <row r="331">
          <cell r="R331" t="str">
            <v>Clay Basin Gas Storage</v>
          </cell>
          <cell r="S331">
            <v>11</v>
          </cell>
        </row>
        <row r="332">
          <cell r="R332" t="str">
            <v>Co-Gen II QF</v>
          </cell>
          <cell r="S332">
            <v>4</v>
          </cell>
        </row>
        <row r="333">
          <cell r="R333" t="str">
            <v>Combine Hills</v>
          </cell>
          <cell r="S333">
            <v>2</v>
          </cell>
        </row>
        <row r="334">
          <cell r="R334" t="str">
            <v>Constellation p257677</v>
          </cell>
          <cell r="S334">
            <v>2</v>
          </cell>
        </row>
        <row r="335">
          <cell r="R335" t="str">
            <v>Constellation p257678</v>
          </cell>
          <cell r="S335">
            <v>2</v>
          </cell>
        </row>
        <row r="336">
          <cell r="R336" t="str">
            <v>Constellation p268849</v>
          </cell>
          <cell r="S336">
            <v>2</v>
          </cell>
        </row>
        <row r="337">
          <cell r="R337" t="str">
            <v>Constellation Seasonal 2013-2016</v>
          </cell>
          <cell r="S337">
            <v>3</v>
          </cell>
        </row>
        <row r="338">
          <cell r="R338" t="str">
            <v>Cowlitz Swift deliver</v>
          </cell>
          <cell r="S338">
            <v>6</v>
          </cell>
        </row>
        <row r="339">
          <cell r="R339" t="str">
            <v>Currant Creek 1 Startup</v>
          </cell>
          <cell r="S339">
            <v>2</v>
          </cell>
        </row>
        <row r="340">
          <cell r="R340" t="str">
            <v>D.R. Johnson (QF)</v>
          </cell>
          <cell r="S340">
            <v>4</v>
          </cell>
        </row>
        <row r="341">
          <cell r="R341" t="str">
            <v>Deseret G&amp;T Expansion</v>
          </cell>
          <cell r="S341">
            <v>2</v>
          </cell>
        </row>
        <row r="342">
          <cell r="R342" t="str">
            <v>Deseret Purchase</v>
          </cell>
          <cell r="S342">
            <v>2</v>
          </cell>
        </row>
        <row r="343">
          <cell r="R343" t="str">
            <v>Douglas - Wells</v>
          </cell>
          <cell r="S343">
            <v>5</v>
          </cell>
        </row>
        <row r="344">
          <cell r="R344" t="str">
            <v>Douglas County Forest Products QF</v>
          </cell>
          <cell r="S344">
            <v>4</v>
          </cell>
        </row>
        <row r="345">
          <cell r="R345" t="str">
            <v>Douglas PUD - Lands Energy Share</v>
          </cell>
          <cell r="S345">
            <v>5</v>
          </cell>
        </row>
        <row r="346">
          <cell r="R346" t="str">
            <v>Douglas PUD Settlement</v>
          </cell>
          <cell r="S346">
            <v>2</v>
          </cell>
        </row>
        <row r="347">
          <cell r="R347" t="str">
            <v>DSM Cool Keeper Reserve</v>
          </cell>
          <cell r="S347">
            <v>8</v>
          </cell>
        </row>
        <row r="348">
          <cell r="R348" t="str">
            <v>DSM Idaho Irrigation</v>
          </cell>
          <cell r="S348">
            <v>8</v>
          </cell>
        </row>
        <row r="349">
          <cell r="R349" t="str">
            <v>DSM Idaho Irrigation Shifted</v>
          </cell>
          <cell r="S349">
            <v>8</v>
          </cell>
        </row>
        <row r="350">
          <cell r="R350" t="str">
            <v>DSM Utah Irrigation</v>
          </cell>
          <cell r="S350">
            <v>8</v>
          </cell>
        </row>
        <row r="351">
          <cell r="R351" t="str">
            <v>DSM Utah Irrigation Shifted</v>
          </cell>
          <cell r="S351">
            <v>8</v>
          </cell>
        </row>
        <row r="352">
          <cell r="R352" t="str">
            <v>Duke HLH</v>
          </cell>
          <cell r="S352">
            <v>2</v>
          </cell>
        </row>
        <row r="353">
          <cell r="R353" t="str">
            <v>Duke p99206</v>
          </cell>
          <cell r="S353">
            <v>2</v>
          </cell>
        </row>
        <row r="354">
          <cell r="R354" t="str">
            <v>Dunlap I Wind</v>
          </cell>
          <cell r="S354">
            <v>9</v>
          </cell>
        </row>
        <row r="355">
          <cell r="R355" t="str">
            <v>East Control Area Sale</v>
          </cell>
          <cell r="S355">
            <v>1</v>
          </cell>
        </row>
        <row r="356">
          <cell r="R356" t="str">
            <v>Electric Swaps - East</v>
          </cell>
          <cell r="S356">
            <v>13</v>
          </cell>
        </row>
        <row r="357">
          <cell r="R357" t="str">
            <v>Electric Swaps - East Buy</v>
          </cell>
          <cell r="S357">
            <v>13</v>
          </cell>
        </row>
        <row r="358">
          <cell r="R358" t="str">
            <v>Electric Swaps - East Sell</v>
          </cell>
          <cell r="S358">
            <v>12</v>
          </cell>
        </row>
        <row r="359">
          <cell r="R359" t="str">
            <v>Electric Swaps - West</v>
          </cell>
          <cell r="S359">
            <v>13</v>
          </cell>
        </row>
        <row r="360">
          <cell r="R360" t="str">
            <v>Electric Swaps - West Buy</v>
          </cell>
          <cell r="S360">
            <v>13</v>
          </cell>
        </row>
        <row r="361">
          <cell r="R361" t="str">
            <v>Electric Swaps - West Sell</v>
          </cell>
          <cell r="S361">
            <v>12</v>
          </cell>
        </row>
        <row r="362">
          <cell r="R362" t="str">
            <v>Enterprise Solar I QF</v>
          </cell>
          <cell r="S362">
            <v>4</v>
          </cell>
        </row>
        <row r="363">
          <cell r="R363" t="str">
            <v>Escalante Solar I QF</v>
          </cell>
          <cell r="S363">
            <v>4</v>
          </cell>
        </row>
        <row r="364">
          <cell r="R364" t="str">
            <v>Escalante Solar II QF</v>
          </cell>
          <cell r="S364">
            <v>4</v>
          </cell>
        </row>
        <row r="365">
          <cell r="R365" t="str">
            <v>Escalante Solar III QF</v>
          </cell>
          <cell r="S365">
            <v>4</v>
          </cell>
        </row>
        <row r="366">
          <cell r="R366" t="str">
            <v>Evergreen BioPower QF</v>
          </cell>
          <cell r="S366">
            <v>4</v>
          </cell>
        </row>
        <row r="367">
          <cell r="R367" t="str">
            <v>EWEB FC I delivery</v>
          </cell>
          <cell r="S367">
            <v>6</v>
          </cell>
        </row>
        <row r="368">
          <cell r="R368" t="str">
            <v>EWEB FC I Generation</v>
          </cell>
          <cell r="S368">
            <v>6</v>
          </cell>
        </row>
        <row r="369">
          <cell r="R369" t="str">
            <v>EWEB/BPA Wind Sale</v>
          </cell>
          <cell r="S369">
            <v>6</v>
          </cell>
        </row>
        <row r="370">
          <cell r="R370" t="str">
            <v>Excess Gas Sales</v>
          </cell>
          <cell r="S370">
            <v>11</v>
          </cell>
        </row>
        <row r="371">
          <cell r="R371" t="str">
            <v>ExxonMobil QF</v>
          </cell>
          <cell r="S371">
            <v>4</v>
          </cell>
        </row>
        <row r="372">
          <cell r="R372" t="str">
            <v>Five Pine Wind QF</v>
          </cell>
          <cell r="S372">
            <v>4</v>
          </cell>
        </row>
        <row r="373">
          <cell r="R373" t="str">
            <v>Flathead &amp; ENI Sale</v>
          </cell>
          <cell r="S373">
            <v>1</v>
          </cell>
        </row>
        <row r="374">
          <cell r="R374" t="str">
            <v>Foote Creek I Generation</v>
          </cell>
          <cell r="S374">
            <v>9</v>
          </cell>
        </row>
        <row r="375">
          <cell r="R375" t="str">
            <v>Foote Creek III Wind QF</v>
          </cell>
          <cell r="S375">
            <v>4</v>
          </cell>
        </row>
        <row r="376">
          <cell r="R376" t="str">
            <v>Fort James (CoGen)</v>
          </cell>
          <cell r="S376">
            <v>2</v>
          </cell>
        </row>
        <row r="377">
          <cell r="R377" t="str">
            <v>Gas Swaps</v>
          </cell>
          <cell r="S377">
            <v>11</v>
          </cell>
        </row>
        <row r="378">
          <cell r="R378" t="str">
            <v>Gas Physical - East</v>
          </cell>
          <cell r="S378">
            <v>11</v>
          </cell>
        </row>
        <row r="379">
          <cell r="R379" t="str">
            <v>Gas Physical - West</v>
          </cell>
          <cell r="S379">
            <v>11</v>
          </cell>
        </row>
        <row r="380">
          <cell r="R380" t="str">
            <v>Gas Physical - Chehalis</v>
          </cell>
          <cell r="S380">
            <v>11</v>
          </cell>
        </row>
        <row r="381">
          <cell r="R381" t="str">
            <v>Gas Physical - Existing East</v>
          </cell>
          <cell r="S381">
            <v>11</v>
          </cell>
        </row>
        <row r="382">
          <cell r="R382" t="str">
            <v>Gas Physical - Hermiston</v>
          </cell>
          <cell r="S382">
            <v>11</v>
          </cell>
        </row>
        <row r="383">
          <cell r="R383" t="str">
            <v>Gas Physical - New East</v>
          </cell>
          <cell r="S383">
            <v>11</v>
          </cell>
        </row>
        <row r="384">
          <cell r="R384" t="str">
            <v>Gas Swaps - East</v>
          </cell>
          <cell r="S384">
            <v>11</v>
          </cell>
        </row>
        <row r="385">
          <cell r="R385" t="str">
            <v>Gas Swaps - West</v>
          </cell>
          <cell r="S385">
            <v>11</v>
          </cell>
        </row>
        <row r="386">
          <cell r="R386" t="str">
            <v>Gas Swaps - Chehalis</v>
          </cell>
          <cell r="S386">
            <v>11</v>
          </cell>
        </row>
        <row r="387">
          <cell r="R387" t="str">
            <v>Gas Swaps - Existing East</v>
          </cell>
          <cell r="S387">
            <v>11</v>
          </cell>
        </row>
        <row r="388">
          <cell r="R388" t="str">
            <v>Gas Swaps - Hermiston</v>
          </cell>
          <cell r="S388">
            <v>11</v>
          </cell>
        </row>
        <row r="389">
          <cell r="R389" t="str">
            <v>Gas Swaps - New East</v>
          </cell>
          <cell r="S389">
            <v>11</v>
          </cell>
        </row>
        <row r="390">
          <cell r="R390" t="str">
            <v>Gem State (City of Idaho Falls)</v>
          </cell>
          <cell r="S390">
            <v>2</v>
          </cell>
        </row>
        <row r="391">
          <cell r="R391" t="str">
            <v>Gem State Power Cost</v>
          </cell>
          <cell r="S391">
            <v>2</v>
          </cell>
        </row>
        <row r="392">
          <cell r="R392" t="str">
            <v>Glenrock Wind</v>
          </cell>
          <cell r="S392">
            <v>9</v>
          </cell>
        </row>
        <row r="393">
          <cell r="R393" t="str">
            <v>Glenrock III Wind</v>
          </cell>
          <cell r="S393">
            <v>9</v>
          </cell>
        </row>
        <row r="394">
          <cell r="R394" t="str">
            <v>Goodnoe Wind</v>
          </cell>
          <cell r="S394">
            <v>2</v>
          </cell>
        </row>
        <row r="395">
          <cell r="R395" t="str">
            <v>Grant - Priest Rapids</v>
          </cell>
          <cell r="S395">
            <v>5</v>
          </cell>
        </row>
        <row r="396">
          <cell r="R396" t="str">
            <v>Grant - Wanapum</v>
          </cell>
          <cell r="S396">
            <v>5</v>
          </cell>
        </row>
        <row r="397">
          <cell r="R397" t="str">
            <v>Grant County</v>
          </cell>
          <cell r="S397">
            <v>2</v>
          </cell>
        </row>
        <row r="398">
          <cell r="R398" t="str">
            <v>Grant Displacement</v>
          </cell>
          <cell r="S398">
            <v>5</v>
          </cell>
        </row>
        <row r="399">
          <cell r="R399" t="str">
            <v>Grant Meaningful Priority</v>
          </cell>
          <cell r="S399">
            <v>5</v>
          </cell>
        </row>
        <row r="400">
          <cell r="R400" t="str">
            <v>Grant Reasonable</v>
          </cell>
          <cell r="S400">
            <v>5</v>
          </cell>
        </row>
        <row r="401">
          <cell r="R401" t="str">
            <v>Grant Power Auction</v>
          </cell>
          <cell r="S401">
            <v>5</v>
          </cell>
        </row>
        <row r="402">
          <cell r="R402" t="str">
            <v>High Plains Wind</v>
          </cell>
          <cell r="S402">
            <v>9</v>
          </cell>
        </row>
        <row r="403">
          <cell r="R403" t="str">
            <v>High Plateau Wind QF</v>
          </cell>
          <cell r="S403">
            <v>4</v>
          </cell>
        </row>
        <row r="404">
          <cell r="R404" t="str">
            <v>Hermiston Purchase</v>
          </cell>
          <cell r="S404">
            <v>2</v>
          </cell>
        </row>
        <row r="405">
          <cell r="R405" t="str">
            <v>Hermiston 1 Owned Startup</v>
          </cell>
          <cell r="S405">
            <v>2</v>
          </cell>
        </row>
        <row r="406">
          <cell r="R406" t="str">
            <v>Hermiston 2 Owned Startup</v>
          </cell>
          <cell r="S406">
            <v>2</v>
          </cell>
        </row>
        <row r="407">
          <cell r="R407" t="str">
            <v>Hurricane Purchase</v>
          </cell>
          <cell r="S407">
            <v>2</v>
          </cell>
        </row>
        <row r="408">
          <cell r="R408" t="str">
            <v>Hurricane Sale</v>
          </cell>
          <cell r="S408">
            <v>1</v>
          </cell>
        </row>
        <row r="409">
          <cell r="R409" t="str">
            <v>Idaho Power P278538</v>
          </cell>
          <cell r="S409">
            <v>2</v>
          </cell>
        </row>
        <row r="410">
          <cell r="R410" t="str">
            <v>Idaho Power P278538 HLH</v>
          </cell>
          <cell r="S410">
            <v>2</v>
          </cell>
        </row>
        <row r="411">
          <cell r="R411" t="str">
            <v>Idaho Power P278538 LLH</v>
          </cell>
          <cell r="S411">
            <v>2</v>
          </cell>
        </row>
        <row r="412">
          <cell r="R412" t="str">
            <v>Idaho Power RTSA Purchase</v>
          </cell>
          <cell r="S412">
            <v>2</v>
          </cell>
        </row>
        <row r="413">
          <cell r="R413" t="str">
            <v>Idaho Power RTSA return</v>
          </cell>
          <cell r="S413">
            <v>8</v>
          </cell>
        </row>
        <row r="414">
          <cell r="R414" t="str">
            <v>Idaho QF</v>
          </cell>
          <cell r="S414">
            <v>4</v>
          </cell>
        </row>
        <row r="415">
          <cell r="R415" t="str">
            <v>Idaho Pre-MSP QF</v>
          </cell>
          <cell r="S415">
            <v>4</v>
          </cell>
        </row>
        <row r="416">
          <cell r="R416" t="str">
            <v>Idaho Post-Merger Pre-MSP QF</v>
          </cell>
          <cell r="S416">
            <v>4</v>
          </cell>
        </row>
        <row r="417">
          <cell r="R417" t="str">
            <v>Idaho Post-MSP QF</v>
          </cell>
          <cell r="S417">
            <v>4</v>
          </cell>
        </row>
        <row r="418">
          <cell r="R418" t="str">
            <v>Idaho Pre-Merger QF</v>
          </cell>
          <cell r="S418">
            <v>4</v>
          </cell>
        </row>
        <row r="419">
          <cell r="R419" t="str">
            <v>IPP Purchase</v>
          </cell>
          <cell r="S419">
            <v>2</v>
          </cell>
        </row>
        <row r="420">
          <cell r="R420" t="str">
            <v>IPP Sale (LADWP)</v>
          </cell>
          <cell r="S420">
            <v>1</v>
          </cell>
        </row>
        <row r="421">
          <cell r="R421" t="str">
            <v>IRP - DSM East Irrigation Ld Control</v>
          </cell>
          <cell r="S421">
            <v>7</v>
          </cell>
        </row>
        <row r="422">
          <cell r="R422" t="str">
            <v>IRP - DSM East Irrigation Ld Control - Return</v>
          </cell>
          <cell r="S422">
            <v>7</v>
          </cell>
        </row>
        <row r="423">
          <cell r="R423" t="str">
            <v>IRP - DSM East Summer Ld Control</v>
          </cell>
          <cell r="S423">
            <v>7</v>
          </cell>
        </row>
        <row r="424">
          <cell r="R424" t="str">
            <v>IRP - DSM East Summer Ld Control - Return</v>
          </cell>
          <cell r="S424">
            <v>7</v>
          </cell>
        </row>
        <row r="425">
          <cell r="R425" t="str">
            <v>IRP - DSM West Irrigation Ld Control</v>
          </cell>
          <cell r="S425">
            <v>7</v>
          </cell>
        </row>
        <row r="426">
          <cell r="R426" t="str">
            <v>IRP - DSM West Irrigation Ld Control - Return</v>
          </cell>
          <cell r="S426">
            <v>7</v>
          </cell>
        </row>
        <row r="427">
          <cell r="R427" t="str">
            <v>IRP - FOT Four Corners</v>
          </cell>
          <cell r="S427">
            <v>7</v>
          </cell>
        </row>
        <row r="428">
          <cell r="R428" t="str">
            <v>IRP - FOT Mid-C</v>
          </cell>
          <cell r="S428">
            <v>7</v>
          </cell>
        </row>
        <row r="429">
          <cell r="R429" t="str">
            <v>IRP - FOT West Main</v>
          </cell>
          <cell r="S429">
            <v>7</v>
          </cell>
        </row>
        <row r="430">
          <cell r="R430" t="str">
            <v>IRP - Wind Mid-C</v>
          </cell>
          <cell r="S430">
            <v>7</v>
          </cell>
        </row>
        <row r="431">
          <cell r="R431" t="str">
            <v>IRP - Wind Walla Walla</v>
          </cell>
          <cell r="S431">
            <v>7</v>
          </cell>
        </row>
        <row r="432">
          <cell r="R432" t="str">
            <v>IRP - Wind Wyoming SE</v>
          </cell>
          <cell r="S432">
            <v>7</v>
          </cell>
        </row>
        <row r="433">
          <cell r="R433" t="str">
            <v>IRP - Wind Wyoming SW</v>
          </cell>
          <cell r="S433">
            <v>7</v>
          </cell>
        </row>
        <row r="434">
          <cell r="R434" t="str">
            <v>IRP - Wind Yakima</v>
          </cell>
          <cell r="S434">
            <v>7</v>
          </cell>
        </row>
        <row r="435">
          <cell r="R435" t="str">
            <v>Kennecott Generation Adjustment</v>
          </cell>
          <cell r="S435">
            <v>8</v>
          </cell>
        </row>
        <row r="436">
          <cell r="R436" t="str">
            <v>Kennecott Incentive</v>
          </cell>
          <cell r="S436">
            <v>2</v>
          </cell>
        </row>
        <row r="437">
          <cell r="R437" t="str">
            <v>Kennecott Incentive (Historical)</v>
          </cell>
          <cell r="S437">
            <v>2</v>
          </cell>
        </row>
        <row r="438">
          <cell r="R438" t="str">
            <v>Kennecott QF</v>
          </cell>
          <cell r="S438">
            <v>4</v>
          </cell>
        </row>
        <row r="439">
          <cell r="R439" t="str">
            <v>Kennecott Refinery QF</v>
          </cell>
          <cell r="S439">
            <v>4</v>
          </cell>
        </row>
        <row r="440">
          <cell r="R440" t="str">
            <v>Kennecott Smelter QF</v>
          </cell>
          <cell r="S440">
            <v>4</v>
          </cell>
        </row>
        <row r="441">
          <cell r="R441" t="str">
            <v>LADWP s491300</v>
          </cell>
          <cell r="S441">
            <v>1</v>
          </cell>
        </row>
        <row r="442">
          <cell r="R442" t="str">
            <v>LADWP s491301</v>
          </cell>
          <cell r="S442">
            <v>1</v>
          </cell>
        </row>
        <row r="443">
          <cell r="R443" t="str">
            <v>LADWP p491303</v>
          </cell>
          <cell r="S443">
            <v>2</v>
          </cell>
        </row>
        <row r="444">
          <cell r="R444" t="str">
            <v>LADWP s491303</v>
          </cell>
          <cell r="S444">
            <v>2</v>
          </cell>
        </row>
        <row r="445">
          <cell r="R445" t="str">
            <v>LADWP p491304</v>
          </cell>
          <cell r="S445">
            <v>2</v>
          </cell>
        </row>
        <row r="446">
          <cell r="R446" t="str">
            <v>LADWP s491304</v>
          </cell>
          <cell r="S446">
            <v>2</v>
          </cell>
        </row>
        <row r="447">
          <cell r="R447" t="str">
            <v>Lake Side 1 Startup</v>
          </cell>
          <cell r="S447">
            <v>2</v>
          </cell>
        </row>
        <row r="448">
          <cell r="R448" t="str">
            <v>Lake Side 2 Startup</v>
          </cell>
          <cell r="S448">
            <v>2</v>
          </cell>
        </row>
        <row r="449">
          <cell r="R449" t="str">
            <v>Latigo Wind Park QF</v>
          </cell>
          <cell r="S449">
            <v>4</v>
          </cell>
        </row>
        <row r="450">
          <cell r="R450" t="str">
            <v>Leaning Juniper 1</v>
          </cell>
          <cell r="S450">
            <v>2</v>
          </cell>
        </row>
        <row r="451">
          <cell r="R451" t="str">
            <v>Leaning Juniper Revenue</v>
          </cell>
          <cell r="S451">
            <v>1</v>
          </cell>
        </row>
        <row r="452">
          <cell r="R452" t="str">
            <v>Lewis River Loss of Efficiency</v>
          </cell>
          <cell r="S452">
            <v>8</v>
          </cell>
        </row>
        <row r="453">
          <cell r="R453" t="str">
            <v>Lewis River Motoring Loss</v>
          </cell>
          <cell r="S453">
            <v>8</v>
          </cell>
        </row>
        <row r="454">
          <cell r="R454" t="str">
            <v>Load Contingency East Obligation</v>
          </cell>
          <cell r="S454">
            <v>8</v>
          </cell>
        </row>
        <row r="455">
          <cell r="R455" t="str">
            <v>Load Contingency East Offset</v>
          </cell>
          <cell r="S455">
            <v>8</v>
          </cell>
        </row>
        <row r="456">
          <cell r="R456" t="str">
            <v>Load Contingency West Obligation</v>
          </cell>
          <cell r="S456">
            <v>8</v>
          </cell>
        </row>
        <row r="457">
          <cell r="R457" t="str">
            <v>Load Contingency West Offset</v>
          </cell>
          <cell r="S457">
            <v>8</v>
          </cell>
        </row>
        <row r="458">
          <cell r="R458" t="str">
            <v>Long Ridge Wind I QF</v>
          </cell>
          <cell r="S458">
            <v>4</v>
          </cell>
        </row>
        <row r="459">
          <cell r="R459" t="str">
            <v>Long Ridge Wind II QF</v>
          </cell>
          <cell r="S459">
            <v>4</v>
          </cell>
        </row>
        <row r="460">
          <cell r="R460" t="str">
            <v>Lower Ridge Wind QF</v>
          </cell>
          <cell r="S460">
            <v>4</v>
          </cell>
        </row>
        <row r="461">
          <cell r="R461" t="str">
            <v>MagCorp Buythrough</v>
          </cell>
          <cell r="S461">
            <v>8</v>
          </cell>
        </row>
        <row r="462">
          <cell r="R462" t="str">
            <v>MagCorp Buythrough Winter</v>
          </cell>
          <cell r="S462">
            <v>8</v>
          </cell>
        </row>
        <row r="463">
          <cell r="R463" t="str">
            <v>MagCorp Curtailment</v>
          </cell>
          <cell r="S463">
            <v>8</v>
          </cell>
        </row>
        <row r="464">
          <cell r="R464" t="str">
            <v>MagCorp Curtailment (Historical)</v>
          </cell>
          <cell r="S464">
            <v>8</v>
          </cell>
        </row>
        <row r="465">
          <cell r="R465" t="str">
            <v>MagCorp Curtailment Winter</v>
          </cell>
          <cell r="S465">
            <v>8</v>
          </cell>
        </row>
        <row r="466">
          <cell r="R466" t="str">
            <v>MagCorp Curtailment Winter (Historical)</v>
          </cell>
          <cell r="S466">
            <v>8</v>
          </cell>
        </row>
        <row r="467">
          <cell r="R467" t="str">
            <v>Marengo</v>
          </cell>
          <cell r="S467">
            <v>9</v>
          </cell>
        </row>
        <row r="468">
          <cell r="R468" t="str">
            <v>Marengo I</v>
          </cell>
          <cell r="S468">
            <v>9</v>
          </cell>
        </row>
        <row r="469">
          <cell r="R469" t="str">
            <v>Marengo II</v>
          </cell>
          <cell r="S469">
            <v>9</v>
          </cell>
        </row>
        <row r="470">
          <cell r="R470" t="str">
            <v>Mariah Wind QF</v>
          </cell>
          <cell r="S470">
            <v>4</v>
          </cell>
        </row>
        <row r="471">
          <cell r="R471" t="str">
            <v>McFadden Ridge Wind</v>
          </cell>
          <cell r="S471">
            <v>9</v>
          </cell>
        </row>
        <row r="472">
          <cell r="R472" t="str">
            <v>Monsanto Curtailment</v>
          </cell>
          <cell r="S472">
            <v>8</v>
          </cell>
        </row>
        <row r="473">
          <cell r="R473" t="str">
            <v>Monsanto Buythrough</v>
          </cell>
          <cell r="S473">
            <v>8</v>
          </cell>
        </row>
        <row r="474">
          <cell r="R474" t="str">
            <v>Monsanto Curtailment (Historical)</v>
          </cell>
          <cell r="S474">
            <v>2</v>
          </cell>
        </row>
        <row r="475">
          <cell r="R475" t="str">
            <v>Monsanto Excess Demand</v>
          </cell>
          <cell r="S475">
            <v>8</v>
          </cell>
        </row>
        <row r="476">
          <cell r="R476" t="str">
            <v>Morgan Stanley p189046</v>
          </cell>
          <cell r="S476">
            <v>2</v>
          </cell>
        </row>
        <row r="477">
          <cell r="R477" t="str">
            <v>Morgan Stanley p196538</v>
          </cell>
          <cell r="S477">
            <v>3</v>
          </cell>
        </row>
        <row r="478">
          <cell r="R478" t="str">
            <v>Morgan Stanley p206006</v>
          </cell>
          <cell r="S478">
            <v>3</v>
          </cell>
        </row>
        <row r="479">
          <cell r="R479" t="str">
            <v>Morgan Stanley p206008</v>
          </cell>
          <cell r="S479">
            <v>3</v>
          </cell>
        </row>
        <row r="480">
          <cell r="R480" t="str">
            <v>Morgan Stanley p207863</v>
          </cell>
          <cell r="S480">
            <v>6</v>
          </cell>
        </row>
        <row r="481">
          <cell r="R481" t="str">
            <v>Morgan Stanley p244840</v>
          </cell>
          <cell r="S481">
            <v>3</v>
          </cell>
        </row>
        <row r="482">
          <cell r="R482" t="str">
            <v>Morgan Stanley p244841</v>
          </cell>
          <cell r="S482">
            <v>3</v>
          </cell>
        </row>
        <row r="483">
          <cell r="R483" t="str">
            <v>Morgan Stanley p272153</v>
          </cell>
          <cell r="S483">
            <v>2</v>
          </cell>
        </row>
        <row r="484">
          <cell r="R484" t="str">
            <v>Morgan Stanley p272154</v>
          </cell>
          <cell r="S484">
            <v>2</v>
          </cell>
        </row>
        <row r="485">
          <cell r="R485" t="str">
            <v>Morgan Stanley p272156</v>
          </cell>
          <cell r="S485">
            <v>2</v>
          </cell>
        </row>
        <row r="486">
          <cell r="R486" t="str">
            <v>Morgan Stanley p272157</v>
          </cell>
          <cell r="S486">
            <v>2</v>
          </cell>
        </row>
        <row r="487">
          <cell r="R487" t="str">
            <v>Morgan Stanley p272158</v>
          </cell>
          <cell r="S487">
            <v>2</v>
          </cell>
        </row>
        <row r="488">
          <cell r="R488" t="str">
            <v>Morgan Stanley s207862</v>
          </cell>
          <cell r="S488">
            <v>2</v>
          </cell>
        </row>
        <row r="489">
          <cell r="R489" t="str">
            <v>Mountain Wind 1 QF</v>
          </cell>
          <cell r="S489">
            <v>4</v>
          </cell>
        </row>
        <row r="490">
          <cell r="R490" t="str">
            <v>Mountain Wind 2 QF</v>
          </cell>
          <cell r="S490">
            <v>4</v>
          </cell>
        </row>
        <row r="491">
          <cell r="R491" t="str">
            <v>Mule Hollow Wind QF</v>
          </cell>
          <cell r="S491">
            <v>4</v>
          </cell>
        </row>
        <row r="492">
          <cell r="R492" t="str">
            <v>NCPA p309009</v>
          </cell>
          <cell r="S492">
            <v>6</v>
          </cell>
        </row>
        <row r="493">
          <cell r="R493" t="str">
            <v>NCPA s309008</v>
          </cell>
          <cell r="S493">
            <v>6</v>
          </cell>
        </row>
        <row r="494">
          <cell r="R494" t="str">
            <v>Nebo Capacity Payment</v>
          </cell>
          <cell r="S494">
            <v>2</v>
          </cell>
        </row>
        <row r="495">
          <cell r="R495" t="str">
            <v>Non-Owned East - Obligation</v>
          </cell>
          <cell r="S495">
            <v>2</v>
          </cell>
        </row>
        <row r="496">
          <cell r="R496" t="str">
            <v>Non-Owned East - Offset</v>
          </cell>
          <cell r="S496">
            <v>2</v>
          </cell>
        </row>
        <row r="497">
          <cell r="R497" t="str">
            <v>Non-Owned West - Obligation</v>
          </cell>
          <cell r="S497">
            <v>2</v>
          </cell>
        </row>
        <row r="498">
          <cell r="R498" t="str">
            <v>Non-Owned West - Offset</v>
          </cell>
          <cell r="S498">
            <v>2</v>
          </cell>
        </row>
        <row r="499">
          <cell r="R499" t="str">
            <v>Non-Owned East Wind - Obligation</v>
          </cell>
          <cell r="S499">
            <v>2</v>
          </cell>
        </row>
        <row r="500">
          <cell r="R500" t="str">
            <v>Non-Owned East Wind - Offset</v>
          </cell>
          <cell r="S500">
            <v>2</v>
          </cell>
        </row>
        <row r="501">
          <cell r="R501" t="str">
            <v>Non-Owned West Wind - Obligation</v>
          </cell>
          <cell r="S501">
            <v>2</v>
          </cell>
        </row>
        <row r="502">
          <cell r="R502" t="str">
            <v>Non-Owned West Wind - Offset</v>
          </cell>
          <cell r="S502">
            <v>2</v>
          </cell>
        </row>
        <row r="503">
          <cell r="R503" t="str">
            <v>North Point Wind QF</v>
          </cell>
          <cell r="S503">
            <v>4</v>
          </cell>
        </row>
        <row r="504">
          <cell r="R504" t="str">
            <v>NUCOR</v>
          </cell>
          <cell r="S504">
            <v>2</v>
          </cell>
        </row>
        <row r="505">
          <cell r="R505" t="str">
            <v>NUCOR (De-rate)</v>
          </cell>
          <cell r="S505">
            <v>2</v>
          </cell>
        </row>
        <row r="506">
          <cell r="R506" t="str">
            <v>NVE s523485</v>
          </cell>
          <cell r="S506">
            <v>1</v>
          </cell>
        </row>
        <row r="507">
          <cell r="R507" t="str">
            <v>NVE s811499</v>
          </cell>
          <cell r="S507">
            <v>1</v>
          </cell>
        </row>
        <row r="508">
          <cell r="R508" t="str">
            <v>OM Power I Geothermal QF</v>
          </cell>
          <cell r="S508">
            <v>4</v>
          </cell>
        </row>
        <row r="509">
          <cell r="R509" t="str">
            <v>Oregon QF</v>
          </cell>
          <cell r="S509">
            <v>4</v>
          </cell>
        </row>
        <row r="510">
          <cell r="R510" t="str">
            <v>Oregon Pre-MSP QF</v>
          </cell>
          <cell r="S510">
            <v>4</v>
          </cell>
        </row>
        <row r="511">
          <cell r="R511" t="str">
            <v>Oregon Post-Merger Pre-MSP QF</v>
          </cell>
          <cell r="S511">
            <v>4</v>
          </cell>
        </row>
        <row r="512">
          <cell r="R512" t="str">
            <v>Oregon Post-MSP QF</v>
          </cell>
          <cell r="S512">
            <v>4</v>
          </cell>
        </row>
        <row r="513">
          <cell r="R513" t="str">
            <v>Oregon Post-MSP Solar QF</v>
          </cell>
          <cell r="S513">
            <v>4</v>
          </cell>
        </row>
        <row r="514">
          <cell r="R514" t="str">
            <v>Oregon Pre-Merger QF</v>
          </cell>
          <cell r="S514">
            <v>4</v>
          </cell>
        </row>
        <row r="515">
          <cell r="R515" t="str">
            <v>Oregon Wind Farm QF</v>
          </cell>
          <cell r="S515">
            <v>4</v>
          </cell>
        </row>
        <row r="516">
          <cell r="R516" t="str">
            <v>Orem Family Wind QF</v>
          </cell>
          <cell r="S516">
            <v>4</v>
          </cell>
        </row>
        <row r="517">
          <cell r="R517" t="str">
            <v>P4 Production</v>
          </cell>
          <cell r="S517">
            <v>2</v>
          </cell>
        </row>
        <row r="518">
          <cell r="R518" t="str">
            <v>P4 Production (De-rate)</v>
          </cell>
          <cell r="S518">
            <v>1</v>
          </cell>
        </row>
        <row r="519">
          <cell r="R519" t="str">
            <v>Pacific Gas and Electric s524491</v>
          </cell>
          <cell r="S519">
            <v>1</v>
          </cell>
        </row>
        <row r="520">
          <cell r="R520" t="str">
            <v>PGE Cove</v>
          </cell>
          <cell r="S520">
            <v>2</v>
          </cell>
        </row>
        <row r="521">
          <cell r="R521" t="str">
            <v>Pine City Wind QF</v>
          </cell>
          <cell r="S521">
            <v>4</v>
          </cell>
        </row>
        <row r="522">
          <cell r="R522" t="str">
            <v>Pioneer Wind Park I QF</v>
          </cell>
          <cell r="S522">
            <v>4</v>
          </cell>
        </row>
        <row r="523">
          <cell r="R523" t="str">
            <v>Pioneer Wind Park II QF</v>
          </cell>
          <cell r="S523">
            <v>4</v>
          </cell>
        </row>
        <row r="524">
          <cell r="R524" t="str">
            <v>Pipeline Chehalis - Lateral</v>
          </cell>
          <cell r="S524">
            <v>11</v>
          </cell>
        </row>
        <row r="525">
          <cell r="R525" t="str">
            <v>Pipeline Chehalis - Main</v>
          </cell>
          <cell r="S525">
            <v>11</v>
          </cell>
        </row>
        <row r="526">
          <cell r="R526" t="str">
            <v>Pipeline Currant Creek Lateral</v>
          </cell>
          <cell r="S526">
            <v>11</v>
          </cell>
        </row>
        <row r="527">
          <cell r="R527" t="str">
            <v>Pipeline Hermiston Owned</v>
          </cell>
          <cell r="S527">
            <v>11</v>
          </cell>
        </row>
        <row r="528">
          <cell r="R528" t="str">
            <v>Pipeline Kern River Gas</v>
          </cell>
          <cell r="S528">
            <v>11</v>
          </cell>
        </row>
        <row r="529">
          <cell r="R529" t="str">
            <v>Pipeline Lake Side Lateral</v>
          </cell>
          <cell r="S529">
            <v>11</v>
          </cell>
        </row>
        <row r="530">
          <cell r="R530" t="str">
            <v>Pipeline Lake Side 2</v>
          </cell>
          <cell r="S530">
            <v>11</v>
          </cell>
        </row>
        <row r="531">
          <cell r="R531" t="str">
            <v>Pipeline Naughton</v>
          </cell>
          <cell r="S531">
            <v>14</v>
          </cell>
        </row>
        <row r="532">
          <cell r="R532" t="str">
            <v>Pipeline Reservation Fees</v>
          </cell>
          <cell r="S532">
            <v>11</v>
          </cell>
        </row>
        <row r="533">
          <cell r="R533" t="str">
            <v>Pipeline Southern System Expansion</v>
          </cell>
          <cell r="S533">
            <v>11</v>
          </cell>
        </row>
        <row r="534">
          <cell r="R534" t="str">
            <v>Power County North Wind QF p575612</v>
          </cell>
          <cell r="S534">
            <v>4</v>
          </cell>
        </row>
        <row r="535">
          <cell r="R535" t="str">
            <v>Power County South Wind QF p575614</v>
          </cell>
          <cell r="S535">
            <v>4</v>
          </cell>
        </row>
        <row r="536">
          <cell r="R536" t="str">
            <v>PSCo Exchange</v>
          </cell>
          <cell r="S536">
            <v>6</v>
          </cell>
        </row>
        <row r="537">
          <cell r="R537" t="str">
            <v>PSCo Exchange deliver</v>
          </cell>
          <cell r="S537">
            <v>6</v>
          </cell>
        </row>
        <row r="538">
          <cell r="R538" t="str">
            <v>PSCo FC III delivery</v>
          </cell>
          <cell r="S538">
            <v>6</v>
          </cell>
        </row>
        <row r="539">
          <cell r="R539" t="str">
            <v>PSCo FC III Generation</v>
          </cell>
          <cell r="S539">
            <v>6</v>
          </cell>
        </row>
        <row r="540">
          <cell r="R540" t="str">
            <v>PSCo Sale summer</v>
          </cell>
          <cell r="S540">
            <v>1</v>
          </cell>
        </row>
        <row r="541">
          <cell r="R541" t="str">
            <v>PSCo Sale winter</v>
          </cell>
          <cell r="S541">
            <v>1</v>
          </cell>
        </row>
        <row r="542">
          <cell r="R542" t="str">
            <v>Redding Exchange In</v>
          </cell>
          <cell r="S542">
            <v>6</v>
          </cell>
        </row>
        <row r="543">
          <cell r="R543" t="str">
            <v>Redding Exchange Out</v>
          </cell>
          <cell r="S543">
            <v>6</v>
          </cell>
        </row>
        <row r="544">
          <cell r="R544" t="str">
            <v>Ramp Loss East</v>
          </cell>
          <cell r="S544">
            <v>8</v>
          </cell>
        </row>
        <row r="545">
          <cell r="R545" t="str">
            <v>Ramp Loss West</v>
          </cell>
          <cell r="S545">
            <v>8</v>
          </cell>
        </row>
        <row r="546">
          <cell r="R546" t="str">
            <v>Rock River I</v>
          </cell>
          <cell r="S546">
            <v>2</v>
          </cell>
        </row>
        <row r="547">
          <cell r="R547" t="str">
            <v>Rolling Hills Wind</v>
          </cell>
          <cell r="S547">
            <v>9</v>
          </cell>
        </row>
        <row r="548">
          <cell r="R548" t="str">
            <v>Roseburg Dillard QF</v>
          </cell>
          <cell r="S548">
            <v>4</v>
          </cell>
        </row>
        <row r="549">
          <cell r="R549" t="str">
            <v>Roseburg Forest Products</v>
          </cell>
          <cell r="S549">
            <v>2</v>
          </cell>
        </row>
        <row r="550">
          <cell r="R550" t="str">
            <v>Salt River Project</v>
          </cell>
          <cell r="S550">
            <v>1</v>
          </cell>
        </row>
        <row r="551">
          <cell r="R551" t="str">
            <v>SCE Settlement</v>
          </cell>
          <cell r="S551">
            <v>1</v>
          </cell>
        </row>
        <row r="552">
          <cell r="R552" t="str">
            <v>Schwendiman QF</v>
          </cell>
          <cell r="S552">
            <v>4</v>
          </cell>
        </row>
        <row r="553">
          <cell r="R553" t="str">
            <v>SCE s513948</v>
          </cell>
          <cell r="S553">
            <v>1</v>
          </cell>
        </row>
        <row r="554">
          <cell r="R554" t="str">
            <v>SCL State Line delivery</v>
          </cell>
          <cell r="S554">
            <v>6</v>
          </cell>
        </row>
        <row r="555">
          <cell r="R555" t="str">
            <v>SCL State Line delivery LLH</v>
          </cell>
          <cell r="S555">
            <v>6</v>
          </cell>
        </row>
        <row r="556">
          <cell r="R556" t="str">
            <v>SCL State Line generation</v>
          </cell>
          <cell r="S556">
            <v>6</v>
          </cell>
        </row>
        <row r="557">
          <cell r="R557" t="str">
            <v>SCL State Line reserves</v>
          </cell>
          <cell r="S557">
            <v>6</v>
          </cell>
        </row>
        <row r="558">
          <cell r="R558" t="str">
            <v>SDGE s513949</v>
          </cell>
          <cell r="S558">
            <v>1</v>
          </cell>
        </row>
        <row r="559">
          <cell r="R559" t="str">
            <v>Seven Mile Wind</v>
          </cell>
          <cell r="S559">
            <v>9</v>
          </cell>
        </row>
        <row r="560">
          <cell r="R560" t="str">
            <v>Seven Mile II Wind</v>
          </cell>
          <cell r="S560">
            <v>9</v>
          </cell>
        </row>
        <row r="561">
          <cell r="R561" t="str">
            <v>Shell Sale 2013-2014</v>
          </cell>
          <cell r="S561">
            <v>1</v>
          </cell>
        </row>
        <row r="562">
          <cell r="R562" t="str">
            <v>Shell p489963</v>
          </cell>
          <cell r="S562">
            <v>6</v>
          </cell>
        </row>
        <row r="563">
          <cell r="R563" t="str">
            <v>Shell s489962</v>
          </cell>
          <cell r="S563">
            <v>6</v>
          </cell>
        </row>
        <row r="564">
          <cell r="R564" t="str">
            <v>Sierra Pacific II</v>
          </cell>
          <cell r="S564">
            <v>1</v>
          </cell>
        </row>
        <row r="565">
          <cell r="R565" t="str">
            <v>Simplot Phosphates</v>
          </cell>
          <cell r="S565">
            <v>4</v>
          </cell>
        </row>
        <row r="566">
          <cell r="R566" t="str">
            <v>Small Purchases east</v>
          </cell>
          <cell r="S566">
            <v>2</v>
          </cell>
        </row>
        <row r="567">
          <cell r="R567" t="str">
            <v>Small Purchases west</v>
          </cell>
          <cell r="S567">
            <v>2</v>
          </cell>
        </row>
        <row r="568">
          <cell r="R568" t="str">
            <v>SMUD</v>
          </cell>
          <cell r="S568">
            <v>1</v>
          </cell>
        </row>
        <row r="569">
          <cell r="R569" t="str">
            <v>SMUD Provisional</v>
          </cell>
          <cell r="S569">
            <v>1</v>
          </cell>
        </row>
        <row r="570">
          <cell r="R570" t="str">
            <v>SMUD Monthly</v>
          </cell>
          <cell r="S570">
            <v>1</v>
          </cell>
        </row>
        <row r="571">
          <cell r="R571" t="str">
            <v>SMUD Monthly (contract price)</v>
          </cell>
          <cell r="S571">
            <v>1</v>
          </cell>
        </row>
        <row r="572">
          <cell r="R572" t="str">
            <v>SMUD Monthly (imputed price)</v>
          </cell>
          <cell r="S572">
            <v>1</v>
          </cell>
        </row>
        <row r="573">
          <cell r="R573" t="str">
            <v>Spanish Fork Wind 2 QF</v>
          </cell>
          <cell r="S573">
            <v>4</v>
          </cell>
        </row>
        <row r="574">
          <cell r="R574" t="str">
            <v>Station Service East</v>
          </cell>
          <cell r="S574">
            <v>8</v>
          </cell>
        </row>
        <row r="575">
          <cell r="R575" t="str">
            <v>Station Service West</v>
          </cell>
          <cell r="S575">
            <v>8</v>
          </cell>
        </row>
        <row r="576">
          <cell r="R576" t="str">
            <v>STF Index Trades - Buy - East</v>
          </cell>
          <cell r="S576">
            <v>13</v>
          </cell>
        </row>
        <row r="577">
          <cell r="R577" t="str">
            <v>STF Index Trades - Buy - West</v>
          </cell>
          <cell r="S577">
            <v>13</v>
          </cell>
        </row>
        <row r="578">
          <cell r="R578" t="str">
            <v>STF Index Trades - Sell - East</v>
          </cell>
          <cell r="S578">
            <v>12</v>
          </cell>
        </row>
        <row r="579">
          <cell r="R579" t="str">
            <v>STF Index Trades - Sell - West</v>
          </cell>
          <cell r="S579">
            <v>12</v>
          </cell>
        </row>
        <row r="580">
          <cell r="R580" t="str">
            <v>STF Trading Margin</v>
          </cell>
          <cell r="S580">
            <v>12</v>
          </cell>
        </row>
        <row r="581">
          <cell r="R581" t="str">
            <v>Sunnyside (QF) additional</v>
          </cell>
          <cell r="S581">
            <v>4</v>
          </cell>
        </row>
        <row r="582">
          <cell r="R582" t="str">
            <v>Sunnyside (QF) base</v>
          </cell>
          <cell r="S582">
            <v>4</v>
          </cell>
        </row>
        <row r="583">
          <cell r="R583" t="str">
            <v>Tata Chemicals QF</v>
          </cell>
          <cell r="S583">
            <v>4</v>
          </cell>
        </row>
        <row r="584">
          <cell r="R584" t="str">
            <v>Tesoro QF</v>
          </cell>
          <cell r="S584">
            <v>4</v>
          </cell>
        </row>
        <row r="585">
          <cell r="R585" t="str">
            <v>Three Buttes Wind</v>
          </cell>
          <cell r="S585">
            <v>2</v>
          </cell>
        </row>
        <row r="586">
          <cell r="R586" t="str">
            <v>Threemile Canyon Wind QF p500139</v>
          </cell>
          <cell r="S586">
            <v>4</v>
          </cell>
        </row>
        <row r="587">
          <cell r="R587" t="str">
            <v>Top of the World Wind p522807</v>
          </cell>
          <cell r="S587">
            <v>2</v>
          </cell>
        </row>
        <row r="588">
          <cell r="R588" t="str">
            <v>Top of the World Wind p575862</v>
          </cell>
          <cell r="S588">
            <v>2</v>
          </cell>
        </row>
        <row r="589">
          <cell r="R589" t="str">
            <v>TransAlta p371343</v>
          </cell>
          <cell r="S589">
            <v>6</v>
          </cell>
        </row>
        <row r="590">
          <cell r="R590" t="str">
            <v>TransAlta Purchase Flat</v>
          </cell>
          <cell r="S590">
            <v>2</v>
          </cell>
        </row>
        <row r="591">
          <cell r="R591" t="str">
            <v>TransAlta Purchase Index</v>
          </cell>
          <cell r="S591">
            <v>2</v>
          </cell>
        </row>
        <row r="592">
          <cell r="R592" t="str">
            <v>TransAlta s371344</v>
          </cell>
          <cell r="S592">
            <v>6</v>
          </cell>
        </row>
        <row r="593">
          <cell r="R593" t="str">
            <v>Transmission East</v>
          </cell>
          <cell r="S593">
            <v>10</v>
          </cell>
        </row>
        <row r="594">
          <cell r="R594" t="str">
            <v>Transmission West</v>
          </cell>
          <cell r="S594">
            <v>10</v>
          </cell>
        </row>
        <row r="595">
          <cell r="R595" t="str">
            <v>Tri-State Exchange</v>
          </cell>
          <cell r="S595">
            <v>6</v>
          </cell>
        </row>
        <row r="596">
          <cell r="R596" t="str">
            <v>Tri-State Exchange return</v>
          </cell>
          <cell r="S596">
            <v>6</v>
          </cell>
        </row>
        <row r="597">
          <cell r="R597" t="str">
            <v>Tri-State Purchase</v>
          </cell>
          <cell r="S597">
            <v>2</v>
          </cell>
        </row>
        <row r="598">
          <cell r="R598" t="str">
            <v>UAMPS s223863</v>
          </cell>
          <cell r="S598">
            <v>1</v>
          </cell>
        </row>
        <row r="599">
          <cell r="R599" t="str">
            <v>UAMPS s404236</v>
          </cell>
          <cell r="S599">
            <v>1</v>
          </cell>
        </row>
        <row r="600">
          <cell r="R600" t="str">
            <v>UBS AG 6X16 at 4C</v>
          </cell>
          <cell r="S600">
            <v>3</v>
          </cell>
        </row>
        <row r="601">
          <cell r="R601" t="str">
            <v>UBS p223199</v>
          </cell>
          <cell r="S601">
            <v>3</v>
          </cell>
        </row>
        <row r="602">
          <cell r="R602" t="str">
            <v>UBS p268848</v>
          </cell>
          <cell r="S602">
            <v>3</v>
          </cell>
        </row>
        <row r="603">
          <cell r="R603" t="str">
            <v>UBS p268850</v>
          </cell>
          <cell r="S603">
            <v>3</v>
          </cell>
        </row>
        <row r="604">
          <cell r="R604" t="str">
            <v>UMPA II</v>
          </cell>
          <cell r="S604">
            <v>1</v>
          </cell>
        </row>
        <row r="605">
          <cell r="R605" t="str">
            <v>US Magnesium QF</v>
          </cell>
          <cell r="S605">
            <v>4</v>
          </cell>
        </row>
        <row r="606">
          <cell r="R606" t="str">
            <v>US Magnesium Reserve</v>
          </cell>
          <cell r="S606">
            <v>2</v>
          </cell>
        </row>
        <row r="607">
          <cell r="R607" t="str">
            <v>Utah QF</v>
          </cell>
          <cell r="S607">
            <v>4</v>
          </cell>
        </row>
        <row r="608">
          <cell r="R608" t="str">
            <v>Utah Pre-MSP QF</v>
          </cell>
          <cell r="S608">
            <v>4</v>
          </cell>
        </row>
        <row r="609">
          <cell r="R609" t="str">
            <v>Utah Post-Merger Pre-MSP QF</v>
          </cell>
          <cell r="S609">
            <v>4</v>
          </cell>
        </row>
        <row r="610">
          <cell r="R610" t="str">
            <v>Utah Post-MSP QF</v>
          </cell>
          <cell r="S610">
            <v>4</v>
          </cell>
        </row>
        <row r="611">
          <cell r="R611" t="str">
            <v>Utah Post-MSP Solar QF</v>
          </cell>
          <cell r="S611">
            <v>4</v>
          </cell>
        </row>
        <row r="612">
          <cell r="R612" t="str">
            <v>Utah Post-MSP Solar QF</v>
          </cell>
          <cell r="S612">
            <v>4</v>
          </cell>
        </row>
        <row r="613">
          <cell r="R613" t="str">
            <v>Utah Pavant Solar QF</v>
          </cell>
          <cell r="S613">
            <v>4</v>
          </cell>
        </row>
        <row r="614">
          <cell r="R614" t="str">
            <v>Utah Red Hills Solar QF</v>
          </cell>
          <cell r="S614">
            <v>4</v>
          </cell>
        </row>
        <row r="615">
          <cell r="R615" t="str">
            <v>Washington QF</v>
          </cell>
          <cell r="S615">
            <v>4</v>
          </cell>
        </row>
        <row r="616">
          <cell r="R616" t="str">
            <v>Washington Pre-MSP QF</v>
          </cell>
          <cell r="S616">
            <v>4</v>
          </cell>
        </row>
        <row r="617">
          <cell r="R617" t="str">
            <v>Washington Post-Merger Pre-MSP QF</v>
          </cell>
          <cell r="S617">
            <v>4</v>
          </cell>
        </row>
        <row r="618">
          <cell r="R618" t="str">
            <v>Washington Post-MSP QF</v>
          </cell>
          <cell r="S618">
            <v>4</v>
          </cell>
        </row>
        <row r="619">
          <cell r="R619" t="str">
            <v>Washington Pre-Merger QF</v>
          </cell>
          <cell r="S619">
            <v>4</v>
          </cell>
        </row>
        <row r="620">
          <cell r="R620" t="str">
            <v>West Valley Toll</v>
          </cell>
          <cell r="S620">
            <v>2</v>
          </cell>
        </row>
        <row r="621">
          <cell r="R621" t="str">
            <v>Weyerhaeuser QF</v>
          </cell>
          <cell r="S621">
            <v>4</v>
          </cell>
        </row>
        <row r="622">
          <cell r="R622" t="str">
            <v>Weyerhaeuser Reserve</v>
          </cell>
          <cell r="S622">
            <v>2</v>
          </cell>
        </row>
        <row r="623">
          <cell r="R623" t="str">
            <v>Wolverine Creek</v>
          </cell>
          <cell r="S623">
            <v>2</v>
          </cell>
        </row>
        <row r="624">
          <cell r="R624" t="str">
            <v>Wyoming QF</v>
          </cell>
          <cell r="S624">
            <v>4</v>
          </cell>
        </row>
        <row r="625">
          <cell r="R625" t="str">
            <v>Wyoming Pre-MSP QF</v>
          </cell>
          <cell r="S625">
            <v>4</v>
          </cell>
        </row>
        <row r="626">
          <cell r="R626" t="str">
            <v>Wyoming Post-Merger Pre-MSP QF</v>
          </cell>
          <cell r="S626">
            <v>4</v>
          </cell>
        </row>
        <row r="627">
          <cell r="R627" t="str">
            <v>Wyoming Post-MSP QF</v>
          </cell>
          <cell r="S627">
            <v>4</v>
          </cell>
        </row>
        <row r="628">
          <cell r="R628" t="str">
            <v>Wyoming Pre-Merger QF</v>
          </cell>
          <cell r="S628">
            <v>4</v>
          </cell>
        </row>
        <row r="629">
          <cell r="R629" t="str">
            <v>SCL State Line losses</v>
          </cell>
          <cell r="S629">
            <v>6</v>
          </cell>
        </row>
        <row r="630">
          <cell r="R630" t="str">
            <v>UMPA p1625961</v>
          </cell>
          <cell r="S630">
            <v>2</v>
          </cell>
        </row>
        <row r="631">
          <cell r="R631">
            <v>0</v>
          </cell>
          <cell r="S631">
            <v>0</v>
          </cell>
        </row>
        <row r="632">
          <cell r="R632">
            <v>0</v>
          </cell>
          <cell r="S632">
            <v>0</v>
          </cell>
        </row>
      </sheetData>
      <sheetData sheetId="9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Cap II Solar QF</v>
          </cell>
          <cell r="S274">
            <v>4</v>
          </cell>
        </row>
        <row r="275">
          <cell r="R275" t="str">
            <v>Black Hills</v>
          </cell>
          <cell r="S275">
            <v>1</v>
          </cell>
        </row>
        <row r="276">
          <cell r="R276" t="str">
            <v>Black Hills Losses</v>
          </cell>
          <cell r="S276">
            <v>1</v>
          </cell>
        </row>
        <row r="277">
          <cell r="R277" t="str">
            <v>Black Hills Reserve (CTs)</v>
          </cell>
          <cell r="S277">
            <v>6</v>
          </cell>
        </row>
        <row r="278">
          <cell r="R278" t="str">
            <v>Blanding</v>
          </cell>
          <cell r="S278">
            <v>1</v>
          </cell>
        </row>
        <row r="279">
          <cell r="R279" t="str">
            <v>Blanding Purchase</v>
          </cell>
          <cell r="S279">
            <v>2</v>
          </cell>
        </row>
        <row r="280">
          <cell r="R280" t="str">
            <v>Blue Mountain Wind QF</v>
          </cell>
          <cell r="S280">
            <v>4</v>
          </cell>
        </row>
        <row r="281">
          <cell r="R281" t="str">
            <v>BPA FC II delivery</v>
          </cell>
          <cell r="S281">
            <v>6</v>
          </cell>
        </row>
        <row r="282">
          <cell r="R282" t="str">
            <v>BPA FC II Generation</v>
          </cell>
          <cell r="S282">
            <v>6</v>
          </cell>
        </row>
        <row r="283">
          <cell r="R283" t="str">
            <v>BPA FC IV delivery</v>
          </cell>
          <cell r="S283">
            <v>6</v>
          </cell>
        </row>
        <row r="284">
          <cell r="R284" t="str">
            <v>BPA FC IV delivery Off</v>
          </cell>
          <cell r="S284">
            <v>6</v>
          </cell>
        </row>
        <row r="285">
          <cell r="R285" t="str">
            <v>BPA FC IV delivery On</v>
          </cell>
          <cell r="S285">
            <v>6</v>
          </cell>
        </row>
        <row r="286">
          <cell r="R286" t="str">
            <v>BPA FC IV Generation</v>
          </cell>
          <cell r="S286">
            <v>6</v>
          </cell>
        </row>
        <row r="287">
          <cell r="R287" t="str">
            <v>BPA Flathead Sale</v>
          </cell>
          <cell r="S287">
            <v>1</v>
          </cell>
        </row>
        <row r="288">
          <cell r="R288" t="str">
            <v>BPA Hermiston Losses</v>
          </cell>
          <cell r="S288">
            <v>8</v>
          </cell>
        </row>
        <row r="289">
          <cell r="R289" t="str">
            <v>BPA Palisades return</v>
          </cell>
          <cell r="S289">
            <v>6</v>
          </cell>
        </row>
        <row r="290">
          <cell r="R290" t="str">
            <v>BPA Palisades storage</v>
          </cell>
          <cell r="S290">
            <v>6</v>
          </cell>
        </row>
        <row r="291">
          <cell r="R291" t="str">
            <v>BPA Peaking</v>
          </cell>
          <cell r="S291">
            <v>6</v>
          </cell>
        </row>
        <row r="292">
          <cell r="R292" t="str">
            <v>BPA Peaking Replacement</v>
          </cell>
          <cell r="S292">
            <v>6</v>
          </cell>
        </row>
        <row r="293">
          <cell r="R293" t="str">
            <v>BPA So. Idaho Exchange In</v>
          </cell>
          <cell r="S293">
            <v>6</v>
          </cell>
        </row>
        <row r="294">
          <cell r="R294" t="str">
            <v>BPA So. Idaho Exchange Out</v>
          </cell>
          <cell r="S294">
            <v>6</v>
          </cell>
        </row>
        <row r="295">
          <cell r="R295" t="str">
            <v>BPA Spring Energy</v>
          </cell>
          <cell r="S295">
            <v>6</v>
          </cell>
        </row>
        <row r="296">
          <cell r="R296" t="str">
            <v>BPA Spring Energy deliver</v>
          </cell>
          <cell r="S296">
            <v>6</v>
          </cell>
        </row>
        <row r="297">
          <cell r="R297" t="str">
            <v>BPA Summer Storage</v>
          </cell>
          <cell r="S297">
            <v>6</v>
          </cell>
        </row>
        <row r="298">
          <cell r="R298" t="str">
            <v>BPA Summer Storage return</v>
          </cell>
          <cell r="S298">
            <v>6</v>
          </cell>
        </row>
        <row r="299">
          <cell r="R299" t="str">
            <v>BPA Wind Sale</v>
          </cell>
          <cell r="S299">
            <v>1</v>
          </cell>
        </row>
        <row r="300">
          <cell r="R300" t="str">
            <v>Bridger Losses In</v>
          </cell>
          <cell r="S300">
            <v>8</v>
          </cell>
        </row>
        <row r="301">
          <cell r="R301" t="str">
            <v>Bridger Losses Out</v>
          </cell>
          <cell r="S301">
            <v>8</v>
          </cell>
        </row>
        <row r="302">
          <cell r="R302" t="str">
            <v>Bridger Losses Out</v>
          </cell>
          <cell r="S302">
            <v>8</v>
          </cell>
        </row>
        <row r="303">
          <cell r="R303" t="str">
            <v>Cal ISO East - Four Corners Purchase</v>
          </cell>
          <cell r="S303">
            <v>13</v>
          </cell>
        </row>
        <row r="304">
          <cell r="R304" t="str">
            <v>Cal ISO East - Four Corners Sale</v>
          </cell>
          <cell r="S304">
            <v>12</v>
          </cell>
        </row>
        <row r="305">
          <cell r="R305" t="str">
            <v>Cal ISO East - Mona Purchase</v>
          </cell>
          <cell r="S305">
            <v>13</v>
          </cell>
        </row>
        <row r="306">
          <cell r="R306" t="str">
            <v>Cal ISO East - Mona Sale</v>
          </cell>
          <cell r="S306">
            <v>12</v>
          </cell>
        </row>
        <row r="307">
          <cell r="R307" t="str">
            <v>Cal ISO West - COB Purchase</v>
          </cell>
          <cell r="S307">
            <v>13</v>
          </cell>
        </row>
        <row r="308">
          <cell r="R308" t="str">
            <v>Cal ISO West - COB Sale</v>
          </cell>
          <cell r="S308">
            <v>12</v>
          </cell>
        </row>
        <row r="309">
          <cell r="R309" t="str">
            <v>California QF</v>
          </cell>
          <cell r="S309">
            <v>4</v>
          </cell>
        </row>
        <row r="310">
          <cell r="R310" t="str">
            <v>California Pre-MSP QF</v>
          </cell>
          <cell r="S310">
            <v>4</v>
          </cell>
        </row>
        <row r="311">
          <cell r="R311" t="str">
            <v>California Post-Merger Pre-MSP QF</v>
          </cell>
          <cell r="S311">
            <v>4</v>
          </cell>
        </row>
        <row r="312">
          <cell r="R312" t="str">
            <v>California Post-MSP QF</v>
          </cell>
          <cell r="S312">
            <v>4</v>
          </cell>
        </row>
        <row r="313">
          <cell r="R313" t="str">
            <v>California Pre-Merger QF</v>
          </cell>
          <cell r="S313">
            <v>4</v>
          </cell>
        </row>
        <row r="314">
          <cell r="R314" t="str">
            <v>Canadian Entitlement CEAEA</v>
          </cell>
          <cell r="S314">
            <v>5</v>
          </cell>
        </row>
        <row r="315">
          <cell r="R315" t="str">
            <v>Cargill p483225</v>
          </cell>
          <cell r="S315">
            <v>6</v>
          </cell>
        </row>
        <row r="316">
          <cell r="R316" t="str">
            <v>Cargill p485290</v>
          </cell>
          <cell r="S316">
            <v>6</v>
          </cell>
        </row>
        <row r="317">
          <cell r="R317" t="str">
            <v>Cargill s483226</v>
          </cell>
          <cell r="S317">
            <v>6</v>
          </cell>
        </row>
        <row r="318">
          <cell r="R318" t="str">
            <v>Cargill s485289</v>
          </cell>
          <cell r="S318">
            <v>6</v>
          </cell>
        </row>
        <row r="319">
          <cell r="R319" t="str">
            <v>Champlin Blue Mtn Wind QF</v>
          </cell>
          <cell r="S319">
            <v>4</v>
          </cell>
        </row>
        <row r="320">
          <cell r="R320" t="str">
            <v>Chehalis Station Service</v>
          </cell>
          <cell r="S320">
            <v>2</v>
          </cell>
        </row>
        <row r="321">
          <cell r="R321" t="str">
            <v>Chehalis Startup</v>
          </cell>
          <cell r="S321">
            <v>2</v>
          </cell>
        </row>
        <row r="322">
          <cell r="R322" t="str">
            <v>Chelan - Rocky Reach</v>
          </cell>
          <cell r="S322">
            <v>5</v>
          </cell>
        </row>
        <row r="323">
          <cell r="R323" t="str">
            <v>Chevron Wind QF</v>
          </cell>
          <cell r="S323">
            <v>4</v>
          </cell>
        </row>
        <row r="324">
          <cell r="R324" t="str">
            <v>Chopin Wind QF</v>
          </cell>
          <cell r="S324">
            <v>4</v>
          </cell>
        </row>
        <row r="325">
          <cell r="R325" t="str">
            <v>Clark Displacement</v>
          </cell>
          <cell r="S325">
            <v>2</v>
          </cell>
        </row>
        <row r="326">
          <cell r="R326" t="str">
            <v>Clark Displacement Buy Back</v>
          </cell>
          <cell r="S326">
            <v>2</v>
          </cell>
        </row>
        <row r="327">
          <cell r="R327" t="str">
            <v>Clark River Road reserve</v>
          </cell>
          <cell r="S327">
            <v>2</v>
          </cell>
        </row>
        <row r="328">
          <cell r="R328" t="str">
            <v>CLARK S&amp;I</v>
          </cell>
          <cell r="S328">
            <v>2</v>
          </cell>
        </row>
        <row r="329">
          <cell r="R329" t="str">
            <v>Clark S&amp;I Base Capacity</v>
          </cell>
          <cell r="S329">
            <v>2</v>
          </cell>
        </row>
        <row r="330">
          <cell r="R330" t="str">
            <v>CLARK Storage &amp; Integration</v>
          </cell>
          <cell r="S330">
            <v>2</v>
          </cell>
        </row>
        <row r="331">
          <cell r="R331" t="str">
            <v>Clay Basin Gas Storage</v>
          </cell>
          <cell r="S331">
            <v>11</v>
          </cell>
        </row>
        <row r="332">
          <cell r="R332" t="str">
            <v>Co-Gen II QF</v>
          </cell>
          <cell r="S332">
            <v>4</v>
          </cell>
        </row>
        <row r="333">
          <cell r="R333" t="str">
            <v>Combine Hills</v>
          </cell>
          <cell r="S333">
            <v>2</v>
          </cell>
        </row>
        <row r="334">
          <cell r="R334" t="str">
            <v>Constellation p257677</v>
          </cell>
          <cell r="S334">
            <v>2</v>
          </cell>
        </row>
        <row r="335">
          <cell r="R335" t="str">
            <v>Constellation p257678</v>
          </cell>
          <cell r="S335">
            <v>2</v>
          </cell>
        </row>
        <row r="336">
          <cell r="R336" t="str">
            <v>Constellation p268849</v>
          </cell>
          <cell r="S336">
            <v>2</v>
          </cell>
        </row>
        <row r="337">
          <cell r="R337" t="str">
            <v>Constellation Seasonal 2013-2016</v>
          </cell>
          <cell r="S337">
            <v>3</v>
          </cell>
        </row>
        <row r="338">
          <cell r="R338" t="str">
            <v>Cowlitz Swift deliver</v>
          </cell>
          <cell r="S338">
            <v>6</v>
          </cell>
        </row>
        <row r="339">
          <cell r="R339" t="str">
            <v>Currant Creek 1 Startup</v>
          </cell>
          <cell r="S339">
            <v>2</v>
          </cell>
        </row>
        <row r="340">
          <cell r="R340" t="str">
            <v>D.R. Johnson (QF)</v>
          </cell>
          <cell r="S340">
            <v>4</v>
          </cell>
        </row>
        <row r="341">
          <cell r="R341" t="str">
            <v>Deseret G&amp;T Expansion</v>
          </cell>
          <cell r="S341">
            <v>2</v>
          </cell>
        </row>
        <row r="342">
          <cell r="R342" t="str">
            <v>Deseret Purchase</v>
          </cell>
          <cell r="S342">
            <v>2</v>
          </cell>
        </row>
        <row r="343">
          <cell r="R343" t="str">
            <v>Douglas - Wells</v>
          </cell>
          <cell r="S343">
            <v>5</v>
          </cell>
        </row>
        <row r="344">
          <cell r="R344" t="str">
            <v>Douglas County Forest Products QF</v>
          </cell>
          <cell r="S344">
            <v>4</v>
          </cell>
        </row>
        <row r="345">
          <cell r="R345" t="str">
            <v>Douglas PUD - Lands Energy Share</v>
          </cell>
          <cell r="S345">
            <v>5</v>
          </cell>
        </row>
        <row r="346">
          <cell r="R346" t="str">
            <v>Douglas PUD Settlement</v>
          </cell>
          <cell r="S346">
            <v>2</v>
          </cell>
        </row>
        <row r="347">
          <cell r="R347" t="str">
            <v>DSM Cool Keeper Reserve</v>
          </cell>
          <cell r="S347">
            <v>8</v>
          </cell>
        </row>
        <row r="348">
          <cell r="R348" t="str">
            <v>DSM Idaho Irrigation</v>
          </cell>
          <cell r="S348">
            <v>8</v>
          </cell>
        </row>
        <row r="349">
          <cell r="R349" t="str">
            <v>DSM Idaho Irrigation Shifted</v>
          </cell>
          <cell r="S349">
            <v>8</v>
          </cell>
        </row>
        <row r="350">
          <cell r="R350" t="str">
            <v>DSM Utah Irrigation</v>
          </cell>
          <cell r="S350">
            <v>8</v>
          </cell>
        </row>
        <row r="351">
          <cell r="R351" t="str">
            <v>DSM Utah Irrigation Shifted</v>
          </cell>
          <cell r="S351">
            <v>8</v>
          </cell>
        </row>
        <row r="352">
          <cell r="R352" t="str">
            <v>Duke HLH</v>
          </cell>
          <cell r="S352">
            <v>2</v>
          </cell>
        </row>
        <row r="353">
          <cell r="R353" t="str">
            <v>Duke p99206</v>
          </cell>
          <cell r="S353">
            <v>2</v>
          </cell>
        </row>
        <row r="354">
          <cell r="R354" t="str">
            <v>Dunlap I Wind</v>
          </cell>
          <cell r="S354">
            <v>9</v>
          </cell>
        </row>
        <row r="355">
          <cell r="R355" t="str">
            <v>East Control Area Sale</v>
          </cell>
          <cell r="S355">
            <v>1</v>
          </cell>
        </row>
        <row r="356">
          <cell r="R356" t="str">
            <v>Electric Swaps - East</v>
          </cell>
          <cell r="S356">
            <v>13</v>
          </cell>
        </row>
        <row r="357">
          <cell r="R357" t="str">
            <v>Electric Swaps - East Buy</v>
          </cell>
          <cell r="S357">
            <v>13</v>
          </cell>
        </row>
        <row r="358">
          <cell r="R358" t="str">
            <v>Electric Swaps - East Sell</v>
          </cell>
          <cell r="S358">
            <v>12</v>
          </cell>
        </row>
        <row r="359">
          <cell r="R359" t="str">
            <v>Electric Swaps - West</v>
          </cell>
          <cell r="S359">
            <v>13</v>
          </cell>
        </row>
        <row r="360">
          <cell r="R360" t="str">
            <v>Electric Swaps - West Buy</v>
          </cell>
          <cell r="S360">
            <v>13</v>
          </cell>
        </row>
        <row r="361">
          <cell r="R361" t="str">
            <v>Electric Swaps - West Sell</v>
          </cell>
          <cell r="S361">
            <v>12</v>
          </cell>
        </row>
        <row r="362">
          <cell r="R362" t="str">
            <v>Enterprise Solar I QF</v>
          </cell>
          <cell r="S362">
            <v>4</v>
          </cell>
        </row>
        <row r="363">
          <cell r="R363" t="str">
            <v>Escalante Solar I QF</v>
          </cell>
          <cell r="S363">
            <v>4</v>
          </cell>
        </row>
        <row r="364">
          <cell r="R364" t="str">
            <v>Escalante Solar II QF</v>
          </cell>
          <cell r="S364">
            <v>4</v>
          </cell>
        </row>
        <row r="365">
          <cell r="R365" t="str">
            <v>Escalante Solar III QF</v>
          </cell>
          <cell r="S365">
            <v>4</v>
          </cell>
        </row>
        <row r="366">
          <cell r="R366" t="str">
            <v>Evergreen BioPower QF</v>
          </cell>
          <cell r="S366">
            <v>4</v>
          </cell>
        </row>
        <row r="367">
          <cell r="R367" t="str">
            <v>EWEB FC I delivery</v>
          </cell>
          <cell r="S367">
            <v>6</v>
          </cell>
        </row>
        <row r="368">
          <cell r="R368" t="str">
            <v>EWEB FC I Generation</v>
          </cell>
          <cell r="S368">
            <v>6</v>
          </cell>
        </row>
        <row r="369">
          <cell r="R369" t="str">
            <v>EWEB/BPA Wind Sale</v>
          </cell>
          <cell r="S369">
            <v>6</v>
          </cell>
        </row>
        <row r="370">
          <cell r="R370" t="str">
            <v>Excess Gas Sales</v>
          </cell>
          <cell r="S370">
            <v>11</v>
          </cell>
        </row>
        <row r="371">
          <cell r="R371" t="str">
            <v>ExxonMobil QF</v>
          </cell>
          <cell r="S371">
            <v>4</v>
          </cell>
        </row>
        <row r="372">
          <cell r="R372" t="str">
            <v>Five Pine Wind QF</v>
          </cell>
          <cell r="S372">
            <v>4</v>
          </cell>
        </row>
        <row r="373">
          <cell r="R373" t="str">
            <v>Flathead &amp; ENI Sale</v>
          </cell>
          <cell r="S373">
            <v>1</v>
          </cell>
        </row>
        <row r="374">
          <cell r="R374" t="str">
            <v>Foote Creek I Generation</v>
          </cell>
          <cell r="S374">
            <v>9</v>
          </cell>
        </row>
        <row r="375">
          <cell r="R375" t="str">
            <v>Foote Creek III Wind QF</v>
          </cell>
          <cell r="S375">
            <v>4</v>
          </cell>
        </row>
        <row r="376">
          <cell r="R376" t="str">
            <v>Fort James (CoGen)</v>
          </cell>
          <cell r="S376">
            <v>2</v>
          </cell>
        </row>
        <row r="377">
          <cell r="R377" t="str">
            <v>Gas Swaps</v>
          </cell>
          <cell r="S377">
            <v>11</v>
          </cell>
        </row>
        <row r="378">
          <cell r="R378" t="str">
            <v>Gas Physical - East</v>
          </cell>
          <cell r="S378">
            <v>11</v>
          </cell>
        </row>
        <row r="379">
          <cell r="R379" t="str">
            <v>Gas Physical - West</v>
          </cell>
          <cell r="S379">
            <v>11</v>
          </cell>
        </row>
        <row r="380">
          <cell r="R380" t="str">
            <v>Gas Physical - Chehalis</v>
          </cell>
          <cell r="S380">
            <v>11</v>
          </cell>
        </row>
        <row r="381">
          <cell r="R381" t="str">
            <v>Gas Physical - Existing East</v>
          </cell>
          <cell r="S381">
            <v>11</v>
          </cell>
        </row>
        <row r="382">
          <cell r="R382" t="str">
            <v>Gas Physical - Hermiston</v>
          </cell>
          <cell r="S382">
            <v>11</v>
          </cell>
        </row>
        <row r="383">
          <cell r="R383" t="str">
            <v>Gas Physical - New East</v>
          </cell>
          <cell r="S383">
            <v>11</v>
          </cell>
        </row>
        <row r="384">
          <cell r="R384" t="str">
            <v>Gas Swaps - East</v>
          </cell>
          <cell r="S384">
            <v>11</v>
          </cell>
        </row>
        <row r="385">
          <cell r="R385" t="str">
            <v>Gas Swaps - West</v>
          </cell>
          <cell r="S385">
            <v>11</v>
          </cell>
        </row>
        <row r="386">
          <cell r="R386" t="str">
            <v>Gas Swaps - Chehalis</v>
          </cell>
          <cell r="S386">
            <v>11</v>
          </cell>
        </row>
        <row r="387">
          <cell r="R387" t="str">
            <v>Gas Swaps - Existing East</v>
          </cell>
          <cell r="S387">
            <v>11</v>
          </cell>
        </row>
        <row r="388">
          <cell r="R388" t="str">
            <v>Gas Swaps - Hermiston</v>
          </cell>
          <cell r="S388">
            <v>11</v>
          </cell>
        </row>
        <row r="389">
          <cell r="R389" t="str">
            <v>Gas Swaps - New East</v>
          </cell>
          <cell r="S389">
            <v>11</v>
          </cell>
        </row>
        <row r="390">
          <cell r="R390" t="str">
            <v>Gem State (City of Idaho Falls)</v>
          </cell>
          <cell r="S390">
            <v>2</v>
          </cell>
        </row>
        <row r="391">
          <cell r="R391" t="str">
            <v>Gem State Power Cost</v>
          </cell>
          <cell r="S391">
            <v>2</v>
          </cell>
        </row>
        <row r="392">
          <cell r="R392" t="str">
            <v>Glenrock Wind</v>
          </cell>
          <cell r="S392">
            <v>9</v>
          </cell>
        </row>
        <row r="393">
          <cell r="R393" t="str">
            <v>Glenrock III Wind</v>
          </cell>
          <cell r="S393">
            <v>9</v>
          </cell>
        </row>
        <row r="394">
          <cell r="R394" t="str">
            <v>Goodnoe Wind</v>
          </cell>
          <cell r="S394">
            <v>9</v>
          </cell>
        </row>
        <row r="395">
          <cell r="R395" t="str">
            <v>Grant - Priest Rapids</v>
          </cell>
          <cell r="S395">
            <v>5</v>
          </cell>
        </row>
        <row r="396">
          <cell r="R396" t="str">
            <v>Grant - Wanapum</v>
          </cell>
          <cell r="S396">
            <v>5</v>
          </cell>
        </row>
        <row r="397">
          <cell r="R397" t="str">
            <v>Grant County</v>
          </cell>
          <cell r="S397">
            <v>2</v>
          </cell>
        </row>
        <row r="398">
          <cell r="R398" t="str">
            <v>Grant Displacement</v>
          </cell>
          <cell r="S398">
            <v>5</v>
          </cell>
        </row>
        <row r="399">
          <cell r="R399" t="str">
            <v>Grant Meaningful Priority</v>
          </cell>
          <cell r="S399">
            <v>5</v>
          </cell>
        </row>
        <row r="400">
          <cell r="R400" t="str">
            <v>Grant Reasonable</v>
          </cell>
          <cell r="S400">
            <v>5</v>
          </cell>
        </row>
        <row r="401">
          <cell r="R401" t="str">
            <v>Grant Power Auction</v>
          </cell>
          <cell r="S401">
            <v>5</v>
          </cell>
        </row>
        <row r="402">
          <cell r="R402" t="str">
            <v>High Plains Wind</v>
          </cell>
          <cell r="S402">
            <v>9</v>
          </cell>
        </row>
        <row r="403">
          <cell r="R403" t="str">
            <v>High Plateau Wind QF</v>
          </cell>
          <cell r="S403">
            <v>4</v>
          </cell>
        </row>
        <row r="404">
          <cell r="R404" t="str">
            <v>Hermiston Purchase</v>
          </cell>
          <cell r="S404">
            <v>2</v>
          </cell>
        </row>
        <row r="405">
          <cell r="R405" t="str">
            <v>Hermiston 1 Owned Startup</v>
          </cell>
          <cell r="S405">
            <v>2</v>
          </cell>
        </row>
        <row r="406">
          <cell r="R406" t="str">
            <v>Hermiston 2 Owned Startup</v>
          </cell>
          <cell r="S406">
            <v>2</v>
          </cell>
        </row>
        <row r="407">
          <cell r="R407" t="str">
            <v>Hurricane Purchase</v>
          </cell>
          <cell r="S407">
            <v>2</v>
          </cell>
        </row>
        <row r="408">
          <cell r="R408" t="str">
            <v>Hurricane Sale</v>
          </cell>
          <cell r="S408">
            <v>1</v>
          </cell>
        </row>
        <row r="409">
          <cell r="R409" t="str">
            <v>Idaho Power P278538</v>
          </cell>
          <cell r="S409">
            <v>2</v>
          </cell>
        </row>
        <row r="410">
          <cell r="R410" t="str">
            <v>Idaho Power P278538 HLH</v>
          </cell>
          <cell r="S410">
            <v>2</v>
          </cell>
        </row>
        <row r="411">
          <cell r="R411" t="str">
            <v>Idaho Power P278538 LLH</v>
          </cell>
          <cell r="S411">
            <v>2</v>
          </cell>
        </row>
        <row r="412">
          <cell r="R412" t="str">
            <v>Idaho Power RTSA Purchase</v>
          </cell>
          <cell r="S412">
            <v>2</v>
          </cell>
        </row>
        <row r="413">
          <cell r="R413" t="str">
            <v>Idaho Power RTSA return</v>
          </cell>
          <cell r="S413">
            <v>8</v>
          </cell>
        </row>
        <row r="414">
          <cell r="R414" t="str">
            <v>Idaho QF</v>
          </cell>
          <cell r="S414">
            <v>4</v>
          </cell>
        </row>
        <row r="415">
          <cell r="R415" t="str">
            <v>Idaho Pre-MSP QF</v>
          </cell>
          <cell r="S415">
            <v>4</v>
          </cell>
        </row>
        <row r="416">
          <cell r="R416" t="str">
            <v>Idaho Post-Merger Pre-MSP QF</v>
          </cell>
          <cell r="S416">
            <v>4</v>
          </cell>
        </row>
        <row r="417">
          <cell r="R417" t="str">
            <v>Idaho Post-MSP QF</v>
          </cell>
          <cell r="S417">
            <v>4</v>
          </cell>
        </row>
        <row r="418">
          <cell r="R418" t="str">
            <v>Idaho Pre-Merger QF</v>
          </cell>
          <cell r="S418">
            <v>4</v>
          </cell>
        </row>
        <row r="419">
          <cell r="R419" t="str">
            <v>IPP Purchase</v>
          </cell>
          <cell r="S419">
            <v>2</v>
          </cell>
        </row>
        <row r="420">
          <cell r="R420" t="str">
            <v>IPP Sale (LADWP)</v>
          </cell>
          <cell r="S420">
            <v>1</v>
          </cell>
        </row>
        <row r="421">
          <cell r="R421" t="str">
            <v>IRP - DSM East Irrigation Ld Control</v>
          </cell>
          <cell r="S421">
            <v>7</v>
          </cell>
        </row>
        <row r="422">
          <cell r="R422" t="str">
            <v>IRP - DSM East Irrigation Ld Control - Return</v>
          </cell>
          <cell r="S422">
            <v>7</v>
          </cell>
        </row>
        <row r="423">
          <cell r="R423" t="str">
            <v>IRP - DSM East Summer Ld Control</v>
          </cell>
          <cell r="S423">
            <v>7</v>
          </cell>
        </row>
        <row r="424">
          <cell r="R424" t="str">
            <v>IRP - DSM East Summer Ld Control - Return</v>
          </cell>
          <cell r="S424">
            <v>7</v>
          </cell>
        </row>
        <row r="425">
          <cell r="R425" t="str">
            <v>IRP - DSM West Irrigation Ld Control</v>
          </cell>
          <cell r="S425">
            <v>7</v>
          </cell>
        </row>
        <row r="426">
          <cell r="R426" t="str">
            <v>IRP - DSM West Irrigation Ld Control - Return</v>
          </cell>
          <cell r="S426">
            <v>7</v>
          </cell>
        </row>
        <row r="427">
          <cell r="R427" t="str">
            <v>IRP - FOT Four Corners</v>
          </cell>
          <cell r="S427">
            <v>7</v>
          </cell>
        </row>
        <row r="428">
          <cell r="R428" t="str">
            <v>IRP - FOT Mid-C</v>
          </cell>
          <cell r="S428">
            <v>7</v>
          </cell>
        </row>
        <row r="429">
          <cell r="R429" t="str">
            <v>IRP - FOT West Main</v>
          </cell>
          <cell r="S429">
            <v>7</v>
          </cell>
        </row>
        <row r="430">
          <cell r="R430" t="str">
            <v>IRP - Wind Mid-C</v>
          </cell>
          <cell r="S430">
            <v>7</v>
          </cell>
        </row>
        <row r="431">
          <cell r="R431" t="str">
            <v>IRP - Wind Walla Walla</v>
          </cell>
          <cell r="S431">
            <v>7</v>
          </cell>
        </row>
        <row r="432">
          <cell r="R432" t="str">
            <v>IRP - Wind Wyoming SE</v>
          </cell>
          <cell r="S432">
            <v>7</v>
          </cell>
        </row>
        <row r="433">
          <cell r="R433" t="str">
            <v>IRP - Wind Wyoming SW</v>
          </cell>
          <cell r="S433">
            <v>7</v>
          </cell>
        </row>
        <row r="434">
          <cell r="R434" t="str">
            <v>IRP - Wind Yakima</v>
          </cell>
          <cell r="S434">
            <v>7</v>
          </cell>
        </row>
        <row r="435">
          <cell r="R435" t="str">
            <v>Kennecott Generation Adjustment</v>
          </cell>
          <cell r="S435">
            <v>8</v>
          </cell>
        </row>
        <row r="436">
          <cell r="R436" t="str">
            <v>Kennecott Incentive</v>
          </cell>
          <cell r="S436">
            <v>2</v>
          </cell>
        </row>
        <row r="437">
          <cell r="R437" t="str">
            <v>Kennecott Incentive (Historical)</v>
          </cell>
          <cell r="S437">
            <v>2</v>
          </cell>
        </row>
        <row r="438">
          <cell r="R438" t="str">
            <v>Kennecott QF</v>
          </cell>
          <cell r="S438">
            <v>4</v>
          </cell>
        </row>
        <row r="439">
          <cell r="R439" t="str">
            <v>Kennecott Refinery QF</v>
          </cell>
          <cell r="S439">
            <v>4</v>
          </cell>
        </row>
        <row r="440">
          <cell r="R440" t="str">
            <v>Kennecott Smelter QF</v>
          </cell>
          <cell r="S440">
            <v>4</v>
          </cell>
        </row>
        <row r="441">
          <cell r="R441" t="str">
            <v>LADWP s491300</v>
          </cell>
          <cell r="S441">
            <v>1</v>
          </cell>
        </row>
        <row r="442">
          <cell r="R442" t="str">
            <v>LADWP s491301</v>
          </cell>
          <cell r="S442">
            <v>1</v>
          </cell>
        </row>
        <row r="443">
          <cell r="R443" t="str">
            <v>LADWP p491303</v>
          </cell>
          <cell r="S443">
            <v>2</v>
          </cell>
        </row>
        <row r="444">
          <cell r="R444" t="str">
            <v>LADWP s491303</v>
          </cell>
          <cell r="S444">
            <v>2</v>
          </cell>
        </row>
        <row r="445">
          <cell r="R445" t="str">
            <v>LADWP p491304</v>
          </cell>
          <cell r="S445">
            <v>2</v>
          </cell>
        </row>
        <row r="446">
          <cell r="R446" t="str">
            <v>LADWP s491304</v>
          </cell>
          <cell r="S446">
            <v>2</v>
          </cell>
        </row>
        <row r="447">
          <cell r="R447" t="str">
            <v>Lake Side 1 Startup</v>
          </cell>
          <cell r="S447">
            <v>2</v>
          </cell>
        </row>
        <row r="448">
          <cell r="R448" t="str">
            <v>Lake Side 2 Startup</v>
          </cell>
          <cell r="S448">
            <v>2</v>
          </cell>
        </row>
        <row r="449">
          <cell r="R449" t="str">
            <v>Latigo Wind Park QF</v>
          </cell>
          <cell r="S449">
            <v>4</v>
          </cell>
        </row>
        <row r="450">
          <cell r="R450" t="str">
            <v>Leaning Juniper 1</v>
          </cell>
          <cell r="S450">
            <v>9</v>
          </cell>
        </row>
        <row r="451">
          <cell r="R451" t="str">
            <v>Leaning Juniper Revenue</v>
          </cell>
          <cell r="S451">
            <v>1</v>
          </cell>
        </row>
        <row r="452">
          <cell r="R452" t="str">
            <v>Lewis River Loss of Efficiency</v>
          </cell>
          <cell r="S452">
            <v>8</v>
          </cell>
        </row>
        <row r="453">
          <cell r="R453" t="str">
            <v>Lewis River Motoring Loss</v>
          </cell>
          <cell r="S453">
            <v>8</v>
          </cell>
        </row>
        <row r="454">
          <cell r="R454" t="str">
            <v>Load Contingency East Obligation</v>
          </cell>
          <cell r="S454">
            <v>8</v>
          </cell>
        </row>
        <row r="455">
          <cell r="R455" t="str">
            <v>Load Contingency East Offset</v>
          </cell>
          <cell r="S455">
            <v>8</v>
          </cell>
        </row>
        <row r="456">
          <cell r="R456" t="str">
            <v>Load Contingency West Obligation</v>
          </cell>
          <cell r="S456">
            <v>8</v>
          </cell>
        </row>
        <row r="457">
          <cell r="R457" t="str">
            <v>Load Contingency West Offset</v>
          </cell>
          <cell r="S457">
            <v>8</v>
          </cell>
        </row>
        <row r="458">
          <cell r="R458" t="str">
            <v>Long Ridge Wind I QF</v>
          </cell>
          <cell r="S458">
            <v>4</v>
          </cell>
        </row>
        <row r="459">
          <cell r="R459" t="str">
            <v>Long Ridge Wind II QF</v>
          </cell>
          <cell r="S459">
            <v>4</v>
          </cell>
        </row>
        <row r="460">
          <cell r="R460" t="str">
            <v>Lower Ridge Wind QF</v>
          </cell>
          <cell r="S460">
            <v>4</v>
          </cell>
        </row>
        <row r="461">
          <cell r="R461" t="str">
            <v>MagCorp Buythrough</v>
          </cell>
          <cell r="S461">
            <v>8</v>
          </cell>
        </row>
        <row r="462">
          <cell r="R462" t="str">
            <v>MagCorp Buythrough Winter</v>
          </cell>
          <cell r="S462">
            <v>8</v>
          </cell>
        </row>
        <row r="463">
          <cell r="R463" t="str">
            <v>MagCorp Curtailment</v>
          </cell>
          <cell r="S463">
            <v>8</v>
          </cell>
        </row>
        <row r="464">
          <cell r="R464" t="str">
            <v>MagCorp Curtailment (Historical)</v>
          </cell>
          <cell r="S464">
            <v>8</v>
          </cell>
        </row>
        <row r="465">
          <cell r="R465" t="str">
            <v>MagCorp Curtailment Winter</v>
          </cell>
          <cell r="S465">
            <v>8</v>
          </cell>
        </row>
        <row r="466">
          <cell r="R466" t="str">
            <v>MagCorp Curtailment Winter (Historical)</v>
          </cell>
          <cell r="S466">
            <v>8</v>
          </cell>
        </row>
        <row r="467">
          <cell r="R467" t="str">
            <v>Marengo</v>
          </cell>
          <cell r="S467">
            <v>9</v>
          </cell>
        </row>
        <row r="468">
          <cell r="R468" t="str">
            <v>Marengo I</v>
          </cell>
          <cell r="S468">
            <v>9</v>
          </cell>
        </row>
        <row r="469">
          <cell r="R469" t="str">
            <v>Marengo II</v>
          </cell>
          <cell r="S469">
            <v>9</v>
          </cell>
        </row>
        <row r="470">
          <cell r="R470" t="str">
            <v>Mariah Wind QF</v>
          </cell>
          <cell r="S470">
            <v>4</v>
          </cell>
        </row>
        <row r="471">
          <cell r="R471" t="str">
            <v>McFadden Ridge Wind</v>
          </cell>
          <cell r="S471">
            <v>9</v>
          </cell>
        </row>
        <row r="472">
          <cell r="R472" t="str">
            <v>Monsanto Curtailment</v>
          </cell>
          <cell r="S472">
            <v>8</v>
          </cell>
        </row>
        <row r="473">
          <cell r="R473" t="str">
            <v>Monsanto Buythrough</v>
          </cell>
          <cell r="S473">
            <v>8</v>
          </cell>
        </row>
        <row r="474">
          <cell r="R474" t="str">
            <v>Monsanto Curtailment (Historical)</v>
          </cell>
          <cell r="S474">
            <v>2</v>
          </cell>
        </row>
        <row r="475">
          <cell r="R475" t="str">
            <v>Monsanto Excess Demand</v>
          </cell>
          <cell r="S475">
            <v>8</v>
          </cell>
        </row>
        <row r="476">
          <cell r="R476" t="str">
            <v>Morgan Stanley p189046</v>
          </cell>
          <cell r="S476">
            <v>2</v>
          </cell>
        </row>
        <row r="477">
          <cell r="R477" t="str">
            <v>Morgan Stanley p196538</v>
          </cell>
          <cell r="S477">
            <v>3</v>
          </cell>
        </row>
        <row r="478">
          <cell r="R478" t="str">
            <v>Morgan Stanley p206006</v>
          </cell>
          <cell r="S478">
            <v>3</v>
          </cell>
        </row>
        <row r="479">
          <cell r="R479" t="str">
            <v>Morgan Stanley p206008</v>
          </cell>
          <cell r="S479">
            <v>3</v>
          </cell>
        </row>
        <row r="480">
          <cell r="R480" t="str">
            <v>Morgan Stanley p207863</v>
          </cell>
          <cell r="S480">
            <v>6</v>
          </cell>
        </row>
        <row r="481">
          <cell r="R481" t="str">
            <v>Morgan Stanley p244840</v>
          </cell>
          <cell r="S481">
            <v>3</v>
          </cell>
        </row>
        <row r="482">
          <cell r="R482" t="str">
            <v>Morgan Stanley p244841</v>
          </cell>
          <cell r="S482">
            <v>3</v>
          </cell>
        </row>
        <row r="483">
          <cell r="R483" t="str">
            <v>Morgan Stanley p272153</v>
          </cell>
          <cell r="S483">
            <v>2</v>
          </cell>
        </row>
        <row r="484">
          <cell r="R484" t="str">
            <v>Morgan Stanley p272154</v>
          </cell>
          <cell r="S484">
            <v>2</v>
          </cell>
        </row>
        <row r="485">
          <cell r="R485" t="str">
            <v>Morgan Stanley p272156</v>
          </cell>
          <cell r="S485">
            <v>2</v>
          </cell>
        </row>
        <row r="486">
          <cell r="R486" t="str">
            <v>Morgan Stanley p272157</v>
          </cell>
          <cell r="S486">
            <v>2</v>
          </cell>
        </row>
        <row r="487">
          <cell r="R487" t="str">
            <v>Morgan Stanley p272158</v>
          </cell>
          <cell r="S487">
            <v>2</v>
          </cell>
        </row>
        <row r="488">
          <cell r="R488" t="str">
            <v>Morgan Stanley s207862</v>
          </cell>
          <cell r="S488">
            <v>2</v>
          </cell>
        </row>
        <row r="489">
          <cell r="R489" t="str">
            <v>Mountain Wind 1 QF</v>
          </cell>
          <cell r="S489">
            <v>4</v>
          </cell>
        </row>
        <row r="490">
          <cell r="R490" t="str">
            <v>Mountain Wind 2 QF</v>
          </cell>
          <cell r="S490">
            <v>4</v>
          </cell>
        </row>
        <row r="491">
          <cell r="R491" t="str">
            <v>Mule Hollow Wind QF</v>
          </cell>
          <cell r="S491">
            <v>4</v>
          </cell>
        </row>
        <row r="492">
          <cell r="R492" t="str">
            <v>NCPA p309009</v>
          </cell>
          <cell r="S492">
            <v>6</v>
          </cell>
        </row>
        <row r="493">
          <cell r="R493" t="str">
            <v>NCPA s309008</v>
          </cell>
          <cell r="S493">
            <v>6</v>
          </cell>
        </row>
        <row r="494">
          <cell r="R494" t="str">
            <v>Nebo Capacity Payment</v>
          </cell>
          <cell r="S494">
            <v>2</v>
          </cell>
        </row>
        <row r="495">
          <cell r="R495" t="str">
            <v>Non-Owned East - Obligation</v>
          </cell>
          <cell r="S495">
            <v>2</v>
          </cell>
        </row>
        <row r="496">
          <cell r="R496" t="str">
            <v>Non-Owned East - Offset</v>
          </cell>
          <cell r="S496">
            <v>2</v>
          </cell>
        </row>
        <row r="497">
          <cell r="R497" t="str">
            <v>Non-Owned West - Obligation</v>
          </cell>
          <cell r="S497">
            <v>2</v>
          </cell>
        </row>
        <row r="498">
          <cell r="R498" t="str">
            <v>Non-Owned West - Offset</v>
          </cell>
          <cell r="S498">
            <v>2</v>
          </cell>
        </row>
        <row r="499">
          <cell r="R499" t="str">
            <v>Non-Owned East Wind - Obligation</v>
          </cell>
          <cell r="S499">
            <v>2</v>
          </cell>
        </row>
        <row r="500">
          <cell r="R500" t="str">
            <v>Non-Owned East Wind - Offset</v>
          </cell>
          <cell r="S500">
            <v>2</v>
          </cell>
        </row>
        <row r="501">
          <cell r="R501" t="str">
            <v>Non-Owned West Wind - Obligation</v>
          </cell>
          <cell r="S501">
            <v>2</v>
          </cell>
        </row>
        <row r="502">
          <cell r="R502" t="str">
            <v>Non-Owned West Wind - Offset</v>
          </cell>
          <cell r="S502">
            <v>2</v>
          </cell>
        </row>
        <row r="503">
          <cell r="R503" t="str">
            <v>North Point Wind QF</v>
          </cell>
          <cell r="S503">
            <v>4</v>
          </cell>
        </row>
        <row r="504">
          <cell r="R504" t="str">
            <v>NUCOR</v>
          </cell>
          <cell r="S504">
            <v>2</v>
          </cell>
        </row>
        <row r="505">
          <cell r="R505" t="str">
            <v>NUCOR (De-rate)</v>
          </cell>
          <cell r="S505">
            <v>2</v>
          </cell>
        </row>
        <row r="506">
          <cell r="R506" t="str">
            <v>NVE s523485</v>
          </cell>
          <cell r="S506">
            <v>1</v>
          </cell>
        </row>
        <row r="507">
          <cell r="R507" t="str">
            <v>NVE s811499</v>
          </cell>
          <cell r="S507">
            <v>1</v>
          </cell>
        </row>
        <row r="508">
          <cell r="R508" t="str">
            <v>OM Power I Geothermal QF</v>
          </cell>
          <cell r="S508">
            <v>4</v>
          </cell>
        </row>
        <row r="509">
          <cell r="R509" t="str">
            <v>Oregon QF</v>
          </cell>
          <cell r="S509">
            <v>4</v>
          </cell>
        </row>
        <row r="510">
          <cell r="R510" t="str">
            <v>Oregon Pre-MSP QF</v>
          </cell>
          <cell r="S510">
            <v>4</v>
          </cell>
        </row>
        <row r="511">
          <cell r="R511" t="str">
            <v>Oregon Post-Merger Pre-MSP QF</v>
          </cell>
          <cell r="S511">
            <v>4</v>
          </cell>
        </row>
        <row r="512">
          <cell r="R512" t="str">
            <v>Oregon Post-MSP QF</v>
          </cell>
          <cell r="S512">
            <v>4</v>
          </cell>
        </row>
        <row r="513">
          <cell r="R513" t="str">
            <v>Oregon Post-MSP Solar QF</v>
          </cell>
          <cell r="S513">
            <v>4</v>
          </cell>
        </row>
        <row r="514">
          <cell r="R514" t="str">
            <v>Oregon Pre-Merger QF</v>
          </cell>
          <cell r="S514">
            <v>4</v>
          </cell>
        </row>
        <row r="515">
          <cell r="R515" t="str">
            <v>Oregon Wind Farm QF</v>
          </cell>
          <cell r="S515">
            <v>4</v>
          </cell>
        </row>
        <row r="516">
          <cell r="R516" t="str">
            <v>Orem Family Wind QF</v>
          </cell>
          <cell r="S516">
            <v>4</v>
          </cell>
        </row>
        <row r="517">
          <cell r="R517" t="str">
            <v>P4 Production</v>
          </cell>
          <cell r="S517">
            <v>2</v>
          </cell>
        </row>
        <row r="518">
          <cell r="R518" t="str">
            <v>P4 Production (De-rate)</v>
          </cell>
          <cell r="S518">
            <v>1</v>
          </cell>
        </row>
        <row r="519">
          <cell r="R519" t="str">
            <v>Pacific Gas and Electric s524491</v>
          </cell>
          <cell r="S519">
            <v>1</v>
          </cell>
        </row>
        <row r="520">
          <cell r="R520" t="str">
            <v>PGE Cove</v>
          </cell>
          <cell r="S520">
            <v>2</v>
          </cell>
        </row>
        <row r="521">
          <cell r="R521" t="str">
            <v>Pine City Wind QF</v>
          </cell>
          <cell r="S521">
            <v>4</v>
          </cell>
        </row>
        <row r="522">
          <cell r="R522" t="str">
            <v>Pioneer Wind Park I QF</v>
          </cell>
          <cell r="S522">
            <v>4</v>
          </cell>
        </row>
        <row r="523">
          <cell r="R523" t="str">
            <v>Pioneer Wind Park II QF</v>
          </cell>
          <cell r="S523">
            <v>4</v>
          </cell>
        </row>
        <row r="524">
          <cell r="R524" t="str">
            <v>Pipeline Chehalis - Lateral</v>
          </cell>
          <cell r="S524">
            <v>11</v>
          </cell>
        </row>
        <row r="525">
          <cell r="R525" t="str">
            <v>Pipeline Chehalis - Main</v>
          </cell>
          <cell r="S525">
            <v>11</v>
          </cell>
        </row>
        <row r="526">
          <cell r="R526" t="str">
            <v>Pipeline Currant Creek Lateral</v>
          </cell>
          <cell r="S526">
            <v>11</v>
          </cell>
        </row>
        <row r="527">
          <cell r="R527" t="str">
            <v>Pipeline Hermiston Owned</v>
          </cell>
          <cell r="S527">
            <v>11</v>
          </cell>
        </row>
        <row r="528">
          <cell r="R528" t="str">
            <v>Pipeline Kern River Gas</v>
          </cell>
          <cell r="S528">
            <v>11</v>
          </cell>
        </row>
        <row r="529">
          <cell r="R529" t="str">
            <v>Pipeline Lake Side Lateral</v>
          </cell>
          <cell r="S529">
            <v>11</v>
          </cell>
        </row>
        <row r="530">
          <cell r="R530" t="str">
            <v>Pipeline Lake Side 2</v>
          </cell>
          <cell r="S530">
            <v>11</v>
          </cell>
        </row>
        <row r="531">
          <cell r="R531" t="str">
            <v>Pipeline Naughton</v>
          </cell>
          <cell r="S531">
            <v>14</v>
          </cell>
        </row>
        <row r="532">
          <cell r="R532" t="str">
            <v>Pipeline Reservation Fees</v>
          </cell>
          <cell r="S532">
            <v>11</v>
          </cell>
        </row>
        <row r="533">
          <cell r="R533" t="str">
            <v>Pipeline Southern System Expansion</v>
          </cell>
          <cell r="S533">
            <v>11</v>
          </cell>
        </row>
        <row r="534">
          <cell r="R534" t="str">
            <v>Power County North Wind QF p575612</v>
          </cell>
          <cell r="S534">
            <v>4</v>
          </cell>
        </row>
        <row r="535">
          <cell r="R535" t="str">
            <v>Power County South Wind QF p575614</v>
          </cell>
          <cell r="S535">
            <v>4</v>
          </cell>
        </row>
        <row r="536">
          <cell r="R536" t="str">
            <v>PSCo Exchange</v>
          </cell>
          <cell r="S536">
            <v>6</v>
          </cell>
        </row>
        <row r="537">
          <cell r="R537" t="str">
            <v>PSCo Exchange deliver</v>
          </cell>
          <cell r="S537">
            <v>6</v>
          </cell>
        </row>
        <row r="538">
          <cell r="R538" t="str">
            <v>PSCo FC III delivery</v>
          </cell>
          <cell r="S538">
            <v>6</v>
          </cell>
        </row>
        <row r="539">
          <cell r="R539" t="str">
            <v>PSCo FC III Generation</v>
          </cell>
          <cell r="S539">
            <v>6</v>
          </cell>
        </row>
        <row r="540">
          <cell r="R540" t="str">
            <v>PSCo Sale summer</v>
          </cell>
          <cell r="S540">
            <v>1</v>
          </cell>
        </row>
        <row r="541">
          <cell r="R541" t="str">
            <v>PSCo Sale winter</v>
          </cell>
          <cell r="S541">
            <v>1</v>
          </cell>
        </row>
        <row r="542">
          <cell r="R542" t="str">
            <v>Redding Exchange In</v>
          </cell>
          <cell r="S542">
            <v>6</v>
          </cell>
        </row>
        <row r="543">
          <cell r="R543" t="str">
            <v>Redding Exchange Out</v>
          </cell>
          <cell r="S543">
            <v>6</v>
          </cell>
        </row>
        <row r="544">
          <cell r="R544" t="str">
            <v>Ramp Loss East</v>
          </cell>
          <cell r="S544">
            <v>8</v>
          </cell>
        </row>
        <row r="545">
          <cell r="R545" t="str">
            <v>Ramp Loss West</v>
          </cell>
          <cell r="S545">
            <v>8</v>
          </cell>
        </row>
        <row r="546">
          <cell r="R546" t="str">
            <v>Rock River I</v>
          </cell>
          <cell r="S546">
            <v>2</v>
          </cell>
        </row>
        <row r="547">
          <cell r="R547" t="str">
            <v>Rolling Hills Wind</v>
          </cell>
          <cell r="S547">
            <v>9</v>
          </cell>
        </row>
        <row r="548">
          <cell r="R548" t="str">
            <v>Roseburg Dillard QF</v>
          </cell>
          <cell r="S548">
            <v>4</v>
          </cell>
        </row>
        <row r="549">
          <cell r="R549" t="str">
            <v>Roseburg Forest Products</v>
          </cell>
          <cell r="S549">
            <v>2</v>
          </cell>
        </row>
        <row r="550">
          <cell r="R550" t="str">
            <v>Salt River Project</v>
          </cell>
          <cell r="S550">
            <v>1</v>
          </cell>
        </row>
        <row r="551">
          <cell r="R551" t="str">
            <v>SCE Settlement</v>
          </cell>
          <cell r="S551">
            <v>1</v>
          </cell>
        </row>
        <row r="552">
          <cell r="R552" t="str">
            <v>Schwendiman QF</v>
          </cell>
          <cell r="S552">
            <v>4</v>
          </cell>
        </row>
        <row r="553">
          <cell r="R553" t="str">
            <v>SCE s513948</v>
          </cell>
          <cell r="S553">
            <v>1</v>
          </cell>
        </row>
        <row r="554">
          <cell r="R554" t="str">
            <v>SCL State Line delivery</v>
          </cell>
          <cell r="S554">
            <v>6</v>
          </cell>
        </row>
        <row r="555">
          <cell r="R555" t="str">
            <v>SCL State Line delivery LLH</v>
          </cell>
          <cell r="S555">
            <v>6</v>
          </cell>
        </row>
        <row r="556">
          <cell r="R556" t="str">
            <v>SCL State Line generation</v>
          </cell>
          <cell r="S556">
            <v>6</v>
          </cell>
        </row>
        <row r="557">
          <cell r="R557" t="str">
            <v>SCL State Line reserves</v>
          </cell>
          <cell r="S557">
            <v>6</v>
          </cell>
        </row>
        <row r="558">
          <cell r="R558" t="str">
            <v>SDGE s513949</v>
          </cell>
          <cell r="S558">
            <v>1</v>
          </cell>
        </row>
        <row r="559">
          <cell r="R559" t="str">
            <v>Seven Mile Wind</v>
          </cell>
          <cell r="S559">
            <v>9</v>
          </cell>
        </row>
        <row r="560">
          <cell r="R560" t="str">
            <v>Seven Mile II Wind</v>
          </cell>
          <cell r="S560">
            <v>9</v>
          </cell>
        </row>
        <row r="561">
          <cell r="R561" t="str">
            <v>Shell Sale 2013-2014</v>
          </cell>
          <cell r="S561">
            <v>1</v>
          </cell>
        </row>
        <row r="562">
          <cell r="R562" t="str">
            <v>Shell p489963</v>
          </cell>
          <cell r="S562">
            <v>6</v>
          </cell>
        </row>
        <row r="563">
          <cell r="R563" t="str">
            <v>Shell s489962</v>
          </cell>
          <cell r="S563">
            <v>6</v>
          </cell>
        </row>
        <row r="564">
          <cell r="R564" t="str">
            <v>Sierra Pacific II</v>
          </cell>
          <cell r="S564">
            <v>1</v>
          </cell>
        </row>
        <row r="565">
          <cell r="R565" t="str">
            <v>Simplot Phosphates</v>
          </cell>
          <cell r="S565">
            <v>4</v>
          </cell>
        </row>
        <row r="566">
          <cell r="R566" t="str">
            <v>Small Purchases east</v>
          </cell>
          <cell r="S566">
            <v>2</v>
          </cell>
        </row>
        <row r="567">
          <cell r="R567" t="str">
            <v>Small Purchases west</v>
          </cell>
          <cell r="S567">
            <v>2</v>
          </cell>
        </row>
        <row r="568">
          <cell r="R568" t="str">
            <v>SMUD</v>
          </cell>
          <cell r="S568">
            <v>1</v>
          </cell>
        </row>
        <row r="569">
          <cell r="R569" t="str">
            <v>SMUD Provisional</v>
          </cell>
          <cell r="S569">
            <v>1</v>
          </cell>
        </row>
        <row r="570">
          <cell r="R570" t="str">
            <v>SMUD Monthly</v>
          </cell>
          <cell r="S570">
            <v>1</v>
          </cell>
        </row>
        <row r="571">
          <cell r="R571" t="str">
            <v>SMUD Monthly (contract price)</v>
          </cell>
          <cell r="S571">
            <v>1</v>
          </cell>
        </row>
        <row r="572">
          <cell r="R572" t="str">
            <v>SMUD Monthly (imputed price)</v>
          </cell>
          <cell r="S572">
            <v>1</v>
          </cell>
        </row>
        <row r="573">
          <cell r="R573" t="str">
            <v>Spanish Fork Wind 2 QF</v>
          </cell>
          <cell r="S573">
            <v>4</v>
          </cell>
        </row>
        <row r="574">
          <cell r="R574" t="str">
            <v>Station Service East</v>
          </cell>
          <cell r="S574">
            <v>8</v>
          </cell>
        </row>
        <row r="575">
          <cell r="R575" t="str">
            <v>Station Service West</v>
          </cell>
          <cell r="S575">
            <v>8</v>
          </cell>
        </row>
        <row r="576">
          <cell r="R576" t="str">
            <v>STF Index Trades - Buy - East</v>
          </cell>
          <cell r="S576">
            <v>13</v>
          </cell>
        </row>
        <row r="577">
          <cell r="R577" t="str">
            <v>STF Index Trades - Buy - West</v>
          </cell>
          <cell r="S577">
            <v>13</v>
          </cell>
        </row>
        <row r="578">
          <cell r="R578" t="str">
            <v>STF Index Trades - Sell - East</v>
          </cell>
          <cell r="S578">
            <v>12</v>
          </cell>
        </row>
        <row r="579">
          <cell r="R579" t="str">
            <v>STF Index Trades - Sell - West</v>
          </cell>
          <cell r="S579">
            <v>12</v>
          </cell>
        </row>
        <row r="580">
          <cell r="R580" t="str">
            <v>STF Trading Margin</v>
          </cell>
          <cell r="S580">
            <v>12</v>
          </cell>
        </row>
        <row r="581">
          <cell r="R581" t="str">
            <v>Sunnyside (QF) additional</v>
          </cell>
          <cell r="S581">
            <v>4</v>
          </cell>
        </row>
        <row r="582">
          <cell r="R582" t="str">
            <v>Sunnyside (QF) base</v>
          </cell>
          <cell r="S582">
            <v>4</v>
          </cell>
        </row>
        <row r="583">
          <cell r="R583" t="str">
            <v>Tata Chemicals QF</v>
          </cell>
          <cell r="S583">
            <v>4</v>
          </cell>
        </row>
        <row r="584">
          <cell r="R584" t="str">
            <v>Tesoro QF</v>
          </cell>
          <cell r="S584">
            <v>4</v>
          </cell>
        </row>
        <row r="585">
          <cell r="R585" t="str">
            <v>Three Buttes Wind</v>
          </cell>
          <cell r="S585">
            <v>2</v>
          </cell>
        </row>
        <row r="586">
          <cell r="R586" t="str">
            <v>Threemile Canyon Wind QF p500139</v>
          </cell>
          <cell r="S586">
            <v>4</v>
          </cell>
        </row>
        <row r="587">
          <cell r="R587" t="str">
            <v>Top of the World Wind p522807</v>
          </cell>
          <cell r="S587">
            <v>2</v>
          </cell>
        </row>
        <row r="588">
          <cell r="R588" t="str">
            <v>Top of the World Wind p575862</v>
          </cell>
          <cell r="S588">
            <v>2</v>
          </cell>
        </row>
        <row r="589">
          <cell r="R589" t="str">
            <v>TransAlta p371343</v>
          </cell>
          <cell r="S589">
            <v>6</v>
          </cell>
        </row>
        <row r="590">
          <cell r="R590" t="str">
            <v>TransAlta Purchase Flat</v>
          </cell>
          <cell r="S590">
            <v>2</v>
          </cell>
        </row>
        <row r="591">
          <cell r="R591" t="str">
            <v>TransAlta Purchase Index</v>
          </cell>
          <cell r="S591">
            <v>2</v>
          </cell>
        </row>
        <row r="592">
          <cell r="R592" t="str">
            <v>TransAlta s371344</v>
          </cell>
          <cell r="S592">
            <v>6</v>
          </cell>
        </row>
        <row r="593">
          <cell r="R593" t="str">
            <v>Transmission East</v>
          </cell>
          <cell r="S593">
            <v>10</v>
          </cell>
        </row>
        <row r="594">
          <cell r="R594" t="str">
            <v>Transmission West</v>
          </cell>
          <cell r="S594">
            <v>10</v>
          </cell>
        </row>
        <row r="595">
          <cell r="R595" t="str">
            <v>Tri-State Exchange</v>
          </cell>
          <cell r="S595">
            <v>6</v>
          </cell>
        </row>
        <row r="596">
          <cell r="R596" t="str">
            <v>Tri-State Exchange return</v>
          </cell>
          <cell r="S596">
            <v>6</v>
          </cell>
        </row>
        <row r="597">
          <cell r="R597" t="str">
            <v>Tri-State Purchase</v>
          </cell>
          <cell r="S597">
            <v>2</v>
          </cell>
        </row>
        <row r="598">
          <cell r="R598" t="str">
            <v>UAMPS s223863</v>
          </cell>
          <cell r="S598">
            <v>1</v>
          </cell>
        </row>
        <row r="599">
          <cell r="R599" t="str">
            <v>UAMPS s404236</v>
          </cell>
          <cell r="S599">
            <v>1</v>
          </cell>
        </row>
        <row r="600">
          <cell r="R600" t="str">
            <v>UBS AG 6X16 at 4C</v>
          </cell>
          <cell r="S600">
            <v>3</v>
          </cell>
        </row>
        <row r="601">
          <cell r="R601" t="str">
            <v>UBS p223199</v>
          </cell>
          <cell r="S601">
            <v>3</v>
          </cell>
        </row>
        <row r="602">
          <cell r="R602" t="str">
            <v>UBS p268848</v>
          </cell>
          <cell r="S602">
            <v>3</v>
          </cell>
        </row>
        <row r="603">
          <cell r="R603" t="str">
            <v>UBS p268850</v>
          </cell>
          <cell r="S603">
            <v>3</v>
          </cell>
        </row>
        <row r="604">
          <cell r="R604" t="str">
            <v>UMPA II</v>
          </cell>
          <cell r="S604">
            <v>1</v>
          </cell>
        </row>
        <row r="605">
          <cell r="R605" t="str">
            <v>US Magnesium QF</v>
          </cell>
          <cell r="S605">
            <v>4</v>
          </cell>
        </row>
        <row r="606">
          <cell r="R606" t="str">
            <v>US Magnesium Reserve</v>
          </cell>
          <cell r="S606">
            <v>2</v>
          </cell>
        </row>
        <row r="607">
          <cell r="R607" t="str">
            <v>Utah QF</v>
          </cell>
          <cell r="S607">
            <v>4</v>
          </cell>
        </row>
        <row r="608">
          <cell r="R608" t="str">
            <v>Utah Pre-MSP QF</v>
          </cell>
          <cell r="S608">
            <v>4</v>
          </cell>
        </row>
        <row r="609">
          <cell r="R609" t="str">
            <v>Utah Post-Merger Pre-MSP QF</v>
          </cell>
          <cell r="S609">
            <v>4</v>
          </cell>
        </row>
        <row r="610">
          <cell r="R610" t="str">
            <v>Utah Post-MSP QF</v>
          </cell>
          <cell r="S610">
            <v>4</v>
          </cell>
        </row>
        <row r="611">
          <cell r="R611" t="str">
            <v>Utah Post-MSP Solar QF</v>
          </cell>
          <cell r="S611">
            <v>4</v>
          </cell>
        </row>
        <row r="612">
          <cell r="R612" t="str">
            <v>Utah Pre-Merger QF</v>
          </cell>
          <cell r="S612">
            <v>4</v>
          </cell>
        </row>
        <row r="613">
          <cell r="R613" t="str">
            <v>Utah Pavant Solar QF</v>
          </cell>
          <cell r="S613">
            <v>4</v>
          </cell>
        </row>
        <row r="614">
          <cell r="R614" t="str">
            <v>Utah Red Hills Solar QF</v>
          </cell>
          <cell r="S614">
            <v>4</v>
          </cell>
        </row>
        <row r="615">
          <cell r="R615" t="str">
            <v>Washington QF</v>
          </cell>
          <cell r="S615">
            <v>4</v>
          </cell>
        </row>
        <row r="616">
          <cell r="R616" t="str">
            <v>Washington Pre-MSP QF</v>
          </cell>
          <cell r="S616">
            <v>4</v>
          </cell>
        </row>
        <row r="617">
          <cell r="R617" t="str">
            <v>Washington Post-Merger Pre-MSP QF</v>
          </cell>
          <cell r="S617">
            <v>4</v>
          </cell>
        </row>
        <row r="618">
          <cell r="R618" t="str">
            <v>Washington Post-MSP QF</v>
          </cell>
          <cell r="S618">
            <v>4</v>
          </cell>
        </row>
        <row r="619">
          <cell r="R619" t="str">
            <v>Washington Pre-Merger QF</v>
          </cell>
          <cell r="S619">
            <v>4</v>
          </cell>
        </row>
        <row r="620">
          <cell r="R620" t="str">
            <v>West Valley Toll</v>
          </cell>
          <cell r="S620">
            <v>2</v>
          </cell>
        </row>
        <row r="621">
          <cell r="R621" t="str">
            <v>Weyerhaeuser QF</v>
          </cell>
          <cell r="S621">
            <v>4</v>
          </cell>
        </row>
        <row r="622">
          <cell r="R622" t="str">
            <v>Weyerhaeuser Reserve</v>
          </cell>
          <cell r="S622">
            <v>2</v>
          </cell>
        </row>
        <row r="623">
          <cell r="R623" t="str">
            <v>Wolverine Creek</v>
          </cell>
          <cell r="S623">
            <v>2</v>
          </cell>
        </row>
        <row r="624">
          <cell r="R624" t="str">
            <v>Wyoming QF</v>
          </cell>
          <cell r="S624">
            <v>4</v>
          </cell>
        </row>
        <row r="625">
          <cell r="R625" t="str">
            <v>Wyoming Pre-MSP QF</v>
          </cell>
          <cell r="S625">
            <v>4</v>
          </cell>
        </row>
        <row r="626">
          <cell r="R626" t="str">
            <v>Wyoming Post-Merger Pre-MSP QF</v>
          </cell>
          <cell r="S626">
            <v>4</v>
          </cell>
        </row>
        <row r="627">
          <cell r="R627" t="str">
            <v>Wyoming Post-MSP QF</v>
          </cell>
          <cell r="S627">
            <v>4</v>
          </cell>
        </row>
        <row r="628">
          <cell r="R628" t="str">
            <v>Wyoming Pre-Merger QF</v>
          </cell>
          <cell r="S628">
            <v>4</v>
          </cell>
        </row>
        <row r="629">
          <cell r="R629" t="str">
            <v>SCL State Line losses</v>
          </cell>
          <cell r="S629">
            <v>6</v>
          </cell>
        </row>
        <row r="630">
          <cell r="R630" t="str">
            <v>UMPA p1625961</v>
          </cell>
          <cell r="S630">
            <v>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32">
          <cell r="A32">
            <v>37196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Forward Price Curve"/>
      <sheetName val="Inflation Forecast"/>
      <sheetName val="Internal Verification (2)"/>
      <sheetName val="Internal Verification (3)"/>
      <sheetName val="GNw_Market Price Index (1206) ("/>
    </sheetNames>
    <sheetDataSet>
      <sheetData sheetId="0">
        <row r="1">
          <cell r="N1" t="str">
            <v>GNw_Market Price Index (1206) (Confidential)</v>
          </cell>
        </row>
        <row r="4">
          <cell r="O4">
            <v>41089</v>
          </cell>
        </row>
      </sheetData>
      <sheetData sheetId="1">
        <row r="2">
          <cell r="F2" t="str">
            <v>OFPC Dated</v>
          </cell>
        </row>
      </sheetData>
      <sheetData sheetId="2">
        <row r="4">
          <cell r="O4">
            <v>0.97560000000000002</v>
          </cell>
        </row>
      </sheetData>
      <sheetData sheetId="3"/>
      <sheetData sheetId="4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Recon"/>
      <sheetName val="Side-by-Side"/>
      <sheetName val="Delta"/>
      <sheetName val="NPC"/>
      <sheetName val="BASE"/>
      <sheetName val="Check MWh"/>
      <sheetName val="Check Dollars"/>
      <sheetName val="EIM"/>
      <sheetName val="Integration"/>
      <sheetName val="FuelAllocation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5">
          <cell r="A35">
            <v>40483</v>
          </cell>
          <cell r="B35">
            <v>0.65726018788406704</v>
          </cell>
          <cell r="C35">
            <v>0.99392085910925754</v>
          </cell>
          <cell r="D35">
            <v>0</v>
          </cell>
          <cell r="E35">
            <v>3003617.2747401074</v>
          </cell>
        </row>
        <row r="36">
          <cell r="A36">
            <v>40848</v>
          </cell>
          <cell r="B36">
            <v>0.68683689633884992</v>
          </cell>
          <cell r="C36">
            <v>0</v>
          </cell>
          <cell r="D36">
            <v>0</v>
          </cell>
          <cell r="E36">
            <v>3035809.2869971618</v>
          </cell>
        </row>
        <row r="37">
          <cell r="A37">
            <v>41214</v>
          </cell>
          <cell r="B37">
            <v>0.7177445566740982</v>
          </cell>
          <cell r="C37">
            <v>0</v>
          </cell>
          <cell r="D37">
            <v>0</v>
          </cell>
          <cell r="E37">
            <v>3069449.9398057843</v>
          </cell>
        </row>
        <row r="38">
          <cell r="A38">
            <v>41579</v>
          </cell>
          <cell r="B38">
            <v>0.75004306172443236</v>
          </cell>
          <cell r="C38">
            <v>0</v>
          </cell>
          <cell r="D38">
            <v>0</v>
          </cell>
          <cell r="E38">
            <v>3104604.4219907941</v>
          </cell>
        </row>
        <row r="39">
          <cell r="A39">
            <v>41944</v>
          </cell>
          <cell r="B39">
            <v>0.78379499950203191</v>
          </cell>
          <cell r="C39">
            <v>0</v>
          </cell>
          <cell r="D39">
            <v>0</v>
          </cell>
          <cell r="E39">
            <v>3141340.85587413</v>
          </cell>
        </row>
        <row r="40">
          <cell r="A40">
            <v>42309</v>
          </cell>
          <cell r="B40">
            <v>0.81906577447962303</v>
          </cell>
          <cell r="C40">
            <v>0</v>
          </cell>
          <cell r="D40">
            <v>0</v>
          </cell>
          <cell r="E40">
            <v>3179730.4292822154</v>
          </cell>
        </row>
        <row r="41">
          <cell r="A41">
            <v>42675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5" tint="0.39997558519241921"/>
    <outlinePr summaryRight="0"/>
    <pageSetUpPr fitToPage="1"/>
  </sheetPr>
  <dimension ref="A1:ER1017"/>
  <sheetViews>
    <sheetView tabSelected="1" zoomScale="70" zoomScaleNormal="70" workbookViewId="0">
      <pane xSplit="4" ySplit="3" topLeftCell="E4" activePane="bottomRight" state="frozen"/>
      <selection activeCell="L437" sqref="L437"/>
      <selection pane="topRight" activeCell="L437" sqref="L437"/>
      <selection pane="bottomLeft" activeCell="L437" sqref="L437"/>
      <selection pane="bottomRight" activeCell="EW1020" sqref="EW1020"/>
    </sheetView>
  </sheetViews>
  <sheetFormatPr defaultColWidth="8" defaultRowHeight="12.75" outlineLevelCol="1"/>
  <cols>
    <col min="1" max="1" width="1.5703125" style="2" customWidth="1"/>
    <col min="2" max="2" width="2.7109375" style="22" customWidth="1"/>
    <col min="3" max="3" width="38.85546875" style="23" customWidth="1"/>
    <col min="4" max="4" width="2.7109375" style="22" customWidth="1"/>
    <col min="5" max="5" width="16.7109375" style="22" customWidth="1" collapsed="1"/>
    <col min="6" max="17" width="13.7109375" style="22" hidden="1" customWidth="1" outlineLevel="1"/>
    <col min="18" max="18" width="16.7109375" style="22" customWidth="1" collapsed="1"/>
    <col min="19" max="30" width="13.7109375" style="22" hidden="1" customWidth="1" outlineLevel="1"/>
    <col min="31" max="31" width="16.7109375" style="22" customWidth="1" collapsed="1"/>
    <col min="32" max="43" width="13.7109375" style="22" hidden="1" customWidth="1" outlineLevel="1"/>
    <col min="44" max="44" width="16.7109375" style="22" customWidth="1" collapsed="1"/>
    <col min="45" max="56" width="13.7109375" style="22" hidden="1" customWidth="1" outlineLevel="1"/>
    <col min="57" max="57" width="16.7109375" style="22" customWidth="1" collapsed="1"/>
    <col min="58" max="69" width="13.7109375" style="22" hidden="1" customWidth="1" outlineLevel="1"/>
    <col min="70" max="70" width="16.7109375" style="22" hidden="1" customWidth="1" collapsed="1"/>
    <col min="71" max="82" width="13.7109375" style="22" hidden="1" customWidth="1" outlineLevel="1"/>
    <col min="83" max="83" width="16.7109375" style="22" hidden="1" customWidth="1" collapsed="1"/>
    <col min="84" max="95" width="13.7109375" style="22" hidden="1" customWidth="1" outlineLevel="1"/>
    <col min="96" max="96" width="16.7109375" style="22" hidden="1" customWidth="1" collapsed="1"/>
    <col min="97" max="108" width="13.7109375" style="22" hidden="1" customWidth="1" outlineLevel="1"/>
    <col min="109" max="109" width="16.7109375" style="22" hidden="1" customWidth="1" collapsed="1"/>
    <col min="110" max="121" width="13.7109375" style="22" hidden="1" customWidth="1" outlineLevel="1"/>
    <col min="122" max="122" width="16.7109375" style="22" hidden="1" customWidth="1" collapsed="1"/>
    <col min="123" max="134" width="13.7109375" style="22" hidden="1" customWidth="1" outlineLevel="1"/>
    <col min="135" max="135" width="2.5703125" style="22" customWidth="1"/>
    <col min="136" max="136" width="8" style="24" hidden="1" customWidth="1"/>
    <col min="137" max="147" width="8" style="25" hidden="1" customWidth="1"/>
    <col min="148" max="148" width="11.5703125" style="26" hidden="1" customWidth="1"/>
    <col min="149" max="149" width="0" style="24" hidden="1" customWidth="1"/>
    <col min="150" max="16384" width="8" style="24"/>
  </cols>
  <sheetData>
    <row r="1" spans="1:148" s="2" customFormat="1" ht="20.25">
      <c r="A1" s="1" t="str">
        <f>'Avoided Cost Case'!$A$1</f>
        <v>PacifiCorp</v>
      </c>
      <c r="C1" s="3"/>
      <c r="E1" s="4" t="str">
        <f>'Avoided Cost Case'!$J$1&amp;" minus "&amp;'Base Case'!$J$1</f>
        <v>Avoided Cost Case minus Base Case</v>
      </c>
      <c r="F1" s="5"/>
      <c r="G1" s="6"/>
      <c r="H1" s="6"/>
      <c r="I1" s="6"/>
      <c r="J1" s="7"/>
      <c r="K1" s="6"/>
      <c r="L1" s="6"/>
      <c r="M1" s="6"/>
      <c r="N1" s="6"/>
      <c r="O1" s="6"/>
      <c r="P1" s="6"/>
      <c r="Q1" s="7"/>
      <c r="R1" s="4"/>
      <c r="S1" s="5"/>
      <c r="T1" s="6"/>
      <c r="U1" s="6"/>
      <c r="V1" s="6"/>
      <c r="W1" s="7"/>
      <c r="X1" s="6"/>
      <c r="Y1" s="6"/>
      <c r="Z1" s="6"/>
      <c r="AA1" s="6"/>
      <c r="AB1" s="6"/>
      <c r="AC1" s="6"/>
      <c r="AD1" s="7"/>
      <c r="AE1" s="4"/>
      <c r="AF1" s="5"/>
      <c r="AG1" s="6"/>
      <c r="AH1" s="6"/>
      <c r="AI1" s="6"/>
      <c r="AJ1" s="7"/>
      <c r="AK1" s="6"/>
      <c r="AL1" s="6"/>
      <c r="AM1" s="6"/>
      <c r="AN1" s="6"/>
      <c r="AO1" s="6"/>
      <c r="AP1" s="6"/>
      <c r="AQ1" s="7"/>
      <c r="AR1" s="4"/>
      <c r="AS1" s="5"/>
      <c r="AT1" s="6"/>
      <c r="AU1" s="6"/>
      <c r="AV1" s="6"/>
      <c r="AW1" s="7"/>
      <c r="AX1" s="6"/>
      <c r="AY1" s="6"/>
      <c r="AZ1" s="6"/>
      <c r="BA1" s="6"/>
      <c r="BB1" s="6"/>
      <c r="BC1" s="6"/>
      <c r="BD1" s="7"/>
      <c r="BE1" s="4"/>
      <c r="BF1" s="5"/>
      <c r="BG1" s="6"/>
      <c r="BH1" s="6"/>
      <c r="BI1" s="6"/>
      <c r="BJ1" s="7"/>
      <c r="BK1" s="6"/>
      <c r="BL1" s="6"/>
      <c r="BM1" s="6"/>
      <c r="BN1" s="6"/>
      <c r="BO1" s="6"/>
      <c r="BP1" s="6"/>
      <c r="BQ1" s="7"/>
      <c r="BR1" s="4"/>
      <c r="BS1" s="5"/>
      <c r="BT1" s="6"/>
      <c r="BU1" s="6"/>
      <c r="BV1" s="6"/>
      <c r="BW1" s="7"/>
      <c r="BX1" s="6"/>
      <c r="BY1" s="6"/>
      <c r="BZ1" s="6"/>
      <c r="CA1" s="6"/>
      <c r="CB1" s="6"/>
      <c r="CC1" s="6"/>
      <c r="CD1" s="7"/>
      <c r="CE1" s="4"/>
      <c r="CF1" s="5"/>
      <c r="CG1" s="6"/>
      <c r="CH1" s="6"/>
      <c r="CI1" s="6"/>
      <c r="CJ1" s="7"/>
      <c r="CK1" s="6"/>
      <c r="CL1" s="6"/>
      <c r="CM1" s="6"/>
      <c r="CN1" s="6"/>
      <c r="CO1" s="6"/>
      <c r="CP1" s="6"/>
      <c r="CQ1" s="7"/>
      <c r="CR1" s="4"/>
      <c r="CS1" s="5"/>
      <c r="CT1" s="6"/>
      <c r="CU1" s="6"/>
      <c r="CV1" s="6"/>
      <c r="CW1" s="7"/>
      <c r="CX1" s="6"/>
      <c r="CY1" s="6"/>
      <c r="CZ1" s="6"/>
      <c r="DA1" s="6"/>
      <c r="DB1" s="6"/>
      <c r="DC1" s="6"/>
      <c r="DD1" s="7"/>
      <c r="DE1" s="4"/>
      <c r="DF1" s="5"/>
      <c r="DG1" s="6"/>
      <c r="DH1" s="6"/>
      <c r="DI1" s="6"/>
      <c r="DJ1" s="7"/>
      <c r="DK1" s="6"/>
      <c r="DL1" s="6"/>
      <c r="DM1" s="6"/>
      <c r="DN1" s="6"/>
      <c r="DO1" s="6"/>
      <c r="DP1" s="6"/>
      <c r="DQ1" s="7"/>
      <c r="DR1" s="4"/>
      <c r="DS1" s="5"/>
      <c r="DT1" s="6"/>
      <c r="DU1" s="6"/>
      <c r="DV1" s="6"/>
      <c r="DW1" s="7"/>
      <c r="DX1" s="6"/>
      <c r="DY1" s="6"/>
      <c r="DZ1" s="6"/>
      <c r="EA1" s="6"/>
      <c r="EB1" s="6"/>
      <c r="EC1" s="6"/>
      <c r="ED1" s="7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9"/>
    </row>
    <row r="2" spans="1:148" s="2" customFormat="1">
      <c r="A2" s="2" t="str">
        <f>'Avoided Cost Case'!$A$2</f>
        <v>Avoided Cost Study</v>
      </c>
      <c r="C2" s="3"/>
      <c r="J2" s="9"/>
      <c r="W2" s="9"/>
      <c r="AJ2" s="9"/>
      <c r="AW2" s="9"/>
      <c r="BJ2" s="9"/>
      <c r="BW2" s="9"/>
      <c r="CJ2" s="9"/>
      <c r="CW2" s="9"/>
      <c r="DJ2" s="9"/>
      <c r="DW2" s="9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9"/>
    </row>
    <row r="3" spans="1:148" s="2" customFormat="1">
      <c r="A3" s="10" t="str">
        <f>'Avoided Cost Case'!$A$3</f>
        <v>Period = 2016-2020</v>
      </c>
      <c r="C3" s="3"/>
      <c r="E3" s="11">
        <f>'Avoided Cost Case'!E3</f>
        <v>2016</v>
      </c>
      <c r="F3" s="12">
        <f>'Avoided Cost Case'!F3</f>
        <v>42370</v>
      </c>
      <c r="G3" s="12">
        <f>'Avoided Cost Case'!G3</f>
        <v>42401</v>
      </c>
      <c r="H3" s="12">
        <f>'Avoided Cost Case'!H3</f>
        <v>42430</v>
      </c>
      <c r="I3" s="12">
        <f>'Avoided Cost Case'!I3</f>
        <v>42461</v>
      </c>
      <c r="J3" s="12">
        <f>'Avoided Cost Case'!J3</f>
        <v>42491</v>
      </c>
      <c r="K3" s="12">
        <f>'Avoided Cost Case'!K3</f>
        <v>42522</v>
      </c>
      <c r="L3" s="12">
        <f>'Avoided Cost Case'!L3</f>
        <v>42552</v>
      </c>
      <c r="M3" s="12">
        <f>'Avoided Cost Case'!M3</f>
        <v>42583</v>
      </c>
      <c r="N3" s="12">
        <f>'Avoided Cost Case'!N3</f>
        <v>42614</v>
      </c>
      <c r="O3" s="12">
        <f>'Avoided Cost Case'!O3</f>
        <v>42644</v>
      </c>
      <c r="P3" s="12">
        <f>'Avoided Cost Case'!P3</f>
        <v>42675</v>
      </c>
      <c r="Q3" s="12">
        <f>'Avoided Cost Case'!Q3</f>
        <v>42705</v>
      </c>
      <c r="R3" s="11">
        <f>'Avoided Cost Case'!R3</f>
        <v>2017</v>
      </c>
      <c r="S3" s="12">
        <f>'Avoided Cost Case'!S3</f>
        <v>42736</v>
      </c>
      <c r="T3" s="12">
        <f>'Avoided Cost Case'!T3</f>
        <v>42767</v>
      </c>
      <c r="U3" s="12">
        <f>'Avoided Cost Case'!U3</f>
        <v>42795</v>
      </c>
      <c r="V3" s="12">
        <f>'Avoided Cost Case'!V3</f>
        <v>42826</v>
      </c>
      <c r="W3" s="12">
        <f>'Avoided Cost Case'!W3</f>
        <v>42856</v>
      </c>
      <c r="X3" s="12">
        <f>'Avoided Cost Case'!X3</f>
        <v>42887</v>
      </c>
      <c r="Y3" s="12">
        <f>'Avoided Cost Case'!Y3</f>
        <v>42917</v>
      </c>
      <c r="Z3" s="12">
        <f>'Avoided Cost Case'!Z3</f>
        <v>42948</v>
      </c>
      <c r="AA3" s="12">
        <f>'Avoided Cost Case'!AA3</f>
        <v>42979</v>
      </c>
      <c r="AB3" s="12">
        <f>'Avoided Cost Case'!AB3</f>
        <v>43009</v>
      </c>
      <c r="AC3" s="12">
        <f>'Avoided Cost Case'!AC3</f>
        <v>43040</v>
      </c>
      <c r="AD3" s="12">
        <f>'Avoided Cost Case'!AD3</f>
        <v>43070</v>
      </c>
      <c r="AE3" s="11">
        <f>'Avoided Cost Case'!AE3</f>
        <v>2018</v>
      </c>
      <c r="AF3" s="12">
        <f>'Avoided Cost Case'!AF3</f>
        <v>43101</v>
      </c>
      <c r="AG3" s="12">
        <f>'Avoided Cost Case'!AG3</f>
        <v>43132</v>
      </c>
      <c r="AH3" s="12">
        <f>'Avoided Cost Case'!AH3</f>
        <v>43160</v>
      </c>
      <c r="AI3" s="12">
        <f>'Avoided Cost Case'!AI3</f>
        <v>43191</v>
      </c>
      <c r="AJ3" s="12">
        <f>'Avoided Cost Case'!AJ3</f>
        <v>43221</v>
      </c>
      <c r="AK3" s="12">
        <f>'Avoided Cost Case'!AK3</f>
        <v>43252</v>
      </c>
      <c r="AL3" s="12">
        <f>'Avoided Cost Case'!AL3</f>
        <v>43282</v>
      </c>
      <c r="AM3" s="12">
        <f>'Avoided Cost Case'!AM3</f>
        <v>43313</v>
      </c>
      <c r="AN3" s="12">
        <f>'Avoided Cost Case'!AN3</f>
        <v>43344</v>
      </c>
      <c r="AO3" s="12">
        <f>'Avoided Cost Case'!AO3</f>
        <v>43374</v>
      </c>
      <c r="AP3" s="12">
        <f>'Avoided Cost Case'!AP3</f>
        <v>43405</v>
      </c>
      <c r="AQ3" s="12">
        <f>'Avoided Cost Case'!AQ3</f>
        <v>43435</v>
      </c>
      <c r="AR3" s="11">
        <f>'Avoided Cost Case'!AR3</f>
        <v>2019</v>
      </c>
      <c r="AS3" s="12">
        <f>'Avoided Cost Case'!AS3</f>
        <v>43466</v>
      </c>
      <c r="AT3" s="12">
        <f>'Avoided Cost Case'!AT3</f>
        <v>43497</v>
      </c>
      <c r="AU3" s="12">
        <f>'Avoided Cost Case'!AU3</f>
        <v>43525</v>
      </c>
      <c r="AV3" s="12">
        <f>'Avoided Cost Case'!AV3</f>
        <v>43556</v>
      </c>
      <c r="AW3" s="12">
        <f>'Avoided Cost Case'!AW3</f>
        <v>43586</v>
      </c>
      <c r="AX3" s="12">
        <f>'Avoided Cost Case'!AX3</f>
        <v>43617</v>
      </c>
      <c r="AY3" s="12">
        <f>'Avoided Cost Case'!AY3</f>
        <v>43647</v>
      </c>
      <c r="AZ3" s="12">
        <f>'Avoided Cost Case'!AZ3</f>
        <v>43678</v>
      </c>
      <c r="BA3" s="12">
        <f>'Avoided Cost Case'!BA3</f>
        <v>43709</v>
      </c>
      <c r="BB3" s="12">
        <f>'Avoided Cost Case'!BB3</f>
        <v>43739</v>
      </c>
      <c r="BC3" s="12">
        <f>'Avoided Cost Case'!BC3</f>
        <v>43770</v>
      </c>
      <c r="BD3" s="12">
        <f>'Avoided Cost Case'!BD3</f>
        <v>43800</v>
      </c>
      <c r="BE3" s="11">
        <f>'Avoided Cost Case'!BE3</f>
        <v>2020</v>
      </c>
      <c r="BF3" s="12">
        <f>'Avoided Cost Case'!BF3</f>
        <v>43831</v>
      </c>
      <c r="BG3" s="12">
        <f>'Avoided Cost Case'!BG3</f>
        <v>43862</v>
      </c>
      <c r="BH3" s="12">
        <f>'Avoided Cost Case'!BH3</f>
        <v>43891</v>
      </c>
      <c r="BI3" s="12">
        <f>'Avoided Cost Case'!BI3</f>
        <v>43922</v>
      </c>
      <c r="BJ3" s="12">
        <f>'Avoided Cost Case'!BJ3</f>
        <v>43952</v>
      </c>
      <c r="BK3" s="12">
        <f>'Avoided Cost Case'!BK3</f>
        <v>43983</v>
      </c>
      <c r="BL3" s="12">
        <f>'Avoided Cost Case'!BL3</f>
        <v>44013</v>
      </c>
      <c r="BM3" s="12">
        <f>'Avoided Cost Case'!BM3</f>
        <v>44044</v>
      </c>
      <c r="BN3" s="12">
        <f>'Avoided Cost Case'!BN3</f>
        <v>44075</v>
      </c>
      <c r="BO3" s="12">
        <f>'Avoided Cost Case'!BO3</f>
        <v>44105</v>
      </c>
      <c r="BP3" s="12">
        <f>'Avoided Cost Case'!BP3</f>
        <v>44136</v>
      </c>
      <c r="BQ3" s="12">
        <f>'Avoided Cost Case'!BQ3</f>
        <v>44166</v>
      </c>
      <c r="BR3" s="11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1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1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1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1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9" t="s">
        <v>0</v>
      </c>
    </row>
    <row r="4" spans="1:148" s="14" customFormat="1">
      <c r="A4" s="13"/>
      <c r="C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R4" s="16"/>
    </row>
    <row r="5" spans="1:148" s="17" customFormat="1" ht="15.75">
      <c r="C5" s="18"/>
      <c r="E5" s="19" t="str">
        <f>'Avoided Cost Case'!E5</f>
        <v>$</v>
      </c>
      <c r="R5" s="19" t="str">
        <f>'Avoided Cost Case'!R5</f>
        <v>$</v>
      </c>
      <c r="AE5" s="19" t="str">
        <f>'Avoided Cost Case'!AE5</f>
        <v>$</v>
      </c>
      <c r="AR5" s="19" t="str">
        <f>'Avoided Cost Case'!AR5</f>
        <v>$</v>
      </c>
      <c r="BE5" s="19" t="str">
        <f>'Avoided Cost Case'!BE5</f>
        <v>$</v>
      </c>
      <c r="BR5" s="19"/>
      <c r="CE5" s="19"/>
      <c r="CR5" s="19"/>
      <c r="DE5" s="19"/>
      <c r="DR5" s="19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1"/>
    </row>
    <row r="6" spans="1:148" s="2" customFormat="1" ht="13.5" thickBot="1">
      <c r="C6" s="3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9"/>
    </row>
    <row r="7" spans="1:148" ht="15.75" hidden="1">
      <c r="A7" s="17" t="str">
        <f>'Avoided Cost Case'!A7</f>
        <v>Special Sales For Resale</v>
      </c>
    </row>
    <row r="8" spans="1:148" hidden="1">
      <c r="B8" s="22" t="str">
        <f>'Avoided Cost Case'!B8</f>
        <v>Long Term Firm Sales</v>
      </c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</row>
    <row r="9" spans="1:148" hidden="1">
      <c r="C9" s="28" t="str">
        <f>'Avoided Cost Case'!C9</f>
        <v>Black Hills s27013/s28160</v>
      </c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30"/>
      <c r="ER9" s="31" t="str">
        <f>'Avoided Cost Case'!ER9</f>
        <v xml:space="preserve"> - </v>
      </c>
    </row>
    <row r="10" spans="1:148" hidden="1">
      <c r="C10" s="28" t="str">
        <f>'Avoided Cost Case'!C10</f>
        <v>BPA Wind s42818</v>
      </c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30"/>
      <c r="ER10" s="31" t="str">
        <f>'Avoided Cost Case'!ER10</f>
        <v xml:space="preserve"> - </v>
      </c>
    </row>
    <row r="11" spans="1:148" hidden="1">
      <c r="C11" s="28" t="str">
        <f>'Avoided Cost Case'!C11</f>
        <v>East Area Sales (WCA Sale)</v>
      </c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30"/>
      <c r="ER11" s="31" t="str">
        <f>'Avoided Cost Case'!ER11</f>
        <v>Hide Row</v>
      </c>
    </row>
    <row r="12" spans="1:148" hidden="1">
      <c r="C12" s="28" t="str">
        <f>'Avoided Cost Case'!C12</f>
        <v>Hurricane Sale s393046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30"/>
      <c r="ER12" s="31" t="str">
        <f>'Avoided Cost Case'!ER12</f>
        <v xml:space="preserve"> - </v>
      </c>
    </row>
    <row r="13" spans="1:148" hidden="1">
      <c r="C13" s="28" t="str">
        <f>'Avoided Cost Case'!C13</f>
        <v>LADWP (IPP Layoff)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30"/>
      <c r="ER13" s="31" t="str">
        <f>'Avoided Cost Case'!ER13</f>
        <v xml:space="preserve"> - </v>
      </c>
    </row>
    <row r="14" spans="1:148" hidden="1">
      <c r="C14" s="28" t="str">
        <f>'Avoided Cost Case'!C14</f>
        <v>Shell Sale 2013-2014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30"/>
      <c r="ER14" s="31" t="str">
        <f>'Avoided Cost Case'!ER14</f>
        <v>Hide Row</v>
      </c>
    </row>
    <row r="15" spans="1:148" hidden="1">
      <c r="C15" s="28" t="str">
        <f>'Avoided Cost Case'!C15</f>
        <v>SMUD s24296</v>
      </c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30"/>
      <c r="ER15" s="31" t="str">
        <f>'Avoided Cost Case'!ER15</f>
        <v>Hide Row</v>
      </c>
    </row>
    <row r="16" spans="1:148" ht="15" hidden="1">
      <c r="C16" s="28" t="str">
        <f>'Avoided Cost Case'!C16</f>
        <v>UMPA II s45631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0"/>
      <c r="ER16" s="31" t="str">
        <f>'Avoided Cost Case'!ER16</f>
        <v xml:space="preserve"> - </v>
      </c>
    </row>
    <row r="17" spans="1:148" s="34" customFormat="1" hidden="1">
      <c r="A17" s="33"/>
      <c r="C17" s="35"/>
      <c r="D17" s="22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7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9"/>
    </row>
    <row r="18" spans="1:148" hidden="1">
      <c r="B18" s="22" t="str">
        <f>'Avoided Cost Case'!B18</f>
        <v>Total Long Term Firm Sales</v>
      </c>
      <c r="E18" s="29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29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29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29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29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29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29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29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29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30"/>
    </row>
    <row r="19" spans="1:148" hidden="1"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</row>
    <row r="20" spans="1:148" hidden="1">
      <c r="B20" s="22" t="str">
        <f>'Avoided Cost Case'!B20</f>
        <v>Short Term Firm Sales</v>
      </c>
      <c r="E20" s="30"/>
      <c r="F20" s="30"/>
      <c r="G20" s="30"/>
      <c r="H20" s="30"/>
      <c r="I20" s="41"/>
      <c r="J20" s="40"/>
      <c r="K20" s="40"/>
      <c r="L20" s="40"/>
      <c r="M20" s="40"/>
      <c r="N20" s="40"/>
      <c r="O20" s="40"/>
      <c r="P20" s="40"/>
      <c r="Q20" s="40"/>
      <c r="R20" s="30"/>
      <c r="S20" s="30"/>
      <c r="T20" s="30"/>
      <c r="U20" s="30"/>
      <c r="V20" s="41"/>
      <c r="W20" s="40"/>
      <c r="X20" s="40"/>
      <c r="Y20" s="40"/>
      <c r="Z20" s="40"/>
      <c r="AA20" s="40"/>
      <c r="AB20" s="40"/>
      <c r="AC20" s="40"/>
      <c r="AD20" s="40"/>
      <c r="AE20" s="30"/>
      <c r="AF20" s="30"/>
      <c r="AG20" s="30"/>
      <c r="AH20" s="30"/>
      <c r="AI20" s="41"/>
      <c r="AJ20" s="40"/>
      <c r="AK20" s="40"/>
      <c r="AL20" s="40"/>
      <c r="AM20" s="40"/>
      <c r="AN20" s="40"/>
      <c r="AO20" s="40"/>
      <c r="AP20" s="40"/>
      <c r="AQ20" s="40"/>
      <c r="AR20" s="30"/>
      <c r="AS20" s="30"/>
      <c r="AT20" s="30"/>
      <c r="AU20" s="30"/>
      <c r="AV20" s="41"/>
      <c r="AW20" s="40"/>
      <c r="AX20" s="40"/>
      <c r="AY20" s="40"/>
      <c r="AZ20" s="40"/>
      <c r="BA20" s="40"/>
      <c r="BB20" s="40"/>
      <c r="BC20" s="40"/>
      <c r="BD20" s="40"/>
      <c r="BE20" s="30"/>
      <c r="BF20" s="30"/>
      <c r="BG20" s="30"/>
      <c r="BH20" s="30"/>
      <c r="BI20" s="41"/>
      <c r="BJ20" s="40"/>
      <c r="BK20" s="40"/>
      <c r="BL20" s="40"/>
      <c r="BM20" s="40"/>
      <c r="BN20" s="40"/>
      <c r="BO20" s="40"/>
      <c r="BP20" s="40"/>
      <c r="BQ20" s="40"/>
      <c r="BR20" s="30"/>
      <c r="BS20" s="30"/>
      <c r="BT20" s="30"/>
      <c r="BU20" s="30"/>
      <c r="BV20" s="41"/>
      <c r="BW20" s="40"/>
      <c r="BX20" s="40"/>
      <c r="BY20" s="40"/>
      <c r="BZ20" s="40"/>
      <c r="CA20" s="40"/>
      <c r="CB20" s="40"/>
      <c r="CC20" s="40"/>
      <c r="CD20" s="40"/>
      <c r="CE20" s="30"/>
      <c r="CF20" s="30"/>
      <c r="CG20" s="30"/>
      <c r="CH20" s="30"/>
      <c r="CI20" s="41"/>
      <c r="CJ20" s="40"/>
      <c r="CK20" s="40"/>
      <c r="CL20" s="40"/>
      <c r="CM20" s="40"/>
      <c r="CN20" s="40"/>
      <c r="CO20" s="40"/>
      <c r="CP20" s="40"/>
      <c r="CQ20" s="40"/>
      <c r="CR20" s="30"/>
      <c r="CS20" s="30"/>
      <c r="CT20" s="30"/>
      <c r="CU20" s="30"/>
      <c r="CV20" s="41"/>
      <c r="CW20" s="40"/>
      <c r="CX20" s="40"/>
      <c r="CY20" s="40"/>
      <c r="CZ20" s="40"/>
      <c r="DA20" s="40"/>
      <c r="DB20" s="40"/>
      <c r="DC20" s="40"/>
      <c r="DD20" s="40"/>
      <c r="DE20" s="30"/>
      <c r="DF20" s="30"/>
      <c r="DG20" s="30"/>
      <c r="DH20" s="30"/>
      <c r="DI20" s="41"/>
      <c r="DJ20" s="40"/>
      <c r="DK20" s="40"/>
      <c r="DL20" s="40"/>
      <c r="DM20" s="40"/>
      <c r="DN20" s="40"/>
      <c r="DO20" s="40"/>
      <c r="DP20" s="40"/>
      <c r="DQ20" s="40"/>
      <c r="DR20" s="30"/>
      <c r="DS20" s="30"/>
      <c r="DT20" s="30"/>
      <c r="DU20" s="30"/>
      <c r="DV20" s="41"/>
      <c r="DW20" s="40"/>
      <c r="DX20" s="40"/>
      <c r="DY20" s="40"/>
      <c r="DZ20" s="40"/>
      <c r="EA20" s="40"/>
      <c r="EB20" s="40"/>
      <c r="EC20" s="40"/>
      <c r="ED20" s="40"/>
      <c r="EE20" s="30"/>
    </row>
    <row r="21" spans="1:148" hidden="1">
      <c r="C21" s="23" t="str">
        <f>'Avoided Cost Case'!C21</f>
        <v>COB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30"/>
      <c r="ER21" s="31" t="str">
        <f>'Avoided Cost Case'!ER21</f>
        <v>Hide Row</v>
      </c>
    </row>
    <row r="22" spans="1:148" hidden="1">
      <c r="C22" s="23" t="str">
        <f>'Avoided Cost Case'!C22</f>
        <v>Four Corners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30"/>
      <c r="ER22" s="31" t="str">
        <f>'Avoided Cost Case'!ER22</f>
        <v>Hide Row</v>
      </c>
    </row>
    <row r="23" spans="1:148" hidden="1">
      <c r="C23" s="23" t="str">
        <f>'Avoided Cost Case'!C23</f>
        <v>Mid Columbia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30"/>
      <c r="ER23" s="31" t="str">
        <f>'Avoided Cost Case'!ER23</f>
        <v xml:space="preserve"> - </v>
      </c>
    </row>
    <row r="24" spans="1:148" hidden="1">
      <c r="C24" s="23" t="str">
        <f>'Avoided Cost Case'!C24</f>
        <v>Mona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30"/>
      <c r="ER24" s="31" t="str">
        <f>'Avoided Cost Case'!ER24</f>
        <v>Hide Row</v>
      </c>
    </row>
    <row r="25" spans="1:148" hidden="1">
      <c r="C25" s="23" t="str">
        <f>'Avoided Cost Case'!C25</f>
        <v>Palo Verde</v>
      </c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30"/>
      <c r="ER25" s="31" t="str">
        <f>'Avoided Cost Case'!ER25</f>
        <v xml:space="preserve"> - </v>
      </c>
    </row>
    <row r="26" spans="1:148" hidden="1">
      <c r="C26" s="23" t="str">
        <f>'Avoided Cost Case'!C26</f>
        <v>SP15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30"/>
      <c r="ER26" s="31" t="str">
        <f>'Avoided Cost Case'!ER26</f>
        <v>Hide Row</v>
      </c>
    </row>
    <row r="27" spans="1:148" s="43" customFormat="1" ht="15" hidden="1">
      <c r="A27" s="42"/>
      <c r="C27" s="23" t="str">
        <f>'Avoided Cost Case'!C27</f>
        <v>STF Index Trades</v>
      </c>
      <c r="D27" s="2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44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31" t="str">
        <f>'Avoided Cost Case'!ER27</f>
        <v>Hide Row</v>
      </c>
    </row>
    <row r="28" spans="1:148" s="43" customFormat="1" hidden="1">
      <c r="A28" s="42"/>
      <c r="C28" s="23"/>
      <c r="D28" s="22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4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7"/>
    </row>
    <row r="29" spans="1:148" hidden="1">
      <c r="B29" s="22" t="str">
        <f>'Avoided Cost Case'!B29</f>
        <v>Total Short Term Firm Sales</v>
      </c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30"/>
    </row>
    <row r="30" spans="1:148" hidden="1"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30"/>
    </row>
    <row r="31" spans="1:148" hidden="1">
      <c r="B31" s="22" t="str">
        <f>'Avoided Cost Case'!B31</f>
        <v>System Balancing Sales</v>
      </c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30"/>
    </row>
    <row r="32" spans="1:148" hidden="1">
      <c r="C32" s="23" t="str">
        <f>'Avoided Cost Case'!C32</f>
        <v>COB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30"/>
      <c r="ER32" s="31" t="str">
        <f>'Avoided Cost Case'!ER32</f>
        <v xml:space="preserve"> - </v>
      </c>
    </row>
    <row r="33" spans="1:148" hidden="1">
      <c r="C33" s="23" t="str">
        <f>'Avoided Cost Case'!C33</f>
        <v>Four Corners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30"/>
      <c r="ER33" s="31" t="str">
        <f>'Avoided Cost Case'!ER33</f>
        <v xml:space="preserve"> - </v>
      </c>
    </row>
    <row r="34" spans="1:148" s="43" customFormat="1" hidden="1">
      <c r="A34" s="42"/>
      <c r="C34" s="23" t="str">
        <f>'Avoided Cost Case'!C34</f>
        <v>Mid Columbia</v>
      </c>
      <c r="D34" s="22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44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31" t="str">
        <f>'Avoided Cost Case'!ER34</f>
        <v xml:space="preserve"> - </v>
      </c>
    </row>
    <row r="35" spans="1:148" s="43" customFormat="1" hidden="1">
      <c r="A35" s="42"/>
      <c r="C35" s="23" t="str">
        <f>'Avoided Cost Case'!C35</f>
        <v>Mona</v>
      </c>
      <c r="D35" s="22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44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31" t="str">
        <f>'Avoided Cost Case'!ER35</f>
        <v xml:space="preserve"> - </v>
      </c>
    </row>
    <row r="36" spans="1:148" s="43" customFormat="1" hidden="1">
      <c r="A36" s="42"/>
      <c r="C36" s="23" t="str">
        <f>'Avoided Cost Case'!C36</f>
        <v>Palo Verde</v>
      </c>
      <c r="D36" s="22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44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31" t="str">
        <f>'Avoided Cost Case'!ER36</f>
        <v xml:space="preserve"> - </v>
      </c>
    </row>
    <row r="37" spans="1:148" hidden="1">
      <c r="C37" s="23" t="str">
        <f>'Avoided Cost Case'!C37</f>
        <v>SP15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30"/>
      <c r="ER37" s="31" t="str">
        <f>'Avoided Cost Case'!ER37</f>
        <v>Hide Row</v>
      </c>
    </row>
    <row r="38" spans="1:148" hidden="1">
      <c r="C38" s="23" t="str">
        <f>'Avoided Cost Case'!C38</f>
        <v>EIM Exports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30"/>
      <c r="ER38" s="47"/>
    </row>
    <row r="39" spans="1:148" s="43" customFormat="1" ht="15" hidden="1">
      <c r="A39" s="42"/>
      <c r="C39" s="23" t="str">
        <f>'Avoided Cost Case'!C39</f>
        <v>Trapped Energy</v>
      </c>
      <c r="D39" s="2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44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7"/>
    </row>
    <row r="40" spans="1:148" s="43" customFormat="1" hidden="1">
      <c r="A40" s="42"/>
      <c r="C40" s="23"/>
      <c r="D40" s="22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4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7"/>
    </row>
    <row r="41" spans="1:148" hidden="1">
      <c r="B41" s="22" t="str">
        <f>'Avoided Cost Case'!B41</f>
        <v>Total System Balancing Sales</v>
      </c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30"/>
    </row>
    <row r="42" spans="1:148" hidden="1"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30"/>
    </row>
    <row r="43" spans="1:148" ht="15.75" hidden="1">
      <c r="A43" s="17" t="str">
        <f>'Avoided Cost Case'!A43</f>
        <v>Total Special Sales For Resale</v>
      </c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30"/>
      <c r="ER43" s="48"/>
    </row>
    <row r="44" spans="1:148" ht="15.75" hidden="1">
      <c r="A44" s="17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30"/>
    </row>
    <row r="45" spans="1:148" hidden="1"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30"/>
    </row>
    <row r="46" spans="1:148" s="2" customFormat="1" ht="18" hidden="1">
      <c r="A46" s="1" t="str">
        <f>'Avoided Cost Case'!A46</f>
        <v>Purchased Power &amp; Net Interchange</v>
      </c>
      <c r="C46" s="3"/>
      <c r="D46" s="22"/>
      <c r="E46" s="49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49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49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49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49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49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49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49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49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49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1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9"/>
    </row>
    <row r="47" spans="1:148" hidden="1">
      <c r="B47" s="22" t="str">
        <f>'Avoided Cost Case'!B47</f>
        <v>Long Term Firm Purchases</v>
      </c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30"/>
    </row>
    <row r="48" spans="1:148" hidden="1">
      <c r="C48" s="28" t="str">
        <f>'Avoided Cost Case'!C48</f>
        <v>APS Supplemental p27875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30"/>
      <c r="ER48" s="31" t="str">
        <f>'Avoided Cost Case'!ER48</f>
        <v xml:space="preserve"> - </v>
      </c>
    </row>
    <row r="49" spans="3:148" hidden="1">
      <c r="C49" s="28" t="str">
        <f>'Avoided Cost Case'!C49</f>
        <v xml:space="preserve">Combine Hills Wind p160595 </v>
      </c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30"/>
      <c r="ER49" s="31" t="str">
        <f>'Avoided Cost Case'!ER49</f>
        <v xml:space="preserve"> - </v>
      </c>
    </row>
    <row r="50" spans="3:148" hidden="1">
      <c r="C50" s="28" t="str">
        <f>'Avoided Cost Case'!C50</f>
        <v>Constellation Seasonal 2013-2016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30"/>
      <c r="ER50" s="31" t="str">
        <f>'Avoided Cost Case'!ER50</f>
        <v xml:space="preserve"> - </v>
      </c>
    </row>
    <row r="51" spans="3:148" hidden="1">
      <c r="C51" s="28" t="str">
        <f>'Avoided Cost Case'!C51</f>
        <v>Deseret Purchase p194277</v>
      </c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30"/>
      <c r="ER51" s="31" t="str">
        <f>'Avoided Cost Case'!ER51</f>
        <v xml:space="preserve"> - </v>
      </c>
    </row>
    <row r="52" spans="3:148" hidden="1">
      <c r="C52" s="28" t="str">
        <f>'Avoided Cost Case'!C52</f>
        <v>Douglas PUD Settlement p38185</v>
      </c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30"/>
      <c r="ER52" s="31" t="str">
        <f>'Avoided Cost Case'!ER52</f>
        <v xml:space="preserve"> - </v>
      </c>
    </row>
    <row r="53" spans="3:148" hidden="1">
      <c r="C53" s="28" t="str">
        <f>'Avoided Cost Case'!C53</f>
        <v>Georgia-Pacific Camas</v>
      </c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30"/>
      <c r="ER53" s="31" t="str">
        <f>'Avoided Cost Case'!ER53</f>
        <v>Hide Row</v>
      </c>
    </row>
    <row r="54" spans="3:148" hidden="1">
      <c r="C54" s="28" t="str">
        <f>'Avoided Cost Case'!C54</f>
        <v>Gemstate p99489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30"/>
      <c r="ER54" s="31" t="str">
        <f>'Avoided Cost Case'!ER54</f>
        <v xml:space="preserve"> - </v>
      </c>
    </row>
    <row r="55" spans="3:148" hidden="1">
      <c r="C55" s="28" t="str">
        <f>'Avoided Cost Case'!C55</f>
        <v>Hermiston Purchase p99563</v>
      </c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30"/>
      <c r="ER55" s="31"/>
    </row>
    <row r="56" spans="3:148" hidden="1">
      <c r="C56" s="28" t="str">
        <f>'Avoided Cost Case'!C56</f>
        <v>Hurricane Purchase p393045</v>
      </c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30"/>
      <c r="ER56" s="31" t="str">
        <f>'Avoided Cost Case'!ER56</f>
        <v xml:space="preserve"> - </v>
      </c>
    </row>
    <row r="57" spans="3:148" hidden="1">
      <c r="C57" s="28" t="str">
        <f>'Avoided Cost Case'!C57</f>
        <v>IPP Purchase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30"/>
      <c r="ER57" s="31" t="str">
        <f>'Avoided Cost Case'!ER57</f>
        <v xml:space="preserve"> - </v>
      </c>
    </row>
    <row r="58" spans="3:148" hidden="1">
      <c r="C58" s="28" t="str">
        <f>'Avoided Cost Case'!C58</f>
        <v>MagCorp Reserves p510378</v>
      </c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30"/>
      <c r="ER58" s="31" t="str">
        <f>'Avoided Cost Case'!ER58</f>
        <v xml:space="preserve"> - </v>
      </c>
    </row>
    <row r="59" spans="3:148" hidden="1">
      <c r="C59" s="28" t="str">
        <f>'Avoided Cost Case'!C59</f>
        <v>Nucor p346856</v>
      </c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30"/>
      <c r="ER59" s="31" t="str">
        <f>'Avoided Cost Case'!ER59</f>
        <v xml:space="preserve"> - </v>
      </c>
    </row>
    <row r="60" spans="3:148" hidden="1">
      <c r="C60" s="28" t="str">
        <f>'Avoided Cost Case'!C60</f>
        <v>P4 Production p137215/p145258</v>
      </c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30"/>
      <c r="ER60" s="31" t="str">
        <f>'Avoided Cost Case'!ER60</f>
        <v xml:space="preserve"> - </v>
      </c>
    </row>
    <row r="61" spans="3:148" hidden="1">
      <c r="C61" s="28" t="str">
        <f>'Avoided Cost Case'!C61</f>
        <v>PGE Cove p83984</v>
      </c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30"/>
      <c r="ER61" s="31" t="str">
        <f>'Avoided Cost Case'!ER61</f>
        <v xml:space="preserve"> - </v>
      </c>
    </row>
    <row r="62" spans="3:148" hidden="1">
      <c r="C62" s="28" t="str">
        <f>'Avoided Cost Case'!C62</f>
        <v>Rock River Wind p100371</v>
      </c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30"/>
      <c r="ER62" s="31" t="str">
        <f>'Avoided Cost Case'!ER62</f>
        <v xml:space="preserve"> - </v>
      </c>
    </row>
    <row r="63" spans="3:148" hidden="1">
      <c r="C63" s="28" t="str">
        <f>'Avoided Cost Case'!C63</f>
        <v>Small Purchases east</v>
      </c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30"/>
      <c r="ER63" s="31" t="str">
        <f>'Avoided Cost Case'!ER63</f>
        <v xml:space="preserve"> - </v>
      </c>
    </row>
    <row r="64" spans="3:148" hidden="1">
      <c r="C64" s="28" t="str">
        <f>'Avoided Cost Case'!C64</f>
        <v>Small Purchases west</v>
      </c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30"/>
      <c r="ER64" s="31" t="str">
        <f>'Avoided Cost Case'!ER64</f>
        <v xml:space="preserve"> - </v>
      </c>
    </row>
    <row r="65" spans="1:148" hidden="1">
      <c r="C65" s="28" t="str">
        <f>'Avoided Cost Case'!C65</f>
        <v>Three Buttes Wind p460457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30"/>
      <c r="ER65" s="31" t="str">
        <f>'Avoided Cost Case'!ER65</f>
        <v xml:space="preserve"> - </v>
      </c>
    </row>
    <row r="66" spans="1:148" hidden="1">
      <c r="C66" s="28" t="str">
        <f>'Avoided Cost Case'!C66</f>
        <v>Top of the World Wind p522807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30"/>
      <c r="ER66" s="31" t="str">
        <f>'Avoided Cost Case'!ER66</f>
        <v xml:space="preserve"> - </v>
      </c>
    </row>
    <row r="67" spans="1:148" hidden="1">
      <c r="C67" s="28" t="str">
        <f>'Avoided Cost Case'!C67</f>
        <v>Tri-State Purchase p27057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30"/>
      <c r="ER67" s="31" t="str">
        <f>'Avoided Cost Case'!ER67</f>
        <v xml:space="preserve"> - </v>
      </c>
    </row>
    <row r="68" spans="1:148" hidden="1">
      <c r="C68" s="28" t="str">
        <f>'Avoided Cost Case'!C68</f>
        <v>UAMPS p1626656-7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30"/>
      <c r="ER68" s="31" t="str">
        <f>'Avoided Cost Case'!ER68</f>
        <v xml:space="preserve"> - </v>
      </c>
    </row>
    <row r="69" spans="1:148" hidden="1">
      <c r="C69" s="28" t="str">
        <f>'Avoided Cost Case'!C69</f>
        <v>UMPA p1625961</v>
      </c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30"/>
      <c r="ER69" s="31" t="str">
        <f>'Avoided Cost Case'!ER69</f>
        <v xml:space="preserve"> - </v>
      </c>
    </row>
    <row r="70" spans="1:148" hidden="1">
      <c r="C70" s="28" t="str">
        <f>'Avoided Cost Case'!C70</f>
        <v>Wolverine Creek Wind p244520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30"/>
      <c r="ER70" s="31" t="str">
        <f>'Avoided Cost Case'!ER70</f>
        <v xml:space="preserve"> - </v>
      </c>
    </row>
    <row r="71" spans="1:148" hidden="1">
      <c r="A71" s="52"/>
      <c r="B71" s="24"/>
      <c r="C71" s="53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54"/>
      <c r="ER71" s="55"/>
    </row>
    <row r="72" spans="1:148" hidden="1">
      <c r="A72" s="52"/>
      <c r="B72" s="24" t="str">
        <f>'Avoided Cost Case'!B72</f>
        <v>Sub Total Long Term Firm Purchases</v>
      </c>
      <c r="C72" s="53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R72" s="55"/>
    </row>
    <row r="73" spans="1:148" hidden="1">
      <c r="A73" s="52"/>
      <c r="B73" s="24"/>
      <c r="C73" s="53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54"/>
      <c r="ER73" s="55"/>
    </row>
    <row r="74" spans="1:148" hidden="1">
      <c r="A74" s="52"/>
      <c r="B74" s="24" t="str">
        <f>'Avoided Cost Case'!B74</f>
        <v>Qualifying Facilities</v>
      </c>
      <c r="C74" s="53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54"/>
      <c r="ER74" s="55"/>
    </row>
    <row r="75" spans="1:148" hidden="1">
      <c r="C75" s="28" t="str">
        <f>'Avoided Cost Case'!C75</f>
        <v>Avoided Cost Resource</v>
      </c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54"/>
      <c r="EI75" s="25" t="s">
        <v>1</v>
      </c>
      <c r="ER75" s="55"/>
    </row>
    <row r="76" spans="1:148" hidden="1">
      <c r="C76" s="56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30"/>
      <c r="ER76" s="55"/>
    </row>
    <row r="77" spans="1:148" hidden="1">
      <c r="C77" s="28" t="str">
        <f>'Avoided Cost Case'!C77</f>
        <v>Potential QFs  - BPA NITS</v>
      </c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30"/>
      <c r="ER77" s="31" t="str">
        <f>'Avoided Cost Case'!ER77</f>
        <v xml:space="preserve"> - </v>
      </c>
    </row>
    <row r="78" spans="1:148" hidden="1">
      <c r="C78" s="28" t="str">
        <f>'Avoided Cost Case'!C78</f>
        <v>Potential QFs  - Central Oregon</v>
      </c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30"/>
      <c r="ER78" s="31" t="str">
        <f>'Avoided Cost Case'!ER78</f>
        <v xml:space="preserve"> - </v>
      </c>
    </row>
    <row r="79" spans="1:148" hidden="1">
      <c r="C79" s="28" t="str">
        <f>'Avoided Cost Case'!C79</f>
        <v>Potential QFs  - Clover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30"/>
      <c r="ER79" s="31" t="str">
        <f>'Avoided Cost Case'!ER79</f>
        <v xml:space="preserve"> - </v>
      </c>
    </row>
    <row r="80" spans="1:148" hidden="1">
      <c r="C80" s="28" t="str">
        <f>'Avoided Cost Case'!C80</f>
        <v>Potential QFs  - Goshen</v>
      </c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30"/>
      <c r="ER80" s="31" t="str">
        <f>'Avoided Cost Case'!ER80</f>
        <v xml:space="preserve"> - </v>
      </c>
    </row>
    <row r="81" spans="1:148" hidden="1">
      <c r="C81" s="28" t="str">
        <f>'Avoided Cost Case'!C81</f>
        <v>Potential QFs  - Utah North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30"/>
      <c r="ER81" s="31" t="str">
        <f>'Avoided Cost Case'!ER81</f>
        <v xml:space="preserve"> - </v>
      </c>
    </row>
    <row r="82" spans="1:148" hidden="1">
      <c r="C82" s="28" t="str">
        <f>'Avoided Cost Case'!C82</f>
        <v>Potential QFs  - Utah South</v>
      </c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30"/>
      <c r="ER82" s="31" t="str">
        <f>'Avoided Cost Case'!ER82</f>
        <v xml:space="preserve"> - </v>
      </c>
    </row>
    <row r="83" spans="1:148" hidden="1">
      <c r="C83" s="28" t="str">
        <f>'Avoided Cost Case'!C83</f>
        <v>Potential QFs  - West Main</v>
      </c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30"/>
      <c r="ER83" s="31" t="str">
        <f>'Avoided Cost Case'!ER83</f>
        <v xml:space="preserve"> - </v>
      </c>
    </row>
    <row r="84" spans="1:148" hidden="1">
      <c r="C84" s="28" t="str">
        <f>'Avoided Cost Case'!C84</f>
        <v>Potential QFs  - Wyoming Northeast</v>
      </c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30"/>
      <c r="ER84" s="31" t="str">
        <f>'Avoided Cost Case'!ER84</f>
        <v xml:space="preserve"> - </v>
      </c>
    </row>
    <row r="85" spans="1:148" hidden="1">
      <c r="C85" s="28" t="str">
        <f>'Avoided Cost Case'!C85</f>
        <v>Potential QFs t used</v>
      </c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30"/>
      <c r="ER85" s="31" t="str">
        <f>'Avoided Cost Case'!ER85</f>
        <v>Hide Row</v>
      </c>
    </row>
    <row r="86" spans="1:148" hidden="1">
      <c r="C86" s="2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30"/>
      <c r="ER86" s="57"/>
    </row>
    <row r="87" spans="1:148" hidden="1">
      <c r="A87" s="52"/>
      <c r="B87" s="24"/>
      <c r="C87" s="53" t="str">
        <f>'Avoided Cost Case'!C87</f>
        <v>QF California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54"/>
      <c r="ER87" s="31" t="str">
        <f>'Avoided Cost Case'!ER87</f>
        <v xml:space="preserve"> - </v>
      </c>
    </row>
    <row r="88" spans="1:148" hidden="1">
      <c r="A88" s="52"/>
      <c r="B88" s="24"/>
      <c r="C88" s="53" t="str">
        <f>'Avoided Cost Case'!C88</f>
        <v>QF Idaho</v>
      </c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54"/>
      <c r="ER88" s="31" t="str">
        <f>'Avoided Cost Case'!ER88</f>
        <v xml:space="preserve"> - </v>
      </c>
    </row>
    <row r="89" spans="1:148" hidden="1">
      <c r="A89" s="52"/>
      <c r="B89" s="24"/>
      <c r="C89" s="53" t="str">
        <f>'Avoided Cost Case'!C89</f>
        <v>QF Oregon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54"/>
      <c r="ER89" s="31" t="str">
        <f>'Avoided Cost Case'!ER89</f>
        <v xml:space="preserve"> - </v>
      </c>
    </row>
    <row r="90" spans="1:148" hidden="1">
      <c r="A90" s="52"/>
      <c r="B90" s="24"/>
      <c r="C90" s="53" t="str">
        <f>'Avoided Cost Case'!C90</f>
        <v>QF Utah</v>
      </c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54"/>
      <c r="ER90" s="31" t="str">
        <f>'Avoided Cost Case'!ER90</f>
        <v xml:space="preserve"> - </v>
      </c>
    </row>
    <row r="91" spans="1:148" hidden="1">
      <c r="A91" s="52"/>
      <c r="B91" s="24"/>
      <c r="C91" s="53" t="str">
        <f>'Avoided Cost Case'!C91</f>
        <v>QF Washington</v>
      </c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54"/>
      <c r="ER91" s="31" t="str">
        <f>'Avoided Cost Case'!ER91</f>
        <v xml:space="preserve"> - </v>
      </c>
    </row>
    <row r="92" spans="1:148" hidden="1">
      <c r="A92" s="52"/>
      <c r="B92" s="24"/>
      <c r="C92" s="53" t="str">
        <f>'Avoided Cost Case'!C92</f>
        <v>QF Wyoming</v>
      </c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54"/>
      <c r="ER92" s="31" t="str">
        <f>'Avoided Cost Case'!ER92</f>
        <v xml:space="preserve"> - </v>
      </c>
    </row>
    <row r="93" spans="1:148" hidden="1">
      <c r="A93" s="52"/>
      <c r="B93" s="24"/>
      <c r="C93" s="53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54"/>
      <c r="ER93" s="31"/>
    </row>
    <row r="94" spans="1:148" hidden="1">
      <c r="A94" s="52"/>
      <c r="B94" s="24"/>
      <c r="C94" s="28" t="str">
        <f>'Avoided Cost Case'!C94</f>
        <v>Biomass p234159 QF</v>
      </c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30"/>
      <c r="ER94" s="31" t="str">
        <f>'Avoided Cost Case'!ER94</f>
        <v xml:space="preserve"> - </v>
      </c>
    </row>
    <row r="95" spans="1:148" hidden="1">
      <c r="C95" s="28" t="str">
        <f>'Avoided Cost Case'!C95</f>
        <v>Black Cap II Solar QF</v>
      </c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30"/>
      <c r="ER95" s="31" t="str">
        <f>'Avoided Cost Case'!ER95</f>
        <v>Hide Row</v>
      </c>
    </row>
    <row r="96" spans="1:148" hidden="1">
      <c r="C96" s="28" t="str">
        <f>'Avoided Cost Case'!C96</f>
        <v>Champlin Blue Mtn Wind QF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30"/>
      <c r="ER96" s="31" t="str">
        <f>'Avoided Cost Case'!ER96</f>
        <v>Hide Row</v>
      </c>
    </row>
    <row r="97" spans="3:148" hidden="1">
      <c r="C97" s="28" t="str">
        <f>'Avoided Cost Case'!C97</f>
        <v>Chevron Wind p499335 QF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30"/>
      <c r="ER97" s="31" t="str">
        <f>'Avoided Cost Case'!ER97</f>
        <v xml:space="preserve"> - </v>
      </c>
    </row>
    <row r="98" spans="3:148" hidden="1">
      <c r="C98" s="28" t="str">
        <f>'Avoided Cost Case'!C98</f>
        <v>DCFP p316701 QF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30"/>
      <c r="ER98" s="31" t="str">
        <f>'Avoided Cost Case'!ER98</f>
        <v xml:space="preserve"> - </v>
      </c>
    </row>
    <row r="99" spans="3:148" hidden="1">
      <c r="C99" s="28" t="str">
        <f>'Avoided Cost Case'!C99</f>
        <v>Evergreen BioPower p351030 QF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30"/>
      <c r="ER99" s="31" t="str">
        <f>'Avoided Cost Case'!ER99</f>
        <v xml:space="preserve"> - </v>
      </c>
    </row>
    <row r="100" spans="3:148" hidden="1">
      <c r="C100" s="28" t="str">
        <f>'Avoided Cost Case'!C100</f>
        <v>ExxonMobil p255042 QF</v>
      </c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30"/>
      <c r="ER100" s="31" t="str">
        <f>'Avoided Cost Case'!ER100</f>
        <v>Hide Row</v>
      </c>
    </row>
    <row r="101" spans="3:148" hidden="1">
      <c r="C101" s="28" t="str">
        <f>'Avoided Cost Case'!C101</f>
        <v>First Wind QF Projects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30"/>
      <c r="ER101" s="31" t="str">
        <f>'Avoided Cost Case'!ER101</f>
        <v xml:space="preserve"> - </v>
      </c>
    </row>
    <row r="102" spans="3:148" hidden="1">
      <c r="C102" s="28" t="str">
        <f>'Avoided Cost Case'!C102</f>
        <v>Five Pine Wind QF</v>
      </c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30"/>
      <c r="ER102" s="31" t="str">
        <f>'Avoided Cost Case'!ER102</f>
        <v xml:space="preserve"> - </v>
      </c>
    </row>
    <row r="103" spans="3:148" hidden="1">
      <c r="C103" s="28" t="str">
        <f>'Avoided Cost Case'!C103</f>
        <v>Foote Creek II &amp; III Wind QF</v>
      </c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30"/>
      <c r="ER103" s="31" t="str">
        <f>'Avoided Cost Case'!ER103</f>
        <v xml:space="preserve"> - </v>
      </c>
    </row>
    <row r="104" spans="3:148" hidden="1">
      <c r="C104" s="28" t="str">
        <f>'Avoided Cost Case'!C104</f>
        <v>Kennecott</v>
      </c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30"/>
      <c r="ER104" s="31" t="str">
        <f>'Avoided Cost Case'!ER104</f>
        <v>Hide Row</v>
      </c>
    </row>
    <row r="105" spans="3:148" hidden="1">
      <c r="C105" s="28" t="str">
        <f>'Avoided Cost Case'!C105</f>
        <v>Latigo Wind Park QF</v>
      </c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30"/>
      <c r="ER105" s="31" t="str">
        <f>'Avoided Cost Case'!ER105</f>
        <v xml:space="preserve"> - </v>
      </c>
    </row>
    <row r="106" spans="3:148" hidden="1">
      <c r="C106" s="28" t="str">
        <f>'Avoided Cost Case'!C106</f>
        <v>Long Ridge Wind I QF</v>
      </c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30"/>
      <c r="ER106" s="31" t="str">
        <f>'Avoided Cost Case'!ER106</f>
        <v>Hide Row</v>
      </c>
    </row>
    <row r="107" spans="3:148" hidden="1">
      <c r="C107" s="28" t="str">
        <f>'Avoided Cost Case'!C107</f>
        <v>Long Ridge Wind II QF</v>
      </c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30"/>
      <c r="ER107" s="31" t="str">
        <f>'Avoided Cost Case'!ER107</f>
        <v>Hide Row</v>
      </c>
    </row>
    <row r="108" spans="3:148" hidden="1">
      <c r="C108" s="28" t="str">
        <f>'Avoided Cost Case'!C108</f>
        <v>Mountain Wind 1 p367721 QF</v>
      </c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30"/>
      <c r="ER108" s="31" t="str">
        <f>'Avoided Cost Case'!ER108</f>
        <v xml:space="preserve"> - </v>
      </c>
    </row>
    <row r="109" spans="3:148" hidden="1">
      <c r="C109" s="28" t="str">
        <f>'Avoided Cost Case'!C109</f>
        <v>Mountain Wind 2 p398449 QF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30"/>
      <c r="ER109" s="31" t="str">
        <f>'Avoided Cost Case'!ER109</f>
        <v xml:space="preserve"> - </v>
      </c>
    </row>
    <row r="110" spans="3:148" hidden="1">
      <c r="C110" s="28" t="str">
        <f>'Avoided Cost Case'!C110</f>
        <v>North Point Wind QF</v>
      </c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30"/>
      <c r="ER110" s="31" t="str">
        <f>'Avoided Cost Case'!ER110</f>
        <v xml:space="preserve"> - </v>
      </c>
    </row>
    <row r="111" spans="3:148" hidden="1">
      <c r="C111" s="28" t="str">
        <f>'Avoided Cost Case'!C111</f>
        <v>OM Power I Geothermal QF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30"/>
      <c r="ER111" s="31" t="str">
        <f>'Avoided Cost Case'!ER111</f>
        <v>Hide Row</v>
      </c>
    </row>
    <row r="112" spans="3:148" hidden="1">
      <c r="C112" s="28" t="str">
        <f>'Avoided Cost Case'!C112</f>
        <v>Oregon Sch 37 QFs</v>
      </c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30"/>
      <c r="ER112" s="31" t="str">
        <f>'Avoided Cost Case'!ER112</f>
        <v xml:space="preserve"> - </v>
      </c>
    </row>
    <row r="113" spans="3:148" hidden="1">
      <c r="C113" s="28" t="str">
        <f>'Avoided Cost Case'!C113</f>
        <v>Oregon Wind Farm QF</v>
      </c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30"/>
      <c r="ER113" s="31" t="str">
        <f>'Avoided Cost Case'!ER113</f>
        <v xml:space="preserve"> - </v>
      </c>
    </row>
    <row r="114" spans="3:148" hidden="1">
      <c r="C114" s="28" t="str">
        <f>'Avoided Cost Case'!C114</f>
        <v>Pavant Solar QF</v>
      </c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30"/>
      <c r="ER114" s="31" t="str">
        <f>'Avoided Cost Case'!ER114</f>
        <v>Hide Row</v>
      </c>
    </row>
    <row r="115" spans="3:148" hidden="1">
      <c r="C115" s="28" t="str">
        <f>'Avoided Cost Case'!C115</f>
        <v>Pioneer Wind Park I QF</v>
      </c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30"/>
      <c r="ER115" s="31" t="str">
        <f>'Avoided Cost Case'!ER115</f>
        <v xml:space="preserve"> - </v>
      </c>
    </row>
    <row r="116" spans="3:148" hidden="1">
      <c r="C116" s="28" t="str">
        <f>'Avoided Cost Case'!C116</f>
        <v>Power County North Wind QF p575612</v>
      </c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30"/>
      <c r="ER116" s="31" t="str">
        <f>'Avoided Cost Case'!ER116</f>
        <v xml:space="preserve"> - </v>
      </c>
    </row>
    <row r="117" spans="3:148" hidden="1">
      <c r="C117" s="28" t="str">
        <f>'Avoided Cost Case'!C117</f>
        <v>Power County South Wind QF p575614</v>
      </c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30"/>
      <c r="ER117" s="31" t="str">
        <f>'Avoided Cost Case'!ER117</f>
        <v xml:space="preserve"> - </v>
      </c>
    </row>
    <row r="118" spans="3:148" hidden="1">
      <c r="C118" s="28" t="str">
        <f>'Avoided Cost Case'!C118</f>
        <v>Roseburg Dillard QF</v>
      </c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30"/>
      <c r="ER118" s="31" t="str">
        <f>'Avoided Cost Case'!ER118</f>
        <v xml:space="preserve"> - </v>
      </c>
    </row>
    <row r="119" spans="3:148" hidden="1">
      <c r="C119" s="28" t="str">
        <f>'Avoided Cost Case'!C119</f>
        <v>SF Phosphates p350125 QF</v>
      </c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30"/>
      <c r="ER119" s="31" t="str">
        <f>'Avoided Cost Case'!ER119</f>
        <v>Hide Row</v>
      </c>
    </row>
    <row r="120" spans="3:148" hidden="1">
      <c r="C120" s="28" t="str">
        <f>'Avoided Cost Case'!C120</f>
        <v>Spanish Fork Wind 2 p311681 QF</v>
      </c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30"/>
      <c r="ER120" s="31" t="str">
        <f>'Avoided Cost Case'!ER120</f>
        <v xml:space="preserve"> - </v>
      </c>
    </row>
    <row r="121" spans="3:148" hidden="1">
      <c r="C121" s="28" t="str">
        <f>'Avoided Cost Case'!C121</f>
        <v>Sunnyside p83997/p59965 QF</v>
      </c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30"/>
      <c r="ER121" s="31" t="str">
        <f>'Avoided Cost Case'!ER121</f>
        <v xml:space="preserve"> - </v>
      </c>
    </row>
    <row r="122" spans="3:148" hidden="1">
      <c r="C122" s="28" t="str">
        <f>'Avoided Cost Case'!C122</f>
        <v>Tata Chemicals QF</v>
      </c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30"/>
      <c r="ER122" s="31" t="str">
        <f>'Avoided Cost Case'!ER122</f>
        <v>Hide Row</v>
      </c>
    </row>
    <row r="123" spans="3:148" hidden="1">
      <c r="C123" s="28" t="str">
        <f>'Avoided Cost Case'!C123</f>
        <v>Tesoro QF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30"/>
      <c r="ER123" s="31" t="str">
        <f>'Avoided Cost Case'!ER123</f>
        <v xml:space="preserve"> - </v>
      </c>
    </row>
    <row r="124" spans="3:148" hidden="1">
      <c r="C124" s="28" t="str">
        <f>'Avoided Cost Case'!C124</f>
        <v>Threemile Canyon Wind QF p500139</v>
      </c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30"/>
      <c r="ER124" s="31" t="str">
        <f>'Avoided Cost Case'!ER124</f>
        <v xml:space="preserve"> - </v>
      </c>
    </row>
    <row r="125" spans="3:148" hidden="1">
      <c r="C125" s="28" t="s">
        <v>2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30"/>
      <c r="ER125" s="31" t="str">
        <f>'Avoided Cost Case'!ER125</f>
        <v>Hide Row</v>
      </c>
    </row>
    <row r="126" spans="3:148" hidden="1">
      <c r="C126" s="28" t="str">
        <f>'Avoided Cost Case'!C126</f>
        <v>Utah Pavant Solar I &amp; II QF</v>
      </c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30"/>
      <c r="ER126" s="31" t="str">
        <f>'Avoided Cost Case'!ER126</f>
        <v xml:space="preserve"> - </v>
      </c>
    </row>
    <row r="127" spans="3:148" hidden="1">
      <c r="C127" s="28" t="str">
        <f>'Avoided Cost Case'!C127</f>
        <v>Utah Red Hills Solar QF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30"/>
      <c r="ER127" s="31" t="str">
        <f>'Avoided Cost Case'!ER127</f>
        <v xml:space="preserve"> - </v>
      </c>
    </row>
    <row r="128" spans="3:148" hidden="1">
      <c r="C128" s="28" t="str">
        <f>'Avoided Cost Case'!C128</f>
        <v>Utah SunEdison Wind QF Projects</v>
      </c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30"/>
      <c r="ER128" s="31" t="str">
        <f>'Avoided Cost Case'!ER128</f>
        <v xml:space="preserve"> - </v>
      </c>
    </row>
    <row r="129" spans="1:148" ht="15" hidden="1">
      <c r="C129" s="28" t="str">
        <f>'Avoided Cost Case'!C129</f>
        <v>Utah Sch 37 Solar</v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0"/>
      <c r="ER129" s="31" t="str">
        <f>'Avoided Cost Case'!ER129</f>
        <v xml:space="preserve"> - </v>
      </c>
    </row>
    <row r="130" spans="1:148" hidden="1">
      <c r="A130" s="52"/>
      <c r="B130" s="24"/>
      <c r="C130" s="53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54"/>
      <c r="ER130" s="55"/>
    </row>
    <row r="131" spans="1:148" hidden="1">
      <c r="A131" s="52"/>
      <c r="B131" s="24" t="str">
        <f>'Avoided Cost Case'!B131</f>
        <v>Total Qualifying Facilities</v>
      </c>
      <c r="C131" s="53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R131" s="55"/>
    </row>
    <row r="132" spans="1:148" hidden="1">
      <c r="A132" s="52"/>
      <c r="B132" s="24"/>
      <c r="C132" s="5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54"/>
      <c r="ER132" s="55"/>
    </row>
    <row r="133" spans="1:148" hidden="1">
      <c r="A133" s="52"/>
      <c r="B133" s="24" t="str">
        <f>'Avoided Cost Case'!B133</f>
        <v>Mid-Columbia Contracts</v>
      </c>
      <c r="C133" s="5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54"/>
      <c r="ER133" s="55"/>
    </row>
    <row r="134" spans="1:148" hidden="1">
      <c r="A134" s="52"/>
      <c r="B134" s="24"/>
      <c r="C134" s="53" t="str">
        <f>'Avoided Cost Case'!C134</f>
        <v>Douglas - Wells p60828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54"/>
      <c r="EL134" s="58"/>
      <c r="EM134" s="58"/>
      <c r="ER134" s="31" t="str">
        <f>'Avoided Cost Case'!ER134</f>
        <v xml:space="preserve"> - </v>
      </c>
    </row>
    <row r="135" spans="1:148" hidden="1">
      <c r="C135" s="28" t="str">
        <f>'Avoided Cost Case'!C135</f>
        <v>Grant Reasonable</v>
      </c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30"/>
      <c r="ER135" s="31" t="str">
        <f>'Avoided Cost Case'!ER135</f>
        <v xml:space="preserve"> - </v>
      </c>
    </row>
    <row r="136" spans="1:148" hidden="1">
      <c r="C136" s="28" t="str">
        <f>'Avoided Cost Case'!C136</f>
        <v>Grant Surplus p258951</v>
      </c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30"/>
      <c r="ER136" s="31" t="str">
        <f>'Avoided Cost Case'!ER136</f>
        <v xml:space="preserve"> - </v>
      </c>
    </row>
    <row r="137" spans="1:148" ht="15" hidden="1">
      <c r="C137" s="28" t="str">
        <f>'Avoided Cost Case'!C137</f>
        <v>Grant - Wanapum p60825</v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0"/>
      <c r="ER137" s="31" t="str">
        <f>'Avoided Cost Case'!ER137</f>
        <v xml:space="preserve"> - </v>
      </c>
    </row>
    <row r="138" spans="1:148" hidden="1">
      <c r="A138" s="52"/>
      <c r="B138" s="24"/>
      <c r="C138" s="53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54"/>
      <c r="ER138" s="55"/>
    </row>
    <row r="139" spans="1:148" hidden="1">
      <c r="A139" s="52"/>
      <c r="B139" s="24" t="str">
        <f>'Avoided Cost Case'!B139</f>
        <v>Total Mid-Columbia Contracts</v>
      </c>
      <c r="C139" s="5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54"/>
      <c r="ER139" s="55"/>
    </row>
    <row r="140" spans="1:148" hidden="1">
      <c r="A140" s="52"/>
      <c r="B140" s="24"/>
      <c r="C140" s="53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54"/>
      <c r="ER140" s="55"/>
    </row>
    <row r="141" spans="1:148" hidden="1">
      <c r="B141" s="22" t="str">
        <f>'Avoided Cost Case'!B141</f>
        <v>Total Long Term Firm Purchases</v>
      </c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54"/>
    </row>
    <row r="142" spans="1:148" hidden="1"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30"/>
    </row>
    <row r="143" spans="1:148" hidden="1">
      <c r="B143" s="22" t="str">
        <f>'Avoided Cost Case'!B143</f>
        <v>Storage &amp; Exchange</v>
      </c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30"/>
    </row>
    <row r="144" spans="1:148" hidden="1">
      <c r="C144" s="28" t="str">
        <f>'Avoided Cost Case'!C144</f>
        <v>APS Exchange p58118/s58119</v>
      </c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30"/>
      <c r="ER144" s="31" t="str">
        <f>'Avoided Cost Case'!ER144</f>
        <v xml:space="preserve"> - </v>
      </c>
    </row>
    <row r="145" spans="2:148" hidden="1">
      <c r="C145" s="28" t="str">
        <f>'Avoided Cost Case'!C145</f>
        <v xml:space="preserve">BPA FC II Wind p63507 </v>
      </c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30"/>
      <c r="ER145" s="31" t="str">
        <f>'Avoided Cost Case'!ER145</f>
        <v>Hide Row</v>
      </c>
    </row>
    <row r="146" spans="2:148" hidden="1">
      <c r="C146" s="28" t="str">
        <f>'Avoided Cost Case'!C146</f>
        <v xml:space="preserve">BPA FC IV Wind p79207 </v>
      </c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30"/>
      <c r="ER146" s="31" t="str">
        <f>'Avoided Cost Case'!ER146</f>
        <v xml:space="preserve"> - </v>
      </c>
    </row>
    <row r="147" spans="2:148" hidden="1">
      <c r="C147" s="28" t="str">
        <f>'Avoided Cost Case'!C147</f>
        <v>BPA Exchange</v>
      </c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30"/>
      <c r="ER147" s="31" t="str">
        <f>'Avoided Cost Case'!ER147</f>
        <v>Hide Row</v>
      </c>
    </row>
    <row r="148" spans="2:148" hidden="1">
      <c r="C148" s="28" t="str">
        <f>'Avoided Cost Case'!C148</f>
        <v>BPA So. Idaho p64885/p83975/p64705</v>
      </c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30"/>
      <c r="ER148" s="31" t="str">
        <f>'Avoided Cost Case'!ER148</f>
        <v xml:space="preserve"> - </v>
      </c>
    </row>
    <row r="149" spans="2:148" hidden="1">
      <c r="C149" s="28" t="str">
        <f>'Avoided Cost Case'!C149</f>
        <v>Cowlitz Swift p65787</v>
      </c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30"/>
      <c r="ER149" s="31" t="str">
        <f>'Avoided Cost Case'!ER149</f>
        <v xml:space="preserve"> - </v>
      </c>
    </row>
    <row r="150" spans="2:148" hidden="1">
      <c r="C150" s="28" t="str">
        <f>'Avoided Cost Case'!C150</f>
        <v>EWEB FC I p63508/p63510</v>
      </c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30"/>
      <c r="ER150" s="31" t="str">
        <f>'Avoided Cost Case'!ER150</f>
        <v xml:space="preserve"> - </v>
      </c>
    </row>
    <row r="151" spans="2:148" hidden="1">
      <c r="C151" s="28" t="str">
        <f>'Avoided Cost Case'!C151</f>
        <v>PSCo Exchange p340325</v>
      </c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30"/>
      <c r="ER151" s="31" t="str">
        <f>'Avoided Cost Case'!ER151</f>
        <v xml:space="preserve"> - </v>
      </c>
    </row>
    <row r="152" spans="2:148" hidden="1">
      <c r="C152" s="28" t="str">
        <f>'Avoided Cost Case'!C152</f>
        <v>PSCO FC III p63362/s63361</v>
      </c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30"/>
      <c r="ER152" s="31" t="str">
        <f>'Avoided Cost Case'!ER152</f>
        <v>Hide Row</v>
      </c>
    </row>
    <row r="153" spans="2:148" hidden="1">
      <c r="C153" s="28" t="str">
        <f>'Avoided Cost Case'!C153</f>
        <v>Redding Exchange p66276</v>
      </c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30"/>
      <c r="ER153" s="31" t="str">
        <f>'Avoided Cost Case'!ER153</f>
        <v>Hide Row</v>
      </c>
    </row>
    <row r="154" spans="2:148" ht="15" hidden="1">
      <c r="C154" s="28" t="str">
        <f>'Avoided Cost Case'!C154</f>
        <v>SCL State Line p105228</v>
      </c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0"/>
      <c r="ER154" s="31" t="str">
        <f>'Avoided Cost Case'!ER154</f>
        <v xml:space="preserve"> - </v>
      </c>
    </row>
    <row r="155" spans="2:148" hidden="1"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30"/>
    </row>
    <row r="156" spans="2:148" hidden="1">
      <c r="B156" s="22" t="str">
        <f>"Total "&amp;B143</f>
        <v>Total Storage &amp; Exchange</v>
      </c>
      <c r="E156" s="29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29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29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29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29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29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29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29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29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29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30"/>
    </row>
    <row r="157" spans="2:148" hidden="1"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30"/>
    </row>
    <row r="158" spans="2:148" hidden="1">
      <c r="B158" s="22" t="str">
        <f>'Avoided Cost Case'!B158</f>
        <v>Short Term Firm Purchases</v>
      </c>
      <c r="E158" s="60"/>
      <c r="F158" s="59"/>
      <c r="G158" s="59"/>
      <c r="H158" s="59"/>
      <c r="I158" s="61"/>
      <c r="J158" s="62"/>
      <c r="K158" s="62"/>
      <c r="L158" s="62"/>
      <c r="M158" s="62"/>
      <c r="N158" s="62"/>
      <c r="O158" s="62"/>
      <c r="P158" s="62"/>
      <c r="Q158" s="62"/>
      <c r="R158" s="60"/>
      <c r="S158" s="59"/>
      <c r="T158" s="59"/>
      <c r="U158" s="59"/>
      <c r="V158" s="61"/>
      <c r="W158" s="62"/>
      <c r="X158" s="62"/>
      <c r="Y158" s="62"/>
      <c r="Z158" s="62"/>
      <c r="AA158" s="62"/>
      <c r="AB158" s="62"/>
      <c r="AC158" s="62"/>
      <c r="AD158" s="62"/>
      <c r="AE158" s="60"/>
      <c r="AF158" s="59"/>
      <c r="AG158" s="59"/>
      <c r="AH158" s="59"/>
      <c r="AI158" s="61"/>
      <c r="AJ158" s="62"/>
      <c r="AK158" s="62"/>
      <c r="AL158" s="62"/>
      <c r="AM158" s="62"/>
      <c r="AN158" s="62"/>
      <c r="AO158" s="62"/>
      <c r="AP158" s="62"/>
      <c r="AQ158" s="62"/>
      <c r="AR158" s="60"/>
      <c r="AS158" s="59"/>
      <c r="AT158" s="59"/>
      <c r="AU158" s="59"/>
      <c r="AV158" s="61"/>
      <c r="AW158" s="62"/>
      <c r="AX158" s="62"/>
      <c r="AY158" s="62"/>
      <c r="AZ158" s="62"/>
      <c r="BA158" s="62"/>
      <c r="BB158" s="62"/>
      <c r="BC158" s="62"/>
      <c r="BD158" s="62"/>
      <c r="BE158" s="60"/>
      <c r="BF158" s="59"/>
      <c r="BG158" s="59"/>
      <c r="BH158" s="59"/>
      <c r="BI158" s="61"/>
      <c r="BJ158" s="62"/>
      <c r="BK158" s="62"/>
      <c r="BL158" s="62"/>
      <c r="BM158" s="62"/>
      <c r="BN158" s="62"/>
      <c r="BO158" s="62"/>
      <c r="BP158" s="62"/>
      <c r="BQ158" s="62"/>
      <c r="BR158" s="60"/>
      <c r="BS158" s="59"/>
      <c r="BT158" s="59"/>
      <c r="BU158" s="59"/>
      <c r="BV158" s="61"/>
      <c r="BW158" s="62"/>
      <c r="BX158" s="62"/>
      <c r="BY158" s="62"/>
      <c r="BZ158" s="62"/>
      <c r="CA158" s="62"/>
      <c r="CB158" s="62"/>
      <c r="CC158" s="62"/>
      <c r="CD158" s="62"/>
      <c r="CE158" s="60"/>
      <c r="CF158" s="59"/>
      <c r="CG158" s="59"/>
      <c r="CH158" s="59"/>
      <c r="CI158" s="61"/>
      <c r="CJ158" s="62"/>
      <c r="CK158" s="62"/>
      <c r="CL158" s="62"/>
      <c r="CM158" s="62"/>
      <c r="CN158" s="62"/>
      <c r="CO158" s="62"/>
      <c r="CP158" s="62"/>
      <c r="CQ158" s="62"/>
      <c r="CR158" s="60"/>
      <c r="CS158" s="59"/>
      <c r="CT158" s="59"/>
      <c r="CU158" s="59"/>
      <c r="CV158" s="61"/>
      <c r="CW158" s="62"/>
      <c r="CX158" s="62"/>
      <c r="CY158" s="62"/>
      <c r="CZ158" s="62"/>
      <c r="DA158" s="62"/>
      <c r="DB158" s="62"/>
      <c r="DC158" s="62"/>
      <c r="DD158" s="62"/>
      <c r="DE158" s="60"/>
      <c r="DF158" s="59"/>
      <c r="DG158" s="59"/>
      <c r="DH158" s="59"/>
      <c r="DI158" s="61"/>
      <c r="DJ158" s="62"/>
      <c r="DK158" s="62"/>
      <c r="DL158" s="62"/>
      <c r="DM158" s="62"/>
      <c r="DN158" s="62"/>
      <c r="DO158" s="62"/>
      <c r="DP158" s="62"/>
      <c r="DQ158" s="62"/>
      <c r="DR158" s="60"/>
      <c r="DS158" s="59"/>
      <c r="DT158" s="59"/>
      <c r="DU158" s="59"/>
      <c r="DV158" s="61"/>
      <c r="DW158" s="62"/>
      <c r="DX158" s="62"/>
      <c r="DY158" s="62"/>
      <c r="DZ158" s="62"/>
      <c r="EA158" s="62"/>
      <c r="EB158" s="62"/>
      <c r="EC158" s="62"/>
      <c r="ED158" s="62"/>
      <c r="EE158" s="30"/>
    </row>
    <row r="159" spans="2:148" hidden="1">
      <c r="C159" s="23" t="str">
        <f>'Avoided Cost Case'!C159</f>
        <v>COB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30"/>
      <c r="ER159" s="31" t="str">
        <f>'Avoided Cost Case'!ER159</f>
        <v>Hide Row</v>
      </c>
    </row>
    <row r="160" spans="2:148" hidden="1">
      <c r="C160" s="23" t="str">
        <f>'Avoided Cost Case'!C160</f>
        <v>Four Corners</v>
      </c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30"/>
      <c r="ER160" s="31" t="str">
        <f>'Avoided Cost Case'!ER160</f>
        <v>Hide Row</v>
      </c>
    </row>
    <row r="161" spans="1:148" hidden="1">
      <c r="C161" s="23" t="str">
        <f>'Avoided Cost Case'!C161</f>
        <v>Mid Columbia</v>
      </c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30"/>
      <c r="ER161" s="31" t="str">
        <f>'Avoided Cost Case'!ER161</f>
        <v xml:space="preserve"> - </v>
      </c>
    </row>
    <row r="162" spans="1:148" hidden="1">
      <c r="C162" s="23" t="str">
        <f>'Avoided Cost Case'!C162</f>
        <v>Mona</v>
      </c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30"/>
      <c r="ER162" s="31" t="str">
        <f>'Avoided Cost Case'!ER162</f>
        <v>Hide Row</v>
      </c>
    </row>
    <row r="163" spans="1:148" hidden="1">
      <c r="C163" s="23" t="str">
        <f>'Avoided Cost Case'!C163</f>
        <v>Palo Verde</v>
      </c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30"/>
      <c r="ER163" s="31" t="str">
        <f>'Avoided Cost Case'!ER163</f>
        <v xml:space="preserve"> - </v>
      </c>
    </row>
    <row r="164" spans="1:148" hidden="1">
      <c r="C164" s="23" t="str">
        <f>'Avoided Cost Case'!C164</f>
        <v>SP15</v>
      </c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30"/>
      <c r="ER164" s="31" t="str">
        <f>'Avoided Cost Case'!ER164</f>
        <v>Hide Row</v>
      </c>
    </row>
    <row r="165" spans="1:148" hidden="1">
      <c r="C165" s="23" t="str">
        <f>'Avoided Cost Case'!C165</f>
        <v>STF Electric Swaps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30"/>
      <c r="EH165" s="58"/>
      <c r="EI165" s="58"/>
      <c r="EJ165" s="58"/>
      <c r="EK165" s="58"/>
      <c r="ER165" s="57"/>
    </row>
    <row r="166" spans="1:148" s="43" customFormat="1" ht="15" hidden="1">
      <c r="A166" s="42"/>
      <c r="C166" s="23" t="str">
        <f>'Avoided Cost Case'!C166</f>
        <v>STF Index Trades</v>
      </c>
      <c r="D166" s="2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44"/>
      <c r="EG166" s="45"/>
      <c r="EH166" s="58"/>
      <c r="EI166" s="58"/>
      <c r="EJ166" s="58"/>
      <c r="EK166" s="58"/>
      <c r="EL166" s="58"/>
      <c r="EM166" s="45"/>
      <c r="EN166" s="45"/>
      <c r="EO166" s="45"/>
      <c r="EP166" s="45"/>
      <c r="EQ166" s="45"/>
      <c r="ER166" s="57" t="str">
        <f>'Avoided Cost Case'!ER166</f>
        <v>Hide Row</v>
      </c>
    </row>
    <row r="167" spans="1:148" s="43" customFormat="1" hidden="1">
      <c r="A167" s="42"/>
      <c r="C167" s="63"/>
      <c r="D167" s="22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4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7"/>
    </row>
    <row r="168" spans="1:148" hidden="1">
      <c r="B168" s="22" t="str">
        <f>'Avoided Cost Case'!B168</f>
        <v>Total Short Term Firm Purchases</v>
      </c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30"/>
    </row>
    <row r="169" spans="1:148" hidden="1"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30"/>
    </row>
    <row r="170" spans="1:148" hidden="1">
      <c r="B170" s="22" t="str">
        <f>'Avoided Cost Case'!B170</f>
        <v>System Balancing Purchases</v>
      </c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30"/>
    </row>
    <row r="171" spans="1:148" hidden="1">
      <c r="C171" s="23" t="str">
        <f>'Avoided Cost Case'!C171</f>
        <v>COB</v>
      </c>
      <c r="E171" s="40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40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40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40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40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40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40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40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40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40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30"/>
      <c r="ER171" s="31" t="str">
        <f>'Avoided Cost Case'!ER171</f>
        <v xml:space="preserve"> - </v>
      </c>
    </row>
    <row r="172" spans="1:148" hidden="1">
      <c r="C172" s="23" t="str">
        <f>'Avoided Cost Case'!C172</f>
        <v>Four Corners</v>
      </c>
      <c r="E172" s="4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40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40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40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40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40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40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40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40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40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30"/>
      <c r="ER172" s="31" t="str">
        <f>'Avoided Cost Case'!ER172</f>
        <v xml:space="preserve"> - </v>
      </c>
    </row>
    <row r="173" spans="1:148" s="43" customFormat="1" hidden="1">
      <c r="A173" s="42"/>
      <c r="C173" s="23" t="str">
        <f>'Avoided Cost Case'!C173</f>
        <v>Mid Columbia</v>
      </c>
      <c r="D173" s="22"/>
      <c r="E173" s="40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40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40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40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40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40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40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40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40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40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44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31" t="str">
        <f>'Avoided Cost Case'!ER173</f>
        <v xml:space="preserve"> - </v>
      </c>
    </row>
    <row r="174" spans="1:148" s="43" customFormat="1" hidden="1">
      <c r="A174" s="42"/>
      <c r="C174" s="23" t="str">
        <f>'Avoided Cost Case'!C174</f>
        <v>Mona</v>
      </c>
      <c r="D174" s="22"/>
      <c r="E174" s="40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40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40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40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40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40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40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40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40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40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44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31" t="str">
        <f>'Avoided Cost Case'!ER174</f>
        <v xml:space="preserve"> - </v>
      </c>
    </row>
    <row r="175" spans="1:148" s="43" customFormat="1" hidden="1">
      <c r="A175" s="42"/>
      <c r="C175" s="23" t="str">
        <f>'Avoided Cost Case'!C175</f>
        <v>Palo Verde</v>
      </c>
      <c r="D175" s="22"/>
      <c r="E175" s="40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40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40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40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40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40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40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40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40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40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44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31" t="str">
        <f>'Avoided Cost Case'!ER175</f>
        <v xml:space="preserve"> - </v>
      </c>
    </row>
    <row r="176" spans="1:148" hidden="1">
      <c r="C176" s="23" t="str">
        <f>'Avoided Cost Case'!C176</f>
        <v>SP15</v>
      </c>
      <c r="E176" s="40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40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40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40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40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40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40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40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40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40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30"/>
      <c r="ER176" s="31" t="str">
        <f>'Avoided Cost Case'!ER176</f>
        <v>Hide Row</v>
      </c>
    </row>
    <row r="177" spans="1:148" hidden="1">
      <c r="C177" s="23" t="str">
        <f>'Avoided Cost Case'!C177</f>
        <v>EIM Imports</v>
      </c>
      <c r="E177" s="40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40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40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40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40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40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40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40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40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40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30"/>
      <c r="ER177" s="47"/>
    </row>
    <row r="178" spans="1:148" s="43" customFormat="1" ht="15" hidden="1">
      <c r="A178" s="42"/>
      <c r="C178" s="23" t="str">
        <f>'Avoided Cost Case'!C178</f>
        <v>Emergency Purchases</v>
      </c>
      <c r="D178" s="2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44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7"/>
    </row>
    <row r="179" spans="1:148" s="43" customFormat="1" hidden="1">
      <c r="A179" s="42"/>
      <c r="C179" s="63"/>
      <c r="D179" s="22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44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7"/>
    </row>
    <row r="180" spans="1:148" hidden="1">
      <c r="B180" s="22" t="str">
        <f>'Avoided Cost Case'!B180</f>
        <v>Total System Balancing Purchases</v>
      </c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30"/>
    </row>
    <row r="181" spans="1:148" hidden="1"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30"/>
    </row>
    <row r="182" spans="1:148" ht="15.75" hidden="1">
      <c r="A182" s="17" t="str">
        <f>'Avoided Cost Case'!A182</f>
        <v>Total Purchased Power &amp; Net Interchange</v>
      </c>
      <c r="E182" s="29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29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29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29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29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29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29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29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29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29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30"/>
    </row>
    <row r="183" spans="1:148" hidden="1">
      <c r="E183" s="40"/>
      <c r="F183" s="40"/>
      <c r="G183" s="40"/>
      <c r="H183" s="40"/>
      <c r="I183" s="41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1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1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1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1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1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1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1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1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1"/>
      <c r="DW183" s="40"/>
      <c r="DX183" s="40"/>
      <c r="DY183" s="40"/>
      <c r="DZ183" s="40"/>
      <c r="EA183" s="40"/>
      <c r="EB183" s="40"/>
      <c r="EC183" s="40"/>
      <c r="ED183" s="40"/>
      <c r="EE183" s="30"/>
    </row>
    <row r="184" spans="1:148" ht="15.75" hidden="1">
      <c r="A184" s="17" t="str">
        <f>'Avoided Cost Case'!A184</f>
        <v>Wheeling &amp; U. of F. Expense</v>
      </c>
      <c r="E184" s="30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30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30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30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30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30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30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30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30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30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30"/>
    </row>
    <row r="185" spans="1:148" hidden="1">
      <c r="C185" s="23" t="str">
        <f>'Avoided Cost Case'!C185</f>
        <v>Firm Wheeling</v>
      </c>
      <c r="E185" s="30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30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30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30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30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30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30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30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30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30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30"/>
      <c r="ER185" s="31" t="str">
        <f>'Avoided Cost Case'!ER185</f>
        <v xml:space="preserve"> - </v>
      </c>
    </row>
    <row r="186" spans="1:148" hidden="1">
      <c r="C186" s="23" t="str">
        <f>'Avoided Cost Case'!C186</f>
        <v>C&amp;T EIM Admin fee</v>
      </c>
      <c r="E186" s="30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30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30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30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30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30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30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30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30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30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30"/>
      <c r="ER186" s="31" t="str">
        <f>'Avoided Cost Case'!ER186</f>
        <v xml:space="preserve"> - </v>
      </c>
    </row>
    <row r="187" spans="1:148" s="43" customFormat="1" ht="15" hidden="1">
      <c r="A187" s="42"/>
      <c r="C187" s="63" t="str">
        <f>'Avoided Cost Case'!C187</f>
        <v>ST Firm &amp; Non-Firm</v>
      </c>
      <c r="D187" s="2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44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26"/>
    </row>
    <row r="188" spans="1:148" s="43" customFormat="1" hidden="1">
      <c r="A188" s="42"/>
      <c r="C188" s="63"/>
      <c r="D188" s="22"/>
      <c r="E188" s="44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44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44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44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44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44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44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44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44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44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44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7"/>
    </row>
    <row r="189" spans="1:148" ht="15.75" hidden="1">
      <c r="A189" s="17" t="str">
        <f>'Avoided Cost Case'!A189</f>
        <v>Total Wheeling &amp; U. of F. Expense</v>
      </c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30"/>
    </row>
    <row r="190" spans="1:148" hidden="1"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30"/>
    </row>
    <row r="191" spans="1:148" ht="15.75" hidden="1">
      <c r="A191" s="17" t="str">
        <f>'Avoided Cost Case'!A191</f>
        <v>Coal Fuel Burn Expense</v>
      </c>
      <c r="E191" s="40"/>
      <c r="F191" s="40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40"/>
      <c r="S191" s="40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40"/>
      <c r="AF191" s="40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40"/>
      <c r="AS191" s="40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40"/>
      <c r="BF191" s="40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40"/>
      <c r="BS191" s="40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40"/>
      <c r="CF191" s="40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40"/>
      <c r="CS191" s="40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40"/>
      <c r="DF191" s="40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40"/>
      <c r="DS191" s="40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30"/>
    </row>
    <row r="192" spans="1:148" hidden="1">
      <c r="C192" s="23" t="str">
        <f>'Avoided Cost Case'!C192</f>
        <v>Carbon</v>
      </c>
      <c r="E192" s="40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40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40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40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40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40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40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40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40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40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30"/>
      <c r="ER192" s="31" t="str">
        <f>'Avoided Cost Case'!ER192</f>
        <v xml:space="preserve"> - </v>
      </c>
    </row>
    <row r="193" spans="1:148" hidden="1">
      <c r="C193" s="23" t="str">
        <f>'Avoided Cost Case'!C193</f>
        <v>Cholla</v>
      </c>
      <c r="E193" s="40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40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40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40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40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40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40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40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40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40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30"/>
      <c r="ER193" s="31" t="str">
        <f>'Avoided Cost Case'!ER193</f>
        <v xml:space="preserve"> - </v>
      </c>
    </row>
    <row r="194" spans="1:148" hidden="1">
      <c r="C194" s="23" t="str">
        <f>'Avoided Cost Case'!C194</f>
        <v>Colstrip</v>
      </c>
      <c r="E194" s="40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40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40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40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40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40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40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40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40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40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30"/>
      <c r="ER194" s="31" t="str">
        <f>'Avoided Cost Case'!ER194</f>
        <v xml:space="preserve"> - </v>
      </c>
    </row>
    <row r="195" spans="1:148" hidden="1">
      <c r="C195" s="23" t="str">
        <f>'Avoided Cost Case'!C195</f>
        <v>Craig</v>
      </c>
      <c r="E195" s="40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40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40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40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40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40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40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40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40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40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30"/>
      <c r="ER195" s="31" t="str">
        <f>'Avoided Cost Case'!ER195</f>
        <v xml:space="preserve"> - </v>
      </c>
    </row>
    <row r="196" spans="1:148" hidden="1">
      <c r="C196" s="23" t="str">
        <f>'Avoided Cost Case'!C196</f>
        <v>Dave Johnston</v>
      </c>
      <c r="E196" s="40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40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40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40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40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40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40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40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40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40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30"/>
      <c r="ER196" s="31" t="str">
        <f>'Avoided Cost Case'!ER196</f>
        <v xml:space="preserve"> - </v>
      </c>
    </row>
    <row r="197" spans="1:148" hidden="1">
      <c r="C197" s="23" t="str">
        <f>'Avoided Cost Case'!C197</f>
        <v>Hayden</v>
      </c>
      <c r="E197" s="40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40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40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40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40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40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40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40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40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40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30"/>
      <c r="ER197" s="31" t="str">
        <f>'Avoided Cost Case'!ER197</f>
        <v xml:space="preserve"> - </v>
      </c>
    </row>
    <row r="198" spans="1:148" hidden="1">
      <c r="C198" s="23" t="str">
        <f>'Avoided Cost Case'!C198</f>
        <v>Hunter</v>
      </c>
      <c r="E198" s="40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40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40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40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40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40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40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40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40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40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30"/>
      <c r="ER198" s="31" t="str">
        <f>'Avoided Cost Case'!ER198</f>
        <v xml:space="preserve"> - </v>
      </c>
    </row>
    <row r="199" spans="1:148" hidden="1">
      <c r="C199" s="23" t="str">
        <f>'Avoided Cost Case'!C199</f>
        <v>Huntington</v>
      </c>
      <c r="E199" s="40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40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40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40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40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40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40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40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40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40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30"/>
      <c r="ER199" s="31" t="str">
        <f>'Avoided Cost Case'!ER199</f>
        <v xml:space="preserve"> - </v>
      </c>
    </row>
    <row r="200" spans="1:148" hidden="1">
      <c r="C200" s="23" t="str">
        <f>'Avoided Cost Case'!C200</f>
        <v>Jim Bridger</v>
      </c>
      <c r="E200" s="40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40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40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40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40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40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40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40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40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40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30"/>
      <c r="ER200" s="31" t="str">
        <f>'Avoided Cost Case'!ER200</f>
        <v xml:space="preserve"> - </v>
      </c>
    </row>
    <row r="201" spans="1:148" hidden="1">
      <c r="C201" s="23" t="str">
        <f>'Avoided Cost Case'!C201</f>
        <v>Naughton</v>
      </c>
      <c r="E201" s="40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40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40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40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40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40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40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40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40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40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30"/>
      <c r="ER201" s="31" t="str">
        <f>'Avoided Cost Case'!ER201</f>
        <v xml:space="preserve"> - </v>
      </c>
    </row>
    <row r="202" spans="1:148" ht="15" hidden="1">
      <c r="C202" s="23" t="str">
        <f>'Avoided Cost Case'!C202</f>
        <v>Wyodak</v>
      </c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0"/>
      <c r="ER202" s="31" t="str">
        <f>'Avoided Cost Case'!ER202</f>
        <v xml:space="preserve"> - </v>
      </c>
    </row>
    <row r="203" spans="1:148" s="43" customFormat="1" hidden="1">
      <c r="A203" s="42"/>
      <c r="C203" s="63"/>
      <c r="D203" s="22"/>
      <c r="E203" s="4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4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4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4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4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4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4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4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4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4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44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7"/>
    </row>
    <row r="204" spans="1:148" s="58" customFormat="1" ht="15.75" hidden="1">
      <c r="A204" s="20" t="str">
        <f>'Avoided Cost Case'!A204</f>
        <v>Total Coal Fuel Burn Expense</v>
      </c>
      <c r="C204" s="28"/>
      <c r="D204" s="22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R204" s="57"/>
    </row>
    <row r="205" spans="1:148" hidden="1"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30"/>
      <c r="ER205" s="57"/>
    </row>
    <row r="206" spans="1:148" ht="15.75" hidden="1">
      <c r="A206" s="17" t="str">
        <f>'Avoided Cost Case'!A206</f>
        <v>Gas Fuel Burn Expense</v>
      </c>
      <c r="E206" s="40"/>
      <c r="F206" s="40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40"/>
      <c r="S206" s="40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40"/>
      <c r="AF206" s="40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40"/>
      <c r="AS206" s="40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40"/>
      <c r="BF206" s="40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40"/>
      <c r="BS206" s="40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40"/>
      <c r="CF206" s="40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40"/>
      <c r="CS206" s="40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40"/>
      <c r="DF206" s="40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40"/>
      <c r="DS206" s="40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30"/>
      <c r="ER206" s="57"/>
    </row>
    <row r="207" spans="1:148" hidden="1">
      <c r="C207" s="23" t="str">
        <f>'Avoided Cost Case'!C207</f>
        <v>Chehalis</v>
      </c>
      <c r="E207" s="40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40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40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40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40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40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40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40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40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40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30"/>
      <c r="ER207" s="31" t="str">
        <f>'Avoided Cost Case'!ER207</f>
        <v xml:space="preserve"> - </v>
      </c>
    </row>
    <row r="208" spans="1:148" hidden="1">
      <c r="C208" s="23" t="str">
        <f>'Avoided Cost Case'!C208</f>
        <v>Cholla - Gas</v>
      </c>
      <c r="E208" s="40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40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40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40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40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40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40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40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40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40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30"/>
      <c r="ER208" s="31" t="str">
        <f>'Avoided Cost Case'!ER208</f>
        <v xml:space="preserve"> - </v>
      </c>
    </row>
    <row r="209" spans="1:148" hidden="1">
      <c r="C209" s="23" t="str">
        <f>'Avoided Cost Case'!C209</f>
        <v>Currant Creek</v>
      </c>
      <c r="E209" s="40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40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40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40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40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40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40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40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40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40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30"/>
      <c r="ER209" s="31" t="str">
        <f>'Avoided Cost Case'!ER209</f>
        <v xml:space="preserve"> - </v>
      </c>
    </row>
    <row r="210" spans="1:148" hidden="1">
      <c r="C210" s="23" t="str">
        <f>'Avoided Cost Case'!C210</f>
        <v>Gadsby</v>
      </c>
      <c r="E210" s="40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40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40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40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40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40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40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40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40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40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30"/>
      <c r="ER210" s="31" t="str">
        <f>'Avoided Cost Case'!ER210</f>
        <v xml:space="preserve"> - </v>
      </c>
    </row>
    <row r="211" spans="1:148" hidden="1">
      <c r="C211" s="23" t="str">
        <f>'Avoided Cost Case'!C211</f>
        <v>Gadsby CT</v>
      </c>
      <c r="E211" s="40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40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40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40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40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40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40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40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40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40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30"/>
      <c r="ER211" s="31" t="str">
        <f>'Avoided Cost Case'!ER211</f>
        <v xml:space="preserve"> - </v>
      </c>
    </row>
    <row r="212" spans="1:148" s="58" customFormat="1" hidden="1">
      <c r="A212" s="8"/>
      <c r="C212" s="28" t="str">
        <f>'Avoided Cost Case'!C212</f>
        <v>Hermiston</v>
      </c>
      <c r="D212" s="22"/>
      <c r="E212" s="40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40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40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40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40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40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40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40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40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40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30"/>
      <c r="EF212" s="24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31" t="str">
        <f>'Avoided Cost Case'!ER212</f>
        <v xml:space="preserve"> - </v>
      </c>
    </row>
    <row r="213" spans="1:148" s="58" customFormat="1" hidden="1">
      <c r="A213" s="8"/>
      <c r="C213" s="28" t="str">
        <f>'Avoided Cost Case'!C213</f>
        <v>Lake Side 1</v>
      </c>
      <c r="D213" s="22"/>
      <c r="E213" s="40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40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40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40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40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40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40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40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40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40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30"/>
      <c r="EF213" s="24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31" t="str">
        <f>'Avoided Cost Case'!ER213</f>
        <v xml:space="preserve"> - </v>
      </c>
    </row>
    <row r="214" spans="1:148" s="58" customFormat="1" hidden="1">
      <c r="A214" s="8"/>
      <c r="C214" s="28" t="str">
        <f>'Avoided Cost Case'!C214</f>
        <v>Lake Side 2</v>
      </c>
      <c r="D214" s="22"/>
      <c r="E214" s="40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40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40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40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40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40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40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40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40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40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30"/>
      <c r="EF214" s="24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31" t="str">
        <f>'Avoided Cost Case'!ER214</f>
        <v xml:space="preserve"> - </v>
      </c>
    </row>
    <row r="215" spans="1:148" ht="15" hidden="1">
      <c r="C215" s="23" t="str">
        <f>'Avoided Cost Case'!C215</f>
        <v>Naughton - Gas</v>
      </c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30"/>
      <c r="ER215" s="31" t="str">
        <f>'Avoided Cost Case'!ER215</f>
        <v xml:space="preserve"> - </v>
      </c>
    </row>
    <row r="216" spans="1:148" s="22" customFormat="1" hidden="1">
      <c r="A216" s="2"/>
      <c r="B216" s="23" t="str">
        <f>'Avoided Cost Case'!B216</f>
        <v>Total Gas Fuel Burn</v>
      </c>
      <c r="C216" s="23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30"/>
      <c r="EG216" s="58"/>
      <c r="EH216" s="58"/>
      <c r="EI216" s="58"/>
      <c r="EJ216" s="58"/>
      <c r="EK216" s="58"/>
      <c r="EL216" s="58"/>
      <c r="EM216" s="58"/>
      <c r="EN216" s="58"/>
      <c r="EO216" s="58"/>
      <c r="EP216" s="58"/>
      <c r="EQ216" s="58"/>
      <c r="ER216" s="57"/>
    </row>
    <row r="217" spans="1:148" s="22" customFormat="1" hidden="1">
      <c r="A217" s="2"/>
      <c r="B217" s="23"/>
      <c r="C217" s="23"/>
      <c r="E217" s="4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4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4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4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4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4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46"/>
      <c r="CF217" s="36"/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46"/>
      <c r="CS217" s="36"/>
      <c r="CT217" s="36"/>
      <c r="CU217" s="36"/>
      <c r="CV217" s="36"/>
      <c r="CW217" s="36"/>
      <c r="CX217" s="36"/>
      <c r="CY217" s="36"/>
      <c r="CZ217" s="36"/>
      <c r="DA217" s="36"/>
      <c r="DB217" s="36"/>
      <c r="DC217" s="36"/>
      <c r="DD217" s="36"/>
      <c r="DE217" s="4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4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0"/>
      <c r="EG217" s="58"/>
      <c r="EH217" s="58"/>
      <c r="EI217" s="58"/>
      <c r="EJ217" s="58"/>
      <c r="EK217" s="58"/>
      <c r="EL217" s="58"/>
      <c r="EM217" s="58"/>
      <c r="EN217" s="58"/>
      <c r="EO217" s="58"/>
      <c r="EP217" s="58"/>
      <c r="EQ217" s="58"/>
      <c r="ER217" s="57"/>
    </row>
    <row r="218" spans="1:148" s="22" customFormat="1" hidden="1">
      <c r="A218" s="2"/>
      <c r="C218" s="28" t="str">
        <f>'Avoided Cost Case'!C218</f>
        <v>Clay Basin Gas Storage</v>
      </c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30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31" t="str">
        <f>'Avoided Cost Case'!ER218</f>
        <v>Hide Row</v>
      </c>
    </row>
    <row r="219" spans="1:148" s="22" customFormat="1" hidden="1">
      <c r="A219" s="2"/>
      <c r="C219" s="28" t="str">
        <f>'Avoided Cost Case'!C219</f>
        <v xml:space="preserve">Pipeline Reservation Fees </v>
      </c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30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7"/>
    </row>
    <row r="220" spans="1:148" s="43" customFormat="1" hidden="1">
      <c r="A220" s="42"/>
      <c r="C220" s="63" t="str">
        <f>'Avoided Cost Case'!C220</f>
        <v>Pipeline Reservation Fees</v>
      </c>
      <c r="D220" s="22"/>
      <c r="E220" s="36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36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36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36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36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36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36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36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36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36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44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57"/>
    </row>
    <row r="221" spans="1:148" s="43" customFormat="1" hidden="1">
      <c r="A221" s="42"/>
      <c r="C221" s="63"/>
      <c r="D221" s="22"/>
      <c r="E221" s="4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4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4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4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4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4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4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4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4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4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44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57"/>
    </row>
    <row r="222" spans="1:148" s="58" customFormat="1" ht="15.75" hidden="1">
      <c r="A222" s="20" t="str">
        <f>'Avoided Cost Case'!A222</f>
        <v>Total Gas Fuel Burn Expense</v>
      </c>
      <c r="B222" s="28"/>
      <c r="C222" s="28"/>
      <c r="D222" s="22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R222" s="57"/>
    </row>
    <row r="223" spans="1:148" s="58" customFormat="1" hidden="1">
      <c r="A223" s="8"/>
      <c r="C223" s="28"/>
      <c r="D223" s="22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R223" s="57"/>
    </row>
    <row r="224" spans="1:148" s="58" customFormat="1" ht="16.5" hidden="1" thickBot="1">
      <c r="A224" s="20" t="str">
        <f>'Avoided Cost Case'!A224</f>
        <v>Other Generation</v>
      </c>
      <c r="C224" s="28"/>
      <c r="D224" s="22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R224" s="57"/>
    </row>
    <row r="225" spans="1:148" hidden="1">
      <c r="C225" s="23" t="str">
        <f>'Avoided Cost Case'!C225</f>
        <v>Blundell</v>
      </c>
      <c r="E225" s="40">
        <f>'Avoided Cost Case'!E225-'Base Case'!E225</f>
        <v>-1149832.8033600007</v>
      </c>
      <c r="F225" s="29">
        <f>'Avoided Cost Case'!F225-'Base Case'!F225</f>
        <v>0</v>
      </c>
      <c r="G225" s="29">
        <f>'Avoided Cost Case'!G225-'Base Case'!G225</f>
        <v>0</v>
      </c>
      <c r="H225" s="29">
        <f>'Avoided Cost Case'!H225-'Base Case'!H225</f>
        <v>0</v>
      </c>
      <c r="I225" s="29">
        <f>'Avoided Cost Case'!I225-'Base Case'!I225</f>
        <v>0</v>
      </c>
      <c r="J225" s="29">
        <f>'Avoided Cost Case'!J225-'Base Case'!J225</f>
        <v>0</v>
      </c>
      <c r="K225" s="29">
        <f>'Avoided Cost Case'!K225-'Base Case'!K225</f>
        <v>0</v>
      </c>
      <c r="L225" s="29">
        <f>'Avoided Cost Case'!L225-'Base Case'!L225</f>
        <v>0</v>
      </c>
      <c r="M225" s="29">
        <f>'Avoided Cost Case'!M225-'Base Case'!M225</f>
        <v>0</v>
      </c>
      <c r="N225" s="29">
        <f>'Avoided Cost Case'!N225-'Base Case'!N225</f>
        <v>0</v>
      </c>
      <c r="O225" s="29"/>
      <c r="P225" s="29"/>
      <c r="Q225" s="29"/>
      <c r="R225" s="40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40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40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40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40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40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40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40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40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30"/>
      <c r="ER225" s="31" t="str">
        <f>'Avoided Cost Case'!ER225</f>
        <v xml:space="preserve"> - </v>
      </c>
    </row>
    <row r="226" spans="1:148" hidden="1">
      <c r="C226" s="23" t="str">
        <f>'Avoided Cost Case'!C226</f>
        <v>Other Generation - Revenue &amp; Expenses</v>
      </c>
      <c r="E226" s="40">
        <f>'Avoided Cost Case'!E226-'Base Case'!E226</f>
        <v>21131.861799999999</v>
      </c>
      <c r="F226" s="29">
        <f>'Avoided Cost Case'!F226-'Base Case'!F226</f>
        <v>0</v>
      </c>
      <c r="G226" s="29">
        <f>'Avoided Cost Case'!G226-'Base Case'!G226</f>
        <v>0</v>
      </c>
      <c r="H226" s="29">
        <f>'Avoided Cost Case'!H226-'Base Case'!H226</f>
        <v>0</v>
      </c>
      <c r="I226" s="29">
        <f>'Avoided Cost Case'!I226-'Base Case'!I226</f>
        <v>0</v>
      </c>
      <c r="J226" s="29">
        <f>'Avoided Cost Case'!J226-'Base Case'!J226</f>
        <v>0</v>
      </c>
      <c r="K226" s="29">
        <f>'Avoided Cost Case'!K226-'Base Case'!K226</f>
        <v>0</v>
      </c>
      <c r="L226" s="29">
        <f>'Avoided Cost Case'!L226-'Base Case'!L226</f>
        <v>0</v>
      </c>
      <c r="M226" s="29">
        <f>'Avoided Cost Case'!M226-'Base Case'!M226</f>
        <v>0</v>
      </c>
      <c r="N226" s="29">
        <f>'Avoided Cost Case'!N226-'Base Case'!N226</f>
        <v>0</v>
      </c>
      <c r="O226" s="29"/>
      <c r="P226" s="29"/>
      <c r="Q226" s="29"/>
      <c r="R226" s="40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0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40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40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40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40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40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40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40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30"/>
      <c r="ER226" s="31" t="str">
        <f>'Avoided Cost Case'!ER226</f>
        <v xml:space="preserve"> - </v>
      </c>
    </row>
    <row r="227" spans="1:148" ht="13.5" thickBot="1">
      <c r="A227" s="291"/>
      <c r="B227" s="292"/>
      <c r="C227" s="293" t="str">
        <f>'Avoided Cost Case'!C227</f>
        <v>Integration Costs</v>
      </c>
      <c r="D227" s="292"/>
      <c r="E227" s="299">
        <f>'Avoided Cost Case'!E227-'Base Case'!E227</f>
        <v>16001.0032492092</v>
      </c>
      <c r="F227" s="300">
        <f>'Avoided Cost Case'!F227-'Base Case'!F227</f>
        <v>-83.025552958217474</v>
      </c>
      <c r="G227" s="300">
        <f>'Avoided Cost Case'!G227-'Base Case'!G227</f>
        <v>-123.08334512052306</v>
      </c>
      <c r="H227" s="300">
        <f>'Avoided Cost Case'!H227-'Base Case'!H227</f>
        <v>21.857213761791741</v>
      </c>
      <c r="I227" s="300">
        <f>'Avoided Cost Case'!I227-'Base Case'!I227</f>
        <v>98.963064048425622</v>
      </c>
      <c r="J227" s="300">
        <f>'Avoided Cost Case'!J227-'Base Case'!J227</f>
        <v>38.572613595815824</v>
      </c>
      <c r="K227" s="300">
        <f>'Avoided Cost Case'!K227-'Base Case'!K227</f>
        <v>0</v>
      </c>
      <c r="L227" s="300">
        <f>'Avoided Cost Case'!L227-'Base Case'!L227</f>
        <v>0</v>
      </c>
      <c r="M227" s="300">
        <f>'Avoided Cost Case'!M227-'Base Case'!M227</f>
        <v>0</v>
      </c>
      <c r="N227" s="300">
        <f>'Avoided Cost Case'!N227-'Base Case'!N227</f>
        <v>0</v>
      </c>
      <c r="O227" s="300">
        <f>'Avoided Cost Case'!O227-'Base Case'!O227</f>
        <v>11.227012972257764</v>
      </c>
      <c r="P227" s="300">
        <f>'Avoided Cost Case'!P227-'Base Case'!P227</f>
        <v>14726.795320133511</v>
      </c>
      <c r="Q227" s="300">
        <f>'Avoided Cost Case'!Q227-'Base Case'!Q227</f>
        <v>1309.6969227761365</v>
      </c>
      <c r="R227" s="299">
        <f>'Avoided Cost Case'!R227-'Base Case'!R227</f>
        <v>11420.233243388124</v>
      </c>
      <c r="S227" s="300">
        <f>'Avoided Cost Case'!S227-'Base Case'!S227</f>
        <v>0</v>
      </c>
      <c r="T227" s="300">
        <f>'Avoided Cost Case'!T227-'Base Case'!T227</f>
        <v>359.22418121422743</v>
      </c>
      <c r="U227" s="300">
        <f>'Avoided Cost Case'!U227-'Base Case'!U227</f>
        <v>-3874.3606417056144</v>
      </c>
      <c r="V227" s="300">
        <f>'Avoided Cost Case'!V227-'Base Case'!V227</f>
        <v>1438.9949592564881</v>
      </c>
      <c r="W227" s="300">
        <f>'Avoided Cost Case'!W227-'Base Case'!W227</f>
        <v>2639.455018114837</v>
      </c>
      <c r="X227" s="300">
        <f>'Avoided Cost Case'!X227-'Base Case'!X227</f>
        <v>0</v>
      </c>
      <c r="Y227" s="300">
        <f>'Avoided Cost Case'!Y227-'Base Case'!Y227</f>
        <v>1967.7103416419725</v>
      </c>
      <c r="Z227" s="300">
        <f>'Avoided Cost Case'!Z227-'Base Case'!Z227</f>
        <v>0</v>
      </c>
      <c r="AA227" s="300">
        <f>'Avoided Cost Case'!AA227-'Base Case'!AA227</f>
        <v>445.98983158151805</v>
      </c>
      <c r="AB227" s="300">
        <f>'Avoided Cost Case'!AB227-'Base Case'!AB227</f>
        <v>432.98048617976474</v>
      </c>
      <c r="AC227" s="300">
        <f>'Avoided Cost Case'!AC227-'Base Case'!AC227</f>
        <v>5719.0495104981019</v>
      </c>
      <c r="AD227" s="300">
        <f>'Avoided Cost Case'!AD227-'Base Case'!AD227</f>
        <v>2291.1895566068051</v>
      </c>
      <c r="AE227" s="299">
        <f>'Avoided Cost Case'!AE227-'Base Case'!AE227</f>
        <v>35412.234745775932</v>
      </c>
      <c r="AF227" s="300">
        <f>'Avoided Cost Case'!AF227-'Base Case'!AF227</f>
        <v>166.10230521515768</v>
      </c>
      <c r="AG227" s="300">
        <f>'Avoided Cost Case'!AG227-'Base Case'!AG227</f>
        <v>1574.1670264147615</v>
      </c>
      <c r="AH227" s="300">
        <f>'Avoided Cost Case'!AH227-'Base Case'!AH227</f>
        <v>8790.0403408078419</v>
      </c>
      <c r="AI227" s="300">
        <f>'Avoided Cost Case'!AI227-'Base Case'!AI227</f>
        <v>2539.9071533142996</v>
      </c>
      <c r="AJ227" s="300">
        <f>'Avoided Cost Case'!AJ227-'Base Case'!AJ227</f>
        <v>-1906.3970287476841</v>
      </c>
      <c r="AK227" s="300">
        <f>'Avoided Cost Case'!AK227-'Base Case'!AK227</f>
        <v>7901.5582955314094</v>
      </c>
      <c r="AL227" s="300">
        <f>'Avoided Cost Case'!AL227-'Base Case'!AL227</f>
        <v>1914.7508532539523</v>
      </c>
      <c r="AM227" s="300">
        <f>'Avoided Cost Case'!AM227-'Base Case'!AM227</f>
        <v>0</v>
      </c>
      <c r="AN227" s="300">
        <f>'Avoided Cost Case'!AN227-'Base Case'!AN227</f>
        <v>108.78094335562673</v>
      </c>
      <c r="AO227" s="300">
        <f>'Avoided Cost Case'!AO227-'Base Case'!AO227</f>
        <v>524.72564087338651</v>
      </c>
      <c r="AP227" s="300">
        <f>'Avoided Cost Case'!AP227-'Base Case'!AP227</f>
        <v>2947.3957849925646</v>
      </c>
      <c r="AQ227" s="300">
        <f>'Avoided Cost Case'!AQ227-'Base Case'!AQ227</f>
        <v>10851.20343076461</v>
      </c>
      <c r="AR227" s="299">
        <f>'Avoided Cost Case'!AR227-'Base Case'!AR227</f>
        <v>45161.803851931589</v>
      </c>
      <c r="AS227" s="300">
        <f>'Avoided Cost Case'!AS227-'Base Case'!AS227</f>
        <v>290.11391854878661</v>
      </c>
      <c r="AT227" s="300">
        <f>'Avoided Cost Case'!AT227-'Base Case'!AT227</f>
        <v>1384.4145273849863</v>
      </c>
      <c r="AU227" s="300">
        <f>'Avoided Cost Case'!AU227-'Base Case'!AU227</f>
        <v>-1058.965786951303</v>
      </c>
      <c r="AV227" s="300">
        <f>'Avoided Cost Case'!AV227-'Base Case'!AV227</f>
        <v>8225.7994076557079</v>
      </c>
      <c r="AW227" s="300">
        <f>'Avoided Cost Case'!AW227-'Base Case'!AW227</f>
        <v>16872.551433071698</v>
      </c>
      <c r="AX227" s="300">
        <f>'Avoided Cost Case'!AX227-'Base Case'!AX227</f>
        <v>7711.6077420123038</v>
      </c>
      <c r="AY227" s="300">
        <f>'Avoided Cost Case'!AY227-'Base Case'!AY227</f>
        <v>828.22869147573783</v>
      </c>
      <c r="AZ227" s="300">
        <f>'Avoided Cost Case'!AZ227-'Base Case'!AZ227</f>
        <v>62.979468773976151</v>
      </c>
      <c r="BA227" s="300">
        <f>'Avoided Cost Case'!BA227-'Base Case'!BA227</f>
        <v>0</v>
      </c>
      <c r="BB227" s="300">
        <f>'Avoided Cost Case'!BB227-'Base Case'!BB227</f>
        <v>402.30421090616255</v>
      </c>
      <c r="BC227" s="300">
        <f>'Avoided Cost Case'!BC227-'Base Case'!BC227</f>
        <v>6287.7383596686414</v>
      </c>
      <c r="BD227" s="300">
        <f>'Avoided Cost Case'!BD227-'Base Case'!BD227</f>
        <v>4155.0318793847546</v>
      </c>
      <c r="BE227" s="299">
        <f>'Avoided Cost Case'!BE227-'Base Case'!BE227</f>
        <v>51208.814533077064</v>
      </c>
      <c r="BF227" s="300">
        <f>'Avoided Cost Case'!BF227-'Base Case'!BF227</f>
        <v>0</v>
      </c>
      <c r="BG227" s="300">
        <f>'Avoided Cost Case'!BG227-'Base Case'!BG227</f>
        <v>-267.48663172663146</v>
      </c>
      <c r="BH227" s="300">
        <f>'Avoided Cost Case'!BH227-'Base Case'!BH227</f>
        <v>6008.9138979233103</v>
      </c>
      <c r="BI227" s="300">
        <f>'Avoided Cost Case'!BI227-'Base Case'!BI227</f>
        <v>-609.03527701384155</v>
      </c>
      <c r="BJ227" s="300">
        <f>'Avoided Cost Case'!BJ227-'Base Case'!BJ227</f>
        <v>13510.601851174637</v>
      </c>
      <c r="BK227" s="300">
        <f>'Avoided Cost Case'!BK227-'Base Case'!BK227</f>
        <v>22993.470504199722</v>
      </c>
      <c r="BL227" s="300">
        <f>'Avoided Cost Case'!BL227-'Base Case'!BL227</f>
        <v>535.11673179653189</v>
      </c>
      <c r="BM227" s="300">
        <f>'Avoided Cost Case'!BM227-'Base Case'!BM227</f>
        <v>0</v>
      </c>
      <c r="BN227" s="300">
        <f>'Avoided Cost Case'!BN227-'Base Case'!BN227</f>
        <v>73.914214695446162</v>
      </c>
      <c r="BO227" s="300">
        <f>'Avoided Cost Case'!BO227-'Base Case'!BO227</f>
        <v>759.69603140722393</v>
      </c>
      <c r="BP227" s="300">
        <f>'Avoided Cost Case'!BP227-'Base Case'!BP227</f>
        <v>3289.4956353229936</v>
      </c>
      <c r="BQ227" s="300">
        <f>'Avoided Cost Case'!BQ227-'Base Case'!BQ227</f>
        <v>4914.1275752975416</v>
      </c>
      <c r="BR227" s="299">
        <f>'Avoided Cost Case'!BR227-'Base Case'!BR227</f>
        <v>0</v>
      </c>
      <c r="BS227" s="300">
        <f>'Avoided Cost Case'!BS227-'Base Case'!BS227</f>
        <v>0</v>
      </c>
      <c r="BT227" s="300">
        <f>'Avoided Cost Case'!BT227-'Base Case'!BT227</f>
        <v>0</v>
      </c>
      <c r="BU227" s="300">
        <f>'Avoided Cost Case'!BU227-'Base Case'!BU227</f>
        <v>0</v>
      </c>
      <c r="BV227" s="300">
        <f>'Avoided Cost Case'!BV227-'Base Case'!BV227</f>
        <v>0</v>
      </c>
      <c r="BW227" s="300">
        <f>'Avoided Cost Case'!BW227-'Base Case'!BW227</f>
        <v>0</v>
      </c>
      <c r="BX227" s="300">
        <f>'Avoided Cost Case'!BX227-'Base Case'!BX227</f>
        <v>0</v>
      </c>
      <c r="BY227" s="300">
        <f>'Avoided Cost Case'!BY227-'Base Case'!BY227</f>
        <v>0</v>
      </c>
      <c r="BZ227" s="300">
        <f>'Avoided Cost Case'!BZ227-'Base Case'!BZ227</f>
        <v>0</v>
      </c>
      <c r="CA227" s="300">
        <f>'Avoided Cost Case'!CA227-'Base Case'!CA227</f>
        <v>0</v>
      </c>
      <c r="CB227" s="300">
        <f>'Avoided Cost Case'!CB227-'Base Case'!CB227</f>
        <v>0</v>
      </c>
      <c r="CC227" s="300">
        <f>'Avoided Cost Case'!CC227-'Base Case'!CC227</f>
        <v>0</v>
      </c>
      <c r="CD227" s="300">
        <f>'Avoided Cost Case'!CD227-'Base Case'!CD227</f>
        <v>0</v>
      </c>
      <c r="CE227" s="299">
        <f>'Avoided Cost Case'!CE227-'Base Case'!CE227</f>
        <v>0</v>
      </c>
      <c r="CF227" s="300">
        <f>'Avoided Cost Case'!CF227-'Base Case'!CF227</f>
        <v>0</v>
      </c>
      <c r="CG227" s="300">
        <f>'Avoided Cost Case'!CG227-'Base Case'!CG227</f>
        <v>0</v>
      </c>
      <c r="CH227" s="300">
        <f>'Avoided Cost Case'!CH227-'Base Case'!CH227</f>
        <v>0</v>
      </c>
      <c r="CI227" s="300">
        <f>'Avoided Cost Case'!CI227-'Base Case'!CI227</f>
        <v>0</v>
      </c>
      <c r="CJ227" s="300">
        <f>'Avoided Cost Case'!CJ227-'Base Case'!CJ227</f>
        <v>0</v>
      </c>
      <c r="CK227" s="300">
        <f>'Avoided Cost Case'!CK227-'Base Case'!CK227</f>
        <v>0</v>
      </c>
      <c r="CL227" s="300">
        <f>'Avoided Cost Case'!CL227-'Base Case'!CL227</f>
        <v>0</v>
      </c>
      <c r="CM227" s="300">
        <f>'Avoided Cost Case'!CM227-'Base Case'!CM227</f>
        <v>0</v>
      </c>
      <c r="CN227" s="300">
        <f>'Avoided Cost Case'!CN227-'Base Case'!CN227</f>
        <v>0</v>
      </c>
      <c r="CO227" s="300">
        <f>'Avoided Cost Case'!CO227-'Base Case'!CO227</f>
        <v>0</v>
      </c>
      <c r="CP227" s="300">
        <f>'Avoided Cost Case'!CP227-'Base Case'!CP227</f>
        <v>0</v>
      </c>
      <c r="CQ227" s="300">
        <f>'Avoided Cost Case'!CQ227-'Base Case'!CQ227</f>
        <v>0</v>
      </c>
      <c r="CR227" s="299">
        <f>'Avoided Cost Case'!CR227-'Base Case'!CR227</f>
        <v>0</v>
      </c>
      <c r="CS227" s="300">
        <f>'Avoided Cost Case'!CS227-'Base Case'!CS227</f>
        <v>0</v>
      </c>
      <c r="CT227" s="300">
        <f>'Avoided Cost Case'!CT227-'Base Case'!CT227</f>
        <v>0</v>
      </c>
      <c r="CU227" s="300">
        <f>'Avoided Cost Case'!CU227-'Base Case'!CU227</f>
        <v>0</v>
      </c>
      <c r="CV227" s="300">
        <f>'Avoided Cost Case'!CV227-'Base Case'!CV227</f>
        <v>0</v>
      </c>
      <c r="CW227" s="300">
        <f>'Avoided Cost Case'!CW227-'Base Case'!CW227</f>
        <v>0</v>
      </c>
      <c r="CX227" s="300">
        <f>'Avoided Cost Case'!CX227-'Base Case'!CX227</f>
        <v>0</v>
      </c>
      <c r="CY227" s="300">
        <f>'Avoided Cost Case'!CY227-'Base Case'!CY227</f>
        <v>0</v>
      </c>
      <c r="CZ227" s="300">
        <f>'Avoided Cost Case'!CZ227-'Base Case'!CZ227</f>
        <v>0</v>
      </c>
      <c r="DA227" s="300">
        <f>'Avoided Cost Case'!DA227-'Base Case'!DA227</f>
        <v>0</v>
      </c>
      <c r="DB227" s="300">
        <f>'Avoided Cost Case'!DB227-'Base Case'!DB227</f>
        <v>0</v>
      </c>
      <c r="DC227" s="300">
        <f>'Avoided Cost Case'!DC227-'Base Case'!DC227</f>
        <v>0</v>
      </c>
      <c r="DD227" s="300">
        <f>'Avoided Cost Case'!DD227-'Base Case'!DD227</f>
        <v>0</v>
      </c>
      <c r="DE227" s="299">
        <f>'Avoided Cost Case'!DE227-'Base Case'!DE227</f>
        <v>0</v>
      </c>
      <c r="DF227" s="300">
        <f>'Avoided Cost Case'!DF227-'Base Case'!DF227</f>
        <v>0</v>
      </c>
      <c r="DG227" s="300">
        <f>'Avoided Cost Case'!DG227-'Base Case'!DG227</f>
        <v>0</v>
      </c>
      <c r="DH227" s="300">
        <f>'Avoided Cost Case'!DH227-'Base Case'!DH227</f>
        <v>0</v>
      </c>
      <c r="DI227" s="300">
        <f>'Avoided Cost Case'!DI227-'Base Case'!DI227</f>
        <v>0</v>
      </c>
      <c r="DJ227" s="300">
        <f>'Avoided Cost Case'!DJ227-'Base Case'!DJ227</f>
        <v>0</v>
      </c>
      <c r="DK227" s="300">
        <f>'Avoided Cost Case'!DK227-'Base Case'!DK227</f>
        <v>0</v>
      </c>
      <c r="DL227" s="300">
        <f>'Avoided Cost Case'!DL227-'Base Case'!DL227</f>
        <v>0</v>
      </c>
      <c r="DM227" s="300">
        <f>'Avoided Cost Case'!DM227-'Base Case'!DM227</f>
        <v>0</v>
      </c>
      <c r="DN227" s="300">
        <f>'Avoided Cost Case'!DN227-'Base Case'!DN227</f>
        <v>0</v>
      </c>
      <c r="DO227" s="300">
        <f>'Avoided Cost Case'!DO227-'Base Case'!DO227</f>
        <v>0</v>
      </c>
      <c r="DP227" s="300">
        <f>'Avoided Cost Case'!DP227-'Base Case'!DP227</f>
        <v>0</v>
      </c>
      <c r="DQ227" s="300">
        <f>'Avoided Cost Case'!DQ227-'Base Case'!DQ227</f>
        <v>0</v>
      </c>
      <c r="DR227" s="299">
        <f>'Avoided Cost Case'!DR227-'Base Case'!DR227</f>
        <v>0</v>
      </c>
      <c r="DS227" s="300">
        <f>'Avoided Cost Case'!DS227-'Base Case'!DS227</f>
        <v>0</v>
      </c>
      <c r="DT227" s="300">
        <f>'Avoided Cost Case'!DT227-'Base Case'!DT227</f>
        <v>0</v>
      </c>
      <c r="DU227" s="300">
        <f>'Avoided Cost Case'!DU227-'Base Case'!DU227</f>
        <v>0</v>
      </c>
      <c r="DV227" s="300">
        <f>'Avoided Cost Case'!DV227-'Base Case'!DV227</f>
        <v>0</v>
      </c>
      <c r="DW227" s="300">
        <f>'Avoided Cost Case'!DW227-'Base Case'!DW227</f>
        <v>0</v>
      </c>
      <c r="DX227" s="300">
        <f>'Avoided Cost Case'!DX227-'Base Case'!DX227</f>
        <v>0</v>
      </c>
      <c r="DY227" s="300">
        <f>'Avoided Cost Case'!DY227-'Base Case'!DY227</f>
        <v>0</v>
      </c>
      <c r="DZ227" s="300">
        <f>'Avoided Cost Case'!DZ227-'Base Case'!DZ227</f>
        <v>0</v>
      </c>
      <c r="EA227" s="300">
        <f>'Avoided Cost Case'!EA227-'Base Case'!EA227</f>
        <v>0</v>
      </c>
      <c r="EB227" s="300">
        <f>'Avoided Cost Case'!EB227-'Base Case'!EB227</f>
        <v>0</v>
      </c>
      <c r="EC227" s="300">
        <f>'Avoided Cost Case'!EC227-'Base Case'!EC227</f>
        <v>0</v>
      </c>
      <c r="ED227" s="300">
        <f>'Avoided Cost Case'!ED227-'Base Case'!ED227</f>
        <v>0</v>
      </c>
      <c r="EE227" s="301">
        <f>'Avoided Cost Case'!EE227-'Base Case'!EE227</f>
        <v>0</v>
      </c>
      <c r="ER227" s="57"/>
    </row>
    <row r="228" spans="1:148" s="58" customFormat="1">
      <c r="A228" s="8"/>
      <c r="C228" s="28"/>
      <c r="D228" s="22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R228" s="57"/>
    </row>
    <row r="229" spans="1:148" s="58" customFormat="1" ht="15.75" hidden="1">
      <c r="A229" s="20" t="str">
        <f>'Avoided Cost Case'!A229</f>
        <v>Total Other Generation</v>
      </c>
      <c r="C229" s="28"/>
      <c r="D229" s="22"/>
      <c r="E229" s="40">
        <f>SUM(E225:E227)</f>
        <v>-1112699.9383107915</v>
      </c>
      <c r="F229" s="40">
        <f t="shared" ref="F229:N229" si="0">SUM(F225:F227)</f>
        <v>-83.025552958217474</v>
      </c>
      <c r="G229" s="40">
        <f t="shared" si="0"/>
        <v>-123.08334512052306</v>
      </c>
      <c r="H229" s="40">
        <f t="shared" si="0"/>
        <v>21.857213761791741</v>
      </c>
      <c r="I229" s="40">
        <f t="shared" si="0"/>
        <v>98.963064048425622</v>
      </c>
      <c r="J229" s="40">
        <f t="shared" si="0"/>
        <v>38.572613595815824</v>
      </c>
      <c r="K229" s="40">
        <f t="shared" si="0"/>
        <v>0</v>
      </c>
      <c r="L229" s="40">
        <f t="shared" si="0"/>
        <v>0</v>
      </c>
      <c r="M229" s="40">
        <f t="shared" si="0"/>
        <v>0</v>
      </c>
      <c r="N229" s="40">
        <f t="shared" si="0"/>
        <v>0</v>
      </c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R229" s="57"/>
    </row>
    <row r="230" spans="1:148" customFormat="1" hidden="1">
      <c r="C230" s="65"/>
      <c r="D230" s="22"/>
      <c r="E230" s="66">
        <v>16001.003249209374</v>
      </c>
      <c r="F230" s="66">
        <v>-83.02555295813363</v>
      </c>
      <c r="G230" s="66">
        <v>-123.08334512053989</v>
      </c>
      <c r="H230" s="66">
        <v>21.857213761773892</v>
      </c>
      <c r="I230" s="66">
        <v>98.963064048439264</v>
      </c>
      <c r="J230" s="66">
        <v>38.572613595752046</v>
      </c>
      <c r="K230" s="66">
        <v>0</v>
      </c>
      <c r="L230" s="66">
        <v>0</v>
      </c>
      <c r="M230" s="66">
        <v>0</v>
      </c>
      <c r="N230" s="66">
        <v>0</v>
      </c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  <c r="DQ230" s="66"/>
      <c r="DR230" s="66"/>
      <c r="DS230" s="66"/>
      <c r="DT230" s="66"/>
      <c r="DU230" s="66"/>
      <c r="DV230" s="66"/>
      <c r="DW230" s="66"/>
      <c r="DX230" s="66"/>
      <c r="DY230" s="66"/>
      <c r="DZ230" s="66"/>
      <c r="EA230" s="66"/>
      <c r="EB230" s="66"/>
      <c r="EC230" s="66"/>
      <c r="ED230" s="66"/>
      <c r="EE230" s="66"/>
      <c r="EG230" s="67"/>
      <c r="EH230" s="67"/>
      <c r="EI230" s="67"/>
      <c r="EJ230" s="67"/>
      <c r="EK230" s="67"/>
      <c r="EL230" s="67"/>
      <c r="EM230" s="67"/>
      <c r="EN230" s="67"/>
      <c r="EO230" s="67"/>
      <c r="EP230" s="67"/>
      <c r="EQ230" s="67"/>
      <c r="ER230" s="68"/>
    </row>
    <row r="231" spans="1:148" ht="15.75" hidden="1">
      <c r="A231" s="20" t="str">
        <f>'Avoided Cost Case'!A231</f>
        <v>IRP Resources</v>
      </c>
      <c r="B231" s="24"/>
      <c r="C231" s="53"/>
      <c r="E231" s="29">
        <f>E229-E230</f>
        <v>-1128700.9415600009</v>
      </c>
      <c r="F231" s="29">
        <f t="shared" ref="F231:N231" si="1">F229-F230</f>
        <v>-8.3844042819691822E-11</v>
      </c>
      <c r="G231" s="29">
        <f t="shared" si="1"/>
        <v>1.6825651982799172E-11</v>
      </c>
      <c r="H231" s="29">
        <f t="shared" si="1"/>
        <v>1.7848833522293717E-11</v>
      </c>
      <c r="I231" s="29">
        <f t="shared" si="1"/>
        <v>-1.3642420526593924E-11</v>
      </c>
      <c r="J231" s="29">
        <f t="shared" si="1"/>
        <v>6.3778315961826593E-11</v>
      </c>
      <c r="K231" s="29">
        <f t="shared" si="1"/>
        <v>0</v>
      </c>
      <c r="L231" s="29">
        <f t="shared" si="1"/>
        <v>0</v>
      </c>
      <c r="M231" s="29">
        <f t="shared" si="1"/>
        <v>0</v>
      </c>
      <c r="N231" s="29">
        <f t="shared" si="1"/>
        <v>0</v>
      </c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R231" s="31" t="str">
        <f>'Avoided Cost Case'!ER231</f>
        <v xml:space="preserve"> - </v>
      </c>
    </row>
    <row r="232" spans="1:148" s="22" customFormat="1" hidden="1">
      <c r="A232" s="3"/>
      <c r="B232" s="23"/>
      <c r="C232" s="28" t="str">
        <f>'Avoided Cost Case'!C232</f>
        <v>IRP - DSM  - East Side</v>
      </c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G232" s="58"/>
      <c r="EH232" s="58"/>
      <c r="EI232" s="58"/>
      <c r="EJ232" s="58"/>
      <c r="EK232" s="58"/>
      <c r="EL232" s="58"/>
      <c r="EM232" s="58"/>
      <c r="EN232" s="58"/>
      <c r="EO232" s="58"/>
      <c r="EP232" s="58"/>
      <c r="EQ232" s="58"/>
      <c r="ER232" s="31" t="str">
        <f>'Avoided Cost Case'!ER232</f>
        <v>Hide Row</v>
      </c>
    </row>
    <row r="233" spans="1:148" s="22" customFormat="1" hidden="1">
      <c r="A233" s="3"/>
      <c r="B233" s="23"/>
      <c r="C233" s="28" t="str">
        <f>'Avoided Cost Case'!C233</f>
        <v>IRP - DSM  - West Side</v>
      </c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G233" s="58"/>
      <c r="EH233" s="58"/>
      <c r="EI233" s="58"/>
      <c r="EJ233" s="58"/>
      <c r="EK233" s="58"/>
      <c r="EL233" s="58"/>
      <c r="EM233" s="58"/>
      <c r="EN233" s="58"/>
      <c r="EO233" s="58"/>
      <c r="EP233" s="58"/>
      <c r="EQ233" s="58"/>
      <c r="ER233" s="31" t="str">
        <f>'Avoided Cost Case'!ER233</f>
        <v>Hide Row</v>
      </c>
    </row>
    <row r="234" spans="1:148" s="22" customFormat="1" hidden="1">
      <c r="A234" s="3"/>
      <c r="B234" s="23"/>
      <c r="C234" s="28" t="str">
        <f>'Avoided Cost Case'!C234</f>
        <v>IRP - FOT - East Side - 3Q</v>
      </c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G234" s="58"/>
      <c r="EH234" s="58"/>
      <c r="EI234" s="58"/>
      <c r="EJ234" s="58"/>
      <c r="EK234" s="58"/>
      <c r="EL234" s="58"/>
      <c r="EM234" s="58"/>
      <c r="EN234" s="58"/>
      <c r="EO234" s="58"/>
      <c r="EP234" s="58"/>
      <c r="EQ234" s="58"/>
      <c r="ER234" s="31" t="str">
        <f>'Avoided Cost Case'!ER234</f>
        <v xml:space="preserve"> - </v>
      </c>
    </row>
    <row r="235" spans="1:148" s="22" customFormat="1" hidden="1">
      <c r="A235" s="3"/>
      <c r="B235" s="23"/>
      <c r="C235" s="28" t="str">
        <f>'Avoided Cost Case'!C235</f>
        <v>IRP - FOT - West Side - 3Q</v>
      </c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G235" s="58"/>
      <c r="EH235" s="58"/>
      <c r="EI235" s="58"/>
      <c r="EJ235" s="58"/>
      <c r="EK235" s="58"/>
      <c r="EL235" s="58"/>
      <c r="EM235" s="58"/>
      <c r="EN235" s="58"/>
      <c r="EO235" s="58"/>
      <c r="EP235" s="58"/>
      <c r="EQ235" s="58"/>
      <c r="ER235" s="31" t="str">
        <f>'Avoided Cost Case'!ER235</f>
        <v xml:space="preserve"> - </v>
      </c>
    </row>
    <row r="236" spans="1:148" s="22" customFormat="1" hidden="1">
      <c r="A236" s="3"/>
      <c r="B236" s="23"/>
      <c r="C236" s="28" t="str">
        <f>'Avoided Cost Case'!C236</f>
        <v>IRP - Biomass - Not used</v>
      </c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G236" s="58"/>
      <c r="EH236" s="58"/>
      <c r="EI236" s="58"/>
      <c r="EJ236" s="58"/>
      <c r="EK236" s="58"/>
      <c r="EL236" s="58"/>
      <c r="EM236" s="58"/>
      <c r="EN236" s="58"/>
      <c r="EO236" s="58"/>
      <c r="EP236" s="58"/>
      <c r="EQ236" s="58"/>
      <c r="ER236" s="31" t="str">
        <f>'Avoided Cost Case'!ER236</f>
        <v>Hide Row</v>
      </c>
    </row>
    <row r="237" spans="1:148" s="22" customFormat="1" hidden="1">
      <c r="A237" s="3"/>
      <c r="B237" s="23"/>
      <c r="C237" s="28" t="str">
        <f>'Avoided Cost Case'!C237</f>
        <v>IRP - Solar</v>
      </c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G237" s="58"/>
      <c r="EH237" s="58"/>
      <c r="EI237" s="58"/>
      <c r="EJ237" s="58"/>
      <c r="EK237" s="58"/>
      <c r="EL237" s="58"/>
      <c r="EM237" s="58"/>
      <c r="EN237" s="58"/>
      <c r="EO237" s="58"/>
      <c r="EP237" s="58"/>
      <c r="EQ237" s="58"/>
      <c r="ER237" s="31" t="str">
        <f>'Avoided Cost Case'!ER237</f>
        <v xml:space="preserve"> - </v>
      </c>
    </row>
    <row r="238" spans="1:148" s="22" customFormat="1" hidden="1">
      <c r="A238" s="3"/>
      <c r="B238" s="23"/>
      <c r="C238" s="28" t="str">
        <f>'Avoided Cost Case'!C238</f>
        <v>IRP - Wind  - Not Used</v>
      </c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G238" s="58"/>
      <c r="EH238" s="58"/>
      <c r="EI238" s="58"/>
      <c r="EJ238" s="58"/>
      <c r="EK238" s="58"/>
      <c r="EL238" s="58"/>
      <c r="EM238" s="58"/>
      <c r="EN238" s="58"/>
      <c r="EO238" s="58"/>
      <c r="EP238" s="58"/>
      <c r="EQ238" s="58"/>
      <c r="ER238" s="31" t="str">
        <f>'Avoided Cost Case'!ER238</f>
        <v>Hide Row</v>
      </c>
    </row>
    <row r="239" spans="1:148" s="22" customFormat="1" hidden="1">
      <c r="A239" s="3"/>
      <c r="B239" s="23"/>
      <c r="C239" s="28" t="str">
        <f>'Avoided Cost Case'!C239</f>
        <v>IRP15 - 423 MW CCCT - Wyo NE</v>
      </c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G239" s="58"/>
      <c r="EH239" s="58"/>
      <c r="EI239" s="58"/>
      <c r="EJ239" s="58"/>
      <c r="EK239" s="58"/>
      <c r="EL239" s="58"/>
      <c r="EM239" s="58"/>
      <c r="EN239" s="58"/>
      <c r="EO239" s="58"/>
      <c r="EP239" s="58"/>
      <c r="EQ239" s="58"/>
      <c r="ER239" s="31" t="str">
        <f>'Avoided Cost Case'!ER239</f>
        <v>Hide Row</v>
      </c>
    </row>
    <row r="240" spans="1:148" s="22" customFormat="1" hidden="1">
      <c r="A240" s="3"/>
      <c r="B240" s="23"/>
      <c r="C240" s="28" t="str">
        <f>'Avoided Cost Case'!C240</f>
        <v>IRP15 - 423 MW CCCT - Clvr 1</v>
      </c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G240" s="58"/>
      <c r="EH240" s="58"/>
      <c r="EI240" s="58"/>
      <c r="EJ240" s="58"/>
      <c r="EK240" s="58"/>
      <c r="EL240" s="58"/>
      <c r="EM240" s="58"/>
      <c r="EN240" s="58"/>
      <c r="EO240" s="58"/>
      <c r="EP240" s="58"/>
      <c r="EQ240" s="58"/>
      <c r="ER240" s="31" t="str">
        <f>'Avoided Cost Case'!ER240</f>
        <v>Hide Row</v>
      </c>
    </row>
    <row r="241" spans="1:148" s="22" customFormat="1" hidden="1">
      <c r="A241" s="3"/>
      <c r="B241" s="23"/>
      <c r="C241" s="28" t="str">
        <f>'Avoided Cost Case'!C241</f>
        <v>IRP15 - 423 MW CCCT - Clvr 2</v>
      </c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G241" s="58"/>
      <c r="EH241" s="58"/>
      <c r="EI241" s="58"/>
      <c r="EJ241" s="58"/>
      <c r="EK241" s="58"/>
      <c r="EL241" s="58"/>
      <c r="EM241" s="58"/>
      <c r="EN241" s="58"/>
      <c r="EO241" s="58"/>
      <c r="EP241" s="58"/>
      <c r="EQ241" s="58"/>
      <c r="ER241" s="31" t="str">
        <f>'Avoided Cost Case'!ER241</f>
        <v>Hide Row</v>
      </c>
    </row>
    <row r="242" spans="1:148" s="22" customFormat="1" hidden="1">
      <c r="A242" s="3"/>
      <c r="B242" s="23"/>
      <c r="C242" s="28" t="str">
        <f>'Avoided Cost Case'!C242</f>
        <v>IRP15 - 313 MW CCCT - Wyo NE</v>
      </c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G242" s="58"/>
      <c r="EH242" s="58"/>
      <c r="EI242" s="58"/>
      <c r="EJ242" s="58"/>
      <c r="EK242" s="58"/>
      <c r="EL242" s="58"/>
      <c r="EM242" s="58"/>
      <c r="EN242" s="58"/>
      <c r="EO242" s="58"/>
      <c r="EP242" s="58"/>
      <c r="EQ242" s="58"/>
      <c r="ER242" s="31" t="str">
        <f>'Avoided Cost Case'!ER242</f>
        <v xml:space="preserve"> - </v>
      </c>
    </row>
    <row r="243" spans="1:148" s="22" customFormat="1" hidden="1">
      <c r="A243" s="3"/>
      <c r="B243" s="23"/>
      <c r="C243" s="28" t="str">
        <f>'Avoided Cost Case'!C243</f>
        <v>IRP15 - 635 MW CCCT - UT N 1</v>
      </c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G243" s="58"/>
      <c r="EH243" s="58"/>
      <c r="EI243" s="58"/>
      <c r="EJ243" s="58"/>
      <c r="EK243" s="58"/>
      <c r="EL243" s="58"/>
      <c r="EM243" s="58"/>
      <c r="EN243" s="58"/>
      <c r="EO243" s="58"/>
      <c r="EP243" s="58"/>
      <c r="EQ243" s="58"/>
      <c r="ER243" s="31" t="str">
        <f>'Avoided Cost Case'!ER243</f>
        <v xml:space="preserve"> - </v>
      </c>
    </row>
    <row r="244" spans="1:148" ht="15" hidden="1">
      <c r="C244" s="28" t="str">
        <f>'Avoided Cost Case'!C244</f>
        <v>IRP15 - 635 MW CCCT - UT N 2</v>
      </c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0"/>
      <c r="ER244" s="31" t="str">
        <f>'Avoided Cost Case'!ER244</f>
        <v xml:space="preserve"> - </v>
      </c>
    </row>
    <row r="245" spans="1:148" s="22" customFormat="1" hidden="1">
      <c r="A245" s="3"/>
      <c r="B245" s="23"/>
      <c r="C245" s="28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G245" s="58"/>
      <c r="EH245" s="58"/>
      <c r="EI245" s="58"/>
      <c r="EJ245" s="58"/>
      <c r="EK245" s="58"/>
      <c r="EL245" s="58"/>
      <c r="EM245" s="58"/>
      <c r="EN245" s="58"/>
      <c r="EO245" s="58"/>
      <c r="EP245" s="58"/>
      <c r="EQ245" s="58"/>
      <c r="ER245" s="31" t="str">
        <f>'Avoided Cost Case'!ER245</f>
        <v xml:space="preserve"> - </v>
      </c>
    </row>
    <row r="246" spans="1:148" s="22" customFormat="1" ht="15.75" hidden="1">
      <c r="A246" s="20" t="str">
        <f>'Avoided Cost Case'!A246</f>
        <v>Total IRP Resources</v>
      </c>
      <c r="C246" s="53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G246" s="58"/>
      <c r="EH246" s="58"/>
      <c r="EI246" s="58"/>
      <c r="EJ246" s="58"/>
      <c r="EK246" s="58"/>
      <c r="EL246" s="58"/>
      <c r="EM246" s="58"/>
      <c r="EN246" s="58"/>
      <c r="EO246" s="58"/>
      <c r="EP246" s="58"/>
      <c r="EQ246" s="58"/>
      <c r="ER246" s="31" t="str">
        <f>'Avoided Cost Case'!ER246</f>
        <v xml:space="preserve"> - </v>
      </c>
    </row>
    <row r="247" spans="1:148" hidden="1">
      <c r="A247" s="3"/>
      <c r="B247" s="23"/>
      <c r="C247" s="28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R247" s="31" t="str">
        <f>'Avoided Cost Case'!ER247</f>
        <v xml:space="preserve"> - </v>
      </c>
    </row>
    <row r="248" spans="1:148" s="22" customFormat="1" ht="15.75" hidden="1">
      <c r="A248" s="20" t="str">
        <f>'Avoided Cost Case'!A248</f>
        <v>Growth Station Resources</v>
      </c>
      <c r="C248" s="53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G248" s="58"/>
      <c r="EH248" s="58"/>
      <c r="EI248" s="58"/>
      <c r="EJ248" s="58"/>
      <c r="EK248" s="58"/>
      <c r="EL248" s="58"/>
      <c r="EM248" s="58"/>
      <c r="EN248" s="58"/>
      <c r="EO248" s="58"/>
      <c r="EP248" s="58"/>
      <c r="EQ248" s="58"/>
      <c r="ER248" s="55"/>
    </row>
    <row r="249" spans="1:148" s="22" customFormat="1" hidden="1">
      <c r="A249" s="69"/>
      <c r="C249" s="65" t="str">
        <f>'Avoided Cost Case'!C249</f>
        <v>Growth Station - E - Southwest</v>
      </c>
      <c r="E249" s="40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40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40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40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40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40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40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40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40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40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30"/>
      <c r="EG249" s="58"/>
      <c r="EH249" s="58"/>
      <c r="EI249" s="58"/>
      <c r="EJ249" s="58"/>
      <c r="EK249" s="58"/>
      <c r="EL249" s="58"/>
      <c r="EM249" s="58"/>
      <c r="EN249" s="58"/>
      <c r="EO249" s="58"/>
      <c r="EP249" s="58"/>
      <c r="EQ249" s="58"/>
      <c r="ER249" s="31" t="str">
        <f>'Avoided Cost Case'!ER249</f>
        <v xml:space="preserve"> - </v>
      </c>
    </row>
    <row r="250" spans="1:148" s="22" customFormat="1" hidden="1">
      <c r="A250" s="69"/>
      <c r="C250" s="65" t="str">
        <f>'Avoided Cost Case'!C250</f>
        <v>Growth Station - E - Utah North</v>
      </c>
      <c r="E250" s="40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40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40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40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40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40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40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40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40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40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30"/>
      <c r="EG250" s="58"/>
      <c r="EH250" s="58"/>
      <c r="EI250" s="58"/>
      <c r="EJ250" s="58"/>
      <c r="EK250" s="58"/>
      <c r="EL250" s="58"/>
      <c r="EM250" s="58"/>
      <c r="EN250" s="58"/>
      <c r="EO250" s="58"/>
      <c r="EP250" s="58"/>
      <c r="EQ250" s="58"/>
      <c r="ER250" s="31" t="str">
        <f>'Avoided Cost Case'!ER250</f>
        <v xml:space="preserve"> - </v>
      </c>
    </row>
    <row r="251" spans="1:148" s="22" customFormat="1" hidden="1">
      <c r="A251" s="69"/>
      <c r="C251" s="65" t="str">
        <f>'Avoided Cost Case'!C251</f>
        <v>Growth Station - E - Utah South</v>
      </c>
      <c r="E251" s="40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40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40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40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40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40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40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40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40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40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30"/>
      <c r="EG251" s="58"/>
      <c r="EH251" s="58"/>
      <c r="EI251" s="58"/>
      <c r="EJ251" s="58"/>
      <c r="EK251" s="58"/>
      <c r="EL251" s="58"/>
      <c r="EM251" s="58"/>
      <c r="EN251" s="58"/>
      <c r="EO251" s="58"/>
      <c r="EP251" s="58"/>
      <c r="EQ251" s="58"/>
      <c r="ER251" s="31" t="str">
        <f>'Avoided Cost Case'!ER251</f>
        <v xml:space="preserve"> - </v>
      </c>
    </row>
    <row r="252" spans="1:148" s="22" customFormat="1" hidden="1">
      <c r="A252" s="69"/>
      <c r="C252" s="65" t="str">
        <f>'Avoided Cost Case'!C252</f>
        <v>Growth Station - E - Wyoming</v>
      </c>
      <c r="E252" s="40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40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40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40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40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40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40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40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40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40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30"/>
      <c r="EG252" s="58"/>
      <c r="EH252" s="58"/>
      <c r="EI252" s="58"/>
      <c r="EJ252" s="58"/>
      <c r="EK252" s="58"/>
      <c r="EL252" s="58"/>
      <c r="EM252" s="58"/>
      <c r="EN252" s="58"/>
      <c r="EO252" s="58"/>
      <c r="EP252" s="58"/>
      <c r="EQ252" s="58"/>
      <c r="ER252" s="31" t="str">
        <f>'Avoided Cost Case'!ER252</f>
        <v xml:space="preserve"> - </v>
      </c>
    </row>
    <row r="253" spans="1:148" s="22" customFormat="1" hidden="1">
      <c r="A253" s="69"/>
      <c r="C253" s="65" t="str">
        <f>'Avoided Cost Case'!C253</f>
        <v>Growth Station - W - Jim Bridger</v>
      </c>
      <c r="E253" s="40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40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40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40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40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40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40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40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40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40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30"/>
      <c r="EG253" s="58"/>
      <c r="EH253" s="58"/>
      <c r="EI253" s="58"/>
      <c r="EJ253" s="58"/>
      <c r="EK253" s="58"/>
      <c r="EL253" s="58"/>
      <c r="EM253" s="58"/>
      <c r="EN253" s="58"/>
      <c r="EO253" s="58"/>
      <c r="EP253" s="58"/>
      <c r="EQ253" s="58"/>
      <c r="ER253" s="31" t="str">
        <f>'Avoided Cost Case'!ER253</f>
        <v xml:space="preserve"> - </v>
      </c>
    </row>
    <row r="254" spans="1:148" s="22" customFormat="1" hidden="1">
      <c r="A254" s="69"/>
      <c r="C254" s="65" t="str">
        <f>'Avoided Cost Case'!C254</f>
        <v>Growth Station - W - Mid Columbia</v>
      </c>
      <c r="E254" s="40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40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40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40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40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40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40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40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40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40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30"/>
      <c r="EG254" s="58"/>
      <c r="EH254" s="58"/>
      <c r="EI254" s="58"/>
      <c r="EJ254" s="58"/>
      <c r="EK254" s="58"/>
      <c r="EL254" s="58"/>
      <c r="EM254" s="58"/>
      <c r="EN254" s="58"/>
      <c r="EO254" s="58"/>
      <c r="EP254" s="58"/>
      <c r="EQ254" s="58"/>
      <c r="ER254" s="31" t="str">
        <f>'Avoided Cost Case'!ER254</f>
        <v xml:space="preserve"> - </v>
      </c>
    </row>
    <row r="255" spans="1:148" s="22" customFormat="1" hidden="1">
      <c r="A255" s="69"/>
      <c r="C255" s="65" t="str">
        <f>'Avoided Cost Case'!C255</f>
        <v>Growth Station - W - Oregon</v>
      </c>
      <c r="E255" s="4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4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4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4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4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4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4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4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4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4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0"/>
      <c r="EG255" s="58"/>
      <c r="EH255" s="58"/>
      <c r="EI255" s="58"/>
      <c r="EJ255" s="58"/>
      <c r="EK255" s="58"/>
      <c r="EL255" s="58"/>
      <c r="EM255" s="58"/>
      <c r="EN255" s="58"/>
      <c r="EO255" s="58"/>
      <c r="EP255" s="58"/>
      <c r="EQ255" s="58"/>
      <c r="ER255" s="31" t="str">
        <f>'Avoided Cost Case'!ER255</f>
        <v xml:space="preserve"> - </v>
      </c>
    </row>
    <row r="256" spans="1:148" s="22" customFormat="1" hidden="1">
      <c r="A256" s="69"/>
      <c r="C256" s="53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G256" s="58"/>
      <c r="EH256" s="58"/>
      <c r="EI256" s="58"/>
      <c r="EJ256" s="58"/>
      <c r="EK256" s="58"/>
      <c r="EL256" s="58"/>
      <c r="EM256" s="58"/>
      <c r="EN256" s="58"/>
      <c r="EO256" s="58"/>
      <c r="EP256" s="58"/>
      <c r="EQ256" s="58"/>
      <c r="ER256" s="55"/>
    </row>
    <row r="257" spans="1:148" s="22" customFormat="1" ht="15.75" hidden="1">
      <c r="A257" s="20" t="str">
        <f>'Avoided Cost Case'!A257</f>
        <v>Total Growth Station Resources</v>
      </c>
      <c r="C257" s="53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G257" s="58"/>
      <c r="EH257" s="58"/>
      <c r="EI257" s="58"/>
      <c r="EJ257" s="58"/>
      <c r="EK257" s="58"/>
      <c r="EL257" s="58"/>
      <c r="EM257" s="58"/>
      <c r="EN257" s="58"/>
      <c r="EO257" s="58"/>
      <c r="EP257" s="58"/>
      <c r="EQ257" s="58"/>
      <c r="ER257" s="55"/>
    </row>
    <row r="258" spans="1:148" hidden="1"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70"/>
      <c r="CO258" s="70"/>
      <c r="CP258" s="70"/>
      <c r="CQ258" s="70"/>
      <c r="CR258" s="70"/>
      <c r="CS258" s="70"/>
      <c r="CT258" s="70"/>
      <c r="CU258" s="70"/>
      <c r="CV258" s="70"/>
      <c r="CW258" s="70"/>
      <c r="CX258" s="70"/>
      <c r="CY258" s="70"/>
      <c r="CZ258" s="70"/>
      <c r="DA258" s="70"/>
      <c r="DB258" s="70"/>
      <c r="DC258" s="70"/>
      <c r="DD258" s="70"/>
      <c r="DE258" s="70"/>
      <c r="DF258" s="70"/>
      <c r="DG258" s="70"/>
      <c r="DH258" s="70"/>
      <c r="DI258" s="70"/>
      <c r="DJ258" s="70"/>
      <c r="DK258" s="70"/>
      <c r="DL258" s="70"/>
      <c r="DM258" s="70"/>
      <c r="DN258" s="70"/>
      <c r="DO258" s="70"/>
      <c r="DP258" s="70"/>
      <c r="DQ258" s="70"/>
      <c r="DR258" s="70"/>
      <c r="DS258" s="70"/>
      <c r="DT258" s="70"/>
      <c r="DU258" s="70"/>
      <c r="DV258" s="70"/>
      <c r="DW258" s="70"/>
      <c r="DX258" s="70"/>
      <c r="DY258" s="70"/>
      <c r="DZ258" s="70"/>
      <c r="EA258" s="70"/>
      <c r="EB258" s="70"/>
      <c r="EC258" s="70"/>
      <c r="ED258" s="70"/>
    </row>
    <row r="259" spans="1:148" s="76" customFormat="1" ht="15.75" hidden="1">
      <c r="A259" s="71" t="str">
        <f>'Avoided Cost Case'!A259</f>
        <v>Net Power Cost</v>
      </c>
      <c r="B259" s="72"/>
      <c r="C259" s="73"/>
      <c r="D259" s="72"/>
      <c r="E259" s="74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4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4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4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4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4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4"/>
      <c r="CF259" s="75"/>
      <c r="CG259" s="75"/>
      <c r="CH259" s="75"/>
      <c r="CI259" s="75"/>
      <c r="CJ259" s="75"/>
      <c r="CK259" s="75"/>
      <c r="CL259" s="75"/>
      <c r="CM259" s="75"/>
      <c r="CN259" s="75"/>
      <c r="CO259" s="75"/>
      <c r="CP259" s="75"/>
      <c r="CQ259" s="75"/>
      <c r="CR259" s="74"/>
      <c r="CS259" s="75"/>
      <c r="CT259" s="75"/>
      <c r="CU259" s="75"/>
      <c r="CV259" s="75"/>
      <c r="CW259" s="75"/>
      <c r="CX259" s="75"/>
      <c r="CY259" s="75"/>
      <c r="CZ259" s="75"/>
      <c r="DA259" s="75"/>
      <c r="DB259" s="75"/>
      <c r="DC259" s="75"/>
      <c r="DD259" s="75"/>
      <c r="DE259" s="74"/>
      <c r="DF259" s="75"/>
      <c r="DG259" s="75"/>
      <c r="DH259" s="75"/>
      <c r="DI259" s="75"/>
      <c r="DJ259" s="75"/>
      <c r="DK259" s="75"/>
      <c r="DL259" s="75"/>
      <c r="DM259" s="75"/>
      <c r="DN259" s="75"/>
      <c r="DO259" s="75"/>
      <c r="DP259" s="75"/>
      <c r="DQ259" s="75"/>
      <c r="DR259" s="74"/>
      <c r="DS259" s="75"/>
      <c r="DT259" s="75"/>
      <c r="DU259" s="75"/>
      <c r="DV259" s="75"/>
      <c r="DW259" s="75"/>
      <c r="DX259" s="75"/>
      <c r="DY259" s="75"/>
      <c r="DZ259" s="75"/>
      <c r="EA259" s="75"/>
      <c r="EB259" s="75"/>
      <c r="EC259" s="75"/>
      <c r="ED259" s="75"/>
      <c r="EE259" s="75"/>
      <c r="ER259" s="77"/>
    </row>
    <row r="260" spans="1:148" hidden="1"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0"/>
      <c r="CW260" s="70"/>
      <c r="CX260" s="70"/>
      <c r="CY260" s="70"/>
      <c r="CZ260" s="70"/>
      <c r="DA260" s="70"/>
      <c r="DB260" s="70"/>
      <c r="DC260" s="70"/>
      <c r="DD260" s="70"/>
      <c r="DE260" s="70"/>
      <c r="DF260" s="70"/>
      <c r="DG260" s="70"/>
      <c r="DH260" s="70"/>
      <c r="DI260" s="70"/>
      <c r="DJ260" s="70"/>
      <c r="DK260" s="70"/>
      <c r="DL260" s="70"/>
      <c r="DM260" s="70"/>
      <c r="DN260" s="70"/>
      <c r="DO260" s="70"/>
      <c r="DP260" s="70"/>
      <c r="DQ260" s="70"/>
      <c r="DR260" s="70"/>
      <c r="DS260" s="70"/>
      <c r="DT260" s="70"/>
      <c r="DU260" s="70"/>
      <c r="DV260" s="70"/>
      <c r="DW260" s="70"/>
      <c r="DX260" s="70"/>
      <c r="DY260" s="70"/>
      <c r="DZ260" s="70"/>
      <c r="EA260" s="70"/>
      <c r="EB260" s="70"/>
      <c r="EC260" s="70"/>
      <c r="ED260" s="70"/>
    </row>
    <row r="261" spans="1:148" s="80" customFormat="1" hidden="1">
      <c r="A261" s="78" t="str">
        <f>'Avoided Cost Case'!A261</f>
        <v>Net Power Cost/Net System Load</v>
      </c>
      <c r="B261" s="78">
        <f>'Avoided Cost Case'!B261</f>
        <v>0</v>
      </c>
      <c r="C261" s="78" t="str">
        <f>'Avoided Cost Case'!A261</f>
        <v>Net Power Cost/Net System Load</v>
      </c>
      <c r="D261" s="58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  <c r="BQ261" s="79"/>
      <c r="BR261" s="79"/>
      <c r="BS261" s="79"/>
      <c r="BT261" s="79"/>
      <c r="BU261" s="79"/>
      <c r="BV261" s="79"/>
      <c r="BW261" s="79"/>
      <c r="BX261" s="79"/>
      <c r="BY261" s="79"/>
      <c r="BZ261" s="79"/>
      <c r="CA261" s="79"/>
      <c r="CB261" s="79"/>
      <c r="CC261" s="79"/>
      <c r="CD261" s="79"/>
      <c r="CE261" s="79"/>
      <c r="CF261" s="79"/>
      <c r="CG261" s="79"/>
      <c r="CH261" s="79"/>
      <c r="CI261" s="79"/>
      <c r="CJ261" s="79"/>
      <c r="CK261" s="79"/>
      <c r="CL261" s="79"/>
      <c r="CM261" s="79"/>
      <c r="CN261" s="79"/>
      <c r="CO261" s="79"/>
      <c r="CP261" s="79"/>
      <c r="CQ261" s="79"/>
      <c r="CR261" s="79"/>
      <c r="CS261" s="79"/>
      <c r="CT261" s="79"/>
      <c r="CU261" s="79"/>
      <c r="CV261" s="79"/>
      <c r="CW261" s="79"/>
      <c r="CX261" s="79"/>
      <c r="CY261" s="79"/>
      <c r="CZ261" s="79"/>
      <c r="DA261" s="79"/>
      <c r="DB261" s="79"/>
      <c r="DC261" s="79"/>
      <c r="DD261" s="79"/>
      <c r="DE261" s="79"/>
      <c r="DF261" s="79"/>
      <c r="DG261" s="79"/>
      <c r="DH261" s="79"/>
      <c r="DI261" s="79"/>
      <c r="DJ261" s="79"/>
      <c r="DK261" s="79"/>
      <c r="DL261" s="79"/>
      <c r="DM261" s="79"/>
      <c r="DN261" s="79"/>
      <c r="DO261" s="79"/>
      <c r="DP261" s="79"/>
      <c r="DQ261" s="79"/>
      <c r="DR261" s="79"/>
      <c r="DS261" s="79"/>
      <c r="DT261" s="79"/>
      <c r="DU261" s="79"/>
      <c r="DV261" s="79"/>
      <c r="DW261" s="79"/>
      <c r="DX261" s="79"/>
      <c r="DY261" s="79"/>
      <c r="DZ261" s="79"/>
      <c r="EA261" s="79"/>
      <c r="EB261" s="79"/>
      <c r="EC261" s="79"/>
      <c r="ED261" s="79"/>
      <c r="ER261" s="81"/>
    </row>
    <row r="262" spans="1:148" s="80" customFormat="1" hidden="1">
      <c r="B262" s="8"/>
      <c r="C262" s="78" t="s">
        <v>3</v>
      </c>
      <c r="D262" s="58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  <c r="CC262" s="79"/>
      <c r="CD262" s="79"/>
      <c r="CE262" s="79"/>
      <c r="CF262" s="79"/>
      <c r="CG262" s="79"/>
      <c r="CH262" s="79"/>
      <c r="CI262" s="79"/>
      <c r="CJ262" s="79"/>
      <c r="CK262" s="79"/>
      <c r="CL262" s="79"/>
      <c r="CM262" s="79"/>
      <c r="CN262" s="79"/>
      <c r="CO262" s="79"/>
      <c r="CP262" s="79"/>
      <c r="CQ262" s="79"/>
      <c r="CR262" s="79"/>
      <c r="CS262" s="79"/>
      <c r="CT262" s="79"/>
      <c r="CU262" s="79"/>
      <c r="CV262" s="79"/>
      <c r="CW262" s="79"/>
      <c r="CX262" s="79"/>
      <c r="CY262" s="79"/>
      <c r="CZ262" s="79"/>
      <c r="DA262" s="79"/>
      <c r="DB262" s="79"/>
      <c r="DC262" s="79"/>
      <c r="DD262" s="79"/>
      <c r="DE262" s="79"/>
      <c r="DF262" s="79"/>
      <c r="DG262" s="79"/>
      <c r="DH262" s="79"/>
      <c r="DI262" s="79"/>
      <c r="DJ262" s="79"/>
      <c r="DK262" s="79"/>
      <c r="DL262" s="79"/>
      <c r="DM262" s="79"/>
      <c r="DN262" s="79"/>
      <c r="DO262" s="79"/>
      <c r="DP262" s="79"/>
      <c r="DQ262" s="79"/>
      <c r="DR262" s="79"/>
      <c r="DS262" s="79"/>
      <c r="DT262" s="79"/>
      <c r="DU262" s="79"/>
      <c r="DV262" s="79"/>
      <c r="DW262" s="79"/>
      <c r="DX262" s="79"/>
      <c r="DY262" s="79"/>
      <c r="DZ262" s="79"/>
      <c r="EA262" s="79"/>
      <c r="EB262" s="79"/>
      <c r="EC262" s="79"/>
      <c r="ED262" s="79"/>
      <c r="ER262" s="81"/>
    </row>
    <row r="263" spans="1:148" ht="15.75" hidden="1">
      <c r="E263" s="82"/>
      <c r="F263" s="82"/>
      <c r="G263" s="82"/>
      <c r="H263" s="82"/>
      <c r="I263" s="82"/>
      <c r="J263" s="83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3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3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3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3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3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3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3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3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2"/>
      <c r="DV263" s="82"/>
      <c r="DW263" s="83"/>
      <c r="DX263" s="82"/>
      <c r="DY263" s="82"/>
      <c r="DZ263" s="82"/>
      <c r="EA263" s="82"/>
      <c r="EB263" s="82"/>
      <c r="EC263" s="82"/>
      <c r="ED263" s="82"/>
    </row>
    <row r="264" spans="1:148" ht="15.75" hidden="1">
      <c r="A264" s="17" t="str">
        <f>'Avoided Cost Case'!A264</f>
        <v>Adjustments to Load</v>
      </c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  <c r="DP264" s="82"/>
      <c r="DQ264" s="82"/>
      <c r="DR264" s="82"/>
      <c r="DS264" s="82"/>
      <c r="DT264" s="82"/>
      <c r="DU264" s="82"/>
      <c r="DV264" s="82"/>
      <c r="DW264" s="82"/>
      <c r="DX264" s="82"/>
      <c r="DY264" s="82"/>
      <c r="DZ264" s="82"/>
      <c r="EA264" s="82"/>
      <c r="EB264" s="82"/>
      <c r="EC264" s="82"/>
      <c r="ED264" s="82"/>
    </row>
    <row r="265" spans="1:148" hidden="1">
      <c r="C265" s="28" t="str">
        <f>'Avoided Cost Case'!C265</f>
        <v>Station Service</v>
      </c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30"/>
      <c r="ER265" s="31" t="str">
        <f>'Avoided Cost Case'!ER265</f>
        <v xml:space="preserve"> - </v>
      </c>
    </row>
    <row r="266" spans="1:148" hidden="1">
      <c r="C266" s="28" t="str">
        <f>'Avoided Cost Case'!C266</f>
        <v>MagCorp Curtailment p229846</v>
      </c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30"/>
      <c r="ER266" s="31" t="str">
        <f>'Avoided Cost Case'!ER266</f>
        <v xml:space="preserve"> - </v>
      </c>
    </row>
    <row r="267" spans="1:148" ht="15" hidden="1">
      <c r="C267" s="28" t="str">
        <f>'Avoided Cost Case'!C267</f>
        <v>Monsanto Curtailment p145258</v>
      </c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0"/>
      <c r="ER267" s="31" t="str">
        <f>'Avoided Cost Case'!ER267</f>
        <v xml:space="preserve"> - </v>
      </c>
    </row>
    <row r="268" spans="1:148" s="26" customFormat="1" hidden="1">
      <c r="A268" s="9"/>
      <c r="C268" s="84"/>
      <c r="D268" s="22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  <c r="CR268" s="85"/>
      <c r="CS268" s="85"/>
      <c r="CT268" s="85"/>
      <c r="CU268" s="85"/>
      <c r="CV268" s="85"/>
      <c r="CW268" s="85"/>
      <c r="CX268" s="85"/>
      <c r="CY268" s="85"/>
      <c r="CZ268" s="85"/>
      <c r="DA268" s="85"/>
      <c r="DB268" s="85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85"/>
      <c r="DP268" s="85"/>
      <c r="DQ268" s="85"/>
      <c r="DR268" s="85"/>
      <c r="DS268" s="85"/>
      <c r="DT268" s="85"/>
      <c r="DU268" s="85"/>
      <c r="DV268" s="85"/>
      <c r="DW268" s="85"/>
      <c r="DX268" s="85"/>
      <c r="DY268" s="85"/>
      <c r="DZ268" s="85"/>
      <c r="EA268" s="85"/>
      <c r="EB268" s="85"/>
      <c r="EC268" s="85"/>
      <c r="ED268" s="85"/>
      <c r="EE268" s="86"/>
      <c r="EG268" s="5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</row>
    <row r="269" spans="1:148" hidden="1">
      <c r="B269" s="22" t="str">
        <f>'Avoided Cost Case'!B269</f>
        <v>Total Adjustments to Load</v>
      </c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30"/>
    </row>
    <row r="270" spans="1:148" hidden="1"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30"/>
    </row>
    <row r="271" spans="1:148" ht="15" hidden="1">
      <c r="C271" s="23" t="str">
        <f>'Avoided Cost Case'!C271</f>
        <v>System Load</v>
      </c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0"/>
    </row>
    <row r="272" spans="1:148" ht="15.75" hidden="1">
      <c r="A272" s="17" t="str">
        <f>'Avoided Cost Case'!A272</f>
        <v>Net System Load</v>
      </c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30"/>
    </row>
    <row r="273" spans="1:148" hidden="1"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30"/>
    </row>
    <row r="274" spans="1:148" ht="15.75" hidden="1">
      <c r="A274" s="17" t="str">
        <f>'Avoided Cost Case'!A274</f>
        <v>Special Sales For Resale</v>
      </c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</row>
    <row r="275" spans="1:148" hidden="1">
      <c r="B275" s="22" t="str">
        <f>'Avoided Cost Case'!B275</f>
        <v>Long Term Firm Sales</v>
      </c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30"/>
    </row>
    <row r="276" spans="1:148" hidden="1">
      <c r="C276" s="28" t="str">
        <f>'Avoided Cost Case'!C276</f>
        <v>Black Hills s27013/s28160</v>
      </c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30"/>
      <c r="ER276" s="31" t="str">
        <f>'Avoided Cost Case'!ER276</f>
        <v xml:space="preserve"> - </v>
      </c>
    </row>
    <row r="277" spans="1:148" hidden="1">
      <c r="C277" s="28" t="str">
        <f>'Avoided Cost Case'!C277</f>
        <v>BPA Wind s42818</v>
      </c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30"/>
      <c r="ER277" s="31" t="str">
        <f>'Avoided Cost Case'!ER277</f>
        <v xml:space="preserve"> - </v>
      </c>
    </row>
    <row r="278" spans="1:148" hidden="1">
      <c r="C278" s="28" t="str">
        <f>'Avoided Cost Case'!C278</f>
        <v>East Area Sales (WCA Sale)</v>
      </c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30"/>
      <c r="ER278" s="31" t="str">
        <f>'Avoided Cost Case'!ER278</f>
        <v>Hide Row</v>
      </c>
    </row>
    <row r="279" spans="1:148" hidden="1">
      <c r="C279" s="28" t="str">
        <f>'Avoided Cost Case'!C279</f>
        <v>Hurricane Sale s393046</v>
      </c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30"/>
      <c r="ER279" s="31" t="str">
        <f>'Avoided Cost Case'!ER279</f>
        <v xml:space="preserve"> - </v>
      </c>
    </row>
    <row r="280" spans="1:148" hidden="1">
      <c r="C280" s="28" t="str">
        <f>'Avoided Cost Case'!C280</f>
        <v>LADWP (IPP Layoff)</v>
      </c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30"/>
      <c r="ER280" s="31" t="str">
        <f>'Avoided Cost Case'!ER280</f>
        <v xml:space="preserve"> - </v>
      </c>
    </row>
    <row r="281" spans="1:148" hidden="1">
      <c r="C281" s="28" t="str">
        <f>'Avoided Cost Case'!C281</f>
        <v>Shell Sale 2013-2014</v>
      </c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30"/>
      <c r="ER281" s="31" t="str">
        <f>'Avoided Cost Case'!ER281</f>
        <v>Hide Row</v>
      </c>
    </row>
    <row r="282" spans="1:148" hidden="1">
      <c r="C282" s="28" t="str">
        <f>'Avoided Cost Case'!C282</f>
        <v>SMUD s24296</v>
      </c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30"/>
      <c r="ER282" s="31" t="str">
        <f>'Avoided Cost Case'!ER282</f>
        <v>Hide Row</v>
      </c>
    </row>
    <row r="283" spans="1:148" ht="15" hidden="1">
      <c r="C283" s="28" t="str">
        <f>'Avoided Cost Case'!C283</f>
        <v>UMPA II s45631</v>
      </c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0"/>
      <c r="ER283" s="31" t="str">
        <f>'Avoided Cost Case'!ER283</f>
        <v xml:space="preserve"> - </v>
      </c>
    </row>
    <row r="284" spans="1:148" s="43" customFormat="1" hidden="1">
      <c r="A284" s="42"/>
      <c r="C284" s="35"/>
      <c r="D284" s="22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4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7"/>
    </row>
    <row r="285" spans="1:148" hidden="1">
      <c r="B285" s="22" t="str">
        <f>'Avoided Cost Case'!B285</f>
        <v>Total Long Term Firm Sales</v>
      </c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30"/>
    </row>
    <row r="286" spans="1:148" hidden="1"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30"/>
    </row>
    <row r="287" spans="1:148" hidden="1">
      <c r="B287" s="22" t="str">
        <f>'Avoided Cost Case'!B287</f>
        <v>Short Term Firm Sales</v>
      </c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30"/>
    </row>
    <row r="288" spans="1:148" hidden="1">
      <c r="C288" s="28" t="str">
        <f>'Avoided Cost Case'!C288</f>
        <v>COB</v>
      </c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30"/>
      <c r="ER288" s="31" t="str">
        <f>'Avoided Cost Case'!ER288</f>
        <v>Hide Row</v>
      </c>
    </row>
    <row r="289" spans="1:148" hidden="1">
      <c r="C289" s="28" t="str">
        <f>'Avoided Cost Case'!C289</f>
        <v>Four Corners</v>
      </c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30"/>
      <c r="ER289" s="31" t="str">
        <f>'Avoided Cost Case'!ER289</f>
        <v>Hide Row</v>
      </c>
    </row>
    <row r="290" spans="1:148" hidden="1">
      <c r="C290" s="28" t="str">
        <f>'Avoided Cost Case'!C290</f>
        <v>Mid Columbia</v>
      </c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30"/>
      <c r="ER290" s="31" t="str">
        <f>'Avoided Cost Case'!ER290</f>
        <v xml:space="preserve"> - </v>
      </c>
    </row>
    <row r="291" spans="1:148" hidden="1">
      <c r="C291" s="28" t="str">
        <f>'Avoided Cost Case'!C291</f>
        <v>Mona</v>
      </c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30"/>
      <c r="EM291" s="87"/>
      <c r="ER291" s="31" t="str">
        <f>'Avoided Cost Case'!ER291</f>
        <v>Hide Row</v>
      </c>
    </row>
    <row r="292" spans="1:148" hidden="1">
      <c r="C292" s="28" t="str">
        <f>'Avoided Cost Case'!C292</f>
        <v>Palo Verde</v>
      </c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30"/>
      <c r="ER292" s="31" t="str">
        <f>'Avoided Cost Case'!ER292</f>
        <v xml:space="preserve"> - </v>
      </c>
    </row>
    <row r="293" spans="1:148" hidden="1">
      <c r="C293" s="28" t="str">
        <f>'Avoided Cost Case'!C293</f>
        <v>SP15</v>
      </c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30"/>
      <c r="EM293" s="87"/>
      <c r="ER293" s="31" t="str">
        <f>'Avoided Cost Case'!ER293</f>
        <v>Hide Row</v>
      </c>
    </row>
    <row r="294" spans="1:148" s="43" customFormat="1" ht="15" hidden="1">
      <c r="A294" s="42"/>
      <c r="C294" s="28" t="str">
        <f>'Avoided Cost Case'!C294</f>
        <v>STF Index Trades</v>
      </c>
      <c r="D294" s="2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44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7"/>
    </row>
    <row r="295" spans="1:148" s="43" customFormat="1" hidden="1">
      <c r="A295" s="42"/>
      <c r="C295" s="23"/>
      <c r="D295" s="22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4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7"/>
    </row>
    <row r="296" spans="1:148" hidden="1">
      <c r="B296" s="22" t="str">
        <f>'Avoided Cost Case'!B296</f>
        <v>Total Short Term Firm Sales</v>
      </c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30"/>
    </row>
    <row r="297" spans="1:148" hidden="1"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30"/>
    </row>
    <row r="298" spans="1:148" hidden="1">
      <c r="B298" s="22" t="str">
        <f>'Avoided Cost Case'!B298</f>
        <v>System Balancing Sales</v>
      </c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30"/>
    </row>
    <row r="299" spans="1:148" hidden="1">
      <c r="C299" s="28" t="str">
        <f>'Avoided Cost Case'!C299</f>
        <v>COB</v>
      </c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30"/>
      <c r="ER299" s="31" t="str">
        <f>'Avoided Cost Case'!ER299</f>
        <v xml:space="preserve"> - </v>
      </c>
    </row>
    <row r="300" spans="1:148" hidden="1">
      <c r="C300" s="28" t="str">
        <f>'Avoided Cost Case'!C300</f>
        <v>Four Corners</v>
      </c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30"/>
      <c r="ER300" s="31" t="str">
        <f>'Avoided Cost Case'!ER300</f>
        <v xml:space="preserve"> - </v>
      </c>
    </row>
    <row r="301" spans="1:148" hidden="1">
      <c r="C301" s="28" t="str">
        <f>'Avoided Cost Case'!C301</f>
        <v>Mid Columbia</v>
      </c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30"/>
      <c r="ER301" s="31" t="str">
        <f>'Avoided Cost Case'!ER301</f>
        <v xml:space="preserve"> - </v>
      </c>
    </row>
    <row r="302" spans="1:148" hidden="1">
      <c r="C302" s="28" t="str">
        <f>'Avoided Cost Case'!C302</f>
        <v>Mona</v>
      </c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30"/>
      <c r="ER302" s="31" t="str">
        <f>'Avoided Cost Case'!ER302</f>
        <v xml:space="preserve"> - </v>
      </c>
    </row>
    <row r="303" spans="1:148" hidden="1">
      <c r="C303" s="28" t="str">
        <f>'Avoided Cost Case'!C303</f>
        <v>Palo Verde</v>
      </c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30"/>
      <c r="ER303" s="31" t="str">
        <f>'Avoided Cost Case'!ER303</f>
        <v xml:space="preserve"> - </v>
      </c>
    </row>
    <row r="304" spans="1:148" hidden="1">
      <c r="C304" s="28" t="str">
        <f>'Avoided Cost Case'!C304</f>
        <v>SP15</v>
      </c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30"/>
      <c r="ER304" s="31" t="str">
        <f>'Avoided Cost Case'!ER304</f>
        <v>Hide Row</v>
      </c>
    </row>
    <row r="305" spans="1:148" ht="15" hidden="1">
      <c r="C305" s="23" t="str">
        <f>'Avoided Cost Case'!C305</f>
        <v>Trapped Energy</v>
      </c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0"/>
    </row>
    <row r="306" spans="1:148" hidden="1"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30"/>
    </row>
    <row r="307" spans="1:148" hidden="1">
      <c r="B307" s="22" t="str">
        <f>'Avoided Cost Case'!B307</f>
        <v>Total System Balancing Sales</v>
      </c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30"/>
    </row>
    <row r="308" spans="1:148" hidden="1"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30"/>
    </row>
    <row r="309" spans="1:148" ht="15.75" hidden="1">
      <c r="A309" s="17" t="str">
        <f>'Avoided Cost Case'!A309</f>
        <v>Total Special Sales For Resale</v>
      </c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30"/>
    </row>
    <row r="310" spans="1:148" hidden="1"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0"/>
      <c r="CE310" s="70"/>
      <c r="CF310" s="70"/>
      <c r="CG310" s="70"/>
      <c r="CH310" s="70"/>
      <c r="CI310" s="70"/>
      <c r="CJ310" s="70"/>
      <c r="CK310" s="70"/>
      <c r="CL310" s="70"/>
      <c r="CM310" s="70"/>
      <c r="CN310" s="70"/>
      <c r="CO310" s="70"/>
      <c r="CP310" s="70"/>
      <c r="CQ310" s="70"/>
      <c r="CR310" s="70"/>
      <c r="CS310" s="70"/>
      <c r="CT310" s="70"/>
      <c r="CU310" s="70"/>
      <c r="CV310" s="70"/>
      <c r="CW310" s="70"/>
      <c r="CX310" s="70"/>
      <c r="CY310" s="70"/>
      <c r="CZ310" s="70"/>
      <c r="DA310" s="70"/>
      <c r="DB310" s="70"/>
      <c r="DC310" s="70"/>
      <c r="DD310" s="70"/>
      <c r="DE310" s="70"/>
      <c r="DF310" s="70"/>
      <c r="DG310" s="70"/>
      <c r="DH310" s="70"/>
      <c r="DI310" s="70"/>
      <c r="DJ310" s="70"/>
      <c r="DK310" s="70"/>
      <c r="DL310" s="70"/>
      <c r="DM310" s="70"/>
      <c r="DN310" s="70"/>
      <c r="DO310" s="70"/>
      <c r="DP310" s="70"/>
      <c r="DQ310" s="70"/>
      <c r="DR310" s="70"/>
      <c r="DS310" s="70"/>
      <c r="DT310" s="70"/>
      <c r="DU310" s="70"/>
      <c r="DV310" s="70"/>
      <c r="DW310" s="70"/>
      <c r="DX310" s="70"/>
      <c r="DY310" s="70"/>
      <c r="DZ310" s="70"/>
      <c r="EA310" s="70"/>
      <c r="EB310" s="70"/>
      <c r="EC310" s="70"/>
      <c r="ED310" s="70"/>
    </row>
    <row r="311" spans="1:148" ht="15.75" hidden="1">
      <c r="A311" s="17" t="str">
        <f>'Avoided Cost Case'!A311</f>
        <v>Total Requirements</v>
      </c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30"/>
    </row>
    <row r="312" spans="1:148" hidden="1"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0"/>
      <c r="CL312" s="70"/>
      <c r="CM312" s="70"/>
      <c r="CN312" s="70"/>
      <c r="CO312" s="70"/>
      <c r="CP312" s="70"/>
      <c r="CQ312" s="70"/>
      <c r="CR312" s="70"/>
      <c r="CS312" s="70"/>
      <c r="CT312" s="70"/>
      <c r="CU312" s="70"/>
      <c r="CV312" s="70"/>
      <c r="CW312" s="70"/>
      <c r="CX312" s="70"/>
      <c r="CY312" s="70"/>
      <c r="CZ312" s="70"/>
      <c r="DA312" s="70"/>
      <c r="DB312" s="70"/>
      <c r="DC312" s="70"/>
      <c r="DD312" s="70"/>
      <c r="DE312" s="70"/>
      <c r="DF312" s="70"/>
      <c r="DG312" s="70"/>
      <c r="DH312" s="70"/>
      <c r="DI312" s="70"/>
      <c r="DJ312" s="70"/>
      <c r="DK312" s="70"/>
      <c r="DL312" s="70"/>
      <c r="DM312" s="70"/>
      <c r="DN312" s="70"/>
      <c r="DO312" s="70"/>
      <c r="DP312" s="70"/>
      <c r="DQ312" s="70"/>
      <c r="DR312" s="70"/>
      <c r="DS312" s="70"/>
      <c r="DT312" s="70"/>
      <c r="DU312" s="70"/>
      <c r="DV312" s="70"/>
      <c r="DW312" s="70"/>
      <c r="DX312" s="70"/>
      <c r="DY312" s="70"/>
      <c r="DZ312" s="70"/>
      <c r="EA312" s="70"/>
      <c r="EB312" s="70"/>
      <c r="EC312" s="70"/>
      <c r="ED312" s="70"/>
    </row>
    <row r="313" spans="1:148" hidden="1">
      <c r="E313" s="88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8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8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8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8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8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8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8"/>
      <c r="CS313" s="89"/>
      <c r="CT313" s="89"/>
      <c r="CU313" s="89"/>
      <c r="CV313" s="89"/>
      <c r="CW313" s="89"/>
      <c r="CX313" s="89"/>
      <c r="CY313" s="89"/>
      <c r="CZ313" s="89"/>
      <c r="DA313" s="89"/>
      <c r="DB313" s="89"/>
      <c r="DC313" s="89"/>
      <c r="DD313" s="89"/>
      <c r="DE313" s="88"/>
      <c r="DF313" s="89"/>
      <c r="DG313" s="89"/>
      <c r="DH313" s="89"/>
      <c r="DI313" s="89"/>
      <c r="DJ313" s="89"/>
      <c r="DK313" s="89"/>
      <c r="DL313" s="89"/>
      <c r="DM313" s="89"/>
      <c r="DN313" s="89"/>
      <c r="DO313" s="89"/>
      <c r="DP313" s="89"/>
      <c r="DQ313" s="89"/>
      <c r="DR313" s="88"/>
      <c r="DS313" s="89"/>
      <c r="DT313" s="89"/>
      <c r="DU313" s="89"/>
      <c r="DV313" s="89"/>
      <c r="DW313" s="89"/>
      <c r="DX313" s="89"/>
      <c r="DY313" s="89"/>
      <c r="DZ313" s="89"/>
      <c r="EA313" s="89"/>
      <c r="EB313" s="89"/>
      <c r="EC313" s="89"/>
      <c r="ED313" s="89"/>
      <c r="EE313" s="30"/>
    </row>
    <row r="314" spans="1:148" ht="15.75" hidden="1">
      <c r="A314" s="17" t="str">
        <f>'Avoided Cost Case'!A314</f>
        <v>Purchased Power &amp; Net Interchange</v>
      </c>
      <c r="E314" s="60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60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60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60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60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60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60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60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60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60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30"/>
    </row>
    <row r="315" spans="1:148" hidden="1">
      <c r="B315" s="22" t="str">
        <f>'Avoided Cost Case'!B315</f>
        <v>Long Term Firm Purchases</v>
      </c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30"/>
    </row>
    <row r="316" spans="1:148" hidden="1">
      <c r="C316" s="28" t="str">
        <f>'Avoided Cost Case'!C316</f>
        <v>APS Supplemental p27875</v>
      </c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30"/>
      <c r="ER316" s="31" t="str">
        <f>'Avoided Cost Case'!ER316</f>
        <v xml:space="preserve"> - </v>
      </c>
    </row>
    <row r="317" spans="1:148" hidden="1">
      <c r="C317" s="28" t="str">
        <f>'Avoided Cost Case'!C317</f>
        <v xml:space="preserve">Combine Hills Wind p160595 </v>
      </c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30"/>
      <c r="ER317" s="31" t="str">
        <f>'Avoided Cost Case'!ER317</f>
        <v xml:space="preserve"> - </v>
      </c>
    </row>
    <row r="318" spans="1:148" hidden="1">
      <c r="C318" s="28" t="str">
        <f>'Avoided Cost Case'!C318</f>
        <v>Constellation Seasonal 2013-2016</v>
      </c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30"/>
      <c r="ER318" s="31" t="str">
        <f>'Avoided Cost Case'!ER318</f>
        <v xml:space="preserve"> - </v>
      </c>
    </row>
    <row r="319" spans="1:148" hidden="1">
      <c r="C319" s="28" t="str">
        <f>'Avoided Cost Case'!C319</f>
        <v>Deseret Purchase p194277</v>
      </c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30"/>
      <c r="ER319" s="31" t="str">
        <f>'Avoided Cost Case'!ER319</f>
        <v xml:space="preserve"> - </v>
      </c>
    </row>
    <row r="320" spans="1:148" hidden="1">
      <c r="C320" s="28" t="str">
        <f>'Avoided Cost Case'!C320</f>
        <v>Douglas PUD Settlement p38185</v>
      </c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30"/>
      <c r="ER320" s="31" t="str">
        <f>'Avoided Cost Case'!ER320</f>
        <v xml:space="preserve"> - </v>
      </c>
    </row>
    <row r="321" spans="3:148" hidden="1">
      <c r="C321" s="28" t="str">
        <f>'Avoided Cost Case'!C321</f>
        <v>Georgia-Pacific Camas</v>
      </c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30"/>
      <c r="ER321" s="31" t="str">
        <f>'Avoided Cost Case'!ER321</f>
        <v>Hide Row</v>
      </c>
    </row>
    <row r="322" spans="3:148" hidden="1">
      <c r="C322" s="28" t="str">
        <f>'Avoided Cost Case'!C322</f>
        <v>Gemstate p99489</v>
      </c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30"/>
      <c r="ER322" s="31" t="str">
        <f>'Avoided Cost Case'!ER322</f>
        <v xml:space="preserve"> - </v>
      </c>
    </row>
    <row r="323" spans="3:148" hidden="1">
      <c r="C323" s="28" t="str">
        <f>'Avoided Cost Case'!C323</f>
        <v>Hermiston Purchase p99563</v>
      </c>
      <c r="E323" s="29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29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29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29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29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29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29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29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29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29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30"/>
      <c r="ER323" s="57"/>
    </row>
    <row r="324" spans="3:148" hidden="1">
      <c r="C324" s="28" t="str">
        <f>'Avoided Cost Case'!C324</f>
        <v>Hurricane Purchase p393045</v>
      </c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30"/>
      <c r="ER324" s="31" t="str">
        <f>'Avoided Cost Case'!ER324</f>
        <v xml:space="preserve"> - </v>
      </c>
    </row>
    <row r="325" spans="3:148" hidden="1">
      <c r="C325" s="28" t="str">
        <f>'Avoided Cost Case'!C325</f>
        <v>IPP Purchase</v>
      </c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30"/>
      <c r="ER325" s="31" t="str">
        <f>'Avoided Cost Case'!ER325</f>
        <v xml:space="preserve"> - </v>
      </c>
    </row>
    <row r="326" spans="3:148" hidden="1">
      <c r="C326" s="28" t="str">
        <f>'Avoided Cost Case'!C326</f>
        <v>MagCorp Reserves p510378</v>
      </c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30"/>
      <c r="ER326" s="31" t="str">
        <f>'Avoided Cost Case'!ER326</f>
        <v xml:space="preserve"> - </v>
      </c>
    </row>
    <row r="327" spans="3:148" hidden="1">
      <c r="C327" s="28" t="str">
        <f>'Avoided Cost Case'!C327</f>
        <v>Nucor p346856</v>
      </c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30"/>
      <c r="ER327" s="31" t="str">
        <f>'Avoided Cost Case'!ER327</f>
        <v xml:space="preserve"> - </v>
      </c>
    </row>
    <row r="328" spans="3:148" hidden="1">
      <c r="C328" s="28" t="str">
        <f>'Avoided Cost Case'!C328</f>
        <v>P4 Production p137215/p145258</v>
      </c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30"/>
      <c r="ER328" s="31" t="str">
        <f>'Avoided Cost Case'!ER328</f>
        <v xml:space="preserve"> - </v>
      </c>
    </row>
    <row r="329" spans="3:148" hidden="1">
      <c r="C329" s="28" t="str">
        <f>'Avoided Cost Case'!C329</f>
        <v>PGE Cove p83984</v>
      </c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30"/>
      <c r="ER329" s="31" t="str">
        <f>'Avoided Cost Case'!ER329</f>
        <v xml:space="preserve"> - </v>
      </c>
    </row>
    <row r="330" spans="3:148" hidden="1">
      <c r="C330" s="28" t="str">
        <f>'Avoided Cost Case'!C330</f>
        <v>Rock River Wind p100371</v>
      </c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30"/>
      <c r="ER330" s="31" t="str">
        <f>'Avoided Cost Case'!ER330</f>
        <v xml:space="preserve"> - </v>
      </c>
    </row>
    <row r="331" spans="3:148" hidden="1">
      <c r="C331" s="28" t="str">
        <f>'Avoided Cost Case'!C331</f>
        <v>Small Purchases east</v>
      </c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30"/>
      <c r="ER331" s="31" t="str">
        <f>'Avoided Cost Case'!ER331</f>
        <v xml:space="preserve"> - </v>
      </c>
    </row>
    <row r="332" spans="3:148" hidden="1">
      <c r="C332" s="28" t="str">
        <f>'Avoided Cost Case'!C332</f>
        <v>Small Purchases west</v>
      </c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30"/>
      <c r="ER332" s="31" t="str">
        <f>'Avoided Cost Case'!ER332</f>
        <v xml:space="preserve"> - </v>
      </c>
    </row>
    <row r="333" spans="3:148" hidden="1">
      <c r="C333" s="28" t="str">
        <f>'Avoided Cost Case'!C333</f>
        <v>Three Buttes Wind p460457</v>
      </c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30"/>
      <c r="ER333" s="31" t="str">
        <f>'Avoided Cost Case'!ER333</f>
        <v xml:space="preserve"> - </v>
      </c>
    </row>
    <row r="334" spans="3:148" hidden="1">
      <c r="C334" s="28" t="str">
        <f>'Avoided Cost Case'!C334</f>
        <v>Top of the World Wind p522807</v>
      </c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30"/>
      <c r="ER334" s="31" t="str">
        <f>'Avoided Cost Case'!ER334</f>
        <v xml:space="preserve"> - </v>
      </c>
    </row>
    <row r="335" spans="3:148" hidden="1">
      <c r="C335" s="28" t="str">
        <f>'Avoided Cost Case'!C335</f>
        <v>Tri-State Purchase p27057</v>
      </c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30"/>
      <c r="ER335" s="31" t="str">
        <f>'Avoided Cost Case'!ER335</f>
        <v xml:space="preserve"> - </v>
      </c>
    </row>
    <row r="336" spans="3:148" hidden="1">
      <c r="C336" s="28" t="str">
        <f>'Avoided Cost Case'!C336</f>
        <v>UAMPS p1626656-7</v>
      </c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30"/>
      <c r="ER336" s="31" t="str">
        <f>'Avoided Cost Case'!ER336</f>
        <v xml:space="preserve"> - </v>
      </c>
    </row>
    <row r="337" spans="2:148" hidden="1">
      <c r="C337" s="28" t="str">
        <f>'Avoided Cost Case'!C337</f>
        <v>UMPA p1625961</v>
      </c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30"/>
      <c r="ER337" s="31" t="str">
        <f>'Avoided Cost Case'!ER337</f>
        <v xml:space="preserve"> - </v>
      </c>
    </row>
    <row r="338" spans="2:148" ht="15" hidden="1">
      <c r="C338" s="28" t="str">
        <f>'Avoided Cost Case'!C338</f>
        <v>Wolverine Creek Wind p244520</v>
      </c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32"/>
      <c r="CO338" s="32"/>
      <c r="CP338" s="32"/>
      <c r="CQ338" s="32"/>
      <c r="CR338" s="32"/>
      <c r="CS338" s="32"/>
      <c r="CT338" s="32"/>
      <c r="CU338" s="32"/>
      <c r="CV338" s="32"/>
      <c r="CW338" s="32"/>
      <c r="CX338" s="32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  <c r="DT338" s="32"/>
      <c r="DU338" s="32"/>
      <c r="DV338" s="32"/>
      <c r="DW338" s="32"/>
      <c r="DX338" s="32"/>
      <c r="DY338" s="32"/>
      <c r="DZ338" s="32"/>
      <c r="EA338" s="32"/>
      <c r="EB338" s="32"/>
      <c r="EC338" s="32"/>
      <c r="ED338" s="32"/>
      <c r="EE338" s="30"/>
      <c r="ER338" s="31" t="str">
        <f>'Avoided Cost Case'!ER338</f>
        <v xml:space="preserve"> - </v>
      </c>
    </row>
    <row r="339" spans="2:148" hidden="1">
      <c r="C339" s="28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30"/>
    </row>
    <row r="340" spans="2:148" hidden="1">
      <c r="B340" s="22" t="str">
        <f>'Avoided Cost Case'!B340</f>
        <v>Sub Total Long Term Firm Purchases</v>
      </c>
      <c r="C340" s="28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</row>
    <row r="341" spans="2:148" hidden="1">
      <c r="C341" s="28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30"/>
    </row>
    <row r="342" spans="2:148" hidden="1">
      <c r="B342" s="24" t="str">
        <f>'Avoided Cost Case'!B342</f>
        <v>Qualifying Facilities</v>
      </c>
      <c r="C342" s="53"/>
      <c r="E342" s="54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54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54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54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54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54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54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54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54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54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30"/>
    </row>
    <row r="343" spans="2:148" hidden="1">
      <c r="C343" s="28" t="str">
        <f>'Avoided Cost Case'!C343</f>
        <v>Avoided Cost Resource</v>
      </c>
      <c r="E343" s="90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30"/>
    </row>
    <row r="344" spans="2:148" hidden="1">
      <c r="E344" s="91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92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92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92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92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92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92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92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92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92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30"/>
    </row>
    <row r="345" spans="2:148" hidden="1">
      <c r="B345" s="24"/>
      <c r="C345" s="53" t="str">
        <f>'Avoided Cost Case'!C345</f>
        <v>Potential QFs  - BPA NITS</v>
      </c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30"/>
      <c r="ER345" s="31" t="str">
        <f>'Avoided Cost Case'!ER345</f>
        <v xml:space="preserve"> - </v>
      </c>
    </row>
    <row r="346" spans="2:148" hidden="1">
      <c r="B346" s="24"/>
      <c r="C346" s="53" t="str">
        <f>'Avoided Cost Case'!C346</f>
        <v>Potential QFs  - Central Oregon</v>
      </c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30"/>
      <c r="ER346" s="31" t="str">
        <f>'Avoided Cost Case'!ER346</f>
        <v xml:space="preserve"> - </v>
      </c>
    </row>
    <row r="347" spans="2:148" hidden="1">
      <c r="B347" s="24"/>
      <c r="C347" s="53" t="str">
        <f>'Avoided Cost Case'!C347</f>
        <v>Potential QFs  - Clover</v>
      </c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30"/>
      <c r="ER347" s="31" t="str">
        <f>'Avoided Cost Case'!ER347</f>
        <v xml:space="preserve"> - </v>
      </c>
    </row>
    <row r="348" spans="2:148" hidden="1">
      <c r="B348" s="24"/>
      <c r="C348" s="53" t="str">
        <f>'Avoided Cost Case'!C348</f>
        <v>Potential QFs  - Goshen</v>
      </c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30"/>
      <c r="ER348" s="31" t="str">
        <f>'Avoided Cost Case'!ER348</f>
        <v xml:space="preserve"> - </v>
      </c>
    </row>
    <row r="349" spans="2:148" hidden="1">
      <c r="B349" s="24"/>
      <c r="C349" s="53" t="str">
        <f>'Avoided Cost Case'!C349</f>
        <v>Potential QFs  - Utah North</v>
      </c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30"/>
      <c r="ER349" s="31" t="str">
        <f>'Avoided Cost Case'!ER349</f>
        <v xml:space="preserve"> - </v>
      </c>
    </row>
    <row r="350" spans="2:148" hidden="1">
      <c r="B350" s="24"/>
      <c r="C350" s="53" t="str">
        <f>'Avoided Cost Case'!C350</f>
        <v>Potential QFs  - Utah South</v>
      </c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30"/>
      <c r="ER350" s="31" t="str">
        <f>'Avoided Cost Case'!ER350</f>
        <v xml:space="preserve"> - </v>
      </c>
    </row>
    <row r="351" spans="2:148" hidden="1">
      <c r="B351" s="24"/>
      <c r="C351" s="53" t="str">
        <f>'Avoided Cost Case'!C351</f>
        <v>Potential QFs  - West Main</v>
      </c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30"/>
      <c r="ER351" s="31" t="str">
        <f>'Avoided Cost Case'!ER351</f>
        <v xml:space="preserve"> - </v>
      </c>
    </row>
    <row r="352" spans="2:148" hidden="1">
      <c r="B352" s="24"/>
      <c r="C352" s="53" t="str">
        <f>'Avoided Cost Case'!C352</f>
        <v>Potential QFs  - Wyoming Northeast</v>
      </c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30"/>
      <c r="ER352" s="31" t="str">
        <f>'Avoided Cost Case'!ER352</f>
        <v xml:space="preserve"> - </v>
      </c>
    </row>
    <row r="353" spans="2:148" hidden="1">
      <c r="B353" s="24"/>
      <c r="C353" s="53" t="str">
        <f>'Avoided Cost Case'!C353</f>
        <v>Potential QFs t used</v>
      </c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30"/>
      <c r="ER353" s="31" t="str">
        <f>'Avoided Cost Case'!ER353</f>
        <v>Hide Row</v>
      </c>
    </row>
    <row r="354" spans="2:148" hidden="1">
      <c r="B354" s="24"/>
      <c r="C354" s="53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30"/>
      <c r="ER354" s="31"/>
    </row>
    <row r="355" spans="2:148" hidden="1">
      <c r="B355" s="24"/>
      <c r="C355" s="53" t="str">
        <f>'Avoided Cost Case'!C355</f>
        <v>QF California</v>
      </c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30"/>
      <c r="ER355" s="31" t="str">
        <f>'Avoided Cost Case'!ER355</f>
        <v xml:space="preserve"> - </v>
      </c>
    </row>
    <row r="356" spans="2:148" hidden="1">
      <c r="B356" s="24"/>
      <c r="C356" s="53" t="str">
        <f>'Avoided Cost Case'!C356</f>
        <v>QF Idaho</v>
      </c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30"/>
      <c r="ER356" s="31" t="str">
        <f>'Avoided Cost Case'!ER356</f>
        <v xml:space="preserve"> - </v>
      </c>
    </row>
    <row r="357" spans="2:148" hidden="1">
      <c r="B357" s="24"/>
      <c r="C357" s="53" t="str">
        <f>'Avoided Cost Case'!C357</f>
        <v>QF Oregon</v>
      </c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30"/>
      <c r="ER357" s="31" t="str">
        <f>'Avoided Cost Case'!ER357</f>
        <v xml:space="preserve"> - </v>
      </c>
    </row>
    <row r="358" spans="2:148" hidden="1">
      <c r="B358" s="24"/>
      <c r="C358" s="53" t="str">
        <f>'Avoided Cost Case'!C358</f>
        <v>QF Utah</v>
      </c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30"/>
      <c r="ER358" s="31" t="str">
        <f>'Avoided Cost Case'!ER358</f>
        <v xml:space="preserve"> - </v>
      </c>
    </row>
    <row r="359" spans="2:148" hidden="1">
      <c r="B359" s="24"/>
      <c r="C359" s="53" t="str">
        <f>'Avoided Cost Case'!C359</f>
        <v>QF Washington</v>
      </c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30"/>
      <c r="ER359" s="31" t="str">
        <f>'Avoided Cost Case'!ER359</f>
        <v xml:space="preserve"> - </v>
      </c>
    </row>
    <row r="360" spans="2:148" hidden="1">
      <c r="B360" s="24"/>
      <c r="C360" s="53" t="str">
        <f>'Avoided Cost Case'!C360</f>
        <v>QF Wyoming</v>
      </c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30"/>
      <c r="ER360" s="31" t="str">
        <f>'Avoided Cost Case'!ER360</f>
        <v xml:space="preserve"> - </v>
      </c>
    </row>
    <row r="361" spans="2:148" hidden="1">
      <c r="B361" s="24"/>
      <c r="C361" s="53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30"/>
      <c r="ER361" s="31"/>
    </row>
    <row r="362" spans="2:148" hidden="1">
      <c r="B362" s="24"/>
      <c r="C362" s="53" t="str">
        <f>'Avoided Cost Case'!C362</f>
        <v>Biomass p234159 QF</v>
      </c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30"/>
      <c r="ER362" s="31" t="str">
        <f>'Avoided Cost Case'!ER362</f>
        <v xml:space="preserve"> - </v>
      </c>
    </row>
    <row r="363" spans="2:148" hidden="1">
      <c r="B363" s="24"/>
      <c r="C363" s="53" t="str">
        <f>'Avoided Cost Case'!C363</f>
        <v>Black Cap II Solar QF</v>
      </c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30"/>
      <c r="ER363" s="31" t="str">
        <f>'Avoided Cost Case'!ER363</f>
        <v>Hide Row</v>
      </c>
    </row>
    <row r="364" spans="2:148" hidden="1">
      <c r="B364" s="24"/>
      <c r="C364" s="53" t="str">
        <f>'Avoided Cost Case'!C364</f>
        <v>Champlin Blue Mtn Wind QF</v>
      </c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30"/>
      <c r="ER364" s="31" t="str">
        <f>'Avoided Cost Case'!ER364</f>
        <v>Hide Row</v>
      </c>
    </row>
    <row r="365" spans="2:148" hidden="1">
      <c r="B365" s="24"/>
      <c r="C365" s="53" t="str">
        <f>'Avoided Cost Case'!C365</f>
        <v>Chevron Wind p499335 QF</v>
      </c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30"/>
      <c r="ER365" s="31" t="str">
        <f>'Avoided Cost Case'!ER365</f>
        <v xml:space="preserve"> - </v>
      </c>
    </row>
    <row r="366" spans="2:148" hidden="1">
      <c r="B366" s="24"/>
      <c r="C366" s="53" t="str">
        <f>'Avoided Cost Case'!C366</f>
        <v>DCFP p316701 QF</v>
      </c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30"/>
      <c r="ER366" s="31" t="str">
        <f>'Avoided Cost Case'!ER366</f>
        <v xml:space="preserve"> - </v>
      </c>
    </row>
    <row r="367" spans="2:148" hidden="1">
      <c r="B367" s="24"/>
      <c r="C367" s="53" t="str">
        <f>'Avoided Cost Case'!C367</f>
        <v>Evergreen BioPower p351030 QF</v>
      </c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30"/>
      <c r="ER367" s="31" t="str">
        <f>'Avoided Cost Case'!ER367</f>
        <v xml:space="preserve"> - </v>
      </c>
    </row>
    <row r="368" spans="2:148" hidden="1">
      <c r="B368" s="24"/>
      <c r="C368" s="53" t="str">
        <f>'Avoided Cost Case'!C368</f>
        <v>ExxonMobil p255042 QF</v>
      </c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30"/>
      <c r="ER368" s="31" t="str">
        <f>'Avoided Cost Case'!ER368</f>
        <v>Hide Row</v>
      </c>
    </row>
    <row r="369" spans="2:148" hidden="1">
      <c r="B369" s="24"/>
      <c r="C369" s="53" t="str">
        <f>'Avoided Cost Case'!C369</f>
        <v>First Wind QF Projects</v>
      </c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30"/>
      <c r="ER369" s="31" t="str">
        <f>'Avoided Cost Case'!ER369</f>
        <v xml:space="preserve"> - </v>
      </c>
    </row>
    <row r="370" spans="2:148" hidden="1">
      <c r="B370" s="24"/>
      <c r="C370" s="53" t="str">
        <f>'Avoided Cost Case'!C370</f>
        <v>Five Pine Wind QF</v>
      </c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30"/>
      <c r="ER370" s="31" t="str">
        <f>'Avoided Cost Case'!ER370</f>
        <v xml:space="preserve"> - </v>
      </c>
    </row>
    <row r="371" spans="2:148" hidden="1">
      <c r="B371" s="24"/>
      <c r="C371" s="53" t="str">
        <f>'Avoided Cost Case'!C371</f>
        <v>Foote Creek II &amp; III Wind QF</v>
      </c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30"/>
      <c r="ER371" s="31" t="str">
        <f>'Avoided Cost Case'!ER371</f>
        <v xml:space="preserve"> - </v>
      </c>
    </row>
    <row r="372" spans="2:148" hidden="1">
      <c r="B372" s="24"/>
      <c r="C372" s="53" t="str">
        <f>'Avoided Cost Case'!C372</f>
        <v>Kennecott</v>
      </c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30"/>
      <c r="ER372" s="31" t="str">
        <f>'Avoided Cost Case'!ER372</f>
        <v>Hide Row</v>
      </c>
    </row>
    <row r="373" spans="2:148" hidden="1">
      <c r="B373" s="24"/>
      <c r="C373" s="53" t="str">
        <f>'Avoided Cost Case'!C373</f>
        <v>Latigo Wind Park QF</v>
      </c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30"/>
      <c r="ER373" s="31" t="str">
        <f>'Avoided Cost Case'!ER373</f>
        <v xml:space="preserve"> - </v>
      </c>
    </row>
    <row r="374" spans="2:148" hidden="1">
      <c r="B374" s="24"/>
      <c r="C374" s="53" t="str">
        <f>'Avoided Cost Case'!C374</f>
        <v>Long Ridge Wind I QF</v>
      </c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30"/>
      <c r="ER374" s="31" t="str">
        <f>'Avoided Cost Case'!ER374</f>
        <v>Hide Row</v>
      </c>
    </row>
    <row r="375" spans="2:148" hidden="1">
      <c r="B375" s="24"/>
      <c r="C375" s="53" t="str">
        <f>'Avoided Cost Case'!C375</f>
        <v>Long Ridge Wind II QF</v>
      </c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30"/>
      <c r="ER375" s="31" t="str">
        <f>'Avoided Cost Case'!ER375</f>
        <v>Hide Row</v>
      </c>
    </row>
    <row r="376" spans="2:148" hidden="1">
      <c r="B376" s="24"/>
      <c r="C376" s="53" t="str">
        <f>'Avoided Cost Case'!C376</f>
        <v>Mountain Wind 1 p367721 QF</v>
      </c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30"/>
      <c r="ER376" s="31" t="str">
        <f>'Avoided Cost Case'!ER376</f>
        <v xml:space="preserve"> - </v>
      </c>
    </row>
    <row r="377" spans="2:148" hidden="1">
      <c r="B377" s="24"/>
      <c r="C377" s="53" t="str">
        <f>'Avoided Cost Case'!C377</f>
        <v>Mountain Wind 2 p398449 QF</v>
      </c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30"/>
      <c r="ER377" s="31" t="str">
        <f>'Avoided Cost Case'!ER377</f>
        <v xml:space="preserve"> - </v>
      </c>
    </row>
    <row r="378" spans="2:148" hidden="1">
      <c r="B378" s="24"/>
      <c r="C378" s="53" t="str">
        <f>'Avoided Cost Case'!C378</f>
        <v>North Point Wind QF</v>
      </c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30"/>
      <c r="ER378" s="31" t="str">
        <f>'Avoided Cost Case'!ER378</f>
        <v xml:space="preserve"> - </v>
      </c>
    </row>
    <row r="379" spans="2:148" hidden="1">
      <c r="B379" s="24"/>
      <c r="C379" s="53" t="str">
        <f>'Avoided Cost Case'!C379</f>
        <v>OM Power I Geothermal QF</v>
      </c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30"/>
      <c r="ER379" s="31" t="str">
        <f>'Avoided Cost Case'!ER379</f>
        <v>Hide Row</v>
      </c>
    </row>
    <row r="380" spans="2:148" hidden="1">
      <c r="B380" s="24"/>
      <c r="C380" s="53" t="str">
        <f>'Avoided Cost Case'!C380</f>
        <v>Oregon Sch 37 QFs</v>
      </c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30"/>
      <c r="ER380" s="31" t="str">
        <f>'Avoided Cost Case'!ER380</f>
        <v xml:space="preserve"> - </v>
      </c>
    </row>
    <row r="381" spans="2:148" hidden="1">
      <c r="B381" s="24"/>
      <c r="C381" s="53" t="str">
        <f>'Avoided Cost Case'!C381</f>
        <v>Oregon Wind Farm QF</v>
      </c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30"/>
      <c r="ER381" s="31" t="str">
        <f>'Avoided Cost Case'!ER381</f>
        <v xml:space="preserve"> - </v>
      </c>
    </row>
    <row r="382" spans="2:148" hidden="1">
      <c r="B382" s="24"/>
      <c r="C382" s="53" t="str">
        <f>'Avoided Cost Case'!C382</f>
        <v>Pavant Solar QF</v>
      </c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30"/>
      <c r="ER382" s="31" t="str">
        <f>'Avoided Cost Case'!ER382</f>
        <v>Hide Row</v>
      </c>
    </row>
    <row r="383" spans="2:148" hidden="1">
      <c r="B383" s="24"/>
      <c r="C383" s="53" t="str">
        <f>'Avoided Cost Case'!C383</f>
        <v>Pioneer Wind Park I QF</v>
      </c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30"/>
      <c r="ER383" s="31" t="str">
        <f>'Avoided Cost Case'!ER383</f>
        <v xml:space="preserve"> - </v>
      </c>
    </row>
    <row r="384" spans="2:148" hidden="1">
      <c r="B384" s="24"/>
      <c r="C384" s="53" t="str">
        <f>'Avoided Cost Case'!C384</f>
        <v>Power County North Wind QF p575612</v>
      </c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30"/>
      <c r="ER384" s="31" t="str">
        <f>'Avoided Cost Case'!ER384</f>
        <v xml:space="preserve"> - </v>
      </c>
    </row>
    <row r="385" spans="2:148" hidden="1">
      <c r="B385" s="24"/>
      <c r="C385" s="53" t="str">
        <f>'Avoided Cost Case'!C385</f>
        <v>Power County South Wind QF p575614</v>
      </c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30"/>
      <c r="ER385" s="31" t="str">
        <f>'Avoided Cost Case'!ER385</f>
        <v xml:space="preserve"> - </v>
      </c>
    </row>
    <row r="386" spans="2:148" hidden="1">
      <c r="B386" s="24"/>
      <c r="C386" s="53" t="str">
        <f>'Avoided Cost Case'!C386</f>
        <v>Roseburg Dillard QF</v>
      </c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30"/>
      <c r="ER386" s="31" t="str">
        <f>'Avoided Cost Case'!ER386</f>
        <v xml:space="preserve"> - </v>
      </c>
    </row>
    <row r="387" spans="2:148" hidden="1">
      <c r="B387" s="24"/>
      <c r="C387" s="53" t="str">
        <f>'Avoided Cost Case'!C387</f>
        <v>SF Phosphates p350125 QF</v>
      </c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30"/>
      <c r="ER387" s="31" t="str">
        <f>'Avoided Cost Case'!ER387</f>
        <v>Hide Row</v>
      </c>
    </row>
    <row r="388" spans="2:148" hidden="1">
      <c r="B388" s="24"/>
      <c r="C388" s="53" t="str">
        <f>'Avoided Cost Case'!C388</f>
        <v>Spanish Fork Wind 2 p311681 QF</v>
      </c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30"/>
      <c r="ER388" s="31" t="str">
        <f>'Avoided Cost Case'!ER388</f>
        <v xml:space="preserve"> - </v>
      </c>
    </row>
    <row r="389" spans="2:148" hidden="1">
      <c r="B389" s="24"/>
      <c r="C389" s="53" t="str">
        <f>'Avoided Cost Case'!C389</f>
        <v>Sunnyside p83997/p59965 QF</v>
      </c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30"/>
      <c r="ER389" s="31" t="str">
        <f>'Avoided Cost Case'!ER389</f>
        <v xml:space="preserve"> - </v>
      </c>
    </row>
    <row r="390" spans="2:148" hidden="1">
      <c r="B390" s="24"/>
      <c r="C390" s="53" t="str">
        <f>'Avoided Cost Case'!C390</f>
        <v>Tata Chemicals QF</v>
      </c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30"/>
      <c r="ER390" s="31" t="str">
        <f>'Avoided Cost Case'!ER390</f>
        <v>Hide Row</v>
      </c>
    </row>
    <row r="391" spans="2:148" hidden="1">
      <c r="B391" s="24"/>
      <c r="C391" s="53" t="str">
        <f>'Avoided Cost Case'!C391</f>
        <v>Tesoro QF</v>
      </c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30"/>
      <c r="ER391" s="31" t="str">
        <f>'Avoided Cost Case'!ER391</f>
        <v xml:space="preserve"> - </v>
      </c>
    </row>
    <row r="392" spans="2:148" hidden="1">
      <c r="B392" s="24"/>
      <c r="C392" s="53" t="str">
        <f>'Avoided Cost Case'!C392</f>
        <v>Threemile Canyon Wind QF p500139</v>
      </c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30"/>
      <c r="ER392" s="31" t="str">
        <f>'Avoided Cost Case'!ER392</f>
        <v xml:space="preserve"> - </v>
      </c>
    </row>
    <row r="393" spans="2:148" hidden="1">
      <c r="B393" s="24"/>
      <c r="C393" s="53" t="str">
        <f>'Avoided Cost Case'!C393</f>
        <v>US Magnesium QF</v>
      </c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30"/>
      <c r="ER393" s="31" t="str">
        <f>'Avoided Cost Case'!ER393</f>
        <v>Hide Row</v>
      </c>
    </row>
    <row r="394" spans="2:148" hidden="1">
      <c r="B394" s="24"/>
      <c r="C394" s="53" t="str">
        <f>'Avoided Cost Case'!C394</f>
        <v>Utah Pavant Solar I &amp; II QF</v>
      </c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30"/>
      <c r="ER394" s="31" t="str">
        <f>'Avoided Cost Case'!ER394</f>
        <v xml:space="preserve"> - </v>
      </c>
    </row>
    <row r="395" spans="2:148" hidden="1">
      <c r="B395" s="24"/>
      <c r="C395" s="53" t="str">
        <f>'Avoided Cost Case'!C395</f>
        <v>Utah Red Hills Solar QF</v>
      </c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30"/>
      <c r="ER395" s="31" t="str">
        <f>'Avoided Cost Case'!ER395</f>
        <v xml:space="preserve"> - </v>
      </c>
    </row>
    <row r="396" spans="2:148" hidden="1">
      <c r="B396" s="24"/>
      <c r="C396" s="53" t="str">
        <f>'Avoided Cost Case'!C396</f>
        <v>Utah SunEdison Wind QF Projects</v>
      </c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30"/>
      <c r="ER396" s="31" t="str">
        <f>'Avoided Cost Case'!ER396</f>
        <v xml:space="preserve"> - </v>
      </c>
    </row>
    <row r="397" spans="2:148" ht="15" hidden="1">
      <c r="C397" s="53" t="str">
        <f>'Avoided Cost Case'!C397</f>
        <v>Utah Sch 37 Solar</v>
      </c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  <c r="CB397" s="32"/>
      <c r="CC397" s="32"/>
      <c r="CD397" s="32"/>
      <c r="CE397" s="32"/>
      <c r="CF397" s="32"/>
      <c r="CG397" s="32"/>
      <c r="CH397" s="32"/>
      <c r="CI397" s="32"/>
      <c r="CJ397" s="32"/>
      <c r="CK397" s="32"/>
      <c r="CL397" s="32"/>
      <c r="CM397" s="32"/>
      <c r="CN397" s="32"/>
      <c r="CO397" s="32"/>
      <c r="CP397" s="32"/>
      <c r="CQ397" s="32"/>
      <c r="CR397" s="32"/>
      <c r="CS397" s="32"/>
      <c r="CT397" s="32"/>
      <c r="CU397" s="32"/>
      <c r="CV397" s="32"/>
      <c r="CW397" s="32"/>
      <c r="CX397" s="32"/>
      <c r="CY397" s="32"/>
      <c r="CZ397" s="32"/>
      <c r="DA397" s="32"/>
      <c r="DB397" s="32"/>
      <c r="DC397" s="32"/>
      <c r="DD397" s="32"/>
      <c r="DE397" s="32"/>
      <c r="DF397" s="32"/>
      <c r="DG397" s="32"/>
      <c r="DH397" s="32"/>
      <c r="DI397" s="32"/>
      <c r="DJ397" s="32"/>
      <c r="DK397" s="32"/>
      <c r="DL397" s="32"/>
      <c r="DM397" s="32"/>
      <c r="DN397" s="32"/>
      <c r="DO397" s="32"/>
      <c r="DP397" s="32"/>
      <c r="DQ397" s="32"/>
      <c r="DR397" s="32"/>
      <c r="DS397" s="32"/>
      <c r="DT397" s="32"/>
      <c r="DU397" s="32"/>
      <c r="DV397" s="32"/>
      <c r="DW397" s="32"/>
      <c r="DX397" s="32"/>
      <c r="DY397" s="32"/>
      <c r="DZ397" s="32"/>
      <c r="EA397" s="32"/>
      <c r="EB397" s="32"/>
      <c r="EC397" s="32"/>
      <c r="ED397" s="32"/>
      <c r="EE397" s="30"/>
      <c r="ER397" s="31" t="str">
        <f>'Avoided Cost Case'!ER397</f>
        <v xml:space="preserve"> - </v>
      </c>
    </row>
    <row r="398" spans="2:148" hidden="1">
      <c r="C398" s="53"/>
      <c r="E398" s="54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54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54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54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54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54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54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54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54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54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30"/>
    </row>
    <row r="399" spans="2:148" hidden="1">
      <c r="B399" s="24" t="str">
        <f>'Avoided Cost Case'!B399</f>
        <v>Total Qualifying Facilities</v>
      </c>
      <c r="C399" s="53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</row>
    <row r="400" spans="2:148" hidden="1">
      <c r="C400" s="28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30"/>
    </row>
    <row r="401" spans="2:148" hidden="1">
      <c r="B401" s="22" t="str">
        <f>'Avoided Cost Case'!B401</f>
        <v>Mid-Columbia Contracts</v>
      </c>
      <c r="C401" s="28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30"/>
    </row>
    <row r="402" spans="2:148" hidden="1">
      <c r="C402" s="28" t="str">
        <f>'Avoided Cost Case'!C402</f>
        <v>Douglas - Wells p60828</v>
      </c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30"/>
      <c r="ER402" s="31" t="str">
        <f>'Avoided Cost Case'!ER402</f>
        <v xml:space="preserve"> - </v>
      </c>
    </row>
    <row r="403" spans="2:148" hidden="1">
      <c r="C403" s="28" t="str">
        <f>'Avoided Cost Case'!C403</f>
        <v>Grant Reasonable</v>
      </c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30"/>
      <c r="ER403" s="31" t="str">
        <f>'Avoided Cost Case'!ER403</f>
        <v xml:space="preserve"> - </v>
      </c>
    </row>
    <row r="404" spans="2:148" hidden="1">
      <c r="C404" s="28" t="str">
        <f>'Avoided Cost Case'!C404</f>
        <v>Grant Surplus p258951</v>
      </c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30"/>
      <c r="ER404" s="31" t="str">
        <f>'Avoided Cost Case'!ER404</f>
        <v xml:space="preserve"> - </v>
      </c>
    </row>
    <row r="405" spans="2:148" ht="15" hidden="1">
      <c r="C405" s="28" t="str">
        <f>'Avoided Cost Case'!C405</f>
        <v>Grant - Wanapum p60825</v>
      </c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  <c r="CB405" s="32"/>
      <c r="CC405" s="32"/>
      <c r="CD405" s="32"/>
      <c r="CE405" s="32"/>
      <c r="CF405" s="32"/>
      <c r="CG405" s="32"/>
      <c r="CH405" s="32"/>
      <c r="CI405" s="32"/>
      <c r="CJ405" s="32"/>
      <c r="CK405" s="32"/>
      <c r="CL405" s="32"/>
      <c r="CM405" s="32"/>
      <c r="CN405" s="32"/>
      <c r="CO405" s="32"/>
      <c r="CP405" s="32"/>
      <c r="CQ405" s="32"/>
      <c r="CR405" s="32"/>
      <c r="CS405" s="32"/>
      <c r="CT405" s="32"/>
      <c r="CU405" s="32"/>
      <c r="CV405" s="32"/>
      <c r="CW405" s="32"/>
      <c r="CX405" s="32"/>
      <c r="CY405" s="32"/>
      <c r="CZ405" s="32"/>
      <c r="DA405" s="32"/>
      <c r="DB405" s="32"/>
      <c r="DC405" s="32"/>
      <c r="DD405" s="32"/>
      <c r="DE405" s="32"/>
      <c r="DF405" s="32"/>
      <c r="DG405" s="32"/>
      <c r="DH405" s="32"/>
      <c r="DI405" s="32"/>
      <c r="DJ405" s="32"/>
      <c r="DK405" s="32"/>
      <c r="DL405" s="32"/>
      <c r="DM405" s="32"/>
      <c r="DN405" s="32"/>
      <c r="DO405" s="32"/>
      <c r="DP405" s="32"/>
      <c r="DQ405" s="32"/>
      <c r="DR405" s="32"/>
      <c r="DS405" s="32"/>
      <c r="DT405" s="32"/>
      <c r="DU405" s="32"/>
      <c r="DV405" s="32"/>
      <c r="DW405" s="32"/>
      <c r="DX405" s="32"/>
      <c r="DY405" s="32"/>
      <c r="DZ405" s="32"/>
      <c r="EA405" s="32"/>
      <c r="EB405" s="32"/>
      <c r="EC405" s="32"/>
      <c r="ED405" s="32"/>
      <c r="EE405" s="30"/>
      <c r="ER405" s="31" t="str">
        <f>'Avoided Cost Case'!ER405</f>
        <v xml:space="preserve"> - </v>
      </c>
    </row>
    <row r="406" spans="2:148" hidden="1">
      <c r="C406" s="28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30"/>
    </row>
    <row r="407" spans="2:148" hidden="1">
      <c r="B407" s="58" t="str">
        <f>B139</f>
        <v>Total Mid-Columbia Contracts</v>
      </c>
      <c r="C407" s="28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30"/>
    </row>
    <row r="408" spans="2:148" hidden="1">
      <c r="C408" s="28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30"/>
    </row>
    <row r="409" spans="2:148" hidden="1">
      <c r="B409" s="22" t="str">
        <f>'Avoided Cost Case'!B409</f>
        <v>Total Long Term Firm Purchases</v>
      </c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30"/>
    </row>
    <row r="410" spans="2:148" hidden="1"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30"/>
    </row>
    <row r="411" spans="2:148" hidden="1">
      <c r="B411" s="22" t="str">
        <f>'Avoided Cost Case'!B411</f>
        <v>Storage &amp; Exchange</v>
      </c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30"/>
    </row>
    <row r="412" spans="2:148" hidden="1">
      <c r="C412" s="28" t="str">
        <f>'Avoided Cost Case'!C412</f>
        <v>APS Exchange p58118/s58119</v>
      </c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30"/>
      <c r="ER412" s="31" t="str">
        <f>'Avoided Cost Case'!ER412</f>
        <v xml:space="preserve"> - </v>
      </c>
    </row>
    <row r="413" spans="2:148" hidden="1">
      <c r="C413" s="28" t="str">
        <f>'Avoided Cost Case'!C413</f>
        <v xml:space="preserve">BPA FC II Wind p63507 </v>
      </c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30"/>
      <c r="ER413" s="31" t="str">
        <f>'Avoided Cost Case'!ER413</f>
        <v>Hide Row</v>
      </c>
    </row>
    <row r="414" spans="2:148" hidden="1">
      <c r="C414" s="28" t="str">
        <f>'Avoided Cost Case'!C414</f>
        <v xml:space="preserve">BPA FC IV Wind p79207 </v>
      </c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30"/>
      <c r="ER414" s="31" t="str">
        <f>'Avoided Cost Case'!ER414</f>
        <v xml:space="preserve"> - </v>
      </c>
    </row>
    <row r="415" spans="2:148" hidden="1">
      <c r="C415" s="28" t="str">
        <f>'Avoided Cost Case'!C415</f>
        <v>BPA Exchange</v>
      </c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30"/>
      <c r="ER415" s="31" t="str">
        <f>'Avoided Cost Case'!ER415</f>
        <v>Hide Row</v>
      </c>
    </row>
    <row r="416" spans="2:148" hidden="1">
      <c r="C416" s="28" t="str">
        <f>'Avoided Cost Case'!C416</f>
        <v>BPA So. Idaho p64885/p83975/p64705</v>
      </c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30"/>
      <c r="ER416" s="31" t="str">
        <f>'Avoided Cost Case'!ER416</f>
        <v xml:space="preserve"> - </v>
      </c>
    </row>
    <row r="417" spans="2:148" hidden="1">
      <c r="C417" s="28" t="str">
        <f>'Avoided Cost Case'!C417</f>
        <v>Cowlitz Swift p65787</v>
      </c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30"/>
      <c r="ER417" s="31" t="str">
        <f>'Avoided Cost Case'!ER417</f>
        <v xml:space="preserve"> - </v>
      </c>
    </row>
    <row r="418" spans="2:148" hidden="1">
      <c r="C418" s="28" t="str">
        <f>'Avoided Cost Case'!C418</f>
        <v>EWEB FC I p63508/p63510</v>
      </c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30"/>
      <c r="ER418" s="31" t="str">
        <f>'Avoided Cost Case'!ER418</f>
        <v xml:space="preserve"> - </v>
      </c>
    </row>
    <row r="419" spans="2:148" hidden="1">
      <c r="C419" s="28" t="str">
        <f>'Avoided Cost Case'!C419</f>
        <v>PSCo Exchange p340325</v>
      </c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30"/>
      <c r="ER419" s="31" t="str">
        <f>'Avoided Cost Case'!ER419</f>
        <v xml:space="preserve"> - </v>
      </c>
    </row>
    <row r="420" spans="2:148" hidden="1">
      <c r="C420" s="28" t="str">
        <f>'Avoided Cost Case'!C420</f>
        <v>PSCO FC III p63362/s63361</v>
      </c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30"/>
      <c r="ER420" s="31" t="str">
        <f>'Avoided Cost Case'!ER420</f>
        <v>Hide Row</v>
      </c>
    </row>
    <row r="421" spans="2:148" hidden="1">
      <c r="C421" s="28" t="str">
        <f>'Avoided Cost Case'!C421</f>
        <v>Redding Exchange p66276</v>
      </c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30"/>
      <c r="ER421" s="31" t="str">
        <f>'Avoided Cost Case'!ER421</f>
        <v>Hide Row</v>
      </c>
    </row>
    <row r="422" spans="2:148" ht="15" hidden="1">
      <c r="C422" s="28" t="str">
        <f>'Avoided Cost Case'!C422</f>
        <v>SCL State Line p105228</v>
      </c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2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  <c r="BY422" s="32"/>
      <c r="BZ422" s="32"/>
      <c r="CA422" s="32"/>
      <c r="CB422" s="32"/>
      <c r="CC422" s="32"/>
      <c r="CD422" s="32"/>
      <c r="CE422" s="32"/>
      <c r="CF422" s="32"/>
      <c r="CG422" s="32"/>
      <c r="CH422" s="32"/>
      <c r="CI422" s="32"/>
      <c r="CJ422" s="32"/>
      <c r="CK422" s="32"/>
      <c r="CL422" s="32"/>
      <c r="CM422" s="32"/>
      <c r="CN422" s="32"/>
      <c r="CO422" s="32"/>
      <c r="CP422" s="32"/>
      <c r="CQ422" s="32"/>
      <c r="CR422" s="32"/>
      <c r="CS422" s="32"/>
      <c r="CT422" s="32"/>
      <c r="CU422" s="32"/>
      <c r="CV422" s="32"/>
      <c r="CW422" s="32"/>
      <c r="CX422" s="32"/>
      <c r="CY422" s="32"/>
      <c r="CZ422" s="32"/>
      <c r="DA422" s="32"/>
      <c r="DB422" s="32"/>
      <c r="DC422" s="32"/>
      <c r="DD422" s="32"/>
      <c r="DE422" s="32"/>
      <c r="DF422" s="32"/>
      <c r="DG422" s="32"/>
      <c r="DH422" s="32"/>
      <c r="DI422" s="32"/>
      <c r="DJ422" s="32"/>
      <c r="DK422" s="32"/>
      <c r="DL422" s="32"/>
      <c r="DM422" s="32"/>
      <c r="DN422" s="32"/>
      <c r="DO422" s="32"/>
      <c r="DP422" s="32"/>
      <c r="DQ422" s="32"/>
      <c r="DR422" s="32"/>
      <c r="DS422" s="32"/>
      <c r="DT422" s="32"/>
      <c r="DU422" s="32"/>
      <c r="DV422" s="32"/>
      <c r="DW422" s="32"/>
      <c r="DX422" s="32"/>
      <c r="DY422" s="32"/>
      <c r="DZ422" s="32"/>
      <c r="EA422" s="32"/>
      <c r="EB422" s="32"/>
      <c r="EC422" s="32"/>
      <c r="ED422" s="32"/>
      <c r="EE422" s="30"/>
      <c r="ER422" s="31" t="str">
        <f>'Avoided Cost Case'!ER422</f>
        <v xml:space="preserve"> - </v>
      </c>
    </row>
    <row r="423" spans="2:148" hidden="1"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30"/>
    </row>
    <row r="424" spans="2:148" hidden="1">
      <c r="B424" s="22" t="str">
        <f>"Total "&amp;B411</f>
        <v>Total Storage &amp; Exchange</v>
      </c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30"/>
    </row>
    <row r="425" spans="2:148" hidden="1"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30"/>
    </row>
    <row r="426" spans="2:148" hidden="1">
      <c r="B426" s="22" t="str">
        <f>'Avoided Cost Case'!B426</f>
        <v>Short Term Firm Purchases</v>
      </c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30"/>
    </row>
    <row r="427" spans="2:148" hidden="1">
      <c r="C427" s="28" t="str">
        <f>'Avoided Cost Case'!C427</f>
        <v>COB</v>
      </c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30"/>
      <c r="ER427" s="31" t="str">
        <f>'Avoided Cost Case'!ER427</f>
        <v>Hide Row</v>
      </c>
    </row>
    <row r="428" spans="2:148" hidden="1">
      <c r="C428" s="28" t="str">
        <f>'Avoided Cost Case'!C428</f>
        <v>Four Corners</v>
      </c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30"/>
      <c r="ER428" s="31" t="str">
        <f>'Avoided Cost Case'!ER428</f>
        <v>Hide Row</v>
      </c>
    </row>
    <row r="429" spans="2:148" hidden="1">
      <c r="C429" s="28" t="str">
        <f>'Avoided Cost Case'!C429</f>
        <v>Mid Columbia</v>
      </c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30"/>
      <c r="ER429" s="31" t="str">
        <f>'Avoided Cost Case'!ER429</f>
        <v xml:space="preserve"> - </v>
      </c>
    </row>
    <row r="430" spans="2:148" hidden="1">
      <c r="C430" s="28" t="str">
        <f>'Avoided Cost Case'!C430</f>
        <v>Mona</v>
      </c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30"/>
      <c r="ER430" s="31" t="str">
        <f>'Avoided Cost Case'!ER430</f>
        <v>Hide Row</v>
      </c>
    </row>
    <row r="431" spans="2:148" hidden="1">
      <c r="C431" s="28" t="str">
        <f>'Avoided Cost Case'!C431</f>
        <v>Palo Verde</v>
      </c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30"/>
      <c r="ER431" s="31" t="str">
        <f>'Avoided Cost Case'!ER431</f>
        <v xml:space="preserve"> - </v>
      </c>
    </row>
    <row r="432" spans="2:148" hidden="1">
      <c r="C432" s="28" t="str">
        <f>'Avoided Cost Case'!C432</f>
        <v>SP15</v>
      </c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30"/>
      <c r="ER432" s="31" t="str">
        <f>'Avoided Cost Case'!ER432</f>
        <v>Hide Row</v>
      </c>
    </row>
    <row r="433" spans="1:148" s="43" customFormat="1" ht="15" hidden="1">
      <c r="A433" s="42"/>
      <c r="C433" s="28" t="str">
        <f>'Avoided Cost Case'!C433</f>
        <v>STF Index Trades</v>
      </c>
      <c r="D433" s="2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  <c r="BY433" s="32"/>
      <c r="BZ433" s="32"/>
      <c r="CA433" s="32"/>
      <c r="CB433" s="32"/>
      <c r="CC433" s="32"/>
      <c r="CD433" s="32"/>
      <c r="CE433" s="32"/>
      <c r="CF433" s="32"/>
      <c r="CG433" s="32"/>
      <c r="CH433" s="32"/>
      <c r="CI433" s="32"/>
      <c r="CJ433" s="32"/>
      <c r="CK433" s="32"/>
      <c r="CL433" s="32"/>
      <c r="CM433" s="32"/>
      <c r="CN433" s="32"/>
      <c r="CO433" s="32"/>
      <c r="CP433" s="32"/>
      <c r="CQ433" s="32"/>
      <c r="CR433" s="32"/>
      <c r="CS433" s="32"/>
      <c r="CT433" s="32"/>
      <c r="CU433" s="32"/>
      <c r="CV433" s="32"/>
      <c r="CW433" s="32"/>
      <c r="CX433" s="32"/>
      <c r="CY433" s="32"/>
      <c r="CZ433" s="32"/>
      <c r="DA433" s="32"/>
      <c r="DB433" s="32"/>
      <c r="DC433" s="32"/>
      <c r="DD433" s="32"/>
      <c r="DE433" s="32"/>
      <c r="DF433" s="32"/>
      <c r="DG433" s="32"/>
      <c r="DH433" s="32"/>
      <c r="DI433" s="32"/>
      <c r="DJ433" s="32"/>
      <c r="DK433" s="32"/>
      <c r="DL433" s="32"/>
      <c r="DM433" s="32"/>
      <c r="DN433" s="32"/>
      <c r="DO433" s="32"/>
      <c r="DP433" s="32"/>
      <c r="DQ433" s="32"/>
      <c r="DR433" s="32"/>
      <c r="DS433" s="32"/>
      <c r="DT433" s="32"/>
      <c r="DU433" s="32"/>
      <c r="DV433" s="32"/>
      <c r="DW433" s="32"/>
      <c r="DX433" s="32"/>
      <c r="DY433" s="32"/>
      <c r="DZ433" s="32"/>
      <c r="EA433" s="32"/>
      <c r="EB433" s="32"/>
      <c r="EC433" s="32"/>
      <c r="ED433" s="32"/>
      <c r="EE433" s="44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57"/>
    </row>
    <row r="434" spans="1:148" s="43" customFormat="1" hidden="1">
      <c r="A434" s="42"/>
      <c r="C434" s="63"/>
      <c r="D434" s="22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4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7"/>
    </row>
    <row r="435" spans="1:148" hidden="1">
      <c r="B435" s="22" t="str">
        <f>'Avoided Cost Case'!B435</f>
        <v xml:space="preserve">Total Short Term Firm Purchases </v>
      </c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30"/>
    </row>
    <row r="436" spans="1:148" hidden="1"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30"/>
    </row>
    <row r="437" spans="1:148" hidden="1">
      <c r="B437" s="22" t="str">
        <f>'Avoided Cost Case'!B437</f>
        <v>System Balancing Purchases</v>
      </c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30"/>
    </row>
    <row r="438" spans="1:148" hidden="1">
      <c r="C438" s="28" t="str">
        <f>'Avoided Cost Case'!C438</f>
        <v>COB</v>
      </c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30"/>
      <c r="ER438" s="31" t="str">
        <f>'Avoided Cost Case'!ER438</f>
        <v xml:space="preserve"> - </v>
      </c>
    </row>
    <row r="439" spans="1:148" hidden="1">
      <c r="C439" s="28" t="str">
        <f>'Avoided Cost Case'!C439</f>
        <v>Four Corners</v>
      </c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30"/>
      <c r="ER439" s="31" t="str">
        <f>'Avoided Cost Case'!ER439</f>
        <v xml:space="preserve"> - </v>
      </c>
    </row>
    <row r="440" spans="1:148" s="43" customFormat="1" hidden="1">
      <c r="A440" s="42"/>
      <c r="C440" s="28" t="str">
        <f>'Avoided Cost Case'!C440</f>
        <v>Mid Columbia</v>
      </c>
      <c r="D440" s="22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44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31" t="str">
        <f>'Avoided Cost Case'!ER440</f>
        <v xml:space="preserve"> - </v>
      </c>
    </row>
    <row r="441" spans="1:148" s="43" customFormat="1" hidden="1">
      <c r="A441" s="42"/>
      <c r="C441" s="28" t="str">
        <f>'Avoided Cost Case'!C441</f>
        <v>Mona</v>
      </c>
      <c r="D441" s="22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44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31" t="str">
        <f>'Avoided Cost Case'!ER441</f>
        <v xml:space="preserve"> - </v>
      </c>
    </row>
    <row r="442" spans="1:148" s="43" customFormat="1" hidden="1">
      <c r="A442" s="42"/>
      <c r="C442" s="28" t="str">
        <f>'Avoided Cost Case'!C442</f>
        <v>Palo Verde</v>
      </c>
      <c r="D442" s="22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44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31" t="str">
        <f>'Avoided Cost Case'!ER442</f>
        <v xml:space="preserve"> - </v>
      </c>
    </row>
    <row r="443" spans="1:148" hidden="1">
      <c r="C443" s="28" t="str">
        <f>'Avoided Cost Case'!C443</f>
        <v>SP15</v>
      </c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30"/>
      <c r="ER443" s="31" t="str">
        <f>'Avoided Cost Case'!ER443</f>
        <v>Hide Row</v>
      </c>
    </row>
    <row r="444" spans="1:148" s="43" customFormat="1" ht="15" hidden="1">
      <c r="A444" s="42"/>
      <c r="C444" s="28" t="str">
        <f>'Avoided Cost Case'!C444</f>
        <v>Emergency Purchases</v>
      </c>
      <c r="D444" s="2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  <c r="BY444" s="32"/>
      <c r="BZ444" s="32"/>
      <c r="CA444" s="32"/>
      <c r="CB444" s="32"/>
      <c r="CC444" s="32"/>
      <c r="CD444" s="32"/>
      <c r="CE444" s="32"/>
      <c r="CF444" s="32"/>
      <c r="CG444" s="32"/>
      <c r="CH444" s="32"/>
      <c r="CI444" s="32"/>
      <c r="CJ444" s="32"/>
      <c r="CK444" s="32"/>
      <c r="CL444" s="32"/>
      <c r="CM444" s="32"/>
      <c r="CN444" s="32"/>
      <c r="CO444" s="32"/>
      <c r="CP444" s="32"/>
      <c r="CQ444" s="32"/>
      <c r="CR444" s="32"/>
      <c r="CS444" s="32"/>
      <c r="CT444" s="32"/>
      <c r="CU444" s="32"/>
      <c r="CV444" s="32"/>
      <c r="CW444" s="32"/>
      <c r="CX444" s="32"/>
      <c r="CY444" s="32"/>
      <c r="CZ444" s="32"/>
      <c r="DA444" s="32"/>
      <c r="DB444" s="32"/>
      <c r="DC444" s="32"/>
      <c r="DD444" s="32"/>
      <c r="DE444" s="32"/>
      <c r="DF444" s="32"/>
      <c r="DG444" s="32"/>
      <c r="DH444" s="32"/>
      <c r="DI444" s="32"/>
      <c r="DJ444" s="32"/>
      <c r="DK444" s="32"/>
      <c r="DL444" s="32"/>
      <c r="DM444" s="32"/>
      <c r="DN444" s="32"/>
      <c r="DO444" s="32"/>
      <c r="DP444" s="32"/>
      <c r="DQ444" s="32"/>
      <c r="DR444" s="32"/>
      <c r="DS444" s="32"/>
      <c r="DT444" s="32"/>
      <c r="DU444" s="32"/>
      <c r="DV444" s="32"/>
      <c r="DW444" s="32"/>
      <c r="DX444" s="32"/>
      <c r="DY444" s="32"/>
      <c r="DZ444" s="32"/>
      <c r="EA444" s="32"/>
      <c r="EB444" s="32"/>
      <c r="EC444" s="32"/>
      <c r="ED444" s="32"/>
      <c r="EE444" s="44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7"/>
    </row>
    <row r="445" spans="1:148" s="43" customFormat="1" ht="15" hidden="1">
      <c r="A445" s="42"/>
      <c r="C445" s="63"/>
      <c r="D445" s="2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  <c r="BT445" s="32"/>
      <c r="BU445" s="32"/>
      <c r="BV445" s="32"/>
      <c r="BW445" s="32"/>
      <c r="BX445" s="32"/>
      <c r="BY445" s="32"/>
      <c r="BZ445" s="32"/>
      <c r="CA445" s="32"/>
      <c r="CB445" s="32"/>
      <c r="CC445" s="32"/>
      <c r="CD445" s="32"/>
      <c r="CE445" s="32"/>
      <c r="CF445" s="32"/>
      <c r="CG445" s="32"/>
      <c r="CH445" s="32"/>
      <c r="CI445" s="32"/>
      <c r="CJ445" s="32"/>
      <c r="CK445" s="32"/>
      <c r="CL445" s="32"/>
      <c r="CM445" s="32"/>
      <c r="CN445" s="32"/>
      <c r="CO445" s="32"/>
      <c r="CP445" s="32"/>
      <c r="CQ445" s="32"/>
      <c r="CR445" s="32"/>
      <c r="CS445" s="32"/>
      <c r="CT445" s="32"/>
      <c r="CU445" s="32"/>
      <c r="CV445" s="32"/>
      <c r="CW445" s="32"/>
      <c r="CX445" s="32"/>
      <c r="CY445" s="32"/>
      <c r="CZ445" s="32"/>
      <c r="DA445" s="32"/>
      <c r="DB445" s="32"/>
      <c r="DC445" s="32"/>
      <c r="DD445" s="32"/>
      <c r="DE445" s="32"/>
      <c r="DF445" s="32"/>
      <c r="DG445" s="32"/>
      <c r="DH445" s="32"/>
      <c r="DI445" s="32"/>
      <c r="DJ445" s="32"/>
      <c r="DK445" s="32"/>
      <c r="DL445" s="32"/>
      <c r="DM445" s="32"/>
      <c r="DN445" s="32"/>
      <c r="DO445" s="32"/>
      <c r="DP445" s="32"/>
      <c r="DQ445" s="32"/>
      <c r="DR445" s="32"/>
      <c r="DS445" s="32"/>
      <c r="DT445" s="32"/>
      <c r="DU445" s="32"/>
      <c r="DV445" s="32"/>
      <c r="DW445" s="32"/>
      <c r="DX445" s="32"/>
      <c r="DY445" s="32"/>
      <c r="DZ445" s="32"/>
      <c r="EA445" s="32"/>
      <c r="EB445" s="32"/>
      <c r="EC445" s="32"/>
      <c r="ED445" s="32"/>
      <c r="EE445" s="44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7"/>
    </row>
    <row r="446" spans="1:148" hidden="1">
      <c r="B446" s="22" t="str">
        <f>'Avoided Cost Case'!B446</f>
        <v xml:space="preserve">Total System Balancing Purchases </v>
      </c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30"/>
    </row>
    <row r="447" spans="1:148" hidden="1">
      <c r="E447" s="93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93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93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93"/>
      <c r="AS447" s="86"/>
      <c r="AT447" s="86"/>
      <c r="AU447" s="86"/>
      <c r="AV447" s="86"/>
      <c r="AW447" s="86"/>
      <c r="AX447" s="86"/>
      <c r="AY447" s="86"/>
      <c r="AZ447" s="86"/>
      <c r="BA447" s="86"/>
      <c r="BB447" s="86"/>
      <c r="BC447" s="86"/>
      <c r="BD447" s="86"/>
      <c r="BE447" s="93"/>
      <c r="BF447" s="86"/>
      <c r="BG447" s="86"/>
      <c r="BH447" s="86"/>
      <c r="BI447" s="86"/>
      <c r="BJ447" s="86"/>
      <c r="BK447" s="86"/>
      <c r="BL447" s="86"/>
      <c r="BM447" s="86"/>
      <c r="BN447" s="86"/>
      <c r="BO447" s="86"/>
      <c r="BP447" s="86"/>
      <c r="BQ447" s="86"/>
      <c r="BR447" s="93"/>
      <c r="BS447" s="86"/>
      <c r="BT447" s="86"/>
      <c r="BU447" s="86"/>
      <c r="BV447" s="86"/>
      <c r="BW447" s="86"/>
      <c r="BX447" s="86"/>
      <c r="BY447" s="86"/>
      <c r="BZ447" s="86"/>
      <c r="CA447" s="86"/>
      <c r="CB447" s="86"/>
      <c r="CC447" s="86"/>
      <c r="CD447" s="86"/>
      <c r="CE447" s="93"/>
      <c r="CF447" s="86"/>
      <c r="CG447" s="86"/>
      <c r="CH447" s="86"/>
      <c r="CI447" s="86"/>
      <c r="CJ447" s="86"/>
      <c r="CK447" s="86"/>
      <c r="CL447" s="86"/>
      <c r="CM447" s="86"/>
      <c r="CN447" s="86"/>
      <c r="CO447" s="86"/>
      <c r="CP447" s="86"/>
      <c r="CQ447" s="86"/>
      <c r="CR447" s="93"/>
      <c r="CS447" s="86"/>
      <c r="CT447" s="86"/>
      <c r="CU447" s="86"/>
      <c r="CV447" s="86"/>
      <c r="CW447" s="86"/>
      <c r="CX447" s="86"/>
      <c r="CY447" s="86"/>
      <c r="CZ447" s="86"/>
      <c r="DA447" s="86"/>
      <c r="DB447" s="86"/>
      <c r="DC447" s="86"/>
      <c r="DD447" s="86"/>
      <c r="DE447" s="93"/>
      <c r="DF447" s="86"/>
      <c r="DG447" s="86"/>
      <c r="DH447" s="86"/>
      <c r="DI447" s="86"/>
      <c r="DJ447" s="86"/>
      <c r="DK447" s="86"/>
      <c r="DL447" s="86"/>
      <c r="DM447" s="86"/>
      <c r="DN447" s="86"/>
      <c r="DO447" s="86"/>
      <c r="DP447" s="86"/>
      <c r="DQ447" s="86"/>
      <c r="DR447" s="93"/>
      <c r="DS447" s="86"/>
      <c r="DT447" s="86"/>
      <c r="DU447" s="86"/>
      <c r="DV447" s="86"/>
      <c r="DW447" s="86"/>
      <c r="DX447" s="86"/>
      <c r="DY447" s="86"/>
      <c r="DZ447" s="86"/>
      <c r="EA447" s="86"/>
      <c r="EB447" s="86"/>
      <c r="EC447" s="86"/>
      <c r="ED447" s="86"/>
      <c r="EE447" s="30"/>
    </row>
    <row r="448" spans="1:148" ht="15.75" hidden="1">
      <c r="A448" s="17" t="str">
        <f>'Avoided Cost Case'!A448</f>
        <v xml:space="preserve">Total Purchased Power &amp; Net Interchange </v>
      </c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30"/>
    </row>
    <row r="449" spans="1:148" hidden="1"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30"/>
    </row>
    <row r="450" spans="1:148" ht="15.75" hidden="1">
      <c r="A450" s="17" t="s">
        <v>555</v>
      </c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30"/>
    </row>
    <row r="451" spans="1:148" hidden="1">
      <c r="C451" s="23" t="str">
        <f>'Avoided Cost Case'!C451</f>
        <v>Carbon</v>
      </c>
      <c r="E451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30"/>
      <c r="ER451" s="31" t="str">
        <f>'Avoided Cost Case'!ER451</f>
        <v xml:space="preserve"> - </v>
      </c>
    </row>
    <row r="452" spans="1:148" hidden="1">
      <c r="C452" s="23" t="str">
        <f>'Avoided Cost Case'!C452</f>
        <v>Cholla</v>
      </c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30"/>
      <c r="ER452" s="31" t="str">
        <f>'Avoided Cost Case'!ER452</f>
        <v xml:space="preserve"> - </v>
      </c>
    </row>
    <row r="453" spans="1:148" hidden="1">
      <c r="C453" s="23" t="str">
        <f>'Avoided Cost Case'!C453</f>
        <v>Colstrip</v>
      </c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30"/>
      <c r="ER453" s="31" t="str">
        <f>'Avoided Cost Case'!ER453</f>
        <v xml:space="preserve"> - </v>
      </c>
    </row>
    <row r="454" spans="1:148" hidden="1">
      <c r="C454" s="23" t="str">
        <f>'Avoided Cost Case'!C454</f>
        <v>Craig</v>
      </c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30"/>
      <c r="ER454" s="31" t="str">
        <f>'Avoided Cost Case'!ER454</f>
        <v xml:space="preserve"> - </v>
      </c>
    </row>
    <row r="455" spans="1:148" hidden="1">
      <c r="C455" s="23" t="str">
        <f>'Avoided Cost Case'!C455</f>
        <v>Dave Johnston</v>
      </c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30"/>
      <c r="ER455" s="31" t="str">
        <f>'Avoided Cost Case'!ER455</f>
        <v xml:space="preserve"> - </v>
      </c>
    </row>
    <row r="456" spans="1:148" hidden="1">
      <c r="C456" s="23" t="str">
        <f>'Avoided Cost Case'!C456</f>
        <v>Hayden</v>
      </c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30"/>
      <c r="ER456" s="31" t="str">
        <f>'Avoided Cost Case'!ER456</f>
        <v xml:space="preserve"> - </v>
      </c>
    </row>
    <row r="457" spans="1:148" hidden="1">
      <c r="C457" s="23" t="str">
        <f>'Avoided Cost Case'!C457</f>
        <v>Hunter</v>
      </c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30"/>
      <c r="ER457" s="31" t="str">
        <f>'Avoided Cost Case'!ER457</f>
        <v xml:space="preserve"> - </v>
      </c>
    </row>
    <row r="458" spans="1:148" hidden="1">
      <c r="C458" s="23" t="str">
        <f>'Avoided Cost Case'!C458</f>
        <v>Huntington</v>
      </c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30"/>
      <c r="ER458" s="31" t="str">
        <f>'Avoided Cost Case'!ER458</f>
        <v xml:space="preserve"> - </v>
      </c>
    </row>
    <row r="459" spans="1:148" hidden="1">
      <c r="C459" s="23" t="str">
        <f>'Avoided Cost Case'!C459</f>
        <v>Jim Bridger</v>
      </c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30"/>
      <c r="ER459" s="31" t="str">
        <f>'Avoided Cost Case'!ER459</f>
        <v xml:space="preserve"> - </v>
      </c>
    </row>
    <row r="460" spans="1:148" hidden="1">
      <c r="C460" s="23" t="str">
        <f>'Avoided Cost Case'!C460</f>
        <v>Naughton</v>
      </c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30"/>
      <c r="ER460" s="31" t="str">
        <f>'Avoided Cost Case'!ER460</f>
        <v xml:space="preserve"> - </v>
      </c>
    </row>
    <row r="461" spans="1:148" hidden="1">
      <c r="C461" s="23" t="str">
        <f>'Avoided Cost Case'!C461</f>
        <v>Wyodak</v>
      </c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30"/>
      <c r="ER461" s="31" t="str">
        <f>'Avoided Cost Case'!ER461</f>
        <v xml:space="preserve"> - </v>
      </c>
    </row>
    <row r="462" spans="1:148" s="43" customFormat="1" ht="15" hidden="1">
      <c r="A462" s="42"/>
      <c r="C462" s="23" t="str">
        <f>'Avoided Cost Case'!C462</f>
        <v>Ramp Loss</v>
      </c>
      <c r="D462" s="2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  <c r="BY462" s="32"/>
      <c r="BZ462" s="32"/>
      <c r="CA462" s="32"/>
      <c r="CB462" s="32"/>
      <c r="CC462" s="32"/>
      <c r="CD462" s="32"/>
      <c r="CE462" s="32"/>
      <c r="CF462" s="32"/>
      <c r="CG462" s="32"/>
      <c r="CH462" s="32"/>
      <c r="CI462" s="32"/>
      <c r="CJ462" s="32"/>
      <c r="CK462" s="32"/>
      <c r="CL462" s="32"/>
      <c r="CM462" s="32"/>
      <c r="CN462" s="32"/>
      <c r="CO462" s="32"/>
      <c r="CP462" s="32"/>
      <c r="CQ462" s="32"/>
      <c r="CR462" s="32"/>
      <c r="CS462" s="32"/>
      <c r="CT462" s="32"/>
      <c r="CU462" s="32"/>
      <c r="CV462" s="32"/>
      <c r="CW462" s="32"/>
      <c r="CX462" s="32"/>
      <c r="CY462" s="32"/>
      <c r="CZ462" s="32"/>
      <c r="DA462" s="32"/>
      <c r="DB462" s="32"/>
      <c r="DC462" s="32"/>
      <c r="DD462" s="32"/>
      <c r="DE462" s="32"/>
      <c r="DF462" s="32"/>
      <c r="DG462" s="32"/>
      <c r="DH462" s="32"/>
      <c r="DI462" s="32"/>
      <c r="DJ462" s="32"/>
      <c r="DK462" s="32"/>
      <c r="DL462" s="32"/>
      <c r="DM462" s="32"/>
      <c r="DN462" s="32"/>
      <c r="DO462" s="32"/>
      <c r="DP462" s="32"/>
      <c r="DQ462" s="32"/>
      <c r="DR462" s="32"/>
      <c r="DS462" s="32"/>
      <c r="DT462" s="32"/>
      <c r="DU462" s="32"/>
      <c r="DV462" s="32"/>
      <c r="DW462" s="32"/>
      <c r="DX462" s="32"/>
      <c r="DY462" s="32"/>
      <c r="DZ462" s="32"/>
      <c r="EA462" s="32"/>
      <c r="EB462" s="32"/>
      <c r="EC462" s="32"/>
      <c r="ED462" s="32"/>
      <c r="EE462" s="44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31"/>
    </row>
    <row r="463" spans="1:148" s="43" customFormat="1" hidden="1">
      <c r="A463" s="42"/>
      <c r="C463" s="23"/>
      <c r="D463" s="22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4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26"/>
    </row>
    <row r="464" spans="1:148" ht="15.75" hidden="1">
      <c r="A464" s="17" t="str">
        <f>'Avoided Cost Case'!A464</f>
        <v>Total Coal Generation   - (MWh)</v>
      </c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30"/>
    </row>
    <row r="465" spans="1:148" hidden="1"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30"/>
    </row>
    <row r="466" spans="1:148" ht="15.75" hidden="1">
      <c r="A466" s="17" t="str">
        <f>'Avoided Cost Case'!A466</f>
        <v>Gas Generation</v>
      </c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30"/>
    </row>
    <row r="467" spans="1:148" hidden="1">
      <c r="C467" s="23" t="str">
        <f>'Avoided Cost Case'!C467</f>
        <v>Chehalis</v>
      </c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30"/>
      <c r="ER467" s="31" t="str">
        <f>'Avoided Cost Case'!ER467</f>
        <v xml:space="preserve"> - </v>
      </c>
    </row>
    <row r="468" spans="1:148" hidden="1">
      <c r="C468" s="23" t="str">
        <f>'Avoided Cost Case'!C468</f>
        <v>Cholla - Gas</v>
      </c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30"/>
      <c r="ER468" s="31" t="str">
        <f>'Avoided Cost Case'!ER468</f>
        <v xml:space="preserve"> - </v>
      </c>
    </row>
    <row r="469" spans="1:148" hidden="1">
      <c r="C469" s="23" t="str">
        <f>'Avoided Cost Case'!C469</f>
        <v>Currant Creek</v>
      </c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30"/>
      <c r="ER469" s="31" t="str">
        <f>'Avoided Cost Case'!ER469</f>
        <v xml:space="preserve"> - </v>
      </c>
    </row>
    <row r="470" spans="1:148" hidden="1">
      <c r="C470" s="23" t="str">
        <f>'Avoided Cost Case'!C470</f>
        <v>Gadsby</v>
      </c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30"/>
      <c r="ER470" s="31" t="str">
        <f>'Avoided Cost Case'!ER470</f>
        <v xml:space="preserve"> - </v>
      </c>
    </row>
    <row r="471" spans="1:148" hidden="1">
      <c r="C471" s="23" t="str">
        <f>'Avoided Cost Case'!C471</f>
        <v>Gadsby CT</v>
      </c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30"/>
      <c r="ER471" s="31" t="str">
        <f>'Avoided Cost Case'!ER471</f>
        <v xml:space="preserve"> - </v>
      </c>
    </row>
    <row r="472" spans="1:148" s="58" customFormat="1" hidden="1">
      <c r="A472" s="8"/>
      <c r="C472" s="23" t="str">
        <f>'Avoided Cost Case'!C472</f>
        <v>Hermiston</v>
      </c>
      <c r="D472" s="22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40"/>
      <c r="ER472" s="31" t="str">
        <f>'Avoided Cost Case'!ER472</f>
        <v xml:space="preserve"> - </v>
      </c>
    </row>
    <row r="473" spans="1:148" hidden="1">
      <c r="C473" s="23" t="str">
        <f>'Avoided Cost Case'!C473</f>
        <v>Lake Side 1</v>
      </c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30"/>
      <c r="ER473" s="31" t="str">
        <f>'Avoided Cost Case'!ER473</f>
        <v xml:space="preserve"> - </v>
      </c>
    </row>
    <row r="474" spans="1:148" hidden="1">
      <c r="C474" s="23" t="str">
        <f>'Avoided Cost Case'!C474</f>
        <v>Lake Side 2</v>
      </c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30"/>
      <c r="ER474" s="31" t="str">
        <f>'Avoided Cost Case'!ER474</f>
        <v xml:space="preserve"> - </v>
      </c>
    </row>
    <row r="475" spans="1:148" s="43" customFormat="1" ht="15" hidden="1">
      <c r="A475" s="42"/>
      <c r="C475" s="23" t="str">
        <f>'Avoided Cost Case'!C475</f>
        <v>Naughton - Gas</v>
      </c>
      <c r="D475" s="2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  <c r="BY475" s="32"/>
      <c r="BZ475" s="32"/>
      <c r="CA475" s="32"/>
      <c r="CB475" s="32"/>
      <c r="CC475" s="32"/>
      <c r="CD475" s="32"/>
      <c r="CE475" s="32"/>
      <c r="CF475" s="32"/>
      <c r="CG475" s="32"/>
      <c r="CH475" s="32"/>
      <c r="CI475" s="32"/>
      <c r="CJ475" s="32"/>
      <c r="CK475" s="32"/>
      <c r="CL475" s="32"/>
      <c r="CM475" s="32"/>
      <c r="CN475" s="32"/>
      <c r="CO475" s="32"/>
      <c r="CP475" s="32"/>
      <c r="CQ475" s="32"/>
      <c r="CR475" s="32"/>
      <c r="CS475" s="32"/>
      <c r="CT475" s="32"/>
      <c r="CU475" s="32"/>
      <c r="CV475" s="32"/>
      <c r="CW475" s="32"/>
      <c r="CX475" s="32"/>
      <c r="CY475" s="32"/>
      <c r="CZ475" s="32"/>
      <c r="DA475" s="32"/>
      <c r="DB475" s="32"/>
      <c r="DC475" s="32"/>
      <c r="DD475" s="32"/>
      <c r="DE475" s="32"/>
      <c r="DF475" s="32"/>
      <c r="DG475" s="32"/>
      <c r="DH475" s="32"/>
      <c r="DI475" s="32"/>
      <c r="DJ475" s="32"/>
      <c r="DK475" s="32"/>
      <c r="DL475" s="32"/>
      <c r="DM475" s="32"/>
      <c r="DN475" s="32"/>
      <c r="DO475" s="32"/>
      <c r="DP475" s="32"/>
      <c r="DQ475" s="32"/>
      <c r="DR475" s="32"/>
      <c r="DS475" s="32"/>
      <c r="DT475" s="32"/>
      <c r="DU475" s="32"/>
      <c r="DV475" s="32"/>
      <c r="DW475" s="32"/>
      <c r="DX475" s="32"/>
      <c r="DY475" s="32"/>
      <c r="DZ475" s="32"/>
      <c r="EA475" s="32"/>
      <c r="EB475" s="32"/>
      <c r="EC475" s="32"/>
      <c r="ED475" s="32"/>
      <c r="EE475" s="44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31" t="str">
        <f>'Avoided Cost Case'!ER475</f>
        <v xml:space="preserve"> - </v>
      </c>
    </row>
    <row r="476" spans="1:148" s="43" customFormat="1" hidden="1">
      <c r="A476" s="42"/>
      <c r="C476" s="23"/>
      <c r="D476" s="22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4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26"/>
    </row>
    <row r="477" spans="1:148" ht="15.75" hidden="1">
      <c r="A477" s="17" t="str">
        <f>'Avoided Cost Case'!A477</f>
        <v>Total Gas Generation</v>
      </c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30"/>
    </row>
    <row r="478" spans="1:148" hidden="1"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30"/>
    </row>
    <row r="479" spans="1:148" s="58" customFormat="1" ht="15.75" hidden="1">
      <c r="A479" s="20" t="str">
        <f>'Avoided Cost Case'!A479</f>
        <v>Hydro Generation</v>
      </c>
      <c r="C479" s="28"/>
      <c r="D479" s="22"/>
      <c r="E479" s="40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40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40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40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40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40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40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40"/>
      <c r="CS479" s="54"/>
      <c r="CT479" s="54"/>
      <c r="CU479" s="54"/>
      <c r="CV479" s="54"/>
      <c r="CW479" s="54"/>
      <c r="CX479" s="54"/>
      <c r="CY479" s="54"/>
      <c r="CZ479" s="54"/>
      <c r="DA479" s="54"/>
      <c r="DB479" s="54"/>
      <c r="DC479" s="54"/>
      <c r="DD479" s="54"/>
      <c r="DE479" s="40"/>
      <c r="DF479" s="54"/>
      <c r="DG479" s="54"/>
      <c r="DH479" s="54"/>
      <c r="DI479" s="54"/>
      <c r="DJ479" s="54"/>
      <c r="DK479" s="54"/>
      <c r="DL479" s="54"/>
      <c r="DM479" s="54"/>
      <c r="DN479" s="54"/>
      <c r="DO479" s="54"/>
      <c r="DP479" s="54"/>
      <c r="DQ479" s="54"/>
      <c r="DR479" s="40"/>
      <c r="DS479" s="54"/>
      <c r="DT479" s="54"/>
      <c r="DU479" s="54"/>
      <c r="DV479" s="54"/>
      <c r="DW479" s="54"/>
      <c r="DX479" s="54"/>
      <c r="DY479" s="54"/>
      <c r="DZ479" s="54"/>
      <c r="EA479" s="54"/>
      <c r="EB479" s="54"/>
      <c r="EC479" s="54"/>
      <c r="ED479" s="54"/>
      <c r="EE479" s="40"/>
      <c r="ER479" s="57"/>
    </row>
    <row r="480" spans="1:148" s="58" customFormat="1" hidden="1">
      <c r="A480" s="8"/>
      <c r="C480" s="28" t="str">
        <f>'Avoided Cost Case'!C480</f>
        <v>West Hydro</v>
      </c>
      <c r="D480" s="22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40"/>
      <c r="ER480" s="31" t="str">
        <f>'Avoided Cost Case'!ER480</f>
        <v xml:space="preserve"> - </v>
      </c>
    </row>
    <row r="481" spans="1:148" s="45" customFormat="1" hidden="1">
      <c r="A481" s="94"/>
      <c r="C481" s="95" t="str">
        <f>'Avoided Cost Case'!C481</f>
        <v>East Hydro</v>
      </c>
      <c r="D481" s="22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46"/>
      <c r="ER481" s="31" t="str">
        <f>'Avoided Cost Case'!ER481</f>
        <v xml:space="preserve"> - </v>
      </c>
    </row>
    <row r="482" spans="1:148" s="45" customFormat="1" hidden="1">
      <c r="A482" s="94"/>
      <c r="C482" s="95"/>
      <c r="D482" s="22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R482" s="96"/>
    </row>
    <row r="483" spans="1:148" s="58" customFormat="1" ht="15.75" hidden="1">
      <c r="A483" s="20" t="str">
        <f>'Avoided Cost Case'!A483</f>
        <v>Total Hydro Generation</v>
      </c>
      <c r="C483" s="28"/>
      <c r="D483" s="22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R483" s="57"/>
    </row>
    <row r="484" spans="1:148" s="58" customFormat="1" hidden="1">
      <c r="A484" s="8"/>
      <c r="C484" s="28"/>
      <c r="D484" s="22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R484" s="57"/>
    </row>
    <row r="485" spans="1:148" s="58" customFormat="1" ht="15.75" hidden="1">
      <c r="A485" s="20" t="str">
        <f>'Avoided Cost Case'!A485</f>
        <v>Other Generation</v>
      </c>
      <c r="C485" s="28"/>
      <c r="D485" s="22"/>
      <c r="E485" s="40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40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40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40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40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40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40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40"/>
      <c r="CS485" s="54"/>
      <c r="CT485" s="54"/>
      <c r="CU485" s="54"/>
      <c r="CV485" s="54"/>
      <c r="CW485" s="54"/>
      <c r="CX485" s="54"/>
      <c r="CY485" s="54"/>
      <c r="CZ485" s="54"/>
      <c r="DA485" s="54"/>
      <c r="DB485" s="54"/>
      <c r="DC485" s="54"/>
      <c r="DD485" s="54"/>
      <c r="DE485" s="40"/>
      <c r="DF485" s="54"/>
      <c r="DG485" s="54"/>
      <c r="DH485" s="54"/>
      <c r="DI485" s="54"/>
      <c r="DJ485" s="54"/>
      <c r="DK485" s="54"/>
      <c r="DL485" s="54"/>
      <c r="DM485" s="54"/>
      <c r="DN485" s="54"/>
      <c r="DO485" s="54"/>
      <c r="DP485" s="54"/>
      <c r="DQ485" s="54"/>
      <c r="DR485" s="40"/>
      <c r="DS485" s="54"/>
      <c r="DT485" s="54"/>
      <c r="DU485" s="54"/>
      <c r="DV485" s="54"/>
      <c r="DW485" s="54"/>
      <c r="DX485" s="54"/>
      <c r="DY485" s="54"/>
      <c r="DZ485" s="54"/>
      <c r="EA485" s="54"/>
      <c r="EB485" s="54"/>
      <c r="EC485" s="54"/>
      <c r="ED485" s="54"/>
      <c r="EE485" s="40"/>
      <c r="ER485" s="57"/>
    </row>
    <row r="486" spans="1:148" hidden="1">
      <c r="C486" s="23" t="str">
        <f>'Avoided Cost Case'!C486</f>
        <v>Blundell</v>
      </c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30"/>
      <c r="EH486" s="58"/>
      <c r="EI486" s="58"/>
      <c r="EJ486" s="58"/>
      <c r="EK486" s="58"/>
      <c r="EL486" s="58"/>
      <c r="EM486" s="97"/>
      <c r="ER486" s="31" t="str">
        <f>'Avoided Cost Case'!ER486</f>
        <v xml:space="preserve"> - </v>
      </c>
    </row>
    <row r="487" spans="1:148" ht="6" hidden="1" customHeight="1"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30"/>
      <c r="ER487" s="57"/>
    </row>
    <row r="488" spans="1:148" hidden="1">
      <c r="C488" s="23" t="str">
        <f>'Avoided Cost Case'!C488</f>
        <v>Dunlap I Wind</v>
      </c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30"/>
      <c r="ER488" s="31" t="str">
        <f>'Avoided Cost Case'!ER488</f>
        <v xml:space="preserve"> - </v>
      </c>
    </row>
    <row r="489" spans="1:148" hidden="1">
      <c r="C489" s="23" t="str">
        <f>'Avoided Cost Case'!C489</f>
        <v>Foote Creek I Wind</v>
      </c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30"/>
      <c r="ER489" s="31" t="str">
        <f>'Avoided Cost Case'!ER489</f>
        <v xml:space="preserve"> - </v>
      </c>
    </row>
    <row r="490" spans="1:148" hidden="1">
      <c r="C490" s="23" t="str">
        <f>'Avoided Cost Case'!C490</f>
        <v>Glenrock Wind p423461</v>
      </c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30"/>
      <c r="ER490" s="31" t="str">
        <f>'Avoided Cost Case'!ER490</f>
        <v xml:space="preserve"> - </v>
      </c>
    </row>
    <row r="491" spans="1:148" hidden="1">
      <c r="C491" s="23" t="str">
        <f>'Avoided Cost Case'!C491</f>
        <v>Glenrock III Wind p454125</v>
      </c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30"/>
      <c r="ER491" s="31" t="str">
        <f>'Avoided Cost Case'!ER491</f>
        <v xml:space="preserve"> - </v>
      </c>
    </row>
    <row r="492" spans="1:148" hidden="1">
      <c r="C492" s="23" t="str">
        <f>'Avoided Cost Case'!C492</f>
        <v>Goodnoe Wind p332427</v>
      </c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30"/>
      <c r="ER492" s="31" t="str">
        <f>'Avoided Cost Case'!ER492</f>
        <v xml:space="preserve"> - </v>
      </c>
    </row>
    <row r="493" spans="1:148" hidden="1">
      <c r="C493" s="23" t="str">
        <f>'Avoided Cost Case'!C493</f>
        <v>High Plains Wind p492251</v>
      </c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30"/>
      <c r="ER493" s="31" t="str">
        <f>'Avoided Cost Case'!ER493</f>
        <v xml:space="preserve"> - </v>
      </c>
    </row>
    <row r="494" spans="1:148" hidden="1">
      <c r="C494" s="23" t="str">
        <f>'Avoided Cost Case'!C494</f>
        <v>Leaning Juniper 1 p317714</v>
      </c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30"/>
      <c r="ER494" s="31" t="str">
        <f>'Avoided Cost Case'!ER494</f>
        <v xml:space="preserve"> - </v>
      </c>
    </row>
    <row r="495" spans="1:148" hidden="1">
      <c r="C495" s="23" t="str">
        <f>'Avoided Cost Case'!C495</f>
        <v>Marengo I Wind p332428</v>
      </c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30"/>
      <c r="ER495" s="31" t="str">
        <f>'Avoided Cost Case'!ER495</f>
        <v xml:space="preserve"> - </v>
      </c>
    </row>
    <row r="496" spans="1:148" hidden="1">
      <c r="C496" s="23" t="str">
        <f>'Avoided Cost Case'!C496</f>
        <v>Marengo II Wind p423463</v>
      </c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30"/>
      <c r="ER496" s="31" t="str">
        <f>'Avoided Cost Case'!ER496</f>
        <v xml:space="preserve"> - </v>
      </c>
    </row>
    <row r="497" spans="1:148" hidden="1">
      <c r="C497" s="23" t="str">
        <f>'Avoided Cost Case'!C497</f>
        <v>McFadden Ridge Wind p492250</v>
      </c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30"/>
      <c r="ER497" s="31" t="str">
        <f>'Avoided Cost Case'!ER497</f>
        <v xml:space="preserve"> - </v>
      </c>
    </row>
    <row r="498" spans="1:148" hidden="1">
      <c r="C498" s="23" t="str">
        <f>'Avoided Cost Case'!C498</f>
        <v>Rolling Hills Wind p423462</v>
      </c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30"/>
      <c r="ER498" s="31" t="str">
        <f>'Avoided Cost Case'!ER498</f>
        <v xml:space="preserve"> - </v>
      </c>
    </row>
    <row r="499" spans="1:148" hidden="1">
      <c r="C499" s="23" t="str">
        <f>'Avoided Cost Case'!C499</f>
        <v>Seven Mile Wind p454126</v>
      </c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30"/>
      <c r="ER499" s="31" t="str">
        <f>'Avoided Cost Case'!ER499</f>
        <v xml:space="preserve"> - </v>
      </c>
    </row>
    <row r="500" spans="1:148" ht="15" hidden="1">
      <c r="C500" s="23" t="str">
        <f>'Avoided Cost Case'!C500</f>
        <v>Seven Mile II Wind p357819</v>
      </c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  <c r="BY500" s="32"/>
      <c r="BZ500" s="32"/>
      <c r="CA500" s="32"/>
      <c r="CB500" s="32"/>
      <c r="CC500" s="32"/>
      <c r="CD500" s="32"/>
      <c r="CE500" s="32"/>
      <c r="CF500" s="32"/>
      <c r="CG500" s="32"/>
      <c r="CH500" s="32"/>
      <c r="CI500" s="32"/>
      <c r="CJ500" s="32"/>
      <c r="CK500" s="32"/>
      <c r="CL500" s="32"/>
      <c r="CM500" s="32"/>
      <c r="CN500" s="32"/>
      <c r="CO500" s="32"/>
      <c r="CP500" s="32"/>
      <c r="CQ500" s="32"/>
      <c r="CR500" s="32"/>
      <c r="CS500" s="32"/>
      <c r="CT500" s="32"/>
      <c r="CU500" s="32"/>
      <c r="CV500" s="32"/>
      <c r="CW500" s="32"/>
      <c r="CX500" s="32"/>
      <c r="CY500" s="32"/>
      <c r="CZ500" s="32"/>
      <c r="DA500" s="32"/>
      <c r="DB500" s="32"/>
      <c r="DC500" s="32"/>
      <c r="DD500" s="32"/>
      <c r="DE500" s="32"/>
      <c r="DF500" s="32"/>
      <c r="DG500" s="32"/>
      <c r="DH500" s="32"/>
      <c r="DI500" s="32"/>
      <c r="DJ500" s="32"/>
      <c r="DK500" s="32"/>
      <c r="DL500" s="32"/>
      <c r="DM500" s="32"/>
      <c r="DN500" s="32"/>
      <c r="DO500" s="32"/>
      <c r="DP500" s="32"/>
      <c r="DQ500" s="32"/>
      <c r="DR500" s="32"/>
      <c r="DS500" s="32"/>
      <c r="DT500" s="32"/>
      <c r="DU500" s="32"/>
      <c r="DV500" s="32"/>
      <c r="DW500" s="32"/>
      <c r="DX500" s="32"/>
      <c r="DY500" s="32"/>
      <c r="DZ500" s="32"/>
      <c r="EA500" s="32"/>
      <c r="EB500" s="32"/>
      <c r="EC500" s="32"/>
      <c r="ED500" s="32"/>
      <c r="EE500" s="30"/>
      <c r="ER500" s="31" t="str">
        <f>'Avoided Cost Case'!ER500</f>
        <v xml:space="preserve"> - </v>
      </c>
    </row>
    <row r="501" spans="1:148" ht="15" hidden="1"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  <c r="BY501" s="32"/>
      <c r="BZ501" s="32"/>
      <c r="CA501" s="32"/>
      <c r="CB501" s="32"/>
      <c r="CC501" s="32"/>
      <c r="CD501" s="32"/>
      <c r="CE501" s="32"/>
      <c r="CF501" s="32"/>
      <c r="CG501" s="32"/>
      <c r="CH501" s="32"/>
      <c r="CI501" s="32"/>
      <c r="CJ501" s="32"/>
      <c r="CK501" s="32"/>
      <c r="CL501" s="32"/>
      <c r="CM501" s="32"/>
      <c r="CN501" s="32"/>
      <c r="CO501" s="32"/>
      <c r="CP501" s="32"/>
      <c r="CQ501" s="32"/>
      <c r="CR501" s="32"/>
      <c r="CS501" s="32"/>
      <c r="CT501" s="32"/>
      <c r="CU501" s="32"/>
      <c r="CV501" s="32"/>
      <c r="CW501" s="32"/>
      <c r="CX501" s="32"/>
      <c r="CY501" s="32"/>
      <c r="CZ501" s="32"/>
      <c r="DA501" s="32"/>
      <c r="DB501" s="32"/>
      <c r="DC501" s="32"/>
      <c r="DD501" s="32"/>
      <c r="DE501" s="32"/>
      <c r="DF501" s="32"/>
      <c r="DG501" s="32"/>
      <c r="DH501" s="32"/>
      <c r="DI501" s="32"/>
      <c r="DJ501" s="32"/>
      <c r="DK501" s="32"/>
      <c r="DL501" s="32"/>
      <c r="DM501" s="32"/>
      <c r="DN501" s="32"/>
      <c r="DO501" s="32"/>
      <c r="DP501" s="32"/>
      <c r="DQ501" s="32"/>
      <c r="DR501" s="32"/>
      <c r="DS501" s="32"/>
      <c r="DT501" s="32"/>
      <c r="DU501" s="32"/>
      <c r="DV501" s="32"/>
      <c r="DW501" s="32"/>
      <c r="DX501" s="32"/>
      <c r="DY501" s="32"/>
      <c r="DZ501" s="32"/>
      <c r="EA501" s="32"/>
      <c r="EB501" s="32"/>
      <c r="EC501" s="32"/>
      <c r="ED501" s="32"/>
      <c r="EE501" s="30"/>
      <c r="ER501" s="57"/>
    </row>
    <row r="502" spans="1:148" hidden="1">
      <c r="B502" s="2" t="str">
        <f>'Avoided Cost Case'!B502</f>
        <v>Total Wind Generation</v>
      </c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30"/>
      <c r="ER502" s="57"/>
    </row>
    <row r="503" spans="1:148" s="58" customFormat="1" hidden="1">
      <c r="A503" s="8"/>
      <c r="C503" s="28"/>
      <c r="D503" s="22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R503" s="57"/>
    </row>
    <row r="504" spans="1:148" s="58" customFormat="1" ht="15.75" hidden="1">
      <c r="A504" s="20" t="str">
        <f>'Avoided Cost Case'!A504</f>
        <v>Total Other Generation</v>
      </c>
      <c r="C504" s="28"/>
      <c r="D504" s="22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30"/>
      <c r="ER504" s="57"/>
    </row>
    <row r="505" spans="1:148" customFormat="1" hidden="1">
      <c r="C505" s="65"/>
      <c r="D505" s="22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  <c r="BQ505" s="66"/>
      <c r="BR505" s="66"/>
      <c r="BS505" s="66"/>
      <c r="BT505" s="66"/>
      <c r="BU505" s="66"/>
      <c r="BV505" s="66"/>
      <c r="BW505" s="66"/>
      <c r="BX505" s="66"/>
      <c r="BY505" s="66"/>
      <c r="BZ505" s="66"/>
      <c r="CA505" s="66"/>
      <c r="CB505" s="66"/>
      <c r="CC505" s="66"/>
      <c r="CD505" s="66"/>
      <c r="CE505" s="66"/>
      <c r="CF505" s="66"/>
      <c r="CG505" s="66"/>
      <c r="CH505" s="66"/>
      <c r="CI505" s="66"/>
      <c r="CJ505" s="66"/>
      <c r="CK505" s="66"/>
      <c r="CL505" s="66"/>
      <c r="CM505" s="66"/>
      <c r="CN505" s="66"/>
      <c r="CO505" s="66"/>
      <c r="CP505" s="66"/>
      <c r="CQ505" s="66"/>
      <c r="CR505" s="66"/>
      <c r="CS505" s="66"/>
      <c r="CT505" s="66"/>
      <c r="CU505" s="66"/>
      <c r="CV505" s="66"/>
      <c r="CW505" s="66"/>
      <c r="CX505" s="66"/>
      <c r="CY505" s="66"/>
      <c r="CZ505" s="66"/>
      <c r="DA505" s="66"/>
      <c r="DB505" s="66"/>
      <c r="DC505" s="66"/>
      <c r="DD505" s="66"/>
      <c r="DE505" s="66"/>
      <c r="DF505" s="66"/>
      <c r="DG505" s="66"/>
      <c r="DH505" s="66"/>
      <c r="DI505" s="66"/>
      <c r="DJ505" s="66"/>
      <c r="DK505" s="66"/>
      <c r="DL505" s="66"/>
      <c r="DM505" s="66"/>
      <c r="DN505" s="66"/>
      <c r="DO505" s="66"/>
      <c r="DP505" s="66"/>
      <c r="DQ505" s="66"/>
      <c r="DR505" s="66"/>
      <c r="DS505" s="66"/>
      <c r="DT505" s="66"/>
      <c r="DU505" s="66"/>
      <c r="DV505" s="66"/>
      <c r="DW505" s="66"/>
      <c r="DX505" s="66"/>
      <c r="DY505" s="66"/>
      <c r="DZ505" s="66"/>
      <c r="EA505" s="66"/>
      <c r="EB505" s="66"/>
      <c r="EC505" s="66"/>
      <c r="ED505" s="66"/>
      <c r="EE505" s="66"/>
      <c r="EG505" s="67"/>
      <c r="EH505" s="67"/>
      <c r="EI505" s="67"/>
      <c r="EJ505" s="67"/>
      <c r="EK505" s="67"/>
      <c r="EL505" s="67"/>
      <c r="EM505" s="67"/>
      <c r="EN505" s="67"/>
      <c r="EO505" s="67"/>
      <c r="EP505" s="67"/>
      <c r="EQ505" s="67"/>
      <c r="ER505" s="68"/>
    </row>
    <row r="506" spans="1:148" ht="15.75" hidden="1">
      <c r="A506" s="20" t="str">
        <f>'Avoided Cost Case'!A506</f>
        <v>IRP Resources</v>
      </c>
      <c r="B506" s="24"/>
      <c r="C506" s="53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R506" s="98" t="str">
        <f>'Avoided Cost Case'!ER506</f>
        <v xml:space="preserve"> - </v>
      </c>
    </row>
    <row r="507" spans="1:148" s="22" customFormat="1" hidden="1">
      <c r="A507" s="3"/>
      <c r="B507" s="23"/>
      <c r="C507" s="28" t="str">
        <f>'Avoided Cost Case'!C507</f>
        <v>IRP - DSM  - East Side</v>
      </c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G507" s="58"/>
      <c r="EH507" s="58"/>
      <c r="EI507" s="58"/>
      <c r="EJ507" s="58"/>
      <c r="EK507" s="58"/>
      <c r="EL507" s="58"/>
      <c r="EM507" s="58"/>
      <c r="EN507" s="58"/>
      <c r="EO507" s="58"/>
      <c r="EP507" s="58"/>
      <c r="EQ507" s="58"/>
      <c r="ER507" s="31" t="str">
        <f>'Avoided Cost Case'!ER507</f>
        <v>Hide Row</v>
      </c>
    </row>
    <row r="508" spans="1:148" s="22" customFormat="1" hidden="1">
      <c r="A508" s="3"/>
      <c r="B508" s="23"/>
      <c r="C508" s="28" t="str">
        <f>'Avoided Cost Case'!C508</f>
        <v>IRP - DSM  - West Side</v>
      </c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G508" s="58"/>
      <c r="EH508" s="58"/>
      <c r="EI508" s="58"/>
      <c r="EJ508" s="58"/>
      <c r="EK508" s="58"/>
      <c r="EL508" s="58"/>
      <c r="EM508" s="58"/>
      <c r="EN508" s="58"/>
      <c r="EO508" s="58"/>
      <c r="EP508" s="58"/>
      <c r="EQ508" s="58"/>
      <c r="ER508" s="31" t="str">
        <f>'Avoided Cost Case'!ER508</f>
        <v>Hide Row</v>
      </c>
    </row>
    <row r="509" spans="1:148" s="22" customFormat="1" hidden="1">
      <c r="A509" s="3"/>
      <c r="B509" s="23"/>
      <c r="C509" s="28" t="str">
        <f>'Avoided Cost Case'!C509</f>
        <v>IRP - FOT - East Side - 3Q</v>
      </c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G509" s="58"/>
      <c r="EH509" s="58"/>
      <c r="EI509" s="58"/>
      <c r="EJ509" s="58"/>
      <c r="EK509" s="58"/>
      <c r="EL509" s="58"/>
      <c r="EM509" s="58"/>
      <c r="EN509" s="58"/>
      <c r="EO509" s="58"/>
      <c r="EP509" s="58"/>
      <c r="EQ509" s="58"/>
      <c r="ER509" s="31" t="str">
        <f>'Avoided Cost Case'!ER509</f>
        <v xml:space="preserve"> - </v>
      </c>
    </row>
    <row r="510" spans="1:148" s="22" customFormat="1" hidden="1">
      <c r="A510" s="3"/>
      <c r="B510" s="23"/>
      <c r="C510" s="28" t="str">
        <f>'Avoided Cost Case'!C510</f>
        <v>IRP - FOT - West Side - 3Q</v>
      </c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G510" s="58"/>
      <c r="EH510" s="58"/>
      <c r="EI510" s="58"/>
      <c r="EJ510" s="58"/>
      <c r="EK510" s="58"/>
      <c r="EL510" s="58"/>
      <c r="EM510" s="58"/>
      <c r="EN510" s="58"/>
      <c r="EO510" s="58"/>
      <c r="EP510" s="58"/>
      <c r="EQ510" s="58"/>
      <c r="ER510" s="31" t="str">
        <f>'Avoided Cost Case'!ER510</f>
        <v xml:space="preserve"> - </v>
      </c>
    </row>
    <row r="511" spans="1:148" s="22" customFormat="1" hidden="1">
      <c r="A511" s="3"/>
      <c r="B511" s="23"/>
      <c r="C511" s="28" t="str">
        <f>'Avoided Cost Case'!C511</f>
        <v>IRP - Biomass - Not used</v>
      </c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G511" s="58"/>
      <c r="EH511" s="58"/>
      <c r="EI511" s="58"/>
      <c r="EJ511" s="58"/>
      <c r="EK511" s="58"/>
      <c r="EL511" s="58"/>
      <c r="EM511" s="58"/>
      <c r="EN511" s="58"/>
      <c r="EO511" s="58"/>
      <c r="EP511" s="58"/>
      <c r="EQ511" s="58"/>
      <c r="ER511" s="31" t="str">
        <f>'Avoided Cost Case'!ER511</f>
        <v>Hide Row</v>
      </c>
    </row>
    <row r="512" spans="1:148" s="22" customFormat="1" hidden="1">
      <c r="A512" s="3"/>
      <c r="B512" s="23"/>
      <c r="C512" s="28" t="str">
        <f>'Avoided Cost Case'!C512</f>
        <v>IRP - Solar</v>
      </c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G512" s="58"/>
      <c r="EH512" s="58"/>
      <c r="EI512" s="58"/>
      <c r="EJ512" s="58"/>
      <c r="EK512" s="58"/>
      <c r="EL512" s="58"/>
      <c r="EM512" s="58"/>
      <c r="EN512" s="58"/>
      <c r="EO512" s="58"/>
      <c r="EP512" s="58"/>
      <c r="EQ512" s="58"/>
      <c r="ER512" s="31" t="str">
        <f>'Avoided Cost Case'!ER512</f>
        <v xml:space="preserve"> - </v>
      </c>
    </row>
    <row r="513" spans="1:148" s="22" customFormat="1" hidden="1">
      <c r="A513" s="3"/>
      <c r="B513" s="23"/>
      <c r="C513" s="28" t="str">
        <f>'Avoided Cost Case'!C513</f>
        <v>IRP - Wind  - Not Used</v>
      </c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G513" s="58"/>
      <c r="EH513" s="58"/>
      <c r="EI513" s="58"/>
      <c r="EJ513" s="58"/>
      <c r="EK513" s="58"/>
      <c r="EL513" s="58"/>
      <c r="EM513" s="58"/>
      <c r="EN513" s="58"/>
      <c r="EO513" s="58"/>
      <c r="EP513" s="58"/>
      <c r="EQ513" s="58"/>
      <c r="ER513" s="31" t="str">
        <f>'Avoided Cost Case'!ER513</f>
        <v>Hide Row</v>
      </c>
    </row>
    <row r="514" spans="1:148" s="22" customFormat="1" hidden="1">
      <c r="A514" s="3"/>
      <c r="B514" s="23"/>
      <c r="C514" s="28" t="str">
        <f>'Avoided Cost Case'!C514</f>
        <v>IRP15 - 423 MW CCCT - Wyo NE</v>
      </c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G514" s="58"/>
      <c r="EH514" s="58"/>
      <c r="EI514" s="58"/>
      <c r="EJ514" s="58"/>
      <c r="EK514" s="58"/>
      <c r="EL514" s="58"/>
      <c r="EM514" s="58"/>
      <c r="EN514" s="58"/>
      <c r="EO514" s="58"/>
      <c r="EP514" s="58"/>
      <c r="EQ514" s="58"/>
      <c r="ER514" s="31" t="str">
        <f>'Avoided Cost Case'!ER514</f>
        <v>Hide Row</v>
      </c>
    </row>
    <row r="515" spans="1:148" s="22" customFormat="1" hidden="1">
      <c r="A515" s="3"/>
      <c r="B515" s="23"/>
      <c r="C515" s="28" t="str">
        <f>'Avoided Cost Case'!C515</f>
        <v>IRP15 - 423 MW CCCT - Clvr 1</v>
      </c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G515" s="58"/>
      <c r="EH515" s="58"/>
      <c r="EI515" s="58"/>
      <c r="EJ515" s="58"/>
      <c r="EK515" s="58"/>
      <c r="EL515" s="58"/>
      <c r="EM515" s="58"/>
      <c r="EN515" s="58"/>
      <c r="EO515" s="58"/>
      <c r="EP515" s="58"/>
      <c r="EQ515" s="58"/>
      <c r="ER515" s="31" t="str">
        <f>'Avoided Cost Case'!ER515</f>
        <v>Hide Row</v>
      </c>
    </row>
    <row r="516" spans="1:148" s="22" customFormat="1" hidden="1">
      <c r="A516" s="3"/>
      <c r="B516" s="23"/>
      <c r="C516" s="28" t="str">
        <f>'Avoided Cost Case'!C516</f>
        <v>IRP15 - 423 MW CCCT - Clvr 2</v>
      </c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G516" s="58"/>
      <c r="EH516" s="58"/>
      <c r="EI516" s="58"/>
      <c r="EJ516" s="58"/>
      <c r="EK516" s="58"/>
      <c r="EL516" s="58"/>
      <c r="EM516" s="58"/>
      <c r="EN516" s="58"/>
      <c r="EO516" s="58"/>
      <c r="EP516" s="58"/>
      <c r="EQ516" s="58"/>
      <c r="ER516" s="31" t="str">
        <f>'Avoided Cost Case'!ER516</f>
        <v>Hide Row</v>
      </c>
    </row>
    <row r="517" spans="1:148" s="22" customFormat="1" hidden="1">
      <c r="A517" s="3"/>
      <c r="B517" s="23"/>
      <c r="C517" s="28" t="str">
        <f>'Avoided Cost Case'!C517</f>
        <v>IRP15 - 313 MW CCCT - Wyo NE</v>
      </c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G517" s="58"/>
      <c r="EH517" s="58"/>
      <c r="EI517" s="58"/>
      <c r="EJ517" s="58"/>
      <c r="EK517" s="58"/>
      <c r="EL517" s="58"/>
      <c r="EM517" s="58"/>
      <c r="EN517" s="58"/>
      <c r="EO517" s="58"/>
      <c r="EP517" s="58"/>
      <c r="EQ517" s="58"/>
      <c r="ER517" s="31" t="str">
        <f>'Avoided Cost Case'!ER517</f>
        <v xml:space="preserve"> - </v>
      </c>
    </row>
    <row r="518" spans="1:148" s="22" customFormat="1" hidden="1">
      <c r="A518" s="3"/>
      <c r="B518" s="23"/>
      <c r="C518" s="28" t="str">
        <f>'Avoided Cost Case'!C518</f>
        <v>IRP15 - 635 MW CCCT - UT N 1</v>
      </c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G518" s="58"/>
      <c r="EH518" s="58"/>
      <c r="EI518" s="58"/>
      <c r="EJ518" s="58"/>
      <c r="EK518" s="58"/>
      <c r="EL518" s="58"/>
      <c r="EM518" s="58"/>
      <c r="EN518" s="58"/>
      <c r="EO518" s="58"/>
      <c r="EP518" s="58"/>
      <c r="EQ518" s="58"/>
      <c r="ER518" s="31" t="str">
        <f>'Avoided Cost Case'!ER518</f>
        <v xml:space="preserve"> - </v>
      </c>
    </row>
    <row r="519" spans="1:148" s="22" customFormat="1" hidden="1">
      <c r="A519" s="3"/>
      <c r="B519" s="23"/>
      <c r="C519" s="28" t="str">
        <f>'Avoided Cost Case'!C519</f>
        <v>IRP15 - 635 MW CCCT - UT N 2</v>
      </c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G519" s="58"/>
      <c r="EH519" s="58"/>
      <c r="EI519" s="58"/>
      <c r="EJ519" s="58"/>
      <c r="EK519" s="58"/>
      <c r="EL519" s="58"/>
      <c r="EM519" s="58"/>
      <c r="EN519" s="58"/>
      <c r="EO519" s="58"/>
      <c r="EP519" s="58"/>
      <c r="EQ519" s="58"/>
      <c r="ER519" s="31" t="str">
        <f>'Avoided Cost Case'!ER519</f>
        <v xml:space="preserve"> - </v>
      </c>
    </row>
    <row r="520" spans="1:148" s="22" customFormat="1" hidden="1">
      <c r="A520" s="3"/>
      <c r="B520" s="23"/>
      <c r="C520" s="28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G520" s="58"/>
      <c r="EH520" s="58"/>
      <c r="EI520" s="58"/>
      <c r="EJ520" s="58"/>
      <c r="EK520" s="58"/>
      <c r="EL520" s="58"/>
      <c r="EM520" s="58"/>
      <c r="EN520" s="58"/>
      <c r="EO520" s="58"/>
      <c r="EP520" s="58"/>
      <c r="EQ520" s="58"/>
      <c r="ER520" s="98" t="str">
        <f>'Avoided Cost Case'!ER520</f>
        <v xml:space="preserve"> - </v>
      </c>
    </row>
    <row r="521" spans="1:148" s="22" customFormat="1" ht="15.75" hidden="1">
      <c r="A521" s="20" t="str">
        <f>'Avoided Cost Case'!A521</f>
        <v>Total IRP Resources</v>
      </c>
      <c r="C521" s="53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G521" s="58"/>
      <c r="EH521" s="58"/>
      <c r="EI521" s="58"/>
      <c r="EJ521" s="58"/>
      <c r="EK521" s="58"/>
      <c r="EL521" s="58"/>
      <c r="EM521" s="58"/>
      <c r="EN521" s="58"/>
      <c r="EO521" s="58"/>
      <c r="EP521" s="58"/>
      <c r="EQ521" s="58"/>
      <c r="ER521" s="98" t="str">
        <f>'Avoided Cost Case'!ER521</f>
        <v xml:space="preserve"> - </v>
      </c>
    </row>
    <row r="522" spans="1:148" hidden="1">
      <c r="A522" s="3"/>
      <c r="B522" s="23"/>
      <c r="C522" s="28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R522" s="98" t="str">
        <f>'Avoided Cost Case'!ER522</f>
        <v xml:space="preserve"> - </v>
      </c>
    </row>
    <row r="523" spans="1:148" s="22" customFormat="1" ht="15.75" hidden="1">
      <c r="A523" s="20" t="str">
        <f>'Avoided Cost Case'!A523</f>
        <v>Growth Station Resources</v>
      </c>
      <c r="C523" s="53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G523" s="58"/>
      <c r="EH523" s="58"/>
      <c r="EI523" s="58"/>
      <c r="EJ523" s="58"/>
      <c r="EK523" s="58"/>
      <c r="EL523" s="58"/>
      <c r="EM523" s="58"/>
      <c r="EN523" s="58"/>
      <c r="EO523" s="58"/>
      <c r="EP523" s="58"/>
      <c r="EQ523" s="58"/>
      <c r="ER523" s="55"/>
    </row>
    <row r="524" spans="1:148" s="22" customFormat="1" hidden="1">
      <c r="A524" s="69"/>
      <c r="C524" s="23" t="str">
        <f>'Avoided Cost Case'!C524</f>
        <v>Growth Station - E - Southwest</v>
      </c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G524" s="58"/>
      <c r="EH524" s="58"/>
      <c r="EI524" s="58"/>
      <c r="EJ524" s="58"/>
      <c r="EK524" s="58"/>
      <c r="EL524" s="58"/>
      <c r="EM524" s="58"/>
      <c r="EN524" s="58"/>
      <c r="EO524" s="58"/>
      <c r="EP524" s="58"/>
      <c r="EQ524" s="58"/>
      <c r="ER524" s="31" t="str">
        <f>'Avoided Cost Case'!ER524</f>
        <v xml:space="preserve"> - </v>
      </c>
    </row>
    <row r="525" spans="1:148" s="22" customFormat="1" hidden="1">
      <c r="A525" s="69"/>
      <c r="C525" s="23" t="str">
        <f>'Avoided Cost Case'!C525</f>
        <v>Growth Station - E - Utah North</v>
      </c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G525" s="58"/>
      <c r="EH525" s="58"/>
      <c r="EI525" s="58"/>
      <c r="EJ525" s="58"/>
      <c r="EK525" s="58"/>
      <c r="EL525" s="58"/>
      <c r="EM525" s="58"/>
      <c r="EN525" s="58"/>
      <c r="EO525" s="58"/>
      <c r="EP525" s="58"/>
      <c r="EQ525" s="58"/>
      <c r="ER525" s="31" t="str">
        <f>'Avoided Cost Case'!ER525</f>
        <v xml:space="preserve"> - </v>
      </c>
    </row>
    <row r="526" spans="1:148" s="22" customFormat="1" hidden="1">
      <c r="A526" s="69"/>
      <c r="C526" s="23" t="str">
        <f>'Avoided Cost Case'!C526</f>
        <v>Growth Station - E - Utah South</v>
      </c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G526" s="58"/>
      <c r="EH526" s="58"/>
      <c r="EI526" s="58"/>
      <c r="EJ526" s="58"/>
      <c r="EK526" s="58"/>
      <c r="EL526" s="58"/>
      <c r="EM526" s="58"/>
      <c r="EN526" s="58"/>
      <c r="EO526" s="58"/>
      <c r="EP526" s="58"/>
      <c r="EQ526" s="58"/>
      <c r="ER526" s="31" t="str">
        <f>'Avoided Cost Case'!ER526</f>
        <v xml:space="preserve"> - </v>
      </c>
    </row>
    <row r="527" spans="1:148" s="22" customFormat="1" hidden="1">
      <c r="A527" s="69"/>
      <c r="C527" s="23" t="str">
        <f>'Avoided Cost Case'!C527</f>
        <v>Growth Station - E - Wyoming</v>
      </c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G527" s="58"/>
      <c r="EH527" s="58"/>
      <c r="EI527" s="58"/>
      <c r="EJ527" s="58"/>
      <c r="EK527" s="58"/>
      <c r="EL527" s="58"/>
      <c r="EM527" s="58"/>
      <c r="EN527" s="58"/>
      <c r="EO527" s="58"/>
      <c r="EP527" s="58"/>
      <c r="EQ527" s="58"/>
      <c r="ER527" s="31" t="str">
        <f>'Avoided Cost Case'!ER527</f>
        <v xml:space="preserve"> - </v>
      </c>
    </row>
    <row r="528" spans="1:148" s="22" customFormat="1" hidden="1">
      <c r="A528" s="69"/>
      <c r="C528" s="23" t="str">
        <f>'Avoided Cost Case'!C528</f>
        <v>Growth Station - W - Jim Bridger</v>
      </c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G528" s="58"/>
      <c r="EH528" s="58"/>
      <c r="EI528" s="58"/>
      <c r="EJ528" s="58"/>
      <c r="EK528" s="58"/>
      <c r="EL528" s="58"/>
      <c r="EM528" s="58"/>
      <c r="EN528" s="58"/>
      <c r="EO528" s="58"/>
      <c r="EP528" s="58"/>
      <c r="EQ528" s="58"/>
      <c r="ER528" s="31" t="str">
        <f>'Avoided Cost Case'!ER528</f>
        <v xml:space="preserve"> - </v>
      </c>
    </row>
    <row r="529" spans="1:148" s="22" customFormat="1" hidden="1">
      <c r="A529" s="69"/>
      <c r="C529" s="23" t="str">
        <f>'Avoided Cost Case'!C529</f>
        <v>Growth Station - W - Mid Columbia</v>
      </c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G529" s="58"/>
      <c r="EH529" s="58"/>
      <c r="EI529" s="58"/>
      <c r="EJ529" s="58"/>
      <c r="EK529" s="58"/>
      <c r="EL529" s="58"/>
      <c r="EM529" s="58"/>
      <c r="EN529" s="58"/>
      <c r="EO529" s="58"/>
      <c r="EP529" s="58"/>
      <c r="EQ529" s="58"/>
      <c r="ER529" s="31" t="str">
        <f>'Avoided Cost Case'!ER529</f>
        <v xml:space="preserve"> - </v>
      </c>
    </row>
    <row r="530" spans="1:148" s="22" customFormat="1" ht="15" hidden="1">
      <c r="A530" s="69"/>
      <c r="C530" s="23" t="str">
        <f>'Avoided Cost Case'!C530</f>
        <v>Growth Station - W - Oregon</v>
      </c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32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2"/>
      <c r="BO530" s="32"/>
      <c r="BP530" s="32"/>
      <c r="BQ530" s="32"/>
      <c r="BR530" s="32"/>
      <c r="BS530" s="32"/>
      <c r="BT530" s="32"/>
      <c r="BU530" s="32"/>
      <c r="BV530" s="32"/>
      <c r="BW530" s="32"/>
      <c r="BX530" s="32"/>
      <c r="BY530" s="32"/>
      <c r="BZ530" s="32"/>
      <c r="CA530" s="32"/>
      <c r="CB530" s="32"/>
      <c r="CC530" s="32"/>
      <c r="CD530" s="32"/>
      <c r="CE530" s="32"/>
      <c r="CF530" s="32"/>
      <c r="CG530" s="32"/>
      <c r="CH530" s="32"/>
      <c r="CI530" s="32"/>
      <c r="CJ530" s="32"/>
      <c r="CK530" s="32"/>
      <c r="CL530" s="32"/>
      <c r="CM530" s="32"/>
      <c r="CN530" s="32"/>
      <c r="CO530" s="32"/>
      <c r="CP530" s="32"/>
      <c r="CQ530" s="32"/>
      <c r="CR530" s="32"/>
      <c r="CS530" s="32"/>
      <c r="CT530" s="32"/>
      <c r="CU530" s="32"/>
      <c r="CV530" s="32"/>
      <c r="CW530" s="32"/>
      <c r="CX530" s="32"/>
      <c r="CY530" s="32"/>
      <c r="CZ530" s="32"/>
      <c r="DA530" s="32"/>
      <c r="DB530" s="32"/>
      <c r="DC530" s="32"/>
      <c r="DD530" s="32"/>
      <c r="DE530" s="32"/>
      <c r="DF530" s="32"/>
      <c r="DG530" s="32"/>
      <c r="DH530" s="32"/>
      <c r="DI530" s="32"/>
      <c r="DJ530" s="32"/>
      <c r="DK530" s="32"/>
      <c r="DL530" s="32"/>
      <c r="DM530" s="32"/>
      <c r="DN530" s="32"/>
      <c r="DO530" s="32"/>
      <c r="DP530" s="32"/>
      <c r="DQ530" s="32"/>
      <c r="DR530" s="32"/>
      <c r="DS530" s="32"/>
      <c r="DT530" s="32"/>
      <c r="DU530" s="32"/>
      <c r="DV530" s="32"/>
      <c r="DW530" s="32"/>
      <c r="DX530" s="32"/>
      <c r="DY530" s="32"/>
      <c r="DZ530" s="32"/>
      <c r="EA530" s="32"/>
      <c r="EB530" s="32"/>
      <c r="EC530" s="32"/>
      <c r="ED530" s="32"/>
      <c r="EE530" s="32"/>
      <c r="EG530" s="58"/>
      <c r="EH530" s="58"/>
      <c r="EI530" s="58"/>
      <c r="EJ530" s="58"/>
      <c r="EK530" s="58"/>
      <c r="EL530" s="58"/>
      <c r="EM530" s="58"/>
      <c r="EN530" s="58"/>
      <c r="EO530" s="58"/>
      <c r="EP530" s="58"/>
      <c r="EQ530" s="58"/>
      <c r="ER530" s="31" t="str">
        <f>'Avoided Cost Case'!ER530</f>
        <v xml:space="preserve"> - </v>
      </c>
    </row>
    <row r="531" spans="1:148" s="22" customFormat="1" hidden="1">
      <c r="A531" s="69"/>
      <c r="C531" s="53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G531" s="58"/>
      <c r="EH531" s="58"/>
      <c r="EI531" s="58"/>
      <c r="EJ531" s="58"/>
      <c r="EK531" s="58"/>
      <c r="EL531" s="58"/>
      <c r="EM531" s="58"/>
      <c r="EN531" s="58"/>
      <c r="EO531" s="58"/>
      <c r="EP531" s="58"/>
      <c r="EQ531" s="58"/>
      <c r="ER531" s="31" t="str">
        <f>ER530</f>
        <v xml:space="preserve"> - </v>
      </c>
    </row>
    <row r="532" spans="1:148" s="22" customFormat="1" ht="15.75" hidden="1">
      <c r="A532" s="20" t="str">
        <f>'Avoided Cost Case'!A532</f>
        <v>Total Growth Station Resources</v>
      </c>
      <c r="C532" s="53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G532" s="58"/>
      <c r="EH532" s="58"/>
      <c r="EI532" s="58"/>
      <c r="EJ532" s="58"/>
      <c r="EK532" s="58"/>
      <c r="EL532" s="58"/>
      <c r="EM532" s="58"/>
      <c r="EN532" s="58"/>
      <c r="EO532" s="58"/>
      <c r="EP532" s="58"/>
      <c r="EQ532" s="58"/>
      <c r="ER532" s="31" t="str">
        <f>ER531</f>
        <v xml:space="preserve"> - </v>
      </c>
    </row>
    <row r="533" spans="1:148" hidden="1"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0"/>
      <c r="CG533" s="70"/>
      <c r="CH533" s="70"/>
      <c r="CI533" s="70"/>
      <c r="CJ533" s="70"/>
      <c r="CK533" s="70"/>
      <c r="CL533" s="70"/>
      <c r="CM533" s="70"/>
      <c r="CN533" s="70"/>
      <c r="CO533" s="70"/>
      <c r="CP533" s="70"/>
      <c r="CQ533" s="70"/>
      <c r="CR533" s="70"/>
      <c r="CS533" s="70"/>
      <c r="CT533" s="70"/>
      <c r="CU533" s="70"/>
      <c r="CV533" s="70"/>
      <c r="CW533" s="70"/>
      <c r="CX533" s="70"/>
      <c r="CY533" s="70"/>
      <c r="CZ533" s="70"/>
      <c r="DA533" s="70"/>
      <c r="DB533" s="70"/>
      <c r="DC533" s="70"/>
      <c r="DD533" s="70"/>
      <c r="DE533" s="70"/>
      <c r="DF533" s="70"/>
      <c r="DG533" s="70"/>
      <c r="DH533" s="70"/>
      <c r="DI533" s="70"/>
      <c r="DJ533" s="70"/>
      <c r="DK533" s="70"/>
      <c r="DL533" s="70"/>
      <c r="DM533" s="70"/>
      <c r="DN533" s="70"/>
      <c r="DO533" s="70"/>
      <c r="DP533" s="70"/>
      <c r="DQ533" s="70"/>
      <c r="DR533" s="70"/>
      <c r="DS533" s="70"/>
      <c r="DT533" s="70"/>
      <c r="DU533" s="70"/>
      <c r="DV533" s="70"/>
      <c r="DW533" s="70"/>
      <c r="DX533" s="70"/>
      <c r="DY533" s="70"/>
      <c r="DZ533" s="70"/>
      <c r="EA533" s="70"/>
      <c r="EB533" s="70"/>
      <c r="EC533" s="70"/>
      <c r="ED533" s="70"/>
      <c r="ER533" s="31" t="str">
        <f>ER532</f>
        <v xml:space="preserve"> - </v>
      </c>
    </row>
    <row r="534" spans="1:148" s="76" customFormat="1" ht="15.75" hidden="1">
      <c r="A534" s="71" t="str">
        <f>'Avoided Cost Case'!A534</f>
        <v>Total Resources</v>
      </c>
      <c r="B534" s="72"/>
      <c r="C534" s="73"/>
      <c r="D534" s="72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75"/>
      <c r="AZ534" s="75"/>
      <c r="BA534" s="75"/>
      <c r="BB534" s="75"/>
      <c r="BC534" s="75"/>
      <c r="BD534" s="75"/>
      <c r="BE534" s="75"/>
      <c r="BF534" s="75"/>
      <c r="BG534" s="75"/>
      <c r="BH534" s="75"/>
      <c r="BI534" s="75"/>
      <c r="BJ534" s="75"/>
      <c r="BK534" s="75"/>
      <c r="BL534" s="75"/>
      <c r="BM534" s="75"/>
      <c r="BN534" s="75"/>
      <c r="BO534" s="75"/>
      <c r="BP534" s="75"/>
      <c r="BQ534" s="75"/>
      <c r="BR534" s="75"/>
      <c r="BS534" s="75"/>
      <c r="BT534" s="75"/>
      <c r="BU534" s="75"/>
      <c r="BV534" s="75"/>
      <c r="BW534" s="75"/>
      <c r="BX534" s="75"/>
      <c r="BY534" s="75"/>
      <c r="BZ534" s="75"/>
      <c r="CA534" s="75"/>
      <c r="CB534" s="75"/>
      <c r="CC534" s="75"/>
      <c r="CD534" s="75"/>
      <c r="CE534" s="75"/>
      <c r="CF534" s="75"/>
      <c r="CG534" s="75"/>
      <c r="CH534" s="75"/>
      <c r="CI534" s="75"/>
      <c r="CJ534" s="75"/>
      <c r="CK534" s="75"/>
      <c r="CL534" s="75"/>
      <c r="CM534" s="75"/>
      <c r="CN534" s="75"/>
      <c r="CO534" s="75"/>
      <c r="CP534" s="75"/>
      <c r="CQ534" s="75"/>
      <c r="CR534" s="75"/>
      <c r="CS534" s="75"/>
      <c r="CT534" s="75"/>
      <c r="CU534" s="75"/>
      <c r="CV534" s="75"/>
      <c r="CW534" s="75"/>
      <c r="CX534" s="75"/>
      <c r="CY534" s="75"/>
      <c r="CZ534" s="75"/>
      <c r="DA534" s="75"/>
      <c r="DB534" s="75"/>
      <c r="DC534" s="75"/>
      <c r="DD534" s="75"/>
      <c r="DE534" s="75"/>
      <c r="DF534" s="75"/>
      <c r="DG534" s="75"/>
      <c r="DH534" s="75"/>
      <c r="DI534" s="75"/>
      <c r="DJ534" s="75"/>
      <c r="DK534" s="75"/>
      <c r="DL534" s="75"/>
      <c r="DM534" s="75"/>
      <c r="DN534" s="75"/>
      <c r="DO534" s="75"/>
      <c r="DP534" s="75"/>
      <c r="DQ534" s="75"/>
      <c r="DR534" s="75"/>
      <c r="DS534" s="75"/>
      <c r="DT534" s="75"/>
      <c r="DU534" s="75"/>
      <c r="DV534" s="75"/>
      <c r="DW534" s="75"/>
      <c r="DX534" s="75"/>
      <c r="DY534" s="75"/>
      <c r="DZ534" s="75"/>
      <c r="EA534" s="75"/>
      <c r="EB534" s="75"/>
      <c r="EC534" s="75"/>
      <c r="ED534" s="75"/>
      <c r="EE534" s="75"/>
      <c r="ER534" s="77"/>
    </row>
    <row r="535" spans="1:148" hidden="1"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0"/>
      <c r="CF535" s="70"/>
      <c r="CG535" s="70"/>
      <c r="CH535" s="70"/>
      <c r="CI535" s="70"/>
      <c r="CJ535" s="70"/>
      <c r="CK535" s="70"/>
      <c r="CL535" s="70"/>
      <c r="CM535" s="70"/>
      <c r="CN535" s="70"/>
      <c r="CO535" s="70"/>
      <c r="CP535" s="70"/>
      <c r="CQ535" s="70"/>
      <c r="CR535" s="70"/>
      <c r="CS535" s="70"/>
      <c r="CT535" s="70"/>
      <c r="CU535" s="70"/>
      <c r="CV535" s="70"/>
      <c r="CW535" s="70"/>
      <c r="CX535" s="70"/>
      <c r="CY535" s="70"/>
      <c r="CZ535" s="70"/>
      <c r="DA535" s="70"/>
      <c r="DB535" s="70"/>
      <c r="DC535" s="70"/>
      <c r="DD535" s="70"/>
      <c r="DE535" s="70"/>
      <c r="DF535" s="70"/>
      <c r="DG535" s="70"/>
      <c r="DH535" s="70"/>
      <c r="DI535" s="70"/>
      <c r="DJ535" s="70"/>
      <c r="DK535" s="70"/>
      <c r="DL535" s="70"/>
      <c r="DM535" s="70"/>
      <c r="DN535" s="70"/>
      <c r="DO535" s="70"/>
      <c r="DP535" s="70"/>
      <c r="DQ535" s="70"/>
      <c r="DR535" s="70"/>
      <c r="DS535" s="70"/>
      <c r="DT535" s="70"/>
      <c r="DU535" s="70"/>
      <c r="DV535" s="70"/>
      <c r="DW535" s="70"/>
      <c r="DX535" s="70"/>
      <c r="DY535" s="70"/>
      <c r="DZ535" s="70"/>
      <c r="EA535" s="70"/>
      <c r="EB535" s="70"/>
      <c r="EC535" s="70"/>
      <c r="ED535" s="70"/>
    </row>
    <row r="536" spans="1:148" s="26" customFormat="1" hidden="1">
      <c r="D536" s="22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99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99"/>
      <c r="BN536" s="99"/>
      <c r="BO536" s="99"/>
      <c r="BP536" s="99"/>
      <c r="BQ536" s="99"/>
      <c r="BR536" s="99"/>
      <c r="BS536" s="99"/>
      <c r="BT536" s="99"/>
      <c r="BU536" s="99"/>
      <c r="BV536" s="99"/>
      <c r="BW536" s="99"/>
      <c r="BX536" s="99"/>
      <c r="BY536" s="99"/>
      <c r="BZ536" s="99"/>
      <c r="CA536" s="99"/>
      <c r="CB536" s="99"/>
      <c r="CC536" s="99"/>
      <c r="CD536" s="99"/>
      <c r="CE536" s="99"/>
      <c r="CF536" s="99"/>
      <c r="CG536" s="99"/>
      <c r="CH536" s="99"/>
      <c r="CI536" s="99"/>
      <c r="CJ536" s="99"/>
      <c r="CK536" s="99"/>
      <c r="CL536" s="99"/>
      <c r="CM536" s="99"/>
      <c r="CN536" s="99"/>
      <c r="CO536" s="99"/>
      <c r="CP536" s="99"/>
      <c r="CQ536" s="99"/>
      <c r="CR536" s="99"/>
      <c r="CS536" s="99"/>
      <c r="CT536" s="99"/>
      <c r="CU536" s="99"/>
      <c r="CV536" s="99"/>
      <c r="CW536" s="99"/>
      <c r="CX536" s="99"/>
      <c r="CY536" s="99"/>
      <c r="CZ536" s="99"/>
      <c r="DA536" s="99"/>
      <c r="DB536" s="99"/>
      <c r="DC536" s="99"/>
      <c r="DD536" s="99"/>
      <c r="DE536" s="99"/>
      <c r="DF536" s="99"/>
      <c r="DG536" s="99"/>
      <c r="DH536" s="99"/>
      <c r="DI536" s="99"/>
      <c r="DJ536" s="99"/>
      <c r="DK536" s="99"/>
      <c r="DL536" s="99"/>
      <c r="DM536" s="99"/>
      <c r="DN536" s="99"/>
      <c r="DO536" s="99"/>
      <c r="DP536" s="99"/>
      <c r="DQ536" s="99"/>
      <c r="DR536" s="99"/>
      <c r="DS536" s="99"/>
      <c r="DT536" s="99"/>
      <c r="DU536" s="99"/>
      <c r="DV536" s="99"/>
      <c r="DW536" s="99"/>
      <c r="DX536" s="99"/>
      <c r="DY536" s="99"/>
      <c r="DZ536" s="99"/>
      <c r="EA536" s="99"/>
      <c r="EB536" s="99"/>
      <c r="EC536" s="99"/>
      <c r="ED536" s="99"/>
      <c r="EG536" s="57"/>
      <c r="EH536" s="57"/>
      <c r="EI536" s="57"/>
      <c r="EJ536" s="57"/>
      <c r="EK536" s="57"/>
      <c r="EL536" s="57"/>
      <c r="EM536" s="57"/>
      <c r="EN536" s="57"/>
      <c r="EO536" s="57"/>
      <c r="EP536" s="57"/>
      <c r="EQ536" s="57"/>
      <c r="ER536" s="100"/>
    </row>
    <row r="537" spans="1:148" s="57" customFormat="1" hidden="1">
      <c r="C537" s="101"/>
      <c r="D537" s="58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  <c r="AJ537" s="99"/>
      <c r="AK537" s="99"/>
      <c r="AL537" s="99"/>
      <c r="AM537" s="99"/>
      <c r="AN537" s="99"/>
      <c r="AO537" s="99"/>
      <c r="AP537" s="99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99"/>
      <c r="BN537" s="99"/>
      <c r="BO537" s="99"/>
      <c r="BP537" s="99"/>
      <c r="BQ537" s="99"/>
      <c r="BR537" s="99"/>
      <c r="BS537" s="99"/>
      <c r="BT537" s="99"/>
      <c r="BU537" s="99"/>
      <c r="BV537" s="99"/>
      <c r="BW537" s="99"/>
      <c r="BX537" s="99"/>
      <c r="BY537" s="99"/>
      <c r="BZ537" s="99"/>
      <c r="CA537" s="99"/>
      <c r="CB537" s="99"/>
      <c r="CC537" s="99"/>
      <c r="CD537" s="99"/>
      <c r="CE537" s="99"/>
      <c r="CF537" s="99"/>
      <c r="CG537" s="99"/>
      <c r="CH537" s="99"/>
      <c r="CI537" s="99"/>
      <c r="CJ537" s="99"/>
      <c r="CK537" s="99"/>
      <c r="CL537" s="99"/>
      <c r="CM537" s="99"/>
      <c r="CN537" s="99"/>
      <c r="CO537" s="99"/>
      <c r="CP537" s="99"/>
      <c r="CQ537" s="99"/>
      <c r="CR537" s="99"/>
      <c r="CS537" s="99"/>
      <c r="CT537" s="99"/>
      <c r="CU537" s="99"/>
      <c r="CV537" s="99"/>
      <c r="CW537" s="99"/>
      <c r="CX537" s="99"/>
      <c r="CY537" s="99"/>
      <c r="CZ537" s="99"/>
      <c r="DA537" s="99"/>
      <c r="DB537" s="99"/>
      <c r="DC537" s="99"/>
      <c r="DD537" s="99"/>
      <c r="DE537" s="99"/>
      <c r="DF537" s="99"/>
      <c r="DG537" s="99"/>
      <c r="DH537" s="99"/>
      <c r="DI537" s="99"/>
      <c r="DJ537" s="99"/>
      <c r="DK537" s="99"/>
      <c r="DL537" s="99"/>
      <c r="DM537" s="99"/>
      <c r="DN537" s="99"/>
      <c r="DO537" s="99"/>
      <c r="DP537" s="99"/>
      <c r="DQ537" s="99"/>
      <c r="DR537" s="99"/>
      <c r="DS537" s="99"/>
      <c r="DT537" s="99"/>
      <c r="DU537" s="99"/>
      <c r="DV537" s="99"/>
      <c r="DW537" s="99"/>
      <c r="DX537" s="99"/>
      <c r="DY537" s="99"/>
      <c r="DZ537" s="99"/>
      <c r="EA537" s="99"/>
      <c r="EB537" s="99"/>
      <c r="EC537" s="99"/>
      <c r="ED537" s="99"/>
      <c r="ER537" s="102"/>
    </row>
    <row r="538" spans="1:148" ht="15.75" hidden="1">
      <c r="E538" s="6"/>
      <c r="F538" s="103"/>
      <c r="G538" s="103"/>
      <c r="H538" s="103"/>
      <c r="I538" s="103"/>
      <c r="J538" s="104"/>
      <c r="K538" s="103"/>
      <c r="L538" s="103"/>
      <c r="M538" s="103"/>
      <c r="N538" s="103"/>
      <c r="O538" s="103"/>
      <c r="P538" s="103"/>
      <c r="Q538" s="103"/>
      <c r="R538" s="6"/>
      <c r="S538" s="103"/>
      <c r="T538" s="103"/>
      <c r="U538" s="103"/>
      <c r="V538" s="103"/>
      <c r="W538" s="104"/>
      <c r="X538" s="103"/>
      <c r="Y538" s="103"/>
      <c r="Z538" s="103"/>
      <c r="AA538" s="103"/>
      <c r="AB538" s="103"/>
      <c r="AC538" s="103"/>
      <c r="AD538" s="103"/>
      <c r="AE538" s="6"/>
      <c r="AF538" s="103"/>
      <c r="AG538" s="103"/>
      <c r="AH538" s="103"/>
      <c r="AI538" s="103"/>
      <c r="AJ538" s="104"/>
      <c r="AK538" s="103"/>
      <c r="AL538" s="103"/>
      <c r="AM538" s="103"/>
      <c r="AN538" s="103"/>
      <c r="AO538" s="103"/>
      <c r="AP538" s="103"/>
      <c r="AQ538" s="103"/>
      <c r="AR538" s="6"/>
      <c r="AS538" s="103"/>
      <c r="AT538" s="103"/>
      <c r="AU538" s="103"/>
      <c r="AV538" s="103"/>
      <c r="AW538" s="104"/>
      <c r="AX538" s="103"/>
      <c r="AY538" s="103"/>
      <c r="AZ538" s="103"/>
      <c r="BA538" s="103"/>
      <c r="BB538" s="103"/>
      <c r="BC538" s="103"/>
      <c r="BD538" s="103"/>
      <c r="BE538" s="6"/>
      <c r="BF538" s="103"/>
      <c r="BG538" s="103"/>
      <c r="BH538" s="103"/>
      <c r="BI538" s="103"/>
      <c r="BJ538" s="104"/>
      <c r="BK538" s="103"/>
      <c r="BL538" s="103"/>
      <c r="BM538" s="103"/>
      <c r="BN538" s="103"/>
      <c r="BO538" s="103"/>
      <c r="BP538" s="103"/>
      <c r="BQ538" s="103"/>
      <c r="BR538" s="6"/>
      <c r="BS538" s="103"/>
      <c r="BT538" s="103"/>
      <c r="BU538" s="103"/>
      <c r="BV538" s="103"/>
      <c r="BW538" s="104"/>
      <c r="BX538" s="103"/>
      <c r="BY538" s="103"/>
      <c r="BZ538" s="103"/>
      <c r="CA538" s="103"/>
      <c r="CB538" s="103"/>
      <c r="CC538" s="103"/>
      <c r="CD538" s="103"/>
      <c r="CE538" s="6"/>
      <c r="CF538" s="103"/>
      <c r="CG538" s="103"/>
      <c r="CH538" s="103"/>
      <c r="CI538" s="103"/>
      <c r="CJ538" s="104"/>
      <c r="CK538" s="103"/>
      <c r="CL538" s="103"/>
      <c r="CM538" s="103"/>
      <c r="CN538" s="103"/>
      <c r="CO538" s="103"/>
      <c r="CP538" s="103"/>
      <c r="CQ538" s="103"/>
      <c r="CR538" s="6"/>
      <c r="CS538" s="103"/>
      <c r="CT538" s="103"/>
      <c r="CU538" s="103"/>
      <c r="CV538" s="103"/>
      <c r="CW538" s="104"/>
      <c r="CX538" s="103"/>
      <c r="CY538" s="103"/>
      <c r="CZ538" s="103"/>
      <c r="DA538" s="103"/>
      <c r="DB538" s="103"/>
      <c r="DC538" s="103"/>
      <c r="DD538" s="103"/>
      <c r="DE538" s="6"/>
      <c r="DF538" s="103"/>
      <c r="DG538" s="103"/>
      <c r="DH538" s="103"/>
      <c r="DI538" s="103"/>
      <c r="DJ538" s="104"/>
      <c r="DK538" s="103"/>
      <c r="DL538" s="103"/>
      <c r="DM538" s="103"/>
      <c r="DN538" s="103"/>
      <c r="DO538" s="103"/>
      <c r="DP538" s="103"/>
      <c r="DQ538" s="103"/>
      <c r="DR538" s="6"/>
      <c r="DS538" s="103"/>
      <c r="DT538" s="103"/>
      <c r="DU538" s="103"/>
      <c r="DV538" s="103"/>
      <c r="DW538" s="104"/>
      <c r="DX538" s="103"/>
      <c r="DY538" s="103"/>
      <c r="DZ538" s="103"/>
      <c r="EA538" s="103"/>
      <c r="EB538" s="103"/>
      <c r="EC538" s="103"/>
      <c r="ED538" s="103"/>
      <c r="EE538" s="105"/>
      <c r="EF538" s="22"/>
      <c r="EG538" s="87"/>
      <c r="EH538" s="58"/>
      <c r="EI538" s="58"/>
      <c r="EJ538" s="58"/>
      <c r="EK538" s="58"/>
      <c r="EL538" s="58"/>
      <c r="EM538" s="58"/>
      <c r="EN538" s="58"/>
      <c r="EO538" s="58"/>
      <c r="EP538" s="87"/>
      <c r="EQ538" s="58"/>
    </row>
    <row r="539" spans="1:148" s="2" customFormat="1" hidden="1">
      <c r="C539" s="3"/>
      <c r="D539" s="22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9"/>
    </row>
    <row r="540" spans="1:148" ht="15.75" hidden="1">
      <c r="A540" s="17" t="str">
        <f>'Avoided Cost Case'!A540</f>
        <v>Fuel Burned  (MMBtu)</v>
      </c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R540" s="9"/>
    </row>
    <row r="541" spans="1:148" hidden="1">
      <c r="C541" s="23" t="str">
        <f>'Avoided Cost Case'!C541</f>
        <v>Carbon</v>
      </c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R541" s="31" t="str">
        <f>'Avoided Cost Case'!ER541</f>
        <v xml:space="preserve"> - </v>
      </c>
    </row>
    <row r="542" spans="1:148" hidden="1">
      <c r="C542" s="23" t="str">
        <f>'Avoided Cost Case'!C542</f>
        <v>Cholla</v>
      </c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R542" s="31" t="str">
        <f>'Avoided Cost Case'!ER542</f>
        <v xml:space="preserve"> - </v>
      </c>
    </row>
    <row r="543" spans="1:148" hidden="1">
      <c r="C543" s="23" t="str">
        <f>'Avoided Cost Case'!C543</f>
        <v>Colstrip</v>
      </c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R543" s="31" t="str">
        <f>'Avoided Cost Case'!ER543</f>
        <v xml:space="preserve"> - </v>
      </c>
    </row>
    <row r="544" spans="1:148" hidden="1">
      <c r="C544" s="23" t="str">
        <f>'Avoided Cost Case'!C544</f>
        <v>Craig</v>
      </c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R544" s="31" t="str">
        <f>'Avoided Cost Case'!ER544</f>
        <v xml:space="preserve"> - </v>
      </c>
    </row>
    <row r="545" spans="3:148" hidden="1">
      <c r="C545" s="23" t="str">
        <f>'Avoided Cost Case'!C545</f>
        <v>Dave Johnston</v>
      </c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R545" s="31" t="str">
        <f>'Avoided Cost Case'!ER545</f>
        <v xml:space="preserve"> - </v>
      </c>
    </row>
    <row r="546" spans="3:148" hidden="1">
      <c r="C546" s="23" t="str">
        <f>'Avoided Cost Case'!C546</f>
        <v>Hayden</v>
      </c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R546" s="31" t="str">
        <f>'Avoided Cost Case'!ER546</f>
        <v xml:space="preserve"> - </v>
      </c>
    </row>
    <row r="547" spans="3:148" hidden="1">
      <c r="C547" s="23" t="str">
        <f>'Avoided Cost Case'!C547</f>
        <v>Hunter</v>
      </c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R547" s="31" t="str">
        <f>'Avoided Cost Case'!ER547</f>
        <v xml:space="preserve"> - </v>
      </c>
    </row>
    <row r="548" spans="3:148" hidden="1">
      <c r="C548" s="23" t="str">
        <f>'Avoided Cost Case'!C548</f>
        <v>Huntington</v>
      </c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R548" s="31" t="str">
        <f>'Avoided Cost Case'!ER548</f>
        <v xml:space="preserve"> - </v>
      </c>
    </row>
    <row r="549" spans="3:148" hidden="1">
      <c r="C549" s="23" t="str">
        <f>'Avoided Cost Case'!C549</f>
        <v>Jim Bridger</v>
      </c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R549" s="31" t="str">
        <f>'Avoided Cost Case'!ER549</f>
        <v xml:space="preserve"> - </v>
      </c>
    </row>
    <row r="550" spans="3:148" hidden="1">
      <c r="C550" s="23" t="str">
        <f>'Avoided Cost Case'!C550</f>
        <v>Naughton</v>
      </c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R550" s="31" t="str">
        <f>'Avoided Cost Case'!ER550</f>
        <v xml:space="preserve"> - </v>
      </c>
    </row>
    <row r="551" spans="3:148" hidden="1">
      <c r="C551" s="23" t="str">
        <f>'Avoided Cost Case'!C551</f>
        <v>Wyodak</v>
      </c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R551" s="31" t="str">
        <f>'Avoided Cost Case'!ER551</f>
        <v xml:space="preserve"> - </v>
      </c>
    </row>
    <row r="552" spans="3:148" hidden="1"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R552" s="9"/>
    </row>
    <row r="553" spans="3:148" hidden="1">
      <c r="C553" s="23" t="str">
        <f>'Avoided Cost Case'!C553</f>
        <v>Chehalis</v>
      </c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R553" s="31" t="str">
        <f>'Avoided Cost Case'!ER553</f>
        <v xml:space="preserve"> - </v>
      </c>
    </row>
    <row r="554" spans="3:148" hidden="1">
      <c r="C554" s="23" t="str">
        <f>'Avoided Cost Case'!C554</f>
        <v>Cholla - Gas</v>
      </c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R554" s="31" t="str">
        <f>'Avoided Cost Case'!ER554</f>
        <v xml:space="preserve"> - </v>
      </c>
    </row>
    <row r="555" spans="3:148" hidden="1">
      <c r="C555" s="23" t="str">
        <f>'Avoided Cost Case'!C555</f>
        <v>Currant Creek</v>
      </c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R555" s="31" t="str">
        <f>'Avoided Cost Case'!ER555</f>
        <v xml:space="preserve"> - </v>
      </c>
    </row>
    <row r="556" spans="3:148" hidden="1">
      <c r="C556" s="23" t="str">
        <f>'Avoided Cost Case'!C556</f>
        <v>Gadsby</v>
      </c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R556" s="31" t="str">
        <f>'Avoided Cost Case'!ER556</f>
        <v xml:space="preserve"> - </v>
      </c>
    </row>
    <row r="557" spans="3:148" hidden="1">
      <c r="C557" s="23" t="str">
        <f>'Avoided Cost Case'!C557</f>
        <v>Gadsby CT</v>
      </c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R557" s="31" t="str">
        <f>'Avoided Cost Case'!ER557</f>
        <v xml:space="preserve"> - </v>
      </c>
    </row>
    <row r="558" spans="3:148" hidden="1">
      <c r="C558" s="23" t="str">
        <f>'Avoided Cost Case'!C558</f>
        <v>Hermiston</v>
      </c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R558" s="31" t="str">
        <f>'Avoided Cost Case'!ER558</f>
        <v xml:space="preserve"> - </v>
      </c>
    </row>
    <row r="559" spans="3:148" hidden="1">
      <c r="C559" s="23" t="str">
        <f>'Avoided Cost Case'!C559</f>
        <v>Lake Side 1</v>
      </c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R559" s="31" t="str">
        <f>'Avoided Cost Case'!ER559</f>
        <v xml:space="preserve"> - </v>
      </c>
    </row>
    <row r="560" spans="3:148" hidden="1">
      <c r="C560" s="23" t="str">
        <f>'Avoided Cost Case'!C560</f>
        <v>Lake Side 2</v>
      </c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R560" s="31" t="str">
        <f>'Avoided Cost Case'!ER560</f>
        <v xml:space="preserve"> - </v>
      </c>
    </row>
    <row r="561" spans="1:148" hidden="1">
      <c r="C561" s="23" t="str">
        <f>'Avoided Cost Case'!C561</f>
        <v>Naughton - Gas</v>
      </c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R561" s="31" t="str">
        <f>'Avoided Cost Case'!ER561</f>
        <v xml:space="preserve"> - </v>
      </c>
    </row>
    <row r="562" spans="1:148" hidden="1"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R562" s="31"/>
    </row>
    <row r="563" spans="1:148" s="22" customFormat="1" hidden="1">
      <c r="A563" s="3"/>
      <c r="B563" s="23"/>
      <c r="C563" s="23" t="str">
        <f>'Avoided Cost Case'!C563</f>
        <v>IRP15 - 423 MW CCCT - Wyo NE</v>
      </c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G563" s="58"/>
      <c r="EH563" s="58"/>
      <c r="EI563" s="58"/>
      <c r="EJ563" s="58"/>
      <c r="EK563" s="58"/>
      <c r="EL563" s="58"/>
      <c r="EM563" s="58"/>
      <c r="EN563" s="58"/>
      <c r="EO563" s="58"/>
      <c r="EP563" s="58"/>
      <c r="EQ563" s="58"/>
      <c r="ER563" s="31" t="str">
        <f>'Avoided Cost Case'!ER563</f>
        <v>Hide Row</v>
      </c>
    </row>
    <row r="564" spans="1:148" s="22" customFormat="1" hidden="1">
      <c r="A564" s="3"/>
      <c r="B564" s="23"/>
      <c r="C564" s="23" t="str">
        <f>'Avoided Cost Case'!C564</f>
        <v>IRP15 - 423 MW CCCT - Clvr 1</v>
      </c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G564" s="58"/>
      <c r="EH564" s="58"/>
      <c r="EI564" s="58"/>
      <c r="EJ564" s="58"/>
      <c r="EK564" s="58"/>
      <c r="EL564" s="58"/>
      <c r="EM564" s="58"/>
      <c r="EN564" s="58"/>
      <c r="EO564" s="58"/>
      <c r="EP564" s="58"/>
      <c r="EQ564" s="58"/>
      <c r="ER564" s="31" t="str">
        <f>'Avoided Cost Case'!ER564</f>
        <v>Hide Row</v>
      </c>
    </row>
    <row r="565" spans="1:148" s="22" customFormat="1" hidden="1">
      <c r="A565" s="3"/>
      <c r="B565" s="23"/>
      <c r="C565" s="23" t="str">
        <f>'Avoided Cost Case'!C565</f>
        <v>IRP15 - 423 MW CCCT - Clvr 2</v>
      </c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G565" s="58"/>
      <c r="EH565" s="58"/>
      <c r="EI565" s="58"/>
      <c r="EJ565" s="58"/>
      <c r="EK565" s="58"/>
      <c r="EL565" s="58"/>
      <c r="EM565" s="58"/>
      <c r="EN565" s="58"/>
      <c r="EO565" s="58"/>
      <c r="EP565" s="58"/>
      <c r="EQ565" s="58"/>
      <c r="ER565" s="31" t="str">
        <f>'Avoided Cost Case'!ER565</f>
        <v>Hide Row</v>
      </c>
    </row>
    <row r="566" spans="1:148" s="22" customFormat="1" hidden="1">
      <c r="A566" s="3"/>
      <c r="B566" s="23"/>
      <c r="C566" s="23" t="str">
        <f>'Avoided Cost Case'!C566</f>
        <v>IRP15 - 313 MW CCCT - Wyo NE</v>
      </c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G566" s="58"/>
      <c r="EH566" s="58"/>
      <c r="EI566" s="58"/>
      <c r="EJ566" s="58"/>
      <c r="EK566" s="58"/>
      <c r="EL566" s="58"/>
      <c r="EM566" s="58"/>
      <c r="EN566" s="58"/>
      <c r="EO566" s="58"/>
      <c r="EP566" s="58"/>
      <c r="EQ566" s="58"/>
      <c r="ER566" s="31" t="str">
        <f>'Avoided Cost Case'!ER566</f>
        <v xml:space="preserve"> - </v>
      </c>
    </row>
    <row r="567" spans="1:148" s="22" customFormat="1" hidden="1">
      <c r="A567" s="3"/>
      <c r="B567" s="23"/>
      <c r="C567" s="23" t="str">
        <f>'Avoided Cost Case'!C567</f>
        <v>IRP15 - 635 MW CCCT - UT N 1</v>
      </c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G567" s="58"/>
      <c r="EH567" s="58"/>
      <c r="EI567" s="58"/>
      <c r="EJ567" s="58"/>
      <c r="EK567" s="58"/>
      <c r="EL567" s="58"/>
      <c r="EM567" s="58"/>
      <c r="EN567" s="58"/>
      <c r="EO567" s="58"/>
      <c r="EP567" s="58"/>
      <c r="EQ567" s="58"/>
      <c r="ER567" s="31" t="str">
        <f>'Avoided Cost Case'!ER567</f>
        <v xml:space="preserve"> - </v>
      </c>
    </row>
    <row r="568" spans="1:148" s="22" customFormat="1" hidden="1">
      <c r="A568" s="3"/>
      <c r="B568" s="23"/>
      <c r="C568" s="23" t="str">
        <f>'Avoided Cost Case'!C568</f>
        <v>IRP15 - 635 MW CCCT - UT N 2</v>
      </c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G568" s="58"/>
      <c r="EH568" s="58"/>
      <c r="EI568" s="58"/>
      <c r="EJ568" s="58"/>
      <c r="EK568" s="58"/>
      <c r="EL568" s="58"/>
      <c r="EM568" s="58"/>
      <c r="EN568" s="58"/>
      <c r="EO568" s="58"/>
      <c r="EP568" s="58"/>
      <c r="EQ568" s="58"/>
      <c r="ER568" s="31" t="str">
        <f>'Avoided Cost Case'!ER568</f>
        <v xml:space="preserve"> - </v>
      </c>
    </row>
    <row r="569" spans="1:148" s="22" customFormat="1" hidden="1">
      <c r="A569" s="3"/>
      <c r="B569" s="23"/>
      <c r="C569" s="23"/>
      <c r="E569" s="107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7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7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7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7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7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7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7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7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7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7"/>
      <c r="EG569" s="58"/>
      <c r="EH569" s="58"/>
      <c r="EI569" s="58"/>
      <c r="EJ569" s="58"/>
      <c r="EK569" s="58"/>
      <c r="EL569" s="58"/>
      <c r="EM569" s="58"/>
      <c r="EN569" s="58"/>
      <c r="EO569" s="58"/>
      <c r="EP569" s="58"/>
      <c r="EQ569" s="58"/>
      <c r="ER569" s="31" t="str">
        <f>'Avoided Cost Case'!ER569</f>
        <v xml:space="preserve"> - </v>
      </c>
    </row>
    <row r="570" spans="1:148" ht="15.75" hidden="1">
      <c r="A570" s="17" t="s">
        <v>4</v>
      </c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  <c r="EB570" s="106"/>
      <c r="EC570" s="106"/>
      <c r="ED570" s="106"/>
    </row>
    <row r="571" spans="1:148" hidden="1">
      <c r="C571" s="23" t="str">
        <f>'Avoided Cost Case'!C571</f>
        <v>Carbon</v>
      </c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  <c r="BU571" s="109"/>
      <c r="BV571" s="109"/>
      <c r="BW571" s="109"/>
      <c r="BX571" s="109"/>
      <c r="BY571" s="109"/>
      <c r="BZ571" s="109"/>
      <c r="CA571" s="109"/>
      <c r="CB571" s="109"/>
      <c r="CC571" s="109"/>
      <c r="CD571" s="109"/>
      <c r="CE571" s="109"/>
      <c r="CF571" s="109"/>
      <c r="CG571" s="109"/>
      <c r="CH571" s="109"/>
      <c r="CI571" s="109"/>
      <c r="CJ571" s="109"/>
      <c r="CK571" s="109"/>
      <c r="CL571" s="109"/>
      <c r="CM571" s="109"/>
      <c r="CN571" s="109"/>
      <c r="CO571" s="109"/>
      <c r="CP571" s="109"/>
      <c r="CQ571" s="109"/>
      <c r="CR571" s="109"/>
      <c r="CS571" s="109"/>
      <c r="CT571" s="109"/>
      <c r="CU571" s="109"/>
      <c r="CV571" s="109"/>
      <c r="CW571" s="109"/>
      <c r="CX571" s="109"/>
      <c r="CY571" s="109"/>
      <c r="CZ571" s="109"/>
      <c r="DA571" s="109"/>
      <c r="DB571" s="109"/>
      <c r="DC571" s="109"/>
      <c r="DD571" s="109"/>
      <c r="DE571" s="109"/>
      <c r="DF571" s="109"/>
      <c r="DG571" s="109"/>
      <c r="DH571" s="109"/>
      <c r="DI571" s="109"/>
      <c r="DJ571" s="109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9"/>
      <c r="DV571" s="109"/>
      <c r="DW571" s="109"/>
      <c r="DX571" s="109"/>
      <c r="DY571" s="109"/>
      <c r="DZ571" s="109"/>
      <c r="EA571" s="109"/>
      <c r="EB571" s="109"/>
      <c r="EC571" s="109"/>
      <c r="ED571" s="109"/>
      <c r="EE571" s="110"/>
      <c r="ER571" s="31" t="str">
        <f>'Avoided Cost Case'!ER571</f>
        <v xml:space="preserve"> - </v>
      </c>
    </row>
    <row r="572" spans="1:148" hidden="1">
      <c r="C572" s="23" t="str">
        <f>'Avoided Cost Case'!C572</f>
        <v>Cholla</v>
      </c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  <c r="BU572" s="109"/>
      <c r="BV572" s="109"/>
      <c r="BW572" s="109"/>
      <c r="BX572" s="109"/>
      <c r="BY572" s="109"/>
      <c r="BZ572" s="109"/>
      <c r="CA572" s="109"/>
      <c r="CB572" s="109"/>
      <c r="CC572" s="109"/>
      <c r="CD572" s="109"/>
      <c r="CE572" s="109"/>
      <c r="CF572" s="109"/>
      <c r="CG572" s="109"/>
      <c r="CH572" s="109"/>
      <c r="CI572" s="109"/>
      <c r="CJ572" s="109"/>
      <c r="CK572" s="109"/>
      <c r="CL572" s="109"/>
      <c r="CM572" s="109"/>
      <c r="CN572" s="109"/>
      <c r="CO572" s="109"/>
      <c r="CP572" s="109"/>
      <c r="CQ572" s="109"/>
      <c r="CR572" s="109"/>
      <c r="CS572" s="109"/>
      <c r="CT572" s="109"/>
      <c r="CU572" s="109"/>
      <c r="CV572" s="109"/>
      <c r="CW572" s="109"/>
      <c r="CX572" s="109"/>
      <c r="CY572" s="109"/>
      <c r="CZ572" s="109"/>
      <c r="DA572" s="109"/>
      <c r="DB572" s="109"/>
      <c r="DC572" s="109"/>
      <c r="DD572" s="109"/>
      <c r="DE572" s="109"/>
      <c r="DF572" s="109"/>
      <c r="DG572" s="109"/>
      <c r="DH572" s="109"/>
      <c r="DI572" s="109"/>
      <c r="DJ572" s="109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9"/>
      <c r="DV572" s="109"/>
      <c r="DW572" s="109"/>
      <c r="DX572" s="109"/>
      <c r="DY572" s="109"/>
      <c r="DZ572" s="109"/>
      <c r="EA572" s="109"/>
      <c r="EB572" s="109"/>
      <c r="EC572" s="109"/>
      <c r="ED572" s="109"/>
      <c r="EE572" s="110"/>
      <c r="ER572" s="31" t="str">
        <f>'Avoided Cost Case'!ER572</f>
        <v xml:space="preserve"> - </v>
      </c>
    </row>
    <row r="573" spans="1:148" hidden="1">
      <c r="C573" s="23" t="str">
        <f>'Avoided Cost Case'!C573</f>
        <v>Colstrip</v>
      </c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  <c r="BU573" s="109"/>
      <c r="BV573" s="109"/>
      <c r="BW573" s="109"/>
      <c r="BX573" s="109"/>
      <c r="BY573" s="109"/>
      <c r="BZ573" s="109"/>
      <c r="CA573" s="109"/>
      <c r="CB573" s="109"/>
      <c r="CC573" s="109"/>
      <c r="CD573" s="109"/>
      <c r="CE573" s="109"/>
      <c r="CF573" s="109"/>
      <c r="CG573" s="109"/>
      <c r="CH573" s="109"/>
      <c r="CI573" s="109"/>
      <c r="CJ573" s="109"/>
      <c r="CK573" s="109"/>
      <c r="CL573" s="109"/>
      <c r="CM573" s="109"/>
      <c r="CN573" s="109"/>
      <c r="CO573" s="109"/>
      <c r="CP573" s="109"/>
      <c r="CQ573" s="109"/>
      <c r="CR573" s="109"/>
      <c r="CS573" s="109"/>
      <c r="CT573" s="109"/>
      <c r="CU573" s="109"/>
      <c r="CV573" s="109"/>
      <c r="CW573" s="109"/>
      <c r="CX573" s="109"/>
      <c r="CY573" s="109"/>
      <c r="CZ573" s="109"/>
      <c r="DA573" s="109"/>
      <c r="DB573" s="109"/>
      <c r="DC573" s="109"/>
      <c r="DD573" s="109"/>
      <c r="DE573" s="109"/>
      <c r="DF573" s="109"/>
      <c r="DG573" s="109"/>
      <c r="DH573" s="109"/>
      <c r="DI573" s="109"/>
      <c r="DJ573" s="109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9"/>
      <c r="DV573" s="109"/>
      <c r="DW573" s="109"/>
      <c r="DX573" s="109"/>
      <c r="DY573" s="109"/>
      <c r="DZ573" s="109"/>
      <c r="EA573" s="109"/>
      <c r="EB573" s="109"/>
      <c r="EC573" s="109"/>
      <c r="ED573" s="109"/>
      <c r="EE573" s="110"/>
      <c r="ER573" s="31" t="str">
        <f>'Avoided Cost Case'!ER573</f>
        <v xml:space="preserve"> - </v>
      </c>
    </row>
    <row r="574" spans="1:148" hidden="1">
      <c r="C574" s="23" t="str">
        <f>'Avoided Cost Case'!C574</f>
        <v>Craig</v>
      </c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  <c r="BU574" s="109"/>
      <c r="BV574" s="109"/>
      <c r="BW574" s="109"/>
      <c r="BX574" s="109"/>
      <c r="BY574" s="109"/>
      <c r="BZ574" s="109"/>
      <c r="CA574" s="109"/>
      <c r="CB574" s="109"/>
      <c r="CC574" s="109"/>
      <c r="CD574" s="109"/>
      <c r="CE574" s="109"/>
      <c r="CF574" s="109"/>
      <c r="CG574" s="109"/>
      <c r="CH574" s="109"/>
      <c r="CI574" s="109"/>
      <c r="CJ574" s="109"/>
      <c r="CK574" s="109"/>
      <c r="CL574" s="109"/>
      <c r="CM574" s="109"/>
      <c r="CN574" s="109"/>
      <c r="CO574" s="109"/>
      <c r="CP574" s="109"/>
      <c r="CQ574" s="109"/>
      <c r="CR574" s="109"/>
      <c r="CS574" s="109"/>
      <c r="CT574" s="109"/>
      <c r="CU574" s="109"/>
      <c r="CV574" s="109"/>
      <c r="CW574" s="109"/>
      <c r="CX574" s="109"/>
      <c r="CY574" s="109"/>
      <c r="CZ574" s="109"/>
      <c r="DA574" s="109"/>
      <c r="DB574" s="109"/>
      <c r="DC574" s="109"/>
      <c r="DD574" s="109"/>
      <c r="DE574" s="109"/>
      <c r="DF574" s="109"/>
      <c r="DG574" s="109"/>
      <c r="DH574" s="109"/>
      <c r="DI574" s="109"/>
      <c r="DJ574" s="109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9"/>
      <c r="DV574" s="109"/>
      <c r="DW574" s="109"/>
      <c r="DX574" s="109"/>
      <c r="DY574" s="109"/>
      <c r="DZ574" s="109"/>
      <c r="EA574" s="109"/>
      <c r="EB574" s="109"/>
      <c r="EC574" s="109"/>
      <c r="ED574" s="109"/>
      <c r="EE574" s="110"/>
      <c r="ER574" s="31" t="str">
        <f>'Avoided Cost Case'!ER574</f>
        <v xml:space="preserve"> - </v>
      </c>
    </row>
    <row r="575" spans="1:148" hidden="1">
      <c r="C575" s="23" t="str">
        <f>'Avoided Cost Case'!C575</f>
        <v>Dave Johnston</v>
      </c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  <c r="BU575" s="109"/>
      <c r="BV575" s="109"/>
      <c r="BW575" s="109"/>
      <c r="BX575" s="109"/>
      <c r="BY575" s="109"/>
      <c r="BZ575" s="109"/>
      <c r="CA575" s="109"/>
      <c r="CB575" s="109"/>
      <c r="CC575" s="109"/>
      <c r="CD575" s="109"/>
      <c r="CE575" s="109"/>
      <c r="CF575" s="109"/>
      <c r="CG575" s="109"/>
      <c r="CH575" s="109"/>
      <c r="CI575" s="109"/>
      <c r="CJ575" s="109"/>
      <c r="CK575" s="109"/>
      <c r="CL575" s="109"/>
      <c r="CM575" s="109"/>
      <c r="CN575" s="109"/>
      <c r="CO575" s="109"/>
      <c r="CP575" s="109"/>
      <c r="CQ575" s="109"/>
      <c r="CR575" s="109"/>
      <c r="CS575" s="109"/>
      <c r="CT575" s="109"/>
      <c r="CU575" s="109"/>
      <c r="CV575" s="109"/>
      <c r="CW575" s="109"/>
      <c r="CX575" s="109"/>
      <c r="CY575" s="109"/>
      <c r="CZ575" s="109"/>
      <c r="DA575" s="109"/>
      <c r="DB575" s="109"/>
      <c r="DC575" s="109"/>
      <c r="DD575" s="109"/>
      <c r="DE575" s="109"/>
      <c r="DF575" s="109"/>
      <c r="DG575" s="109"/>
      <c r="DH575" s="109"/>
      <c r="DI575" s="109"/>
      <c r="DJ575" s="109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9"/>
      <c r="DV575" s="109"/>
      <c r="DW575" s="109"/>
      <c r="DX575" s="109"/>
      <c r="DY575" s="109"/>
      <c r="DZ575" s="109"/>
      <c r="EA575" s="109"/>
      <c r="EB575" s="109"/>
      <c r="EC575" s="109"/>
      <c r="ED575" s="109"/>
      <c r="EE575" s="110"/>
      <c r="ER575" s="31" t="str">
        <f>'Avoided Cost Case'!ER575</f>
        <v xml:space="preserve"> - </v>
      </c>
    </row>
    <row r="576" spans="1:148" hidden="1">
      <c r="C576" s="23" t="str">
        <f>'Avoided Cost Case'!C576</f>
        <v>Hayden</v>
      </c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  <c r="BU576" s="109"/>
      <c r="BV576" s="109"/>
      <c r="BW576" s="109"/>
      <c r="BX576" s="109"/>
      <c r="BY576" s="109"/>
      <c r="BZ576" s="109"/>
      <c r="CA576" s="109"/>
      <c r="CB576" s="109"/>
      <c r="CC576" s="109"/>
      <c r="CD576" s="109"/>
      <c r="CE576" s="109"/>
      <c r="CF576" s="109"/>
      <c r="CG576" s="109"/>
      <c r="CH576" s="109"/>
      <c r="CI576" s="109"/>
      <c r="CJ576" s="109"/>
      <c r="CK576" s="109"/>
      <c r="CL576" s="109"/>
      <c r="CM576" s="109"/>
      <c r="CN576" s="109"/>
      <c r="CO576" s="109"/>
      <c r="CP576" s="109"/>
      <c r="CQ576" s="109"/>
      <c r="CR576" s="109"/>
      <c r="CS576" s="109"/>
      <c r="CT576" s="109"/>
      <c r="CU576" s="109"/>
      <c r="CV576" s="109"/>
      <c r="CW576" s="109"/>
      <c r="CX576" s="109"/>
      <c r="CY576" s="109"/>
      <c r="CZ576" s="109"/>
      <c r="DA576" s="109"/>
      <c r="DB576" s="109"/>
      <c r="DC576" s="109"/>
      <c r="DD576" s="109"/>
      <c r="DE576" s="109"/>
      <c r="DF576" s="109"/>
      <c r="DG576" s="109"/>
      <c r="DH576" s="109"/>
      <c r="DI576" s="109"/>
      <c r="DJ576" s="109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9"/>
      <c r="DV576" s="109"/>
      <c r="DW576" s="109"/>
      <c r="DX576" s="109"/>
      <c r="DY576" s="109"/>
      <c r="DZ576" s="109"/>
      <c r="EA576" s="109"/>
      <c r="EB576" s="109"/>
      <c r="EC576" s="109"/>
      <c r="ED576" s="109"/>
      <c r="EE576" s="110"/>
      <c r="ER576" s="31" t="str">
        <f>'Avoided Cost Case'!ER576</f>
        <v xml:space="preserve"> - </v>
      </c>
    </row>
    <row r="577" spans="3:148" hidden="1">
      <c r="C577" s="23" t="str">
        <f>'Avoided Cost Case'!C577</f>
        <v>Hunter</v>
      </c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  <c r="BU577" s="109"/>
      <c r="BV577" s="109"/>
      <c r="BW577" s="109"/>
      <c r="BX577" s="109"/>
      <c r="BY577" s="109"/>
      <c r="BZ577" s="109"/>
      <c r="CA577" s="109"/>
      <c r="CB577" s="109"/>
      <c r="CC577" s="109"/>
      <c r="CD577" s="109"/>
      <c r="CE577" s="109"/>
      <c r="CF577" s="109"/>
      <c r="CG577" s="109"/>
      <c r="CH577" s="109"/>
      <c r="CI577" s="109"/>
      <c r="CJ577" s="109"/>
      <c r="CK577" s="109"/>
      <c r="CL577" s="109"/>
      <c r="CM577" s="109"/>
      <c r="CN577" s="109"/>
      <c r="CO577" s="109"/>
      <c r="CP577" s="109"/>
      <c r="CQ577" s="109"/>
      <c r="CR577" s="109"/>
      <c r="CS577" s="109"/>
      <c r="CT577" s="109"/>
      <c r="CU577" s="109"/>
      <c r="CV577" s="109"/>
      <c r="CW577" s="109"/>
      <c r="CX577" s="109"/>
      <c r="CY577" s="109"/>
      <c r="CZ577" s="109"/>
      <c r="DA577" s="109"/>
      <c r="DB577" s="109"/>
      <c r="DC577" s="109"/>
      <c r="DD577" s="109"/>
      <c r="DE577" s="109"/>
      <c r="DF577" s="109"/>
      <c r="DG577" s="109"/>
      <c r="DH577" s="109"/>
      <c r="DI577" s="109"/>
      <c r="DJ577" s="109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9"/>
      <c r="DV577" s="109"/>
      <c r="DW577" s="109"/>
      <c r="DX577" s="109"/>
      <c r="DY577" s="109"/>
      <c r="DZ577" s="109"/>
      <c r="EA577" s="109"/>
      <c r="EB577" s="109"/>
      <c r="EC577" s="109"/>
      <c r="ED577" s="109"/>
      <c r="EE577" s="110"/>
      <c r="ER577" s="31" t="str">
        <f>'Avoided Cost Case'!ER577</f>
        <v xml:space="preserve"> - </v>
      </c>
    </row>
    <row r="578" spans="3:148" hidden="1">
      <c r="C578" s="23" t="str">
        <f>'Avoided Cost Case'!C578</f>
        <v>Huntington</v>
      </c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10"/>
      <c r="ER578" s="31" t="str">
        <f>'Avoided Cost Case'!ER578</f>
        <v xml:space="preserve"> - </v>
      </c>
    </row>
    <row r="579" spans="3:148" hidden="1">
      <c r="C579" s="23" t="str">
        <f>'Avoided Cost Case'!C579</f>
        <v>Jim Bridger</v>
      </c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  <c r="BU579" s="109"/>
      <c r="BV579" s="109"/>
      <c r="BW579" s="109"/>
      <c r="BX579" s="109"/>
      <c r="BY579" s="109"/>
      <c r="BZ579" s="109"/>
      <c r="CA579" s="109"/>
      <c r="CB579" s="109"/>
      <c r="CC579" s="109"/>
      <c r="CD579" s="109"/>
      <c r="CE579" s="109"/>
      <c r="CF579" s="109"/>
      <c r="CG579" s="109"/>
      <c r="CH579" s="109"/>
      <c r="CI579" s="109"/>
      <c r="CJ579" s="109"/>
      <c r="CK579" s="109"/>
      <c r="CL579" s="109"/>
      <c r="CM579" s="109"/>
      <c r="CN579" s="109"/>
      <c r="CO579" s="109"/>
      <c r="CP579" s="109"/>
      <c r="CQ579" s="109"/>
      <c r="CR579" s="109"/>
      <c r="CS579" s="109"/>
      <c r="CT579" s="109"/>
      <c r="CU579" s="109"/>
      <c r="CV579" s="109"/>
      <c r="CW579" s="109"/>
      <c r="CX579" s="109"/>
      <c r="CY579" s="109"/>
      <c r="CZ579" s="109"/>
      <c r="DA579" s="109"/>
      <c r="DB579" s="109"/>
      <c r="DC579" s="109"/>
      <c r="DD579" s="109"/>
      <c r="DE579" s="109"/>
      <c r="DF579" s="109"/>
      <c r="DG579" s="109"/>
      <c r="DH579" s="109"/>
      <c r="DI579" s="109"/>
      <c r="DJ579" s="109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9"/>
      <c r="DV579" s="109"/>
      <c r="DW579" s="109"/>
      <c r="DX579" s="109"/>
      <c r="DY579" s="109"/>
      <c r="DZ579" s="109"/>
      <c r="EA579" s="109"/>
      <c r="EB579" s="109"/>
      <c r="EC579" s="109"/>
      <c r="ED579" s="109"/>
      <c r="EE579" s="110"/>
      <c r="ER579" s="31" t="str">
        <f>'Avoided Cost Case'!ER579</f>
        <v xml:space="preserve"> - </v>
      </c>
    </row>
    <row r="580" spans="3:148" hidden="1">
      <c r="C580" s="23" t="str">
        <f>'Avoided Cost Case'!C580</f>
        <v>Naughton</v>
      </c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10"/>
      <c r="ER580" s="31" t="str">
        <f>'Avoided Cost Case'!ER580</f>
        <v xml:space="preserve"> - </v>
      </c>
    </row>
    <row r="581" spans="3:148" hidden="1">
      <c r="C581" s="23" t="str">
        <f>'Avoided Cost Case'!C581</f>
        <v>Wyodak</v>
      </c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  <c r="BU581" s="109"/>
      <c r="BV581" s="109"/>
      <c r="BW581" s="109"/>
      <c r="BX581" s="109"/>
      <c r="BY581" s="109"/>
      <c r="BZ581" s="109"/>
      <c r="CA581" s="109"/>
      <c r="CB581" s="109"/>
      <c r="CC581" s="109"/>
      <c r="CD581" s="109"/>
      <c r="CE581" s="109"/>
      <c r="CF581" s="109"/>
      <c r="CG581" s="109"/>
      <c r="CH581" s="109"/>
      <c r="CI581" s="109"/>
      <c r="CJ581" s="109"/>
      <c r="CK581" s="109"/>
      <c r="CL581" s="109"/>
      <c r="CM581" s="109"/>
      <c r="CN581" s="109"/>
      <c r="CO581" s="109"/>
      <c r="CP581" s="109"/>
      <c r="CQ581" s="109"/>
      <c r="CR581" s="109"/>
      <c r="CS581" s="109"/>
      <c r="CT581" s="109"/>
      <c r="CU581" s="109"/>
      <c r="CV581" s="109"/>
      <c r="CW581" s="109"/>
      <c r="CX581" s="109"/>
      <c r="CY581" s="109"/>
      <c r="CZ581" s="109"/>
      <c r="DA581" s="109"/>
      <c r="DB581" s="109"/>
      <c r="DC581" s="109"/>
      <c r="DD581" s="109"/>
      <c r="DE581" s="109"/>
      <c r="DF581" s="109"/>
      <c r="DG581" s="109"/>
      <c r="DH581" s="109"/>
      <c r="DI581" s="109"/>
      <c r="DJ581" s="109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9"/>
      <c r="DV581" s="109"/>
      <c r="DW581" s="109"/>
      <c r="DX581" s="109"/>
      <c r="DY581" s="109"/>
      <c r="DZ581" s="109"/>
      <c r="EA581" s="109"/>
      <c r="EB581" s="109"/>
      <c r="EC581" s="109"/>
      <c r="ED581" s="109"/>
      <c r="EE581" s="110"/>
      <c r="ER581" s="31" t="str">
        <f>'Avoided Cost Case'!ER581</f>
        <v xml:space="preserve"> - </v>
      </c>
    </row>
    <row r="582" spans="3:148" hidden="1"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  <c r="CI582" s="111"/>
      <c r="CJ582" s="111"/>
      <c r="CK582" s="111"/>
      <c r="CL582" s="111"/>
      <c r="CM582" s="111"/>
      <c r="CN582" s="111"/>
      <c r="CO582" s="111"/>
      <c r="CP582" s="111"/>
      <c r="CQ582" s="111"/>
      <c r="CR582" s="111"/>
      <c r="CS582" s="111"/>
      <c r="CT582" s="111"/>
      <c r="CU582" s="111"/>
      <c r="CV582" s="111"/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R582" s="9"/>
    </row>
    <row r="583" spans="3:148" hidden="1">
      <c r="C583" s="23" t="str">
        <f>'Avoided Cost Case'!C583</f>
        <v>Chehalis</v>
      </c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10"/>
      <c r="ER583" s="31" t="str">
        <f>'Avoided Cost Case'!ER583</f>
        <v xml:space="preserve"> - </v>
      </c>
    </row>
    <row r="584" spans="3:148" hidden="1">
      <c r="C584" s="23" t="str">
        <f>'Avoided Cost Case'!C584</f>
        <v>Cholla - Gas</v>
      </c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  <c r="BU584" s="109"/>
      <c r="BV584" s="109"/>
      <c r="BW584" s="109"/>
      <c r="BX584" s="109"/>
      <c r="BY584" s="109"/>
      <c r="BZ584" s="109"/>
      <c r="CA584" s="109"/>
      <c r="CB584" s="109"/>
      <c r="CC584" s="109"/>
      <c r="CD584" s="109"/>
      <c r="CE584" s="109"/>
      <c r="CF584" s="109"/>
      <c r="CG584" s="109"/>
      <c r="CH584" s="109"/>
      <c r="CI584" s="109"/>
      <c r="CJ584" s="109"/>
      <c r="CK584" s="109"/>
      <c r="CL584" s="109"/>
      <c r="CM584" s="109"/>
      <c r="CN584" s="109"/>
      <c r="CO584" s="109"/>
      <c r="CP584" s="109"/>
      <c r="CQ584" s="109"/>
      <c r="CR584" s="109"/>
      <c r="CS584" s="109"/>
      <c r="CT584" s="109"/>
      <c r="CU584" s="109"/>
      <c r="CV584" s="109"/>
      <c r="CW584" s="109"/>
      <c r="CX584" s="109"/>
      <c r="CY584" s="109"/>
      <c r="CZ584" s="109"/>
      <c r="DA584" s="109"/>
      <c r="DB584" s="109"/>
      <c r="DC584" s="109"/>
      <c r="DD584" s="109"/>
      <c r="DE584" s="109"/>
      <c r="DF584" s="109"/>
      <c r="DG584" s="109"/>
      <c r="DH584" s="109"/>
      <c r="DI584" s="109"/>
      <c r="DJ584" s="109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9"/>
      <c r="DV584" s="109"/>
      <c r="DW584" s="109"/>
      <c r="DX584" s="109"/>
      <c r="DY584" s="109"/>
      <c r="DZ584" s="109"/>
      <c r="EA584" s="109"/>
      <c r="EB584" s="109"/>
      <c r="EC584" s="109"/>
      <c r="ED584" s="109"/>
      <c r="EE584" s="110"/>
      <c r="ER584" s="31" t="str">
        <f>'Avoided Cost Case'!ER584</f>
        <v xml:space="preserve"> - </v>
      </c>
    </row>
    <row r="585" spans="3:148" hidden="1">
      <c r="C585" s="23" t="str">
        <f>'Avoided Cost Case'!C585</f>
        <v>Currant Creek</v>
      </c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09"/>
      <c r="ED585" s="109"/>
      <c r="EE585" s="110"/>
      <c r="ER585" s="31" t="str">
        <f>'Avoided Cost Case'!ER585</f>
        <v xml:space="preserve"> - </v>
      </c>
    </row>
    <row r="586" spans="3:148" hidden="1">
      <c r="C586" s="23" t="str">
        <f>'Avoided Cost Case'!C586</f>
        <v>Gadsby</v>
      </c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10"/>
      <c r="ER586" s="31" t="str">
        <f>'Avoided Cost Case'!ER586</f>
        <v xml:space="preserve"> - </v>
      </c>
    </row>
    <row r="587" spans="3:148" hidden="1">
      <c r="C587" s="23" t="str">
        <f>'Avoided Cost Case'!C587</f>
        <v>Gadsby CT</v>
      </c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  <c r="BU587" s="109"/>
      <c r="BV587" s="109"/>
      <c r="BW587" s="109"/>
      <c r="BX587" s="109"/>
      <c r="BY587" s="109"/>
      <c r="BZ587" s="109"/>
      <c r="CA587" s="109"/>
      <c r="CB587" s="109"/>
      <c r="CC587" s="109"/>
      <c r="CD587" s="109"/>
      <c r="CE587" s="109"/>
      <c r="CF587" s="109"/>
      <c r="CG587" s="109"/>
      <c r="CH587" s="109"/>
      <c r="CI587" s="109"/>
      <c r="CJ587" s="109"/>
      <c r="CK587" s="109"/>
      <c r="CL587" s="109"/>
      <c r="CM587" s="109"/>
      <c r="CN587" s="109"/>
      <c r="CO587" s="109"/>
      <c r="CP587" s="109"/>
      <c r="CQ587" s="109"/>
      <c r="CR587" s="109"/>
      <c r="CS587" s="109"/>
      <c r="CT587" s="109"/>
      <c r="CU587" s="109"/>
      <c r="CV587" s="109"/>
      <c r="CW587" s="109"/>
      <c r="CX587" s="109"/>
      <c r="CY587" s="109"/>
      <c r="CZ587" s="109"/>
      <c r="DA587" s="109"/>
      <c r="DB587" s="109"/>
      <c r="DC587" s="109"/>
      <c r="DD587" s="109"/>
      <c r="DE587" s="109"/>
      <c r="DF587" s="109"/>
      <c r="DG587" s="109"/>
      <c r="DH587" s="109"/>
      <c r="DI587" s="109"/>
      <c r="DJ587" s="109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09"/>
      <c r="ED587" s="109"/>
      <c r="EE587" s="110"/>
      <c r="ER587" s="31" t="str">
        <f>'Avoided Cost Case'!ER587</f>
        <v xml:space="preserve"> - </v>
      </c>
    </row>
    <row r="588" spans="3:148" hidden="1">
      <c r="C588" s="23" t="str">
        <f>'Avoided Cost Case'!C588</f>
        <v>Hermiston</v>
      </c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  <c r="BU588" s="109"/>
      <c r="BV588" s="109"/>
      <c r="BW588" s="109"/>
      <c r="BX588" s="109"/>
      <c r="BY588" s="109"/>
      <c r="BZ588" s="109"/>
      <c r="CA588" s="109"/>
      <c r="CB588" s="109"/>
      <c r="CC588" s="109"/>
      <c r="CD588" s="109"/>
      <c r="CE588" s="109"/>
      <c r="CF588" s="109"/>
      <c r="CG588" s="109"/>
      <c r="CH588" s="109"/>
      <c r="CI588" s="109"/>
      <c r="CJ588" s="109"/>
      <c r="CK588" s="109"/>
      <c r="CL588" s="109"/>
      <c r="CM588" s="109"/>
      <c r="CN588" s="109"/>
      <c r="CO588" s="109"/>
      <c r="CP588" s="109"/>
      <c r="CQ588" s="109"/>
      <c r="CR588" s="109"/>
      <c r="CS588" s="109"/>
      <c r="CT588" s="109"/>
      <c r="CU588" s="109"/>
      <c r="CV588" s="109"/>
      <c r="CW588" s="109"/>
      <c r="CX588" s="109"/>
      <c r="CY588" s="109"/>
      <c r="CZ588" s="109"/>
      <c r="DA588" s="109"/>
      <c r="DB588" s="109"/>
      <c r="DC588" s="109"/>
      <c r="DD588" s="109"/>
      <c r="DE588" s="109"/>
      <c r="DF588" s="109"/>
      <c r="DG588" s="109"/>
      <c r="DH588" s="109"/>
      <c r="DI588" s="109"/>
      <c r="DJ588" s="109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09"/>
      <c r="ED588" s="109"/>
      <c r="EE588" s="110"/>
      <c r="ER588" s="31" t="str">
        <f>'Avoided Cost Case'!ER588</f>
        <v xml:space="preserve"> - </v>
      </c>
    </row>
    <row r="589" spans="3:148" hidden="1">
      <c r="C589" s="23" t="str">
        <f>'Avoided Cost Case'!C589</f>
        <v>Lake Side 1</v>
      </c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  <c r="BU589" s="109"/>
      <c r="BV589" s="109"/>
      <c r="BW589" s="109"/>
      <c r="BX589" s="109"/>
      <c r="BY589" s="109"/>
      <c r="BZ589" s="109"/>
      <c r="CA589" s="109"/>
      <c r="CB589" s="109"/>
      <c r="CC589" s="109"/>
      <c r="CD589" s="109"/>
      <c r="CE589" s="109"/>
      <c r="CF589" s="109"/>
      <c r="CG589" s="109"/>
      <c r="CH589" s="109"/>
      <c r="CI589" s="109"/>
      <c r="CJ589" s="109"/>
      <c r="CK589" s="109"/>
      <c r="CL589" s="109"/>
      <c r="CM589" s="109"/>
      <c r="CN589" s="109"/>
      <c r="CO589" s="109"/>
      <c r="CP589" s="109"/>
      <c r="CQ589" s="109"/>
      <c r="CR589" s="109"/>
      <c r="CS589" s="109"/>
      <c r="CT589" s="109"/>
      <c r="CU589" s="109"/>
      <c r="CV589" s="109"/>
      <c r="CW589" s="109"/>
      <c r="CX589" s="109"/>
      <c r="CY589" s="109"/>
      <c r="CZ589" s="109"/>
      <c r="DA589" s="109"/>
      <c r="DB589" s="109"/>
      <c r="DC589" s="109"/>
      <c r="DD589" s="109"/>
      <c r="DE589" s="109"/>
      <c r="DF589" s="109"/>
      <c r="DG589" s="109"/>
      <c r="DH589" s="109"/>
      <c r="DI589" s="109"/>
      <c r="DJ589" s="109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09"/>
      <c r="ED589" s="109"/>
      <c r="EE589" s="110"/>
      <c r="ER589" s="31" t="str">
        <f>'Avoided Cost Case'!ER589</f>
        <v xml:space="preserve"> - </v>
      </c>
    </row>
    <row r="590" spans="3:148" hidden="1">
      <c r="C590" s="23" t="str">
        <f>'Avoided Cost Case'!C590</f>
        <v>Lake Side 2</v>
      </c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  <c r="BU590" s="109"/>
      <c r="BV590" s="109"/>
      <c r="BW590" s="109"/>
      <c r="BX590" s="109"/>
      <c r="BY590" s="109"/>
      <c r="BZ590" s="109"/>
      <c r="CA590" s="109"/>
      <c r="CB590" s="109"/>
      <c r="CC590" s="109"/>
      <c r="CD590" s="109"/>
      <c r="CE590" s="109"/>
      <c r="CF590" s="109"/>
      <c r="CG590" s="109"/>
      <c r="CH590" s="109"/>
      <c r="CI590" s="109"/>
      <c r="CJ590" s="109"/>
      <c r="CK590" s="109"/>
      <c r="CL590" s="109"/>
      <c r="CM590" s="109"/>
      <c r="CN590" s="109"/>
      <c r="CO590" s="109"/>
      <c r="CP590" s="109"/>
      <c r="CQ590" s="109"/>
      <c r="CR590" s="109"/>
      <c r="CS590" s="109"/>
      <c r="CT590" s="109"/>
      <c r="CU590" s="109"/>
      <c r="CV590" s="109"/>
      <c r="CW590" s="109"/>
      <c r="CX590" s="109"/>
      <c r="CY590" s="109"/>
      <c r="CZ590" s="109"/>
      <c r="DA590" s="109"/>
      <c r="DB590" s="109"/>
      <c r="DC590" s="109"/>
      <c r="DD590" s="109"/>
      <c r="DE590" s="109"/>
      <c r="DF590" s="109"/>
      <c r="DG590" s="109"/>
      <c r="DH590" s="109"/>
      <c r="DI590" s="109"/>
      <c r="DJ590" s="109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09"/>
      <c r="ED590" s="109"/>
      <c r="EE590" s="110"/>
      <c r="ER590" s="31" t="str">
        <f>'Avoided Cost Case'!ER590</f>
        <v xml:space="preserve"> - </v>
      </c>
    </row>
    <row r="591" spans="3:148" hidden="1">
      <c r="C591" s="23" t="str">
        <f>'Avoided Cost Case'!C591</f>
        <v>Naughton - Gas</v>
      </c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  <c r="BU591" s="109"/>
      <c r="BV591" s="109"/>
      <c r="BW591" s="109"/>
      <c r="BX591" s="109"/>
      <c r="BY591" s="109"/>
      <c r="BZ591" s="109"/>
      <c r="CA591" s="109"/>
      <c r="CB591" s="109"/>
      <c r="CC591" s="109"/>
      <c r="CD591" s="109"/>
      <c r="CE591" s="109"/>
      <c r="CF591" s="109"/>
      <c r="CG591" s="109"/>
      <c r="CH591" s="109"/>
      <c r="CI591" s="109"/>
      <c r="CJ591" s="109"/>
      <c r="CK591" s="109"/>
      <c r="CL591" s="109"/>
      <c r="CM591" s="109"/>
      <c r="CN591" s="109"/>
      <c r="CO591" s="109"/>
      <c r="CP591" s="109"/>
      <c r="CQ591" s="109"/>
      <c r="CR591" s="109"/>
      <c r="CS591" s="109"/>
      <c r="CT591" s="109"/>
      <c r="CU591" s="109"/>
      <c r="CV591" s="109"/>
      <c r="CW591" s="109"/>
      <c r="CX591" s="109"/>
      <c r="CY591" s="109"/>
      <c r="CZ591" s="109"/>
      <c r="DA591" s="109"/>
      <c r="DB591" s="109"/>
      <c r="DC591" s="109"/>
      <c r="DD591" s="109"/>
      <c r="DE591" s="109"/>
      <c r="DF591" s="109"/>
      <c r="DG591" s="109"/>
      <c r="DH591" s="109"/>
      <c r="DI591" s="109"/>
      <c r="DJ591" s="109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09"/>
      <c r="ED591" s="109"/>
      <c r="EE591" s="110"/>
      <c r="ER591" s="31" t="str">
        <f>'Avoided Cost Case'!ER591</f>
        <v xml:space="preserve"> - </v>
      </c>
    </row>
    <row r="592" spans="3:148" hidden="1"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  <c r="BU592" s="109"/>
      <c r="BV592" s="109"/>
      <c r="BW592" s="109"/>
      <c r="BX592" s="109"/>
      <c r="BY592" s="109"/>
      <c r="BZ592" s="109"/>
      <c r="CA592" s="109"/>
      <c r="CB592" s="109"/>
      <c r="CC592" s="109"/>
      <c r="CD592" s="109"/>
      <c r="CE592" s="109"/>
      <c r="CF592" s="109"/>
      <c r="CG592" s="109"/>
      <c r="CH592" s="109"/>
      <c r="CI592" s="109"/>
      <c r="CJ592" s="109"/>
      <c r="CK592" s="109"/>
      <c r="CL592" s="109"/>
      <c r="CM592" s="109"/>
      <c r="CN592" s="109"/>
      <c r="CO592" s="109"/>
      <c r="CP592" s="109"/>
      <c r="CQ592" s="109"/>
      <c r="CR592" s="109"/>
      <c r="CS592" s="109"/>
      <c r="CT592" s="109"/>
      <c r="CU592" s="109"/>
      <c r="CV592" s="109"/>
      <c r="CW592" s="109"/>
      <c r="CX592" s="109"/>
      <c r="CY592" s="109"/>
      <c r="CZ592" s="109"/>
      <c r="DA592" s="109"/>
      <c r="DB592" s="109"/>
      <c r="DC592" s="109"/>
      <c r="DD592" s="109"/>
      <c r="DE592" s="109"/>
      <c r="DF592" s="109"/>
      <c r="DG592" s="109"/>
      <c r="DH592" s="109"/>
      <c r="DI592" s="109"/>
      <c r="DJ592" s="109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09"/>
      <c r="ED592" s="109"/>
      <c r="EE592" s="110"/>
      <c r="ER592" s="9"/>
    </row>
    <row r="593" spans="1:148" s="22" customFormat="1" hidden="1">
      <c r="A593" s="3"/>
      <c r="B593" s="23"/>
      <c r="C593" s="23" t="str">
        <f>'Avoided Cost Case'!C593</f>
        <v>IRP15 - 423 MW CCCT - Wyo NE</v>
      </c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  <c r="BU593" s="109"/>
      <c r="BV593" s="109"/>
      <c r="BW593" s="109"/>
      <c r="BX593" s="109"/>
      <c r="BY593" s="109"/>
      <c r="BZ593" s="109"/>
      <c r="CA593" s="109"/>
      <c r="CB593" s="109"/>
      <c r="CC593" s="109"/>
      <c r="CD593" s="109"/>
      <c r="CE593" s="109"/>
      <c r="CF593" s="109"/>
      <c r="CG593" s="109"/>
      <c r="CH593" s="109"/>
      <c r="CI593" s="109"/>
      <c r="CJ593" s="109"/>
      <c r="CK593" s="109"/>
      <c r="CL593" s="109"/>
      <c r="CM593" s="109"/>
      <c r="CN593" s="109"/>
      <c r="CO593" s="109"/>
      <c r="CP593" s="109"/>
      <c r="CQ593" s="109"/>
      <c r="CR593" s="109"/>
      <c r="CS593" s="109"/>
      <c r="CT593" s="109"/>
      <c r="CU593" s="109"/>
      <c r="CV593" s="109"/>
      <c r="CW593" s="109"/>
      <c r="CX593" s="109"/>
      <c r="CY593" s="109"/>
      <c r="CZ593" s="109"/>
      <c r="DA593" s="109"/>
      <c r="DB593" s="109"/>
      <c r="DC593" s="109"/>
      <c r="DD593" s="109"/>
      <c r="DE593" s="109"/>
      <c r="DF593" s="109"/>
      <c r="DG593" s="109"/>
      <c r="DH593" s="109"/>
      <c r="DI593" s="109"/>
      <c r="DJ593" s="109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09"/>
      <c r="ED593" s="109"/>
      <c r="EE593" s="110"/>
      <c r="EG593" s="58"/>
      <c r="EH593" s="58"/>
      <c r="EI593" s="58"/>
      <c r="EJ593" s="58"/>
      <c r="EK593" s="58"/>
      <c r="EL593" s="58"/>
      <c r="EM593" s="58"/>
      <c r="EN593" s="58"/>
      <c r="EO593" s="58"/>
      <c r="EP593" s="58"/>
      <c r="EQ593" s="58"/>
      <c r="ER593" s="31" t="str">
        <f>'Avoided Cost Case'!ER593</f>
        <v>Hide Row</v>
      </c>
    </row>
    <row r="594" spans="1:148" s="22" customFormat="1" hidden="1">
      <c r="A594" s="3"/>
      <c r="B594" s="23"/>
      <c r="C594" s="23" t="str">
        <f>'Avoided Cost Case'!C594</f>
        <v>IRP15 - 423 MW CCCT - Clvr 1</v>
      </c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  <c r="BU594" s="109"/>
      <c r="BV594" s="109"/>
      <c r="BW594" s="109"/>
      <c r="BX594" s="109"/>
      <c r="BY594" s="109"/>
      <c r="BZ594" s="109"/>
      <c r="CA594" s="109"/>
      <c r="CB594" s="109"/>
      <c r="CC594" s="109"/>
      <c r="CD594" s="109"/>
      <c r="CE594" s="109"/>
      <c r="CF594" s="109"/>
      <c r="CG594" s="109"/>
      <c r="CH594" s="109"/>
      <c r="CI594" s="109"/>
      <c r="CJ594" s="109"/>
      <c r="CK594" s="109"/>
      <c r="CL594" s="109"/>
      <c r="CM594" s="109"/>
      <c r="CN594" s="109"/>
      <c r="CO594" s="109"/>
      <c r="CP594" s="109"/>
      <c r="CQ594" s="109"/>
      <c r="CR594" s="109"/>
      <c r="CS594" s="109"/>
      <c r="CT594" s="109"/>
      <c r="CU594" s="109"/>
      <c r="CV594" s="109"/>
      <c r="CW594" s="109"/>
      <c r="CX594" s="109"/>
      <c r="CY594" s="109"/>
      <c r="CZ594" s="109"/>
      <c r="DA594" s="109"/>
      <c r="DB594" s="109"/>
      <c r="DC594" s="109"/>
      <c r="DD594" s="109"/>
      <c r="DE594" s="109"/>
      <c r="DF594" s="109"/>
      <c r="DG594" s="109"/>
      <c r="DH594" s="109"/>
      <c r="DI594" s="109"/>
      <c r="DJ594" s="109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09"/>
      <c r="ED594" s="109"/>
      <c r="EE594" s="110"/>
      <c r="EG594" s="58"/>
      <c r="EH594" s="58"/>
      <c r="EI594" s="58"/>
      <c r="EJ594" s="58"/>
      <c r="EK594" s="58"/>
      <c r="EL594" s="58"/>
      <c r="EM594" s="58"/>
      <c r="EN594" s="58"/>
      <c r="EO594" s="58"/>
      <c r="EP594" s="58"/>
      <c r="EQ594" s="58"/>
      <c r="ER594" s="31" t="str">
        <f>'Avoided Cost Case'!ER594</f>
        <v>Hide Row</v>
      </c>
    </row>
    <row r="595" spans="1:148" s="22" customFormat="1" hidden="1">
      <c r="A595" s="3"/>
      <c r="B595" s="23"/>
      <c r="C595" s="23" t="str">
        <f>'Avoided Cost Case'!C595</f>
        <v>IRP15 - 423 MW CCCT - Clvr 2</v>
      </c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  <c r="BU595" s="109"/>
      <c r="BV595" s="109"/>
      <c r="BW595" s="109"/>
      <c r="BX595" s="109"/>
      <c r="BY595" s="109"/>
      <c r="BZ595" s="109"/>
      <c r="CA595" s="109"/>
      <c r="CB595" s="109"/>
      <c r="CC595" s="109"/>
      <c r="CD595" s="109"/>
      <c r="CE595" s="109"/>
      <c r="CF595" s="109"/>
      <c r="CG595" s="109"/>
      <c r="CH595" s="109"/>
      <c r="CI595" s="109"/>
      <c r="CJ595" s="109"/>
      <c r="CK595" s="109"/>
      <c r="CL595" s="109"/>
      <c r="CM595" s="109"/>
      <c r="CN595" s="109"/>
      <c r="CO595" s="109"/>
      <c r="CP595" s="109"/>
      <c r="CQ595" s="109"/>
      <c r="CR595" s="109"/>
      <c r="CS595" s="109"/>
      <c r="CT595" s="109"/>
      <c r="CU595" s="109"/>
      <c r="CV595" s="109"/>
      <c r="CW595" s="109"/>
      <c r="CX595" s="109"/>
      <c r="CY595" s="109"/>
      <c r="CZ595" s="109"/>
      <c r="DA595" s="109"/>
      <c r="DB595" s="109"/>
      <c r="DC595" s="109"/>
      <c r="DD595" s="109"/>
      <c r="DE595" s="109"/>
      <c r="DF595" s="109"/>
      <c r="DG595" s="109"/>
      <c r="DH595" s="109"/>
      <c r="DI595" s="109"/>
      <c r="DJ595" s="109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09"/>
      <c r="ED595" s="109"/>
      <c r="EE595" s="110"/>
      <c r="EG595" s="58"/>
      <c r="EH595" s="58"/>
      <c r="EI595" s="58"/>
      <c r="EJ595" s="58"/>
      <c r="EK595" s="58"/>
      <c r="EL595" s="58"/>
      <c r="EM595" s="58"/>
      <c r="EN595" s="58"/>
      <c r="EO595" s="58"/>
      <c r="EP595" s="58"/>
      <c r="EQ595" s="58"/>
      <c r="ER595" s="31" t="str">
        <f>'Avoided Cost Case'!ER595</f>
        <v>Hide Row</v>
      </c>
    </row>
    <row r="596" spans="1:148" s="22" customFormat="1" hidden="1">
      <c r="A596" s="3"/>
      <c r="B596" s="23"/>
      <c r="C596" s="23" t="str">
        <f>'Avoided Cost Case'!C596</f>
        <v>IRP15 - 313 MW CCCT - Wyo NE</v>
      </c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  <c r="BU596" s="109"/>
      <c r="BV596" s="109"/>
      <c r="BW596" s="109"/>
      <c r="BX596" s="109"/>
      <c r="BY596" s="109"/>
      <c r="BZ596" s="109"/>
      <c r="CA596" s="109"/>
      <c r="CB596" s="109"/>
      <c r="CC596" s="109"/>
      <c r="CD596" s="109"/>
      <c r="CE596" s="109"/>
      <c r="CF596" s="109"/>
      <c r="CG596" s="109"/>
      <c r="CH596" s="109"/>
      <c r="CI596" s="109"/>
      <c r="CJ596" s="109"/>
      <c r="CK596" s="109"/>
      <c r="CL596" s="109"/>
      <c r="CM596" s="109"/>
      <c r="CN596" s="109"/>
      <c r="CO596" s="109"/>
      <c r="CP596" s="109"/>
      <c r="CQ596" s="109"/>
      <c r="CR596" s="109"/>
      <c r="CS596" s="109"/>
      <c r="CT596" s="109"/>
      <c r="CU596" s="109"/>
      <c r="CV596" s="109"/>
      <c r="CW596" s="109"/>
      <c r="CX596" s="109"/>
      <c r="CY596" s="109"/>
      <c r="CZ596" s="109"/>
      <c r="DA596" s="109"/>
      <c r="DB596" s="109"/>
      <c r="DC596" s="109"/>
      <c r="DD596" s="109"/>
      <c r="DE596" s="109"/>
      <c r="DF596" s="109"/>
      <c r="DG596" s="109"/>
      <c r="DH596" s="109"/>
      <c r="DI596" s="109"/>
      <c r="DJ596" s="109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09"/>
      <c r="ED596" s="109"/>
      <c r="EE596" s="110"/>
      <c r="EG596" s="58"/>
      <c r="EH596" s="58"/>
      <c r="EI596" s="58"/>
      <c r="EJ596" s="58"/>
      <c r="EK596" s="58"/>
      <c r="EL596" s="58"/>
      <c r="EM596" s="58"/>
      <c r="EN596" s="58"/>
      <c r="EO596" s="58"/>
      <c r="EP596" s="58"/>
      <c r="EQ596" s="58"/>
      <c r="ER596" s="31" t="str">
        <f>'Avoided Cost Case'!ER596</f>
        <v xml:space="preserve"> - </v>
      </c>
    </row>
    <row r="597" spans="1:148" s="22" customFormat="1" hidden="1">
      <c r="A597" s="3"/>
      <c r="B597" s="23"/>
      <c r="C597" s="23" t="str">
        <f>'Avoided Cost Case'!C597</f>
        <v>IRP15 - 635 MW CCCT - UT N 1</v>
      </c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  <c r="BU597" s="109"/>
      <c r="BV597" s="109"/>
      <c r="BW597" s="109"/>
      <c r="BX597" s="109"/>
      <c r="BY597" s="109"/>
      <c r="BZ597" s="109"/>
      <c r="CA597" s="109"/>
      <c r="CB597" s="109"/>
      <c r="CC597" s="109"/>
      <c r="CD597" s="109"/>
      <c r="CE597" s="109"/>
      <c r="CF597" s="109"/>
      <c r="CG597" s="109"/>
      <c r="CH597" s="109"/>
      <c r="CI597" s="109"/>
      <c r="CJ597" s="109"/>
      <c r="CK597" s="109"/>
      <c r="CL597" s="109"/>
      <c r="CM597" s="109"/>
      <c r="CN597" s="109"/>
      <c r="CO597" s="109"/>
      <c r="CP597" s="109"/>
      <c r="CQ597" s="109"/>
      <c r="CR597" s="109"/>
      <c r="CS597" s="109"/>
      <c r="CT597" s="109"/>
      <c r="CU597" s="109"/>
      <c r="CV597" s="109"/>
      <c r="CW597" s="109"/>
      <c r="CX597" s="109"/>
      <c r="CY597" s="109"/>
      <c r="CZ597" s="109"/>
      <c r="DA597" s="109"/>
      <c r="DB597" s="109"/>
      <c r="DC597" s="109"/>
      <c r="DD597" s="109"/>
      <c r="DE597" s="109"/>
      <c r="DF597" s="109"/>
      <c r="DG597" s="109"/>
      <c r="DH597" s="109"/>
      <c r="DI597" s="109"/>
      <c r="DJ597" s="109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09"/>
      <c r="ED597" s="109"/>
      <c r="EE597" s="110"/>
      <c r="EG597" s="58"/>
      <c r="EH597" s="58"/>
      <c r="EI597" s="58"/>
      <c r="EJ597" s="58"/>
      <c r="EK597" s="58"/>
      <c r="EL597" s="58"/>
      <c r="EM597" s="58"/>
      <c r="EN597" s="58"/>
      <c r="EO597" s="58"/>
      <c r="EP597" s="58"/>
      <c r="EQ597" s="58"/>
      <c r="ER597" s="31" t="str">
        <f>'Avoided Cost Case'!ER597</f>
        <v xml:space="preserve"> - </v>
      </c>
    </row>
    <row r="598" spans="1:148" s="22" customFormat="1" hidden="1">
      <c r="A598" s="3"/>
      <c r="B598" s="23"/>
      <c r="C598" s="23" t="str">
        <f>'Avoided Cost Case'!C598</f>
        <v>IRP15 - 635 MW CCCT - UT N 2</v>
      </c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10"/>
      <c r="EG598" s="58"/>
      <c r="EH598" s="58"/>
      <c r="EI598" s="58"/>
      <c r="EJ598" s="58"/>
      <c r="EK598" s="58"/>
      <c r="EL598" s="58"/>
      <c r="EM598" s="58"/>
      <c r="EN598" s="58"/>
      <c r="EO598" s="58"/>
      <c r="EP598" s="58"/>
      <c r="EQ598" s="58"/>
      <c r="ER598" s="31" t="str">
        <f>'Avoided Cost Case'!ER598</f>
        <v xml:space="preserve"> - </v>
      </c>
    </row>
    <row r="599" spans="1:148" s="22" customFormat="1" hidden="1">
      <c r="A599" s="3"/>
      <c r="B599" s="23"/>
      <c r="C599" s="65"/>
      <c r="E599" s="112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12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12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12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12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12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12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12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12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12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12"/>
      <c r="EG599" s="58"/>
      <c r="EH599" s="58"/>
      <c r="EI599" s="58"/>
      <c r="EJ599" s="58"/>
      <c r="EK599" s="58"/>
      <c r="EL599" s="58"/>
      <c r="EM599" s="58"/>
      <c r="EN599" s="58"/>
      <c r="EO599" s="58"/>
      <c r="EP599" s="58"/>
      <c r="EQ599" s="58"/>
      <c r="ER599" s="31" t="str">
        <f>'Avoided Cost Case'!ER599</f>
        <v xml:space="preserve"> - </v>
      </c>
    </row>
    <row r="600" spans="1:148" ht="15.75" hidden="1">
      <c r="A600" s="17" t="str">
        <f>'Avoided Cost Case'!A600</f>
        <v>Average Fuel Cost ($/MMBtu)</v>
      </c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  <c r="EC600" s="113"/>
      <c r="ED600" s="113"/>
    </row>
    <row r="601" spans="1:148" hidden="1">
      <c r="C601" s="23" t="str">
        <f>'Avoided Cost Case'!C601</f>
        <v>Carbon</v>
      </c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/>
      <c r="BU601" s="92"/>
      <c r="BV601" s="92"/>
      <c r="BW601" s="92"/>
      <c r="BX601" s="92"/>
      <c r="BY601" s="92"/>
      <c r="BZ601" s="92"/>
      <c r="CA601" s="92"/>
      <c r="CB601" s="92"/>
      <c r="CC601" s="92"/>
      <c r="CD601" s="92"/>
      <c r="CE601" s="92"/>
      <c r="CF601" s="92"/>
      <c r="CG601" s="92"/>
      <c r="CH601" s="92"/>
      <c r="CI601" s="92"/>
      <c r="CJ601" s="92"/>
      <c r="CK601" s="92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2"/>
      <c r="DE601" s="92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/>
      <c r="DS601" s="92"/>
      <c r="DT601" s="92"/>
      <c r="DU601" s="92"/>
      <c r="DV601" s="92"/>
      <c r="DW601" s="92"/>
      <c r="DX601" s="92"/>
      <c r="DY601" s="92"/>
      <c r="DZ601" s="92"/>
      <c r="EA601" s="92"/>
      <c r="EB601" s="92"/>
      <c r="EC601" s="92"/>
      <c r="ED601" s="92"/>
      <c r="EE601" s="114"/>
      <c r="ER601" s="31" t="str">
        <f>'Avoided Cost Case'!ER601</f>
        <v xml:space="preserve"> - </v>
      </c>
    </row>
    <row r="602" spans="1:148" hidden="1">
      <c r="C602" s="23" t="str">
        <f>'Avoided Cost Case'!C602</f>
        <v>Cholla</v>
      </c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/>
      <c r="BU602" s="92"/>
      <c r="BV602" s="92"/>
      <c r="BW602" s="92"/>
      <c r="BX602" s="92"/>
      <c r="BY602" s="92"/>
      <c r="BZ602" s="92"/>
      <c r="CA602" s="92"/>
      <c r="CB602" s="92"/>
      <c r="CC602" s="92"/>
      <c r="CD602" s="92"/>
      <c r="CE602" s="92"/>
      <c r="CF602" s="92"/>
      <c r="CG602" s="92"/>
      <c r="CH602" s="92"/>
      <c r="CI602" s="92"/>
      <c r="CJ602" s="92"/>
      <c r="CK602" s="92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2"/>
      <c r="DE602" s="92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/>
      <c r="DS602" s="92"/>
      <c r="DT602" s="92"/>
      <c r="DU602" s="92"/>
      <c r="DV602" s="92"/>
      <c r="DW602" s="92"/>
      <c r="DX602" s="92"/>
      <c r="DY602" s="92"/>
      <c r="DZ602" s="92"/>
      <c r="EA602" s="92"/>
      <c r="EB602" s="92"/>
      <c r="EC602" s="92"/>
      <c r="ED602" s="92"/>
      <c r="EE602" s="114"/>
      <c r="ER602" s="31" t="str">
        <f>'Avoided Cost Case'!ER602</f>
        <v xml:space="preserve"> - </v>
      </c>
    </row>
    <row r="603" spans="1:148" hidden="1">
      <c r="C603" s="23" t="str">
        <f>'Avoided Cost Case'!C603</f>
        <v>Colstrip</v>
      </c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/>
      <c r="BU603" s="92"/>
      <c r="BV603" s="92"/>
      <c r="BW603" s="92"/>
      <c r="BX603" s="92"/>
      <c r="BY603" s="92"/>
      <c r="BZ603" s="92"/>
      <c r="CA603" s="92"/>
      <c r="CB603" s="92"/>
      <c r="CC603" s="92"/>
      <c r="CD603" s="92"/>
      <c r="CE603" s="92"/>
      <c r="CF603" s="92"/>
      <c r="CG603" s="92"/>
      <c r="CH603" s="92"/>
      <c r="CI603" s="92"/>
      <c r="CJ603" s="92"/>
      <c r="CK603" s="92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2"/>
      <c r="DE603" s="92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/>
      <c r="DS603" s="92"/>
      <c r="DT603" s="92"/>
      <c r="DU603" s="92"/>
      <c r="DV603" s="92"/>
      <c r="DW603" s="92"/>
      <c r="DX603" s="92"/>
      <c r="DY603" s="92"/>
      <c r="DZ603" s="92"/>
      <c r="EA603" s="92"/>
      <c r="EB603" s="92"/>
      <c r="EC603" s="92"/>
      <c r="ED603" s="92"/>
      <c r="EE603" s="114"/>
      <c r="ER603" s="31" t="str">
        <f>'Avoided Cost Case'!ER603</f>
        <v xml:space="preserve"> - </v>
      </c>
    </row>
    <row r="604" spans="1:148" hidden="1">
      <c r="C604" s="23" t="str">
        <f>'Avoided Cost Case'!C604</f>
        <v>Craig</v>
      </c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/>
      <c r="BU604" s="92"/>
      <c r="BV604" s="92"/>
      <c r="BW604" s="92"/>
      <c r="BX604" s="92"/>
      <c r="BY604" s="92"/>
      <c r="BZ604" s="92"/>
      <c r="CA604" s="92"/>
      <c r="CB604" s="92"/>
      <c r="CC604" s="92"/>
      <c r="CD604" s="92"/>
      <c r="CE604" s="92"/>
      <c r="CF604" s="92"/>
      <c r="CG604" s="92"/>
      <c r="CH604" s="92"/>
      <c r="CI604" s="92"/>
      <c r="CJ604" s="92"/>
      <c r="CK604" s="92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2"/>
      <c r="DE604" s="92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/>
      <c r="DS604" s="92"/>
      <c r="DT604" s="92"/>
      <c r="DU604" s="92"/>
      <c r="DV604" s="92"/>
      <c r="DW604" s="92"/>
      <c r="DX604" s="92"/>
      <c r="DY604" s="92"/>
      <c r="DZ604" s="92"/>
      <c r="EA604" s="92"/>
      <c r="EB604" s="92"/>
      <c r="EC604" s="92"/>
      <c r="ED604" s="92"/>
      <c r="EE604" s="114"/>
      <c r="ER604" s="31" t="str">
        <f>'Avoided Cost Case'!ER604</f>
        <v xml:space="preserve"> - </v>
      </c>
    </row>
    <row r="605" spans="1:148" hidden="1">
      <c r="C605" s="23" t="str">
        <f>'Avoided Cost Case'!C605</f>
        <v>Dave Johnston</v>
      </c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/>
      <c r="BU605" s="92"/>
      <c r="BV605" s="92"/>
      <c r="BW605" s="92"/>
      <c r="BX605" s="92"/>
      <c r="BY605" s="92"/>
      <c r="BZ605" s="92"/>
      <c r="CA605" s="92"/>
      <c r="CB605" s="92"/>
      <c r="CC605" s="92"/>
      <c r="CD605" s="92"/>
      <c r="CE605" s="92"/>
      <c r="CF605" s="92"/>
      <c r="CG605" s="92"/>
      <c r="CH605" s="92"/>
      <c r="CI605" s="92"/>
      <c r="CJ605" s="92"/>
      <c r="CK605" s="92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2"/>
      <c r="DE605" s="92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/>
      <c r="DS605" s="92"/>
      <c r="DT605" s="92"/>
      <c r="DU605" s="92"/>
      <c r="DV605" s="92"/>
      <c r="DW605" s="92"/>
      <c r="DX605" s="92"/>
      <c r="DY605" s="92"/>
      <c r="DZ605" s="92"/>
      <c r="EA605" s="92"/>
      <c r="EB605" s="92"/>
      <c r="EC605" s="92"/>
      <c r="ED605" s="92"/>
      <c r="EE605" s="114"/>
      <c r="ER605" s="31" t="str">
        <f>'Avoided Cost Case'!ER605</f>
        <v xml:space="preserve"> - </v>
      </c>
    </row>
    <row r="606" spans="1:148" hidden="1">
      <c r="C606" s="23" t="str">
        <f>'Avoided Cost Case'!C606</f>
        <v>Hayden</v>
      </c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/>
      <c r="BU606" s="92"/>
      <c r="BV606" s="92"/>
      <c r="BW606" s="92"/>
      <c r="BX606" s="92"/>
      <c r="BY606" s="92"/>
      <c r="BZ606" s="92"/>
      <c r="CA606" s="92"/>
      <c r="CB606" s="92"/>
      <c r="CC606" s="92"/>
      <c r="CD606" s="92"/>
      <c r="CE606" s="92"/>
      <c r="CF606" s="92"/>
      <c r="CG606" s="92"/>
      <c r="CH606" s="92"/>
      <c r="CI606" s="92"/>
      <c r="CJ606" s="92"/>
      <c r="CK606" s="92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2"/>
      <c r="DE606" s="92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/>
      <c r="DS606" s="92"/>
      <c r="DT606" s="92"/>
      <c r="DU606" s="92"/>
      <c r="DV606" s="92"/>
      <c r="DW606" s="92"/>
      <c r="DX606" s="92"/>
      <c r="DY606" s="92"/>
      <c r="DZ606" s="92"/>
      <c r="EA606" s="92"/>
      <c r="EB606" s="92"/>
      <c r="EC606" s="92"/>
      <c r="ED606" s="92"/>
      <c r="EE606" s="114"/>
      <c r="ER606" s="31" t="str">
        <f>'Avoided Cost Case'!ER606</f>
        <v xml:space="preserve"> - </v>
      </c>
    </row>
    <row r="607" spans="1:148" hidden="1">
      <c r="C607" s="23" t="str">
        <f>'Avoided Cost Case'!C607</f>
        <v>Hunter</v>
      </c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2"/>
      <c r="CB607" s="92"/>
      <c r="CC607" s="92"/>
      <c r="CD607" s="92"/>
      <c r="CE607" s="9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2"/>
      <c r="DE607" s="92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/>
      <c r="DS607" s="92"/>
      <c r="DT607" s="92"/>
      <c r="DU607" s="92"/>
      <c r="DV607" s="92"/>
      <c r="DW607" s="92"/>
      <c r="DX607" s="92"/>
      <c r="DY607" s="92"/>
      <c r="DZ607" s="92"/>
      <c r="EA607" s="92"/>
      <c r="EB607" s="92"/>
      <c r="EC607" s="92"/>
      <c r="ED607" s="92"/>
      <c r="EE607" s="114"/>
      <c r="ER607" s="31" t="str">
        <f>'Avoided Cost Case'!ER607</f>
        <v xml:space="preserve"> - </v>
      </c>
    </row>
    <row r="608" spans="1:148" hidden="1">
      <c r="C608" s="23" t="str">
        <f>'Avoided Cost Case'!C608</f>
        <v>Huntington</v>
      </c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2"/>
      <c r="CB608" s="92"/>
      <c r="CC608" s="92"/>
      <c r="CD608" s="92"/>
      <c r="CE608" s="9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2"/>
      <c r="DE608" s="92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/>
      <c r="DS608" s="92"/>
      <c r="DT608" s="92"/>
      <c r="DU608" s="92"/>
      <c r="DV608" s="92"/>
      <c r="DW608" s="92"/>
      <c r="DX608" s="92"/>
      <c r="DY608" s="92"/>
      <c r="DZ608" s="92"/>
      <c r="EA608" s="92"/>
      <c r="EB608" s="92"/>
      <c r="EC608" s="92"/>
      <c r="ED608" s="92"/>
      <c r="EE608" s="114"/>
      <c r="ER608" s="31" t="str">
        <f>'Avoided Cost Case'!ER608</f>
        <v xml:space="preserve"> - </v>
      </c>
    </row>
    <row r="609" spans="1:148" hidden="1">
      <c r="C609" s="23" t="str">
        <f>'Avoided Cost Case'!C609</f>
        <v>Jim Bridger</v>
      </c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2"/>
      <c r="CB609" s="92"/>
      <c r="CC609" s="92"/>
      <c r="CD609" s="92"/>
      <c r="CE609" s="9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2"/>
      <c r="DE609" s="92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/>
      <c r="DS609" s="92"/>
      <c r="DT609" s="92"/>
      <c r="DU609" s="92"/>
      <c r="DV609" s="92"/>
      <c r="DW609" s="92"/>
      <c r="DX609" s="92"/>
      <c r="DY609" s="92"/>
      <c r="DZ609" s="92"/>
      <c r="EA609" s="92"/>
      <c r="EB609" s="92"/>
      <c r="EC609" s="92"/>
      <c r="ED609" s="92"/>
      <c r="EE609" s="114"/>
      <c r="ER609" s="31" t="str">
        <f>'Avoided Cost Case'!ER609</f>
        <v xml:space="preserve"> - </v>
      </c>
    </row>
    <row r="610" spans="1:148" hidden="1">
      <c r="C610" s="23" t="str">
        <f>'Avoided Cost Case'!C610</f>
        <v>Naughton</v>
      </c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/>
      <c r="BU610" s="92"/>
      <c r="BV610" s="92"/>
      <c r="BW610" s="92"/>
      <c r="BX610" s="92"/>
      <c r="BY610" s="92"/>
      <c r="BZ610" s="92"/>
      <c r="CA610" s="92"/>
      <c r="CB610" s="92"/>
      <c r="CC610" s="92"/>
      <c r="CD610" s="92"/>
      <c r="CE610" s="92"/>
      <c r="CF610" s="92"/>
      <c r="CG610" s="92"/>
      <c r="CH610" s="92"/>
      <c r="CI610" s="92"/>
      <c r="CJ610" s="92"/>
      <c r="CK610" s="92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2"/>
      <c r="DE610" s="92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/>
      <c r="DS610" s="92"/>
      <c r="DT610" s="92"/>
      <c r="DU610" s="92"/>
      <c r="DV610" s="92"/>
      <c r="DW610" s="92"/>
      <c r="DX610" s="92"/>
      <c r="DY610" s="92"/>
      <c r="DZ610" s="92"/>
      <c r="EA610" s="92"/>
      <c r="EB610" s="92"/>
      <c r="EC610" s="92"/>
      <c r="ED610" s="92"/>
      <c r="EE610" s="114"/>
      <c r="ER610" s="31" t="str">
        <f>'Avoided Cost Case'!ER610</f>
        <v xml:space="preserve"> - </v>
      </c>
    </row>
    <row r="611" spans="1:148" hidden="1">
      <c r="C611" s="23" t="str">
        <f>'Avoided Cost Case'!C611</f>
        <v>Wyodak</v>
      </c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/>
      <c r="BU611" s="92"/>
      <c r="BV611" s="92"/>
      <c r="BW611" s="92"/>
      <c r="BX611" s="92"/>
      <c r="BY611" s="92"/>
      <c r="BZ611" s="92"/>
      <c r="CA611" s="92"/>
      <c r="CB611" s="92"/>
      <c r="CC611" s="92"/>
      <c r="CD611" s="92"/>
      <c r="CE611" s="92"/>
      <c r="CF611" s="92"/>
      <c r="CG611" s="92"/>
      <c r="CH611" s="92"/>
      <c r="CI611" s="92"/>
      <c r="CJ611" s="92"/>
      <c r="CK611" s="92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2"/>
      <c r="DE611" s="92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/>
      <c r="DS611" s="92"/>
      <c r="DT611" s="92"/>
      <c r="DU611" s="92"/>
      <c r="DV611" s="92"/>
      <c r="DW611" s="92"/>
      <c r="DX611" s="92"/>
      <c r="DY611" s="92"/>
      <c r="DZ611" s="92"/>
      <c r="EA611" s="92"/>
      <c r="EB611" s="92"/>
      <c r="EC611" s="92"/>
      <c r="ED611" s="92"/>
      <c r="EE611" s="114"/>
      <c r="ER611" s="31" t="str">
        <f>'Avoided Cost Case'!ER611</f>
        <v xml:space="preserve"> - </v>
      </c>
    </row>
    <row r="612" spans="1:148" hidden="1"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  <c r="BU612" s="109"/>
      <c r="BV612" s="109"/>
      <c r="BW612" s="109"/>
      <c r="BX612" s="109"/>
      <c r="BY612" s="109"/>
      <c r="BZ612" s="109"/>
      <c r="CA612" s="109"/>
      <c r="CB612" s="109"/>
      <c r="CC612" s="109"/>
      <c r="CD612" s="109"/>
      <c r="CE612" s="109"/>
      <c r="CF612" s="109"/>
      <c r="CG612" s="109"/>
      <c r="CH612" s="109"/>
      <c r="CI612" s="109"/>
      <c r="CJ612" s="109"/>
      <c r="CK612" s="109"/>
      <c r="CL612" s="109"/>
      <c r="CM612" s="109"/>
      <c r="CN612" s="109"/>
      <c r="CO612" s="109"/>
      <c r="CP612" s="109"/>
      <c r="CQ612" s="109"/>
      <c r="CR612" s="109"/>
      <c r="CS612" s="109"/>
      <c r="CT612" s="109"/>
      <c r="CU612" s="109"/>
      <c r="CV612" s="109"/>
      <c r="CW612" s="109"/>
      <c r="CX612" s="109"/>
      <c r="CY612" s="109"/>
      <c r="CZ612" s="109"/>
      <c r="DA612" s="109"/>
      <c r="DB612" s="109"/>
      <c r="DC612" s="109"/>
      <c r="DD612" s="109"/>
      <c r="DE612" s="109"/>
      <c r="DF612" s="109"/>
      <c r="DG612" s="109"/>
      <c r="DH612" s="109"/>
      <c r="DI612" s="109"/>
      <c r="DJ612" s="109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09"/>
      <c r="ED612" s="109"/>
      <c r="ER612" s="9"/>
    </row>
    <row r="613" spans="1:148" hidden="1">
      <c r="C613" s="23" t="str">
        <f>'Avoided Cost Case'!C613</f>
        <v>Chehalis</v>
      </c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/>
      <c r="BV613" s="92"/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2"/>
      <c r="DE613" s="92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/>
      <c r="DT613" s="92"/>
      <c r="DU613" s="92"/>
      <c r="DV613" s="92"/>
      <c r="DW613" s="92"/>
      <c r="DX613" s="92"/>
      <c r="DY613" s="92"/>
      <c r="DZ613" s="92"/>
      <c r="EA613" s="92"/>
      <c r="EB613" s="92"/>
      <c r="EC613" s="92"/>
      <c r="ED613" s="92"/>
      <c r="EE613" s="114"/>
      <c r="ER613" s="31" t="str">
        <f>'Avoided Cost Case'!ER613</f>
        <v xml:space="preserve"> - </v>
      </c>
    </row>
    <row r="614" spans="1:148" hidden="1">
      <c r="C614" s="23" t="str">
        <f>'Avoided Cost Case'!C614</f>
        <v>Cholla - Gas</v>
      </c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/>
      <c r="BU614" s="92"/>
      <c r="BV614" s="92"/>
      <c r="BW614" s="92"/>
      <c r="BX614" s="92"/>
      <c r="BY614" s="92"/>
      <c r="BZ614" s="92"/>
      <c r="CA614" s="92"/>
      <c r="CB614" s="92"/>
      <c r="CC614" s="92"/>
      <c r="CD614" s="92"/>
      <c r="CE614" s="92"/>
      <c r="CF614" s="92"/>
      <c r="CG614" s="92"/>
      <c r="CH614" s="92"/>
      <c r="CI614" s="92"/>
      <c r="CJ614" s="92"/>
      <c r="CK614" s="92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2"/>
      <c r="DE614" s="92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/>
      <c r="DS614" s="92"/>
      <c r="DT614" s="92"/>
      <c r="DU614" s="92"/>
      <c r="DV614" s="92"/>
      <c r="DW614" s="92"/>
      <c r="DX614" s="92"/>
      <c r="DY614" s="92"/>
      <c r="DZ614" s="92"/>
      <c r="EA614" s="92"/>
      <c r="EB614" s="92"/>
      <c r="EC614" s="92"/>
      <c r="ED614" s="92"/>
      <c r="EE614" s="114"/>
      <c r="ER614" s="31" t="str">
        <f>'Avoided Cost Case'!ER614</f>
        <v xml:space="preserve"> - </v>
      </c>
    </row>
    <row r="615" spans="1:148" hidden="1">
      <c r="C615" s="23" t="str">
        <f>'Avoided Cost Case'!C615</f>
        <v>Currant Creek</v>
      </c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/>
      <c r="BU615" s="92"/>
      <c r="BV615" s="92"/>
      <c r="BW615" s="92"/>
      <c r="BX615" s="92"/>
      <c r="BY615" s="92"/>
      <c r="BZ615" s="92"/>
      <c r="CA615" s="92"/>
      <c r="CB615" s="92"/>
      <c r="CC615" s="92"/>
      <c r="CD615" s="92"/>
      <c r="CE615" s="92"/>
      <c r="CF615" s="92"/>
      <c r="CG615" s="92"/>
      <c r="CH615" s="92"/>
      <c r="CI615" s="92"/>
      <c r="CJ615" s="92"/>
      <c r="CK615" s="92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2"/>
      <c r="DE615" s="92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/>
      <c r="DS615" s="92"/>
      <c r="DT615" s="92"/>
      <c r="DU615" s="92"/>
      <c r="DV615" s="92"/>
      <c r="DW615" s="92"/>
      <c r="DX615" s="92"/>
      <c r="DY615" s="92"/>
      <c r="DZ615" s="92"/>
      <c r="EA615" s="92"/>
      <c r="EB615" s="92"/>
      <c r="EC615" s="92"/>
      <c r="ED615" s="92"/>
      <c r="EE615" s="114"/>
      <c r="ER615" s="31" t="str">
        <f>'Avoided Cost Case'!ER615</f>
        <v xml:space="preserve"> - </v>
      </c>
    </row>
    <row r="616" spans="1:148" hidden="1">
      <c r="C616" s="23" t="str">
        <f>'Avoided Cost Case'!C616</f>
        <v>Gadsby</v>
      </c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/>
      <c r="BU616" s="92"/>
      <c r="BV616" s="92"/>
      <c r="BW616" s="92"/>
      <c r="BX616" s="92"/>
      <c r="BY616" s="92"/>
      <c r="BZ616" s="92"/>
      <c r="CA616" s="92"/>
      <c r="CB616" s="92"/>
      <c r="CC616" s="92"/>
      <c r="CD616" s="92"/>
      <c r="CE616" s="92"/>
      <c r="CF616" s="92"/>
      <c r="CG616" s="92"/>
      <c r="CH616" s="92"/>
      <c r="CI616" s="92"/>
      <c r="CJ616" s="92"/>
      <c r="CK616" s="92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2"/>
      <c r="DE616" s="92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/>
      <c r="DS616" s="92"/>
      <c r="DT616" s="92"/>
      <c r="DU616" s="92"/>
      <c r="DV616" s="92"/>
      <c r="DW616" s="92"/>
      <c r="DX616" s="92"/>
      <c r="DY616" s="92"/>
      <c r="DZ616" s="92"/>
      <c r="EA616" s="92"/>
      <c r="EB616" s="92"/>
      <c r="EC616" s="92"/>
      <c r="ED616" s="92"/>
      <c r="EE616" s="114"/>
      <c r="ER616" s="31" t="str">
        <f>'Avoided Cost Case'!ER616</f>
        <v xml:space="preserve"> - </v>
      </c>
    </row>
    <row r="617" spans="1:148" hidden="1">
      <c r="C617" s="23" t="str">
        <f>'Avoided Cost Case'!C617</f>
        <v>Gadsby CT</v>
      </c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/>
      <c r="BU617" s="92"/>
      <c r="BV617" s="92"/>
      <c r="BW617" s="92"/>
      <c r="BX617" s="92"/>
      <c r="BY617" s="92"/>
      <c r="BZ617" s="92"/>
      <c r="CA617" s="92"/>
      <c r="CB617" s="92"/>
      <c r="CC617" s="92"/>
      <c r="CD617" s="92"/>
      <c r="CE617" s="92"/>
      <c r="CF617" s="92"/>
      <c r="CG617" s="92"/>
      <c r="CH617" s="92"/>
      <c r="CI617" s="92"/>
      <c r="CJ617" s="92"/>
      <c r="CK617" s="92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2"/>
      <c r="DE617" s="92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/>
      <c r="DS617" s="92"/>
      <c r="DT617" s="92"/>
      <c r="DU617" s="92"/>
      <c r="DV617" s="92"/>
      <c r="DW617" s="92"/>
      <c r="DX617" s="92"/>
      <c r="DY617" s="92"/>
      <c r="DZ617" s="92"/>
      <c r="EA617" s="92"/>
      <c r="EB617" s="92"/>
      <c r="EC617" s="92"/>
      <c r="ED617" s="92"/>
      <c r="EE617" s="114"/>
      <c r="ER617" s="31" t="str">
        <f>'Avoided Cost Case'!ER617</f>
        <v xml:space="preserve"> - </v>
      </c>
    </row>
    <row r="618" spans="1:148" hidden="1">
      <c r="C618" s="23" t="str">
        <f>'Avoided Cost Case'!C618</f>
        <v>Hermiston</v>
      </c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/>
      <c r="BU618" s="92"/>
      <c r="BV618" s="92"/>
      <c r="BW618" s="92"/>
      <c r="BX618" s="92"/>
      <c r="BY618" s="92"/>
      <c r="BZ618" s="92"/>
      <c r="CA618" s="92"/>
      <c r="CB618" s="92"/>
      <c r="CC618" s="92"/>
      <c r="CD618" s="92"/>
      <c r="CE618" s="92"/>
      <c r="CF618" s="92"/>
      <c r="CG618" s="92"/>
      <c r="CH618" s="92"/>
      <c r="CI618" s="92"/>
      <c r="CJ618" s="92"/>
      <c r="CK618" s="92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2"/>
      <c r="DE618" s="92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/>
      <c r="DS618" s="92"/>
      <c r="DT618" s="92"/>
      <c r="DU618" s="92"/>
      <c r="DV618" s="92"/>
      <c r="DW618" s="92"/>
      <c r="DX618" s="92"/>
      <c r="DY618" s="92"/>
      <c r="DZ618" s="92"/>
      <c r="EA618" s="92"/>
      <c r="EB618" s="92"/>
      <c r="EC618" s="92"/>
      <c r="ED618" s="92"/>
      <c r="EE618" s="114"/>
      <c r="ER618" s="31" t="str">
        <f>'Avoided Cost Case'!ER618</f>
        <v xml:space="preserve"> - </v>
      </c>
    </row>
    <row r="619" spans="1:148" hidden="1">
      <c r="C619" s="23" t="str">
        <f>'Avoided Cost Case'!C619</f>
        <v>Lake Side 1</v>
      </c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/>
      <c r="BU619" s="92"/>
      <c r="BV619" s="92"/>
      <c r="BW619" s="92"/>
      <c r="BX619" s="92"/>
      <c r="BY619" s="92"/>
      <c r="BZ619" s="92"/>
      <c r="CA619" s="92"/>
      <c r="CB619" s="92"/>
      <c r="CC619" s="92"/>
      <c r="CD619" s="92"/>
      <c r="CE619" s="92"/>
      <c r="CF619" s="92"/>
      <c r="CG619" s="92"/>
      <c r="CH619" s="92"/>
      <c r="CI619" s="92"/>
      <c r="CJ619" s="92"/>
      <c r="CK619" s="92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2"/>
      <c r="DE619" s="92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/>
      <c r="DS619" s="92"/>
      <c r="DT619" s="92"/>
      <c r="DU619" s="92"/>
      <c r="DV619" s="92"/>
      <c r="DW619" s="92"/>
      <c r="DX619" s="92"/>
      <c r="DY619" s="92"/>
      <c r="DZ619" s="92"/>
      <c r="EA619" s="92"/>
      <c r="EB619" s="92"/>
      <c r="EC619" s="92"/>
      <c r="ED619" s="92"/>
      <c r="EE619" s="114"/>
      <c r="ER619" s="31" t="str">
        <f>'Avoided Cost Case'!ER619</f>
        <v xml:space="preserve"> - </v>
      </c>
    </row>
    <row r="620" spans="1:148" hidden="1">
      <c r="C620" s="23" t="str">
        <f>'Avoided Cost Case'!C620</f>
        <v>Lake Side 2</v>
      </c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2"/>
      <c r="BX620" s="92"/>
      <c r="BY620" s="92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2"/>
      <c r="DE620" s="92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/>
      <c r="DS620" s="92"/>
      <c r="DT620" s="92"/>
      <c r="DU620" s="92"/>
      <c r="DV620" s="92"/>
      <c r="DW620" s="92"/>
      <c r="DX620" s="92"/>
      <c r="DY620" s="92"/>
      <c r="DZ620" s="92"/>
      <c r="EA620" s="92"/>
      <c r="EB620" s="92"/>
      <c r="EC620" s="92"/>
      <c r="ED620" s="92"/>
      <c r="EE620" s="114"/>
      <c r="ER620" s="31" t="str">
        <f>'Avoided Cost Case'!ER620</f>
        <v xml:space="preserve"> - </v>
      </c>
    </row>
    <row r="621" spans="1:148" hidden="1">
      <c r="C621" s="23" t="str">
        <f>'Avoided Cost Case'!C621</f>
        <v>Naughton - Gas</v>
      </c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2"/>
      <c r="BX621" s="92"/>
      <c r="BY621" s="92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2"/>
      <c r="DE621" s="92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/>
      <c r="DS621" s="92"/>
      <c r="DT621" s="92"/>
      <c r="DU621" s="92"/>
      <c r="DV621" s="92"/>
      <c r="DW621" s="92"/>
      <c r="DX621" s="92"/>
      <c r="DY621" s="92"/>
      <c r="DZ621" s="92"/>
      <c r="EA621" s="92"/>
      <c r="EB621" s="92"/>
      <c r="EC621" s="92"/>
      <c r="ED621" s="92"/>
      <c r="EE621" s="114"/>
      <c r="ER621" s="31" t="str">
        <f>'Avoided Cost Case'!ER621</f>
        <v xml:space="preserve"> - </v>
      </c>
    </row>
    <row r="622" spans="1:148" hidden="1"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2"/>
      <c r="BX622" s="92"/>
      <c r="BY622" s="92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2"/>
      <c r="DE622" s="92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/>
      <c r="DS622" s="92"/>
      <c r="DT622" s="92"/>
      <c r="DU622" s="92"/>
      <c r="DV622" s="92"/>
      <c r="DW622" s="92"/>
      <c r="DX622" s="92"/>
      <c r="DY622" s="92"/>
      <c r="DZ622" s="92"/>
      <c r="EA622" s="92"/>
      <c r="EB622" s="92"/>
      <c r="EC622" s="92"/>
      <c r="ED622" s="92"/>
      <c r="EE622" s="114"/>
      <c r="ER622" s="9"/>
    </row>
    <row r="623" spans="1:148" s="22" customFormat="1" hidden="1">
      <c r="A623" s="3"/>
      <c r="B623" s="23"/>
      <c r="C623" s="23" t="str">
        <f>'Avoided Cost Case'!C623</f>
        <v>IRP15 - 423 MW CCCT - Wyo NE</v>
      </c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/>
      <c r="BT623" s="92"/>
      <c r="BU623" s="92"/>
      <c r="BV623" s="92"/>
      <c r="BW623" s="92"/>
      <c r="BX623" s="92"/>
      <c r="BY623" s="92"/>
      <c r="BZ623" s="92"/>
      <c r="CA623" s="92"/>
      <c r="CB623" s="92"/>
      <c r="CC623" s="92"/>
      <c r="CD623" s="92"/>
      <c r="CE623" s="92"/>
      <c r="CF623" s="92"/>
      <c r="CG623" s="92"/>
      <c r="CH623" s="92"/>
      <c r="CI623" s="92"/>
      <c r="CJ623" s="92"/>
      <c r="CK623" s="92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2"/>
      <c r="DE623" s="92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/>
      <c r="DS623" s="92"/>
      <c r="DT623" s="92"/>
      <c r="DU623" s="92"/>
      <c r="DV623" s="92"/>
      <c r="DW623" s="92"/>
      <c r="DX623" s="92"/>
      <c r="DY623" s="92"/>
      <c r="DZ623" s="92"/>
      <c r="EA623" s="92"/>
      <c r="EB623" s="92"/>
      <c r="EC623" s="92"/>
      <c r="ED623" s="92"/>
      <c r="EE623" s="114"/>
      <c r="EG623" s="58"/>
      <c r="EH623" s="58"/>
      <c r="EI623" s="58"/>
      <c r="EJ623" s="58"/>
      <c r="EK623" s="58"/>
      <c r="EL623" s="58"/>
      <c r="EM623" s="58"/>
      <c r="EN623" s="58"/>
      <c r="EO623" s="58"/>
      <c r="EP623" s="58"/>
      <c r="EQ623" s="58"/>
      <c r="ER623" s="31" t="str">
        <f>'Avoided Cost Case'!ER623</f>
        <v>Hide Row</v>
      </c>
    </row>
    <row r="624" spans="1:148" s="22" customFormat="1" hidden="1">
      <c r="A624" s="3"/>
      <c r="B624" s="23"/>
      <c r="C624" s="23" t="str">
        <f>'Avoided Cost Case'!C624</f>
        <v>IRP15 - 423 MW CCCT - Clvr 1</v>
      </c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/>
      <c r="BT624" s="92"/>
      <c r="BU624" s="92"/>
      <c r="BV624" s="92"/>
      <c r="BW624" s="92"/>
      <c r="BX624" s="92"/>
      <c r="BY624" s="92"/>
      <c r="BZ624" s="92"/>
      <c r="CA624" s="92"/>
      <c r="CB624" s="92"/>
      <c r="CC624" s="92"/>
      <c r="CD624" s="92"/>
      <c r="CE624" s="92"/>
      <c r="CF624" s="92"/>
      <c r="CG624" s="92"/>
      <c r="CH624" s="92"/>
      <c r="CI624" s="92"/>
      <c r="CJ624" s="92"/>
      <c r="CK624" s="92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2"/>
      <c r="DE624" s="92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/>
      <c r="DS624" s="92"/>
      <c r="DT624" s="92"/>
      <c r="DU624" s="92"/>
      <c r="DV624" s="92"/>
      <c r="DW624" s="92"/>
      <c r="DX624" s="92"/>
      <c r="DY624" s="92"/>
      <c r="DZ624" s="92"/>
      <c r="EA624" s="92"/>
      <c r="EB624" s="92"/>
      <c r="EC624" s="92"/>
      <c r="ED624" s="92"/>
      <c r="EE624" s="114"/>
      <c r="EG624" s="58"/>
      <c r="EH624" s="58"/>
      <c r="EI624" s="58"/>
      <c r="EJ624" s="58"/>
      <c r="EK624" s="58"/>
      <c r="EL624" s="58"/>
      <c r="EM624" s="58"/>
      <c r="EN624" s="58"/>
      <c r="EO624" s="58"/>
      <c r="EP624" s="58"/>
      <c r="EQ624" s="58"/>
      <c r="ER624" s="31" t="str">
        <f>'Avoided Cost Case'!ER624</f>
        <v>Hide Row</v>
      </c>
    </row>
    <row r="625" spans="1:148" s="22" customFormat="1" hidden="1">
      <c r="A625" s="3"/>
      <c r="B625" s="23"/>
      <c r="C625" s="23" t="str">
        <f>'Avoided Cost Case'!C625</f>
        <v>IRP15 - 423 MW CCCT - Clvr 2</v>
      </c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/>
      <c r="BT625" s="92"/>
      <c r="BU625" s="92"/>
      <c r="BV625" s="92"/>
      <c r="BW625" s="92"/>
      <c r="BX625" s="92"/>
      <c r="BY625" s="92"/>
      <c r="BZ625" s="92"/>
      <c r="CA625" s="92"/>
      <c r="CB625" s="92"/>
      <c r="CC625" s="92"/>
      <c r="CD625" s="92"/>
      <c r="CE625" s="92"/>
      <c r="CF625" s="92"/>
      <c r="CG625" s="92"/>
      <c r="CH625" s="92"/>
      <c r="CI625" s="92"/>
      <c r="CJ625" s="92"/>
      <c r="CK625" s="92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2"/>
      <c r="DE625" s="92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/>
      <c r="DS625" s="92"/>
      <c r="DT625" s="92"/>
      <c r="DU625" s="92"/>
      <c r="DV625" s="92"/>
      <c r="DW625" s="92"/>
      <c r="DX625" s="92"/>
      <c r="DY625" s="92"/>
      <c r="DZ625" s="92"/>
      <c r="EA625" s="92"/>
      <c r="EB625" s="92"/>
      <c r="EC625" s="92"/>
      <c r="ED625" s="92"/>
      <c r="EE625" s="114"/>
      <c r="EG625" s="58"/>
      <c r="EH625" s="58"/>
      <c r="EI625" s="58"/>
      <c r="EJ625" s="58"/>
      <c r="EK625" s="58"/>
      <c r="EL625" s="58"/>
      <c r="EM625" s="58"/>
      <c r="EN625" s="58"/>
      <c r="EO625" s="58"/>
      <c r="EP625" s="58"/>
      <c r="EQ625" s="58"/>
      <c r="ER625" s="31" t="str">
        <f>'Avoided Cost Case'!ER625</f>
        <v>Hide Row</v>
      </c>
    </row>
    <row r="626" spans="1:148" s="22" customFormat="1" hidden="1">
      <c r="A626" s="3"/>
      <c r="B626" s="23"/>
      <c r="C626" s="23" t="str">
        <f>'Avoided Cost Case'!C626</f>
        <v>IRP15 - 313 MW CCCT - Wyo NE</v>
      </c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/>
      <c r="BT626" s="92"/>
      <c r="BU626" s="92"/>
      <c r="BV626" s="92"/>
      <c r="BW626" s="92"/>
      <c r="BX626" s="92"/>
      <c r="BY626" s="92"/>
      <c r="BZ626" s="92"/>
      <c r="CA626" s="92"/>
      <c r="CB626" s="92"/>
      <c r="CC626" s="92"/>
      <c r="CD626" s="92"/>
      <c r="CE626" s="92"/>
      <c r="CF626" s="92"/>
      <c r="CG626" s="92"/>
      <c r="CH626" s="92"/>
      <c r="CI626" s="92"/>
      <c r="CJ626" s="92"/>
      <c r="CK626" s="92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2"/>
      <c r="DE626" s="92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/>
      <c r="DS626" s="92"/>
      <c r="DT626" s="92"/>
      <c r="DU626" s="92"/>
      <c r="DV626" s="92"/>
      <c r="DW626" s="92"/>
      <c r="DX626" s="92"/>
      <c r="DY626" s="92"/>
      <c r="DZ626" s="92"/>
      <c r="EA626" s="92"/>
      <c r="EB626" s="92"/>
      <c r="EC626" s="92"/>
      <c r="ED626" s="92"/>
      <c r="EE626" s="114"/>
      <c r="EG626" s="58"/>
      <c r="EH626" s="58"/>
      <c r="EI626" s="58"/>
      <c r="EJ626" s="58"/>
      <c r="EK626" s="58"/>
      <c r="EL626" s="58"/>
      <c r="EM626" s="58"/>
      <c r="EN626" s="58"/>
      <c r="EO626" s="58"/>
      <c r="EP626" s="58"/>
      <c r="EQ626" s="58"/>
      <c r="ER626" s="31" t="str">
        <f>'Avoided Cost Case'!ER626</f>
        <v xml:space="preserve"> - </v>
      </c>
    </row>
    <row r="627" spans="1:148" s="22" customFormat="1" hidden="1">
      <c r="A627" s="3"/>
      <c r="B627" s="23"/>
      <c r="C627" s="23" t="str">
        <f>'Avoided Cost Case'!C627</f>
        <v>IRP15 - 635 MW CCCT - UT N 1</v>
      </c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/>
      <c r="BT627" s="92"/>
      <c r="BU627" s="92"/>
      <c r="BV627" s="92"/>
      <c r="BW627" s="92"/>
      <c r="BX627" s="92"/>
      <c r="BY627" s="92"/>
      <c r="BZ627" s="92"/>
      <c r="CA627" s="92"/>
      <c r="CB627" s="92"/>
      <c r="CC627" s="92"/>
      <c r="CD627" s="92"/>
      <c r="CE627" s="92"/>
      <c r="CF627" s="92"/>
      <c r="CG627" s="92"/>
      <c r="CH627" s="92"/>
      <c r="CI627" s="92"/>
      <c r="CJ627" s="92"/>
      <c r="CK627" s="92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2"/>
      <c r="DE627" s="92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/>
      <c r="DS627" s="92"/>
      <c r="DT627" s="92"/>
      <c r="DU627" s="92"/>
      <c r="DV627" s="92"/>
      <c r="DW627" s="92"/>
      <c r="DX627" s="92"/>
      <c r="DY627" s="92"/>
      <c r="DZ627" s="92"/>
      <c r="EA627" s="92"/>
      <c r="EB627" s="92"/>
      <c r="EC627" s="92"/>
      <c r="ED627" s="92"/>
      <c r="EE627" s="114"/>
      <c r="EG627" s="58"/>
      <c r="EH627" s="58"/>
      <c r="EI627" s="58"/>
      <c r="EJ627" s="58"/>
      <c r="EK627" s="58"/>
      <c r="EL627" s="58"/>
      <c r="EM627" s="58"/>
      <c r="EN627" s="58"/>
      <c r="EO627" s="58"/>
      <c r="EP627" s="58"/>
      <c r="EQ627" s="58"/>
      <c r="ER627" s="31" t="str">
        <f>'Avoided Cost Case'!ER627</f>
        <v xml:space="preserve"> - </v>
      </c>
    </row>
    <row r="628" spans="1:148" s="22" customFormat="1" hidden="1">
      <c r="A628" s="3"/>
      <c r="B628" s="23"/>
      <c r="C628" s="23" t="str">
        <f>'Avoided Cost Case'!C628</f>
        <v>IRP15 - 635 MW CCCT - UT N 2</v>
      </c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/>
      <c r="DT628" s="92"/>
      <c r="DU628" s="92"/>
      <c r="DV628" s="92"/>
      <c r="DW628" s="92"/>
      <c r="DX628" s="92"/>
      <c r="DY628" s="92"/>
      <c r="DZ628" s="92"/>
      <c r="EA628" s="92"/>
      <c r="EB628" s="92"/>
      <c r="EC628" s="92"/>
      <c r="ED628" s="92"/>
      <c r="EE628" s="114"/>
      <c r="EG628" s="58"/>
      <c r="EH628" s="58"/>
      <c r="EI628" s="58"/>
      <c r="EJ628" s="58"/>
      <c r="EK628" s="58"/>
      <c r="EL628" s="58"/>
      <c r="EM628" s="58"/>
      <c r="EN628" s="58"/>
      <c r="EO628" s="58"/>
      <c r="EP628" s="58"/>
      <c r="EQ628" s="58"/>
      <c r="ER628" s="31" t="str">
        <f>'Avoided Cost Case'!ER628</f>
        <v xml:space="preserve"> - </v>
      </c>
    </row>
    <row r="629" spans="1:148" s="22" customFormat="1" hidden="1">
      <c r="A629" s="3"/>
      <c r="B629" s="23"/>
      <c r="C629" s="23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G629" s="58"/>
      <c r="EH629" s="58"/>
      <c r="EI629" s="58"/>
      <c r="EJ629" s="58"/>
      <c r="EK629" s="58"/>
      <c r="EL629" s="58"/>
      <c r="EM629" s="58"/>
      <c r="EN629" s="58"/>
      <c r="EO629" s="58"/>
      <c r="EP629" s="58"/>
      <c r="EQ629" s="58"/>
      <c r="ER629" s="31" t="str">
        <f>'Avoided Cost Case'!ER629</f>
        <v xml:space="preserve"> - </v>
      </c>
    </row>
    <row r="630" spans="1:148" ht="15.75" hidden="1">
      <c r="A630" s="17" t="str">
        <f>'Avoided Cost Case'!A630</f>
        <v>Peak Capacity (Nameplate)</v>
      </c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</row>
    <row r="631" spans="1:148" hidden="1">
      <c r="C631" s="23" t="str">
        <f>'Avoided Cost Case'!C631</f>
        <v>Blundell</v>
      </c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5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5"/>
      <c r="CL631" s="115"/>
      <c r="CM631" s="115"/>
      <c r="CN631" s="115"/>
      <c r="CO631" s="115"/>
      <c r="CP631" s="115"/>
      <c r="CQ631" s="115"/>
      <c r="CR631" s="115"/>
      <c r="CS631" s="115"/>
      <c r="CT631" s="115"/>
      <c r="CU631" s="115"/>
      <c r="CV631" s="115"/>
      <c r="CW631" s="115"/>
      <c r="CX631" s="115"/>
      <c r="CY631" s="115"/>
      <c r="CZ631" s="115"/>
      <c r="DA631" s="115"/>
      <c r="DB631" s="115"/>
      <c r="DC631" s="115"/>
      <c r="DD631" s="115"/>
      <c r="DE631" s="115"/>
      <c r="DF631" s="115"/>
      <c r="DG631" s="115"/>
      <c r="DH631" s="115"/>
      <c r="DI631" s="115"/>
      <c r="DJ631" s="115"/>
      <c r="DK631" s="115"/>
      <c r="DL631" s="115"/>
      <c r="DM631" s="115"/>
      <c r="DN631" s="115"/>
      <c r="DO631" s="115"/>
      <c r="DP631" s="115"/>
      <c r="DQ631" s="115"/>
      <c r="DR631" s="115"/>
      <c r="DS631" s="115"/>
      <c r="DT631" s="115"/>
      <c r="DU631" s="115"/>
      <c r="DV631" s="115"/>
      <c r="DW631" s="115"/>
      <c r="DX631" s="115"/>
      <c r="DY631" s="115"/>
      <c r="DZ631" s="115"/>
      <c r="EA631" s="115"/>
      <c r="EB631" s="115"/>
      <c r="EC631" s="115"/>
      <c r="ED631" s="115"/>
      <c r="EE631" s="116"/>
      <c r="EM631" s="97"/>
    </row>
    <row r="632" spans="1:148" hidden="1"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5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  <c r="CJ632" s="115"/>
      <c r="CK632" s="115"/>
      <c r="CL632" s="115"/>
      <c r="CM632" s="115"/>
      <c r="CN632" s="115"/>
      <c r="CO632" s="115"/>
      <c r="CP632" s="115"/>
      <c r="CQ632" s="115"/>
      <c r="CR632" s="115"/>
      <c r="CS632" s="115"/>
      <c r="CT632" s="115"/>
      <c r="CU632" s="115"/>
      <c r="CV632" s="115"/>
      <c r="CW632" s="115"/>
      <c r="CX632" s="115"/>
      <c r="CY632" s="115"/>
      <c r="CZ632" s="115"/>
      <c r="DA632" s="115"/>
      <c r="DB632" s="115"/>
      <c r="DC632" s="115"/>
      <c r="DD632" s="115"/>
      <c r="DE632" s="115"/>
      <c r="DF632" s="115"/>
      <c r="DG632" s="115"/>
      <c r="DH632" s="115"/>
      <c r="DI632" s="115"/>
      <c r="DJ632" s="115"/>
      <c r="DK632" s="115"/>
      <c r="DL632" s="115"/>
      <c r="DM632" s="115"/>
      <c r="DN632" s="115"/>
      <c r="DO632" s="115"/>
      <c r="DP632" s="115"/>
      <c r="DQ632" s="115"/>
      <c r="DR632" s="115"/>
      <c r="DS632" s="115"/>
      <c r="DT632" s="115"/>
      <c r="DU632" s="115"/>
      <c r="DV632" s="115"/>
      <c r="DW632" s="115"/>
      <c r="DX632" s="115"/>
      <c r="DY632" s="115"/>
      <c r="DZ632" s="115"/>
      <c r="EA632" s="115"/>
      <c r="EB632" s="115"/>
      <c r="EC632" s="115"/>
      <c r="ED632" s="115"/>
      <c r="EE632" s="116"/>
    </row>
    <row r="633" spans="1:148" hidden="1">
      <c r="C633" s="23" t="str">
        <f>'Avoided Cost Case'!C633</f>
        <v>Carbon</v>
      </c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5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  <c r="CJ633" s="115"/>
      <c r="CK633" s="115"/>
      <c r="CL633" s="115"/>
      <c r="CM633" s="115"/>
      <c r="CN633" s="115"/>
      <c r="CO633" s="115"/>
      <c r="CP633" s="115"/>
      <c r="CQ633" s="115"/>
      <c r="CR633" s="115"/>
      <c r="CS633" s="115"/>
      <c r="CT633" s="115"/>
      <c r="CU633" s="115"/>
      <c r="CV633" s="115"/>
      <c r="CW633" s="115"/>
      <c r="CX633" s="115"/>
      <c r="CY633" s="115"/>
      <c r="CZ633" s="115"/>
      <c r="DA633" s="115"/>
      <c r="DB633" s="115"/>
      <c r="DC633" s="115"/>
      <c r="DD633" s="115"/>
      <c r="DE633" s="115"/>
      <c r="DF633" s="115"/>
      <c r="DG633" s="115"/>
      <c r="DH633" s="115"/>
      <c r="DI633" s="115"/>
      <c r="DJ633" s="115"/>
      <c r="DK633" s="115"/>
      <c r="DL633" s="115"/>
      <c r="DM633" s="115"/>
      <c r="DN633" s="115"/>
      <c r="DO633" s="115"/>
      <c r="DP633" s="115"/>
      <c r="DQ633" s="115"/>
      <c r="DR633" s="115"/>
      <c r="DS633" s="115"/>
      <c r="DT633" s="115"/>
      <c r="DU633" s="115"/>
      <c r="DV633" s="115"/>
      <c r="DW633" s="115"/>
      <c r="DX633" s="115"/>
      <c r="DY633" s="115"/>
      <c r="DZ633" s="115"/>
      <c r="EA633" s="115"/>
      <c r="EB633" s="115"/>
      <c r="EC633" s="115"/>
      <c r="ED633" s="115"/>
      <c r="EE633" s="116"/>
      <c r="ER633" s="31" t="str">
        <f>'Avoided Cost Case'!ER633</f>
        <v xml:space="preserve"> - </v>
      </c>
    </row>
    <row r="634" spans="1:148" hidden="1">
      <c r="C634" s="23" t="str">
        <f>'Avoided Cost Case'!C634</f>
        <v>Cholla</v>
      </c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  <c r="CJ634" s="115"/>
      <c r="CK634" s="115"/>
      <c r="CL634" s="115"/>
      <c r="CM634" s="115"/>
      <c r="CN634" s="115"/>
      <c r="CO634" s="115"/>
      <c r="CP634" s="115"/>
      <c r="CQ634" s="115"/>
      <c r="CR634" s="115"/>
      <c r="CS634" s="115"/>
      <c r="CT634" s="115"/>
      <c r="CU634" s="115"/>
      <c r="CV634" s="115"/>
      <c r="CW634" s="115"/>
      <c r="CX634" s="115"/>
      <c r="CY634" s="115"/>
      <c r="CZ634" s="115"/>
      <c r="DA634" s="115"/>
      <c r="DB634" s="115"/>
      <c r="DC634" s="115"/>
      <c r="DD634" s="115"/>
      <c r="DE634" s="115"/>
      <c r="DF634" s="115"/>
      <c r="DG634" s="115"/>
      <c r="DH634" s="115"/>
      <c r="DI634" s="115"/>
      <c r="DJ634" s="115"/>
      <c r="DK634" s="115"/>
      <c r="DL634" s="115"/>
      <c r="DM634" s="115"/>
      <c r="DN634" s="115"/>
      <c r="DO634" s="115"/>
      <c r="DP634" s="115"/>
      <c r="DQ634" s="115"/>
      <c r="DR634" s="115"/>
      <c r="DS634" s="115"/>
      <c r="DT634" s="115"/>
      <c r="DU634" s="115"/>
      <c r="DV634" s="115"/>
      <c r="DW634" s="115"/>
      <c r="DX634" s="115"/>
      <c r="DY634" s="115"/>
      <c r="DZ634" s="115"/>
      <c r="EA634" s="115"/>
      <c r="EB634" s="115"/>
      <c r="EC634" s="115"/>
      <c r="ED634" s="115"/>
      <c r="EE634" s="116"/>
      <c r="ER634" s="31" t="str">
        <f>'Avoided Cost Case'!ER634</f>
        <v xml:space="preserve"> - </v>
      </c>
    </row>
    <row r="635" spans="1:148" hidden="1">
      <c r="C635" s="23" t="str">
        <f>'Avoided Cost Case'!C635</f>
        <v>Colstrip</v>
      </c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5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  <c r="CJ635" s="115"/>
      <c r="CK635" s="115"/>
      <c r="CL635" s="115"/>
      <c r="CM635" s="115"/>
      <c r="CN635" s="115"/>
      <c r="CO635" s="115"/>
      <c r="CP635" s="115"/>
      <c r="CQ635" s="115"/>
      <c r="CR635" s="115"/>
      <c r="CS635" s="115"/>
      <c r="CT635" s="115"/>
      <c r="CU635" s="115"/>
      <c r="CV635" s="115"/>
      <c r="CW635" s="115"/>
      <c r="CX635" s="115"/>
      <c r="CY635" s="115"/>
      <c r="CZ635" s="115"/>
      <c r="DA635" s="115"/>
      <c r="DB635" s="115"/>
      <c r="DC635" s="115"/>
      <c r="DD635" s="115"/>
      <c r="DE635" s="115"/>
      <c r="DF635" s="115"/>
      <c r="DG635" s="115"/>
      <c r="DH635" s="115"/>
      <c r="DI635" s="115"/>
      <c r="DJ635" s="115"/>
      <c r="DK635" s="115"/>
      <c r="DL635" s="115"/>
      <c r="DM635" s="115"/>
      <c r="DN635" s="115"/>
      <c r="DO635" s="115"/>
      <c r="DP635" s="115"/>
      <c r="DQ635" s="115"/>
      <c r="DR635" s="115"/>
      <c r="DS635" s="115"/>
      <c r="DT635" s="115"/>
      <c r="DU635" s="115"/>
      <c r="DV635" s="115"/>
      <c r="DW635" s="115"/>
      <c r="DX635" s="115"/>
      <c r="DY635" s="115"/>
      <c r="DZ635" s="115"/>
      <c r="EA635" s="115"/>
      <c r="EB635" s="115"/>
      <c r="EC635" s="115"/>
      <c r="ED635" s="115"/>
      <c r="EE635" s="116"/>
      <c r="ER635" s="31" t="str">
        <f>'Avoided Cost Case'!ER635</f>
        <v xml:space="preserve"> - </v>
      </c>
    </row>
    <row r="636" spans="1:148" hidden="1">
      <c r="C636" s="23" t="str">
        <f>'Avoided Cost Case'!C636</f>
        <v>Craig</v>
      </c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5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5"/>
      <c r="CL636" s="115"/>
      <c r="CM636" s="115"/>
      <c r="CN636" s="115"/>
      <c r="CO636" s="115"/>
      <c r="CP636" s="115"/>
      <c r="CQ636" s="115"/>
      <c r="CR636" s="115"/>
      <c r="CS636" s="115"/>
      <c r="CT636" s="115"/>
      <c r="CU636" s="115"/>
      <c r="CV636" s="115"/>
      <c r="CW636" s="115"/>
      <c r="CX636" s="115"/>
      <c r="CY636" s="115"/>
      <c r="CZ636" s="115"/>
      <c r="DA636" s="115"/>
      <c r="DB636" s="115"/>
      <c r="DC636" s="115"/>
      <c r="DD636" s="115"/>
      <c r="DE636" s="115"/>
      <c r="DF636" s="115"/>
      <c r="DG636" s="115"/>
      <c r="DH636" s="115"/>
      <c r="DI636" s="115"/>
      <c r="DJ636" s="115"/>
      <c r="DK636" s="115"/>
      <c r="DL636" s="115"/>
      <c r="DM636" s="115"/>
      <c r="DN636" s="115"/>
      <c r="DO636" s="115"/>
      <c r="DP636" s="115"/>
      <c r="DQ636" s="115"/>
      <c r="DR636" s="115"/>
      <c r="DS636" s="115"/>
      <c r="DT636" s="115"/>
      <c r="DU636" s="115"/>
      <c r="DV636" s="115"/>
      <c r="DW636" s="115"/>
      <c r="DX636" s="115"/>
      <c r="DY636" s="115"/>
      <c r="DZ636" s="115"/>
      <c r="EA636" s="115"/>
      <c r="EB636" s="115"/>
      <c r="EC636" s="115"/>
      <c r="ED636" s="115"/>
      <c r="EE636" s="116"/>
      <c r="ER636" s="31" t="str">
        <f>'Avoided Cost Case'!ER636</f>
        <v xml:space="preserve"> - </v>
      </c>
    </row>
    <row r="637" spans="1:148" hidden="1">
      <c r="C637" s="23" t="str">
        <f>'Avoided Cost Case'!C637</f>
        <v>Dave Johnston</v>
      </c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5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  <c r="CJ637" s="115"/>
      <c r="CK637" s="115"/>
      <c r="CL637" s="115"/>
      <c r="CM637" s="115"/>
      <c r="CN637" s="115"/>
      <c r="CO637" s="115"/>
      <c r="CP637" s="115"/>
      <c r="CQ637" s="115"/>
      <c r="CR637" s="115"/>
      <c r="CS637" s="115"/>
      <c r="CT637" s="115"/>
      <c r="CU637" s="115"/>
      <c r="CV637" s="115"/>
      <c r="CW637" s="115"/>
      <c r="CX637" s="115"/>
      <c r="CY637" s="115"/>
      <c r="CZ637" s="115"/>
      <c r="DA637" s="115"/>
      <c r="DB637" s="115"/>
      <c r="DC637" s="115"/>
      <c r="DD637" s="115"/>
      <c r="DE637" s="115"/>
      <c r="DF637" s="115"/>
      <c r="DG637" s="115"/>
      <c r="DH637" s="115"/>
      <c r="DI637" s="115"/>
      <c r="DJ637" s="115"/>
      <c r="DK637" s="115"/>
      <c r="DL637" s="115"/>
      <c r="DM637" s="115"/>
      <c r="DN637" s="115"/>
      <c r="DO637" s="115"/>
      <c r="DP637" s="115"/>
      <c r="DQ637" s="115"/>
      <c r="DR637" s="115"/>
      <c r="DS637" s="115"/>
      <c r="DT637" s="115"/>
      <c r="DU637" s="115"/>
      <c r="DV637" s="115"/>
      <c r="DW637" s="115"/>
      <c r="DX637" s="115"/>
      <c r="DY637" s="115"/>
      <c r="DZ637" s="115"/>
      <c r="EA637" s="115"/>
      <c r="EB637" s="115"/>
      <c r="EC637" s="115"/>
      <c r="ED637" s="115"/>
      <c r="EE637" s="116"/>
      <c r="ER637" s="31" t="str">
        <f>'Avoided Cost Case'!ER637</f>
        <v xml:space="preserve"> - </v>
      </c>
    </row>
    <row r="638" spans="1:148" hidden="1">
      <c r="C638" s="23" t="str">
        <f>'Avoided Cost Case'!C638</f>
        <v>Hayden</v>
      </c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5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  <c r="CJ638" s="115"/>
      <c r="CK638" s="115"/>
      <c r="CL638" s="115"/>
      <c r="CM638" s="115"/>
      <c r="CN638" s="115"/>
      <c r="CO638" s="115"/>
      <c r="CP638" s="115"/>
      <c r="CQ638" s="115"/>
      <c r="CR638" s="115"/>
      <c r="CS638" s="115"/>
      <c r="CT638" s="115"/>
      <c r="CU638" s="115"/>
      <c r="CV638" s="115"/>
      <c r="CW638" s="115"/>
      <c r="CX638" s="115"/>
      <c r="CY638" s="115"/>
      <c r="CZ638" s="115"/>
      <c r="DA638" s="115"/>
      <c r="DB638" s="115"/>
      <c r="DC638" s="115"/>
      <c r="DD638" s="115"/>
      <c r="DE638" s="115"/>
      <c r="DF638" s="115"/>
      <c r="DG638" s="115"/>
      <c r="DH638" s="115"/>
      <c r="DI638" s="115"/>
      <c r="DJ638" s="115"/>
      <c r="DK638" s="115"/>
      <c r="DL638" s="115"/>
      <c r="DM638" s="115"/>
      <c r="DN638" s="115"/>
      <c r="DO638" s="115"/>
      <c r="DP638" s="115"/>
      <c r="DQ638" s="115"/>
      <c r="DR638" s="115"/>
      <c r="DS638" s="115"/>
      <c r="DT638" s="115"/>
      <c r="DU638" s="115"/>
      <c r="DV638" s="115"/>
      <c r="DW638" s="115"/>
      <c r="DX638" s="115"/>
      <c r="DY638" s="115"/>
      <c r="DZ638" s="115"/>
      <c r="EA638" s="115"/>
      <c r="EB638" s="115"/>
      <c r="EC638" s="115"/>
      <c r="ED638" s="115"/>
      <c r="EE638" s="116"/>
      <c r="ER638" s="31" t="str">
        <f>'Avoided Cost Case'!ER638</f>
        <v xml:space="preserve"> - </v>
      </c>
    </row>
    <row r="639" spans="1:148" hidden="1">
      <c r="C639" s="23" t="str">
        <f>'Avoided Cost Case'!C639</f>
        <v>Hunter</v>
      </c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5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  <c r="CJ639" s="115"/>
      <c r="CK639" s="115"/>
      <c r="CL639" s="115"/>
      <c r="CM639" s="115"/>
      <c r="CN639" s="115"/>
      <c r="CO639" s="115"/>
      <c r="CP639" s="115"/>
      <c r="CQ639" s="115"/>
      <c r="CR639" s="115"/>
      <c r="CS639" s="115"/>
      <c r="CT639" s="115"/>
      <c r="CU639" s="115"/>
      <c r="CV639" s="115"/>
      <c r="CW639" s="115"/>
      <c r="CX639" s="115"/>
      <c r="CY639" s="115"/>
      <c r="CZ639" s="115"/>
      <c r="DA639" s="115"/>
      <c r="DB639" s="115"/>
      <c r="DC639" s="115"/>
      <c r="DD639" s="115"/>
      <c r="DE639" s="115"/>
      <c r="DF639" s="115"/>
      <c r="DG639" s="115"/>
      <c r="DH639" s="115"/>
      <c r="DI639" s="115"/>
      <c r="DJ639" s="115"/>
      <c r="DK639" s="115"/>
      <c r="DL639" s="115"/>
      <c r="DM639" s="115"/>
      <c r="DN639" s="115"/>
      <c r="DO639" s="115"/>
      <c r="DP639" s="115"/>
      <c r="DQ639" s="115"/>
      <c r="DR639" s="115"/>
      <c r="DS639" s="115"/>
      <c r="DT639" s="115"/>
      <c r="DU639" s="115"/>
      <c r="DV639" s="115"/>
      <c r="DW639" s="115"/>
      <c r="DX639" s="115"/>
      <c r="DY639" s="115"/>
      <c r="DZ639" s="115"/>
      <c r="EA639" s="115"/>
      <c r="EB639" s="115"/>
      <c r="EC639" s="115"/>
      <c r="ED639" s="115"/>
      <c r="EE639" s="116"/>
      <c r="ER639" s="31" t="str">
        <f>'Avoided Cost Case'!ER639</f>
        <v xml:space="preserve"> - </v>
      </c>
    </row>
    <row r="640" spans="1:148" hidden="1">
      <c r="C640" s="23" t="str">
        <f>'Avoided Cost Case'!C640</f>
        <v>Huntington</v>
      </c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5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  <c r="CJ640" s="115"/>
      <c r="CK640" s="115"/>
      <c r="CL640" s="115"/>
      <c r="CM640" s="115"/>
      <c r="CN640" s="115"/>
      <c r="CO640" s="115"/>
      <c r="CP640" s="115"/>
      <c r="CQ640" s="115"/>
      <c r="CR640" s="115"/>
      <c r="CS640" s="115"/>
      <c r="CT640" s="115"/>
      <c r="CU640" s="115"/>
      <c r="CV640" s="115"/>
      <c r="CW640" s="115"/>
      <c r="CX640" s="115"/>
      <c r="CY640" s="115"/>
      <c r="CZ640" s="115"/>
      <c r="DA640" s="115"/>
      <c r="DB640" s="115"/>
      <c r="DC640" s="115"/>
      <c r="DD640" s="115"/>
      <c r="DE640" s="115"/>
      <c r="DF640" s="115"/>
      <c r="DG640" s="115"/>
      <c r="DH640" s="115"/>
      <c r="DI640" s="115"/>
      <c r="DJ640" s="115"/>
      <c r="DK640" s="115"/>
      <c r="DL640" s="115"/>
      <c r="DM640" s="115"/>
      <c r="DN640" s="115"/>
      <c r="DO640" s="115"/>
      <c r="DP640" s="115"/>
      <c r="DQ640" s="115"/>
      <c r="DR640" s="115"/>
      <c r="DS640" s="115"/>
      <c r="DT640" s="115"/>
      <c r="DU640" s="115"/>
      <c r="DV640" s="115"/>
      <c r="DW640" s="115"/>
      <c r="DX640" s="115"/>
      <c r="DY640" s="115"/>
      <c r="DZ640" s="115"/>
      <c r="EA640" s="115"/>
      <c r="EB640" s="115"/>
      <c r="EC640" s="115"/>
      <c r="ED640" s="115"/>
      <c r="EE640" s="116"/>
      <c r="ER640" s="31" t="str">
        <f>'Avoided Cost Case'!ER640</f>
        <v xml:space="preserve"> - </v>
      </c>
    </row>
    <row r="641" spans="1:148" hidden="1">
      <c r="C641" s="23" t="str">
        <f>'Avoided Cost Case'!C641</f>
        <v>Jim Bridger</v>
      </c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  <c r="CP641" s="115"/>
      <c r="CQ641" s="115"/>
      <c r="CR641" s="115"/>
      <c r="CS641" s="115"/>
      <c r="CT641" s="115"/>
      <c r="CU641" s="115"/>
      <c r="CV641" s="115"/>
      <c r="CW641" s="115"/>
      <c r="CX641" s="115"/>
      <c r="CY641" s="115"/>
      <c r="CZ641" s="115"/>
      <c r="DA641" s="115"/>
      <c r="DB641" s="115"/>
      <c r="DC641" s="115"/>
      <c r="DD641" s="115"/>
      <c r="DE641" s="115"/>
      <c r="DF641" s="115"/>
      <c r="DG641" s="115"/>
      <c r="DH641" s="115"/>
      <c r="DI641" s="115"/>
      <c r="DJ641" s="115"/>
      <c r="DK641" s="115"/>
      <c r="DL641" s="115"/>
      <c r="DM641" s="115"/>
      <c r="DN641" s="115"/>
      <c r="DO641" s="115"/>
      <c r="DP641" s="115"/>
      <c r="DQ641" s="115"/>
      <c r="DR641" s="115"/>
      <c r="DS641" s="115"/>
      <c r="DT641" s="115"/>
      <c r="DU641" s="115"/>
      <c r="DV641" s="115"/>
      <c r="DW641" s="115"/>
      <c r="DX641" s="115"/>
      <c r="DY641" s="115"/>
      <c r="DZ641" s="115"/>
      <c r="EA641" s="115"/>
      <c r="EB641" s="115"/>
      <c r="EC641" s="115"/>
      <c r="ED641" s="115"/>
      <c r="EE641" s="116"/>
      <c r="ER641" s="31" t="str">
        <f>'Avoided Cost Case'!ER641</f>
        <v xml:space="preserve"> - </v>
      </c>
    </row>
    <row r="642" spans="1:148" hidden="1">
      <c r="C642" s="23" t="str">
        <f>'Avoided Cost Case'!C642</f>
        <v>Naughton</v>
      </c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  <c r="CP642" s="115"/>
      <c r="CQ642" s="115"/>
      <c r="CR642" s="115"/>
      <c r="CS642" s="115"/>
      <c r="CT642" s="115"/>
      <c r="CU642" s="115"/>
      <c r="CV642" s="115"/>
      <c r="CW642" s="115"/>
      <c r="CX642" s="115"/>
      <c r="CY642" s="115"/>
      <c r="CZ642" s="115"/>
      <c r="DA642" s="115"/>
      <c r="DB642" s="115"/>
      <c r="DC642" s="115"/>
      <c r="DD642" s="115"/>
      <c r="DE642" s="115"/>
      <c r="DF642" s="115"/>
      <c r="DG642" s="115"/>
      <c r="DH642" s="115"/>
      <c r="DI642" s="115"/>
      <c r="DJ642" s="115"/>
      <c r="DK642" s="115"/>
      <c r="DL642" s="115"/>
      <c r="DM642" s="115"/>
      <c r="DN642" s="115"/>
      <c r="DO642" s="115"/>
      <c r="DP642" s="115"/>
      <c r="DQ642" s="115"/>
      <c r="DR642" s="115"/>
      <c r="DS642" s="115"/>
      <c r="DT642" s="115"/>
      <c r="DU642" s="115"/>
      <c r="DV642" s="115"/>
      <c r="DW642" s="115"/>
      <c r="DX642" s="115"/>
      <c r="DY642" s="115"/>
      <c r="DZ642" s="115"/>
      <c r="EA642" s="115"/>
      <c r="EB642" s="115"/>
      <c r="EC642" s="115"/>
      <c r="ED642" s="115"/>
      <c r="EE642" s="116"/>
      <c r="ER642" s="31" t="str">
        <f>'Avoided Cost Case'!ER642</f>
        <v xml:space="preserve"> - </v>
      </c>
    </row>
    <row r="643" spans="1:148" hidden="1">
      <c r="C643" s="23" t="str">
        <f>'Avoided Cost Case'!C643</f>
        <v>Wyodak</v>
      </c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  <c r="CP643" s="115"/>
      <c r="CQ643" s="115"/>
      <c r="CR643" s="115"/>
      <c r="CS643" s="115"/>
      <c r="CT643" s="115"/>
      <c r="CU643" s="115"/>
      <c r="CV643" s="115"/>
      <c r="CW643" s="115"/>
      <c r="CX643" s="115"/>
      <c r="CY643" s="115"/>
      <c r="CZ643" s="115"/>
      <c r="DA643" s="115"/>
      <c r="DB643" s="115"/>
      <c r="DC643" s="115"/>
      <c r="DD643" s="115"/>
      <c r="DE643" s="115"/>
      <c r="DF643" s="115"/>
      <c r="DG643" s="115"/>
      <c r="DH643" s="115"/>
      <c r="DI643" s="115"/>
      <c r="DJ643" s="115"/>
      <c r="DK643" s="115"/>
      <c r="DL643" s="115"/>
      <c r="DM643" s="115"/>
      <c r="DN643" s="115"/>
      <c r="DO643" s="115"/>
      <c r="DP643" s="115"/>
      <c r="DQ643" s="115"/>
      <c r="DR643" s="115"/>
      <c r="DS643" s="115"/>
      <c r="DT643" s="115"/>
      <c r="DU643" s="115"/>
      <c r="DV643" s="115"/>
      <c r="DW643" s="115"/>
      <c r="DX643" s="115"/>
      <c r="DY643" s="115"/>
      <c r="DZ643" s="115"/>
      <c r="EA643" s="115"/>
      <c r="EB643" s="115"/>
      <c r="EC643" s="115"/>
      <c r="ED643" s="115"/>
      <c r="EE643" s="116"/>
      <c r="ER643" s="31" t="str">
        <f>'Avoided Cost Case'!ER643</f>
        <v xml:space="preserve"> - </v>
      </c>
    </row>
    <row r="644" spans="1:148" hidden="1"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5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  <c r="CJ644" s="115"/>
      <c r="CK644" s="115"/>
      <c r="CL644" s="115"/>
      <c r="CM644" s="115"/>
      <c r="CN644" s="115"/>
      <c r="CO644" s="115"/>
      <c r="CP644" s="115"/>
      <c r="CQ644" s="115"/>
      <c r="CR644" s="115"/>
      <c r="CS644" s="115"/>
      <c r="CT644" s="115"/>
      <c r="CU644" s="115"/>
      <c r="CV644" s="115"/>
      <c r="CW644" s="115"/>
      <c r="CX644" s="115"/>
      <c r="CY644" s="115"/>
      <c r="CZ644" s="115"/>
      <c r="DA644" s="115"/>
      <c r="DB644" s="115"/>
      <c r="DC644" s="115"/>
      <c r="DD644" s="115"/>
      <c r="DE644" s="115"/>
      <c r="DF644" s="115"/>
      <c r="DG644" s="115"/>
      <c r="DH644" s="115"/>
      <c r="DI644" s="115"/>
      <c r="DJ644" s="115"/>
      <c r="DK644" s="115"/>
      <c r="DL644" s="115"/>
      <c r="DM644" s="115"/>
      <c r="DN644" s="115"/>
      <c r="DO644" s="115"/>
      <c r="DP644" s="115"/>
      <c r="DQ644" s="115"/>
      <c r="DR644" s="115"/>
      <c r="DS644" s="115"/>
      <c r="DT644" s="115"/>
      <c r="DU644" s="115"/>
      <c r="DV644" s="115"/>
      <c r="DW644" s="115"/>
      <c r="DX644" s="115"/>
      <c r="DY644" s="115"/>
      <c r="DZ644" s="115"/>
      <c r="EA644" s="115"/>
      <c r="EB644" s="115"/>
      <c r="EC644" s="115"/>
      <c r="ED644" s="115"/>
      <c r="EE644" s="116"/>
      <c r="ER644" s="9"/>
    </row>
    <row r="645" spans="1:148" hidden="1">
      <c r="C645" s="23" t="str">
        <f>'Avoided Cost Case'!C645</f>
        <v>Chehalis</v>
      </c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5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  <c r="CJ645" s="115"/>
      <c r="CK645" s="115"/>
      <c r="CL645" s="115"/>
      <c r="CM645" s="115"/>
      <c r="CN645" s="115"/>
      <c r="CO645" s="115"/>
      <c r="CP645" s="115"/>
      <c r="CQ645" s="115"/>
      <c r="CR645" s="115"/>
      <c r="CS645" s="115"/>
      <c r="CT645" s="115"/>
      <c r="CU645" s="115"/>
      <c r="CV645" s="115"/>
      <c r="CW645" s="115"/>
      <c r="CX645" s="115"/>
      <c r="CY645" s="115"/>
      <c r="CZ645" s="115"/>
      <c r="DA645" s="115"/>
      <c r="DB645" s="115"/>
      <c r="DC645" s="115"/>
      <c r="DD645" s="115"/>
      <c r="DE645" s="115"/>
      <c r="DF645" s="115"/>
      <c r="DG645" s="115"/>
      <c r="DH645" s="115"/>
      <c r="DI645" s="115"/>
      <c r="DJ645" s="115"/>
      <c r="DK645" s="115"/>
      <c r="DL645" s="115"/>
      <c r="DM645" s="115"/>
      <c r="DN645" s="115"/>
      <c r="DO645" s="115"/>
      <c r="DP645" s="115"/>
      <c r="DQ645" s="115"/>
      <c r="DR645" s="115"/>
      <c r="DS645" s="115"/>
      <c r="DT645" s="115"/>
      <c r="DU645" s="115"/>
      <c r="DV645" s="115"/>
      <c r="DW645" s="115"/>
      <c r="DX645" s="115"/>
      <c r="DY645" s="115"/>
      <c r="DZ645" s="115"/>
      <c r="EA645" s="115"/>
      <c r="EB645" s="115"/>
      <c r="EC645" s="115"/>
      <c r="ED645" s="115"/>
      <c r="EE645" s="116"/>
      <c r="ER645" s="31" t="str">
        <f>'Avoided Cost Case'!ER645</f>
        <v xml:space="preserve"> - </v>
      </c>
    </row>
    <row r="646" spans="1:148" hidden="1">
      <c r="C646" s="23" t="str">
        <f>'Avoided Cost Case'!C646</f>
        <v>Cholla - Gas</v>
      </c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5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  <c r="CJ646" s="115"/>
      <c r="CK646" s="115"/>
      <c r="CL646" s="115"/>
      <c r="CM646" s="115"/>
      <c r="CN646" s="115"/>
      <c r="CO646" s="115"/>
      <c r="CP646" s="115"/>
      <c r="CQ646" s="115"/>
      <c r="CR646" s="115"/>
      <c r="CS646" s="115"/>
      <c r="CT646" s="115"/>
      <c r="CU646" s="115"/>
      <c r="CV646" s="115"/>
      <c r="CW646" s="115"/>
      <c r="CX646" s="115"/>
      <c r="CY646" s="115"/>
      <c r="CZ646" s="115"/>
      <c r="DA646" s="115"/>
      <c r="DB646" s="115"/>
      <c r="DC646" s="115"/>
      <c r="DD646" s="115"/>
      <c r="DE646" s="115"/>
      <c r="DF646" s="115"/>
      <c r="DG646" s="115"/>
      <c r="DH646" s="115"/>
      <c r="DI646" s="115"/>
      <c r="DJ646" s="115"/>
      <c r="DK646" s="115"/>
      <c r="DL646" s="115"/>
      <c r="DM646" s="115"/>
      <c r="DN646" s="115"/>
      <c r="DO646" s="115"/>
      <c r="DP646" s="115"/>
      <c r="DQ646" s="115"/>
      <c r="DR646" s="115"/>
      <c r="DS646" s="115"/>
      <c r="DT646" s="115"/>
      <c r="DU646" s="115"/>
      <c r="DV646" s="115"/>
      <c r="DW646" s="115"/>
      <c r="DX646" s="115"/>
      <c r="DY646" s="115"/>
      <c r="DZ646" s="115"/>
      <c r="EA646" s="115"/>
      <c r="EB646" s="115"/>
      <c r="EC646" s="115"/>
      <c r="ED646" s="115"/>
      <c r="EE646" s="116"/>
      <c r="ER646" s="31" t="str">
        <f>'Avoided Cost Case'!ER646</f>
        <v xml:space="preserve"> - </v>
      </c>
    </row>
    <row r="647" spans="1:148" hidden="1">
      <c r="C647" s="23" t="str">
        <f>'Avoided Cost Case'!C647</f>
        <v>Currant Creek</v>
      </c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5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  <c r="CJ647" s="115"/>
      <c r="CK647" s="115"/>
      <c r="CL647" s="115"/>
      <c r="CM647" s="115"/>
      <c r="CN647" s="115"/>
      <c r="CO647" s="115"/>
      <c r="CP647" s="115"/>
      <c r="CQ647" s="115"/>
      <c r="CR647" s="115"/>
      <c r="CS647" s="115"/>
      <c r="CT647" s="115"/>
      <c r="CU647" s="115"/>
      <c r="CV647" s="115"/>
      <c r="CW647" s="115"/>
      <c r="CX647" s="115"/>
      <c r="CY647" s="115"/>
      <c r="CZ647" s="115"/>
      <c r="DA647" s="115"/>
      <c r="DB647" s="115"/>
      <c r="DC647" s="115"/>
      <c r="DD647" s="115"/>
      <c r="DE647" s="115"/>
      <c r="DF647" s="115"/>
      <c r="DG647" s="115"/>
      <c r="DH647" s="115"/>
      <c r="DI647" s="115"/>
      <c r="DJ647" s="115"/>
      <c r="DK647" s="115"/>
      <c r="DL647" s="115"/>
      <c r="DM647" s="115"/>
      <c r="DN647" s="115"/>
      <c r="DO647" s="115"/>
      <c r="DP647" s="115"/>
      <c r="DQ647" s="115"/>
      <c r="DR647" s="115"/>
      <c r="DS647" s="115"/>
      <c r="DT647" s="115"/>
      <c r="DU647" s="115"/>
      <c r="DV647" s="115"/>
      <c r="DW647" s="115"/>
      <c r="DX647" s="115"/>
      <c r="DY647" s="115"/>
      <c r="DZ647" s="115"/>
      <c r="EA647" s="115"/>
      <c r="EB647" s="115"/>
      <c r="EC647" s="115"/>
      <c r="ED647" s="115"/>
      <c r="EE647" s="116"/>
      <c r="ER647" s="31" t="str">
        <f>'Avoided Cost Case'!ER647</f>
        <v xml:space="preserve"> - </v>
      </c>
    </row>
    <row r="648" spans="1:148" hidden="1">
      <c r="C648" s="23" t="str">
        <f>'Avoided Cost Case'!C648</f>
        <v>Gadsby</v>
      </c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5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  <c r="CJ648" s="115"/>
      <c r="CK648" s="115"/>
      <c r="CL648" s="115"/>
      <c r="CM648" s="115"/>
      <c r="CN648" s="115"/>
      <c r="CO648" s="115"/>
      <c r="CP648" s="115"/>
      <c r="CQ648" s="115"/>
      <c r="CR648" s="115"/>
      <c r="CS648" s="115"/>
      <c r="CT648" s="115"/>
      <c r="CU648" s="115"/>
      <c r="CV648" s="115"/>
      <c r="CW648" s="115"/>
      <c r="CX648" s="115"/>
      <c r="CY648" s="115"/>
      <c r="CZ648" s="115"/>
      <c r="DA648" s="115"/>
      <c r="DB648" s="115"/>
      <c r="DC648" s="115"/>
      <c r="DD648" s="115"/>
      <c r="DE648" s="115"/>
      <c r="DF648" s="115"/>
      <c r="DG648" s="115"/>
      <c r="DH648" s="115"/>
      <c r="DI648" s="115"/>
      <c r="DJ648" s="115"/>
      <c r="DK648" s="115"/>
      <c r="DL648" s="115"/>
      <c r="DM648" s="115"/>
      <c r="DN648" s="115"/>
      <c r="DO648" s="115"/>
      <c r="DP648" s="115"/>
      <c r="DQ648" s="115"/>
      <c r="DR648" s="115"/>
      <c r="DS648" s="115"/>
      <c r="DT648" s="115"/>
      <c r="DU648" s="115"/>
      <c r="DV648" s="115"/>
      <c r="DW648" s="115"/>
      <c r="DX648" s="115"/>
      <c r="DY648" s="115"/>
      <c r="DZ648" s="115"/>
      <c r="EA648" s="115"/>
      <c r="EB648" s="115"/>
      <c r="EC648" s="115"/>
      <c r="ED648" s="115"/>
      <c r="EE648" s="116"/>
      <c r="ER648" s="31" t="str">
        <f>'Avoided Cost Case'!ER648</f>
        <v xml:space="preserve"> - </v>
      </c>
    </row>
    <row r="649" spans="1:148" hidden="1">
      <c r="C649" s="23" t="str">
        <f>'Avoided Cost Case'!C649</f>
        <v>Gadsby CT</v>
      </c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5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  <c r="CJ649" s="115"/>
      <c r="CK649" s="115"/>
      <c r="CL649" s="115"/>
      <c r="CM649" s="115"/>
      <c r="CN649" s="115"/>
      <c r="CO649" s="115"/>
      <c r="CP649" s="115"/>
      <c r="CQ649" s="115"/>
      <c r="CR649" s="115"/>
      <c r="CS649" s="115"/>
      <c r="CT649" s="115"/>
      <c r="CU649" s="115"/>
      <c r="CV649" s="115"/>
      <c r="CW649" s="115"/>
      <c r="CX649" s="115"/>
      <c r="CY649" s="115"/>
      <c r="CZ649" s="115"/>
      <c r="DA649" s="115"/>
      <c r="DB649" s="115"/>
      <c r="DC649" s="115"/>
      <c r="DD649" s="115"/>
      <c r="DE649" s="115"/>
      <c r="DF649" s="115"/>
      <c r="DG649" s="115"/>
      <c r="DH649" s="115"/>
      <c r="DI649" s="115"/>
      <c r="DJ649" s="115"/>
      <c r="DK649" s="115"/>
      <c r="DL649" s="115"/>
      <c r="DM649" s="115"/>
      <c r="DN649" s="115"/>
      <c r="DO649" s="115"/>
      <c r="DP649" s="115"/>
      <c r="DQ649" s="115"/>
      <c r="DR649" s="115"/>
      <c r="DS649" s="115"/>
      <c r="DT649" s="115"/>
      <c r="DU649" s="115"/>
      <c r="DV649" s="115"/>
      <c r="DW649" s="115"/>
      <c r="DX649" s="115"/>
      <c r="DY649" s="115"/>
      <c r="DZ649" s="115"/>
      <c r="EA649" s="115"/>
      <c r="EB649" s="115"/>
      <c r="EC649" s="115"/>
      <c r="ED649" s="115"/>
      <c r="EE649" s="116"/>
      <c r="ER649" s="31" t="str">
        <f>'Avoided Cost Case'!ER649</f>
        <v xml:space="preserve"> - </v>
      </c>
    </row>
    <row r="650" spans="1:148" hidden="1">
      <c r="C650" s="23" t="str">
        <f>'Avoided Cost Case'!C650</f>
        <v>Hermiston</v>
      </c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5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  <c r="CJ650" s="115"/>
      <c r="CK650" s="115"/>
      <c r="CL650" s="115"/>
      <c r="CM650" s="115"/>
      <c r="CN650" s="115"/>
      <c r="CO650" s="115"/>
      <c r="CP650" s="115"/>
      <c r="CQ650" s="115"/>
      <c r="CR650" s="115"/>
      <c r="CS650" s="115"/>
      <c r="CT650" s="115"/>
      <c r="CU650" s="115"/>
      <c r="CV650" s="115"/>
      <c r="CW650" s="115"/>
      <c r="CX650" s="115"/>
      <c r="CY650" s="115"/>
      <c r="CZ650" s="115"/>
      <c r="DA650" s="115"/>
      <c r="DB650" s="115"/>
      <c r="DC650" s="115"/>
      <c r="DD650" s="115"/>
      <c r="DE650" s="115"/>
      <c r="DF650" s="115"/>
      <c r="DG650" s="115"/>
      <c r="DH650" s="115"/>
      <c r="DI650" s="115"/>
      <c r="DJ650" s="115"/>
      <c r="DK650" s="115"/>
      <c r="DL650" s="115"/>
      <c r="DM650" s="115"/>
      <c r="DN650" s="115"/>
      <c r="DO650" s="115"/>
      <c r="DP650" s="115"/>
      <c r="DQ650" s="115"/>
      <c r="DR650" s="115"/>
      <c r="DS650" s="115"/>
      <c r="DT650" s="115"/>
      <c r="DU650" s="115"/>
      <c r="DV650" s="115"/>
      <c r="DW650" s="115"/>
      <c r="DX650" s="115"/>
      <c r="DY650" s="115"/>
      <c r="DZ650" s="115"/>
      <c r="EA650" s="115"/>
      <c r="EB650" s="115"/>
      <c r="EC650" s="115"/>
      <c r="ED650" s="115"/>
      <c r="EE650" s="116"/>
      <c r="ER650" s="31" t="str">
        <f>'Avoided Cost Case'!ER650</f>
        <v xml:space="preserve"> - </v>
      </c>
    </row>
    <row r="651" spans="1:148" hidden="1">
      <c r="C651" s="23" t="str">
        <f>'Avoided Cost Case'!C651</f>
        <v>Lake Side 1</v>
      </c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5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  <c r="CJ651" s="115"/>
      <c r="CK651" s="115"/>
      <c r="CL651" s="115"/>
      <c r="CM651" s="115"/>
      <c r="CN651" s="115"/>
      <c r="CO651" s="115"/>
      <c r="CP651" s="115"/>
      <c r="CQ651" s="115"/>
      <c r="CR651" s="115"/>
      <c r="CS651" s="115"/>
      <c r="CT651" s="115"/>
      <c r="CU651" s="115"/>
      <c r="CV651" s="115"/>
      <c r="CW651" s="115"/>
      <c r="CX651" s="115"/>
      <c r="CY651" s="115"/>
      <c r="CZ651" s="115"/>
      <c r="DA651" s="115"/>
      <c r="DB651" s="115"/>
      <c r="DC651" s="115"/>
      <c r="DD651" s="115"/>
      <c r="DE651" s="115"/>
      <c r="DF651" s="115"/>
      <c r="DG651" s="115"/>
      <c r="DH651" s="115"/>
      <c r="DI651" s="115"/>
      <c r="DJ651" s="115"/>
      <c r="DK651" s="115"/>
      <c r="DL651" s="115"/>
      <c r="DM651" s="115"/>
      <c r="DN651" s="115"/>
      <c r="DO651" s="115"/>
      <c r="DP651" s="115"/>
      <c r="DQ651" s="115"/>
      <c r="DR651" s="115"/>
      <c r="DS651" s="115"/>
      <c r="DT651" s="115"/>
      <c r="DU651" s="115"/>
      <c r="DV651" s="115"/>
      <c r="DW651" s="115"/>
      <c r="DX651" s="115"/>
      <c r="DY651" s="115"/>
      <c r="DZ651" s="115"/>
      <c r="EA651" s="115"/>
      <c r="EB651" s="115"/>
      <c r="EC651" s="115"/>
      <c r="ED651" s="115"/>
      <c r="EE651" s="116"/>
      <c r="ER651" s="31" t="str">
        <f>'Avoided Cost Case'!ER651</f>
        <v xml:space="preserve"> - </v>
      </c>
    </row>
    <row r="652" spans="1:148" hidden="1">
      <c r="C652" s="23" t="str">
        <f>'Avoided Cost Case'!C652</f>
        <v>Lake Side 2</v>
      </c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5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  <c r="CJ652" s="115"/>
      <c r="CK652" s="115"/>
      <c r="CL652" s="115"/>
      <c r="CM652" s="115"/>
      <c r="CN652" s="115"/>
      <c r="CO652" s="115"/>
      <c r="CP652" s="115"/>
      <c r="CQ652" s="115"/>
      <c r="CR652" s="115"/>
      <c r="CS652" s="115"/>
      <c r="CT652" s="115"/>
      <c r="CU652" s="115"/>
      <c r="CV652" s="115"/>
      <c r="CW652" s="115"/>
      <c r="CX652" s="115"/>
      <c r="CY652" s="115"/>
      <c r="CZ652" s="115"/>
      <c r="DA652" s="115"/>
      <c r="DB652" s="115"/>
      <c r="DC652" s="115"/>
      <c r="DD652" s="115"/>
      <c r="DE652" s="115"/>
      <c r="DF652" s="115"/>
      <c r="DG652" s="115"/>
      <c r="DH652" s="115"/>
      <c r="DI652" s="115"/>
      <c r="DJ652" s="115"/>
      <c r="DK652" s="115"/>
      <c r="DL652" s="115"/>
      <c r="DM652" s="115"/>
      <c r="DN652" s="115"/>
      <c r="DO652" s="115"/>
      <c r="DP652" s="115"/>
      <c r="DQ652" s="115"/>
      <c r="DR652" s="115"/>
      <c r="DS652" s="115"/>
      <c r="DT652" s="115"/>
      <c r="DU652" s="115"/>
      <c r="DV652" s="115"/>
      <c r="DW652" s="115"/>
      <c r="DX652" s="115"/>
      <c r="DY652" s="115"/>
      <c r="DZ652" s="115"/>
      <c r="EA652" s="115"/>
      <c r="EB652" s="115"/>
      <c r="EC652" s="115"/>
      <c r="ED652" s="115"/>
      <c r="EE652" s="116"/>
      <c r="ER652" s="31" t="str">
        <f>'Avoided Cost Case'!ER652</f>
        <v xml:space="preserve"> - </v>
      </c>
    </row>
    <row r="653" spans="1:148" hidden="1">
      <c r="C653" s="23" t="str">
        <f>'Avoided Cost Case'!C653</f>
        <v>Naughton - Gas</v>
      </c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5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  <c r="CJ653" s="115"/>
      <c r="CK653" s="115"/>
      <c r="CL653" s="115"/>
      <c r="CM653" s="115"/>
      <c r="CN653" s="115"/>
      <c r="CO653" s="115"/>
      <c r="CP653" s="115"/>
      <c r="CQ653" s="115"/>
      <c r="CR653" s="115"/>
      <c r="CS653" s="115"/>
      <c r="CT653" s="115"/>
      <c r="CU653" s="115"/>
      <c r="CV653" s="115"/>
      <c r="CW653" s="115"/>
      <c r="CX653" s="115"/>
      <c r="CY653" s="115"/>
      <c r="CZ653" s="115"/>
      <c r="DA653" s="115"/>
      <c r="DB653" s="115"/>
      <c r="DC653" s="115"/>
      <c r="DD653" s="115"/>
      <c r="DE653" s="115"/>
      <c r="DF653" s="115"/>
      <c r="DG653" s="115"/>
      <c r="DH653" s="115"/>
      <c r="DI653" s="115"/>
      <c r="DJ653" s="115"/>
      <c r="DK653" s="115"/>
      <c r="DL653" s="115"/>
      <c r="DM653" s="115"/>
      <c r="DN653" s="115"/>
      <c r="DO653" s="115"/>
      <c r="DP653" s="115"/>
      <c r="DQ653" s="115"/>
      <c r="DR653" s="115"/>
      <c r="DS653" s="115"/>
      <c r="DT653" s="115"/>
      <c r="DU653" s="115"/>
      <c r="DV653" s="115"/>
      <c r="DW653" s="115"/>
      <c r="DX653" s="115"/>
      <c r="DY653" s="115"/>
      <c r="DZ653" s="115"/>
      <c r="EA653" s="115"/>
      <c r="EB653" s="115"/>
      <c r="EC653" s="115"/>
      <c r="ED653" s="115"/>
      <c r="EE653" s="116"/>
      <c r="ER653" s="9"/>
    </row>
    <row r="654" spans="1:148" hidden="1"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5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  <c r="CJ654" s="115"/>
      <c r="CK654" s="115"/>
      <c r="CL654" s="115"/>
      <c r="CM654" s="115"/>
      <c r="CN654" s="115"/>
      <c r="CO654" s="115"/>
      <c r="CP654" s="115"/>
      <c r="CQ654" s="115"/>
      <c r="CR654" s="115"/>
      <c r="CS654" s="115"/>
      <c r="CT654" s="115"/>
      <c r="CU654" s="115"/>
      <c r="CV654" s="115"/>
      <c r="CW654" s="115"/>
      <c r="CX654" s="115"/>
      <c r="CY654" s="115"/>
      <c r="CZ654" s="115"/>
      <c r="DA654" s="115"/>
      <c r="DB654" s="115"/>
      <c r="DC654" s="115"/>
      <c r="DD654" s="115"/>
      <c r="DE654" s="115"/>
      <c r="DF654" s="115"/>
      <c r="DG654" s="115"/>
      <c r="DH654" s="115"/>
      <c r="DI654" s="115"/>
      <c r="DJ654" s="115"/>
      <c r="DK654" s="115"/>
      <c r="DL654" s="115"/>
      <c r="DM654" s="115"/>
      <c r="DN654" s="115"/>
      <c r="DO654" s="115"/>
      <c r="DP654" s="115"/>
      <c r="DQ654" s="115"/>
      <c r="DR654" s="115"/>
      <c r="DS654" s="115"/>
      <c r="DT654" s="115"/>
      <c r="DU654" s="115"/>
      <c r="DV654" s="115"/>
      <c r="DW654" s="115"/>
      <c r="DX654" s="115"/>
      <c r="DY654" s="115"/>
      <c r="DZ654" s="115"/>
      <c r="EA654" s="115"/>
      <c r="EB654" s="115"/>
      <c r="EC654" s="115"/>
      <c r="ED654" s="115"/>
      <c r="EE654" s="116"/>
      <c r="ER654" s="31"/>
    </row>
    <row r="655" spans="1:148" s="22" customFormat="1" hidden="1">
      <c r="A655" s="3"/>
      <c r="B655" s="23"/>
      <c r="C655" s="23" t="str">
        <f>'Avoided Cost Case'!C655</f>
        <v>IRP15 - 423 MW CCCT - Wyo NE</v>
      </c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  <c r="CP655" s="115"/>
      <c r="CQ655" s="115"/>
      <c r="CR655" s="115"/>
      <c r="CS655" s="115"/>
      <c r="CT655" s="115"/>
      <c r="CU655" s="115"/>
      <c r="CV655" s="115"/>
      <c r="CW655" s="115"/>
      <c r="CX655" s="115"/>
      <c r="CY655" s="115"/>
      <c r="CZ655" s="115"/>
      <c r="DA655" s="115"/>
      <c r="DB655" s="115"/>
      <c r="DC655" s="115"/>
      <c r="DD655" s="115"/>
      <c r="DE655" s="115"/>
      <c r="DF655" s="115"/>
      <c r="DG655" s="115"/>
      <c r="DH655" s="115"/>
      <c r="DI655" s="115"/>
      <c r="DJ655" s="115"/>
      <c r="DK655" s="115"/>
      <c r="DL655" s="115"/>
      <c r="DM655" s="115"/>
      <c r="DN655" s="115"/>
      <c r="DO655" s="115"/>
      <c r="DP655" s="115"/>
      <c r="DQ655" s="115"/>
      <c r="DR655" s="115"/>
      <c r="DS655" s="115"/>
      <c r="DT655" s="115"/>
      <c r="DU655" s="115"/>
      <c r="DV655" s="115"/>
      <c r="DW655" s="115"/>
      <c r="DX655" s="115"/>
      <c r="DY655" s="115"/>
      <c r="DZ655" s="115"/>
      <c r="EA655" s="115"/>
      <c r="EB655" s="115"/>
      <c r="EC655" s="115"/>
      <c r="ED655" s="115"/>
      <c r="EE655" s="116"/>
      <c r="EG655" s="58"/>
      <c r="EH655" s="58"/>
      <c r="EI655" s="58"/>
      <c r="EJ655" s="58"/>
      <c r="EK655" s="58"/>
      <c r="EL655" s="58"/>
      <c r="EM655" s="58"/>
      <c r="EN655" s="58"/>
      <c r="EO655" s="58"/>
      <c r="EP655" s="58"/>
      <c r="EQ655" s="58"/>
      <c r="ER655" s="31" t="str">
        <f>'Avoided Cost Case'!ER655</f>
        <v>Hide Row</v>
      </c>
    </row>
    <row r="656" spans="1:148" s="22" customFormat="1" hidden="1">
      <c r="A656" s="3"/>
      <c r="B656" s="23"/>
      <c r="C656" s="23" t="str">
        <f>'Avoided Cost Case'!C656</f>
        <v>IRP15 - 423 MW CCCT - Clvr 1</v>
      </c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5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  <c r="CJ656" s="115"/>
      <c r="CK656" s="115"/>
      <c r="CL656" s="115"/>
      <c r="CM656" s="115"/>
      <c r="CN656" s="115"/>
      <c r="CO656" s="115"/>
      <c r="CP656" s="115"/>
      <c r="CQ656" s="115"/>
      <c r="CR656" s="115"/>
      <c r="CS656" s="115"/>
      <c r="CT656" s="115"/>
      <c r="CU656" s="115"/>
      <c r="CV656" s="115"/>
      <c r="CW656" s="115"/>
      <c r="CX656" s="115"/>
      <c r="CY656" s="115"/>
      <c r="CZ656" s="115"/>
      <c r="DA656" s="115"/>
      <c r="DB656" s="115"/>
      <c r="DC656" s="115"/>
      <c r="DD656" s="115"/>
      <c r="DE656" s="115"/>
      <c r="DF656" s="115"/>
      <c r="DG656" s="115"/>
      <c r="DH656" s="115"/>
      <c r="DI656" s="115"/>
      <c r="DJ656" s="115"/>
      <c r="DK656" s="115"/>
      <c r="DL656" s="115"/>
      <c r="DM656" s="115"/>
      <c r="DN656" s="115"/>
      <c r="DO656" s="115"/>
      <c r="DP656" s="115"/>
      <c r="DQ656" s="115"/>
      <c r="DR656" s="115"/>
      <c r="DS656" s="115"/>
      <c r="DT656" s="115"/>
      <c r="DU656" s="115"/>
      <c r="DV656" s="115"/>
      <c r="DW656" s="115"/>
      <c r="DX656" s="115"/>
      <c r="DY656" s="115"/>
      <c r="DZ656" s="115"/>
      <c r="EA656" s="115"/>
      <c r="EB656" s="115"/>
      <c r="EC656" s="115"/>
      <c r="ED656" s="115"/>
      <c r="EE656" s="116"/>
      <c r="EG656" s="58"/>
      <c r="EH656" s="58"/>
      <c r="EI656" s="58"/>
      <c r="EJ656" s="58"/>
      <c r="EK656" s="58"/>
      <c r="EL656" s="58"/>
      <c r="EM656" s="58"/>
      <c r="EN656" s="58"/>
      <c r="EO656" s="58"/>
      <c r="EP656" s="58"/>
      <c r="EQ656" s="58"/>
      <c r="ER656" s="31" t="str">
        <f>'Avoided Cost Case'!ER656</f>
        <v>Hide Row</v>
      </c>
    </row>
    <row r="657" spans="1:148" s="22" customFormat="1" hidden="1">
      <c r="A657" s="3"/>
      <c r="B657" s="23"/>
      <c r="C657" s="23" t="str">
        <f>'Avoided Cost Case'!C657</f>
        <v>IRP15 - 423 MW CCCT - Clvr 2</v>
      </c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5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  <c r="CJ657" s="115"/>
      <c r="CK657" s="115"/>
      <c r="CL657" s="115"/>
      <c r="CM657" s="115"/>
      <c r="CN657" s="115"/>
      <c r="CO657" s="115"/>
      <c r="CP657" s="115"/>
      <c r="CQ657" s="115"/>
      <c r="CR657" s="115"/>
      <c r="CS657" s="115"/>
      <c r="CT657" s="115"/>
      <c r="CU657" s="115"/>
      <c r="CV657" s="115"/>
      <c r="CW657" s="115"/>
      <c r="CX657" s="115"/>
      <c r="CY657" s="115"/>
      <c r="CZ657" s="115"/>
      <c r="DA657" s="115"/>
      <c r="DB657" s="115"/>
      <c r="DC657" s="115"/>
      <c r="DD657" s="115"/>
      <c r="DE657" s="115"/>
      <c r="DF657" s="115"/>
      <c r="DG657" s="115"/>
      <c r="DH657" s="115"/>
      <c r="DI657" s="115"/>
      <c r="DJ657" s="115"/>
      <c r="DK657" s="115"/>
      <c r="DL657" s="115"/>
      <c r="DM657" s="115"/>
      <c r="DN657" s="115"/>
      <c r="DO657" s="115"/>
      <c r="DP657" s="115"/>
      <c r="DQ657" s="115"/>
      <c r="DR657" s="115"/>
      <c r="DS657" s="115"/>
      <c r="DT657" s="115"/>
      <c r="DU657" s="115"/>
      <c r="DV657" s="115"/>
      <c r="DW657" s="115"/>
      <c r="DX657" s="115"/>
      <c r="DY657" s="115"/>
      <c r="DZ657" s="115"/>
      <c r="EA657" s="115"/>
      <c r="EB657" s="115"/>
      <c r="EC657" s="115"/>
      <c r="ED657" s="115"/>
      <c r="EE657" s="116"/>
      <c r="EG657" s="58"/>
      <c r="EH657" s="58"/>
      <c r="EI657" s="58"/>
      <c r="EJ657" s="58"/>
      <c r="EK657" s="58"/>
      <c r="EL657" s="58"/>
      <c r="EM657" s="58"/>
      <c r="EN657" s="58"/>
      <c r="EO657" s="58"/>
      <c r="EP657" s="58"/>
      <c r="EQ657" s="58"/>
      <c r="ER657" s="31" t="str">
        <f>'Avoided Cost Case'!ER657</f>
        <v>Hide Row</v>
      </c>
    </row>
    <row r="658" spans="1:148" s="22" customFormat="1" hidden="1">
      <c r="A658" s="3"/>
      <c r="B658" s="23"/>
      <c r="C658" s="23" t="str">
        <f>'Avoided Cost Case'!C658</f>
        <v>IRP15 - 313 MW CCCT - Wyo NE</v>
      </c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5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  <c r="CP658" s="115"/>
      <c r="CQ658" s="115"/>
      <c r="CR658" s="115"/>
      <c r="CS658" s="115"/>
      <c r="CT658" s="115"/>
      <c r="CU658" s="115"/>
      <c r="CV658" s="115"/>
      <c r="CW658" s="115"/>
      <c r="CX658" s="115"/>
      <c r="CY658" s="115"/>
      <c r="CZ658" s="115"/>
      <c r="DA658" s="115"/>
      <c r="DB658" s="115"/>
      <c r="DC658" s="115"/>
      <c r="DD658" s="115"/>
      <c r="DE658" s="115"/>
      <c r="DF658" s="115"/>
      <c r="DG658" s="115"/>
      <c r="DH658" s="115"/>
      <c r="DI658" s="115"/>
      <c r="DJ658" s="115"/>
      <c r="DK658" s="115"/>
      <c r="DL658" s="115"/>
      <c r="DM658" s="115"/>
      <c r="DN658" s="115"/>
      <c r="DO658" s="115"/>
      <c r="DP658" s="115"/>
      <c r="DQ658" s="115"/>
      <c r="DR658" s="115"/>
      <c r="DS658" s="115"/>
      <c r="DT658" s="115"/>
      <c r="DU658" s="115"/>
      <c r="DV658" s="115"/>
      <c r="DW658" s="115"/>
      <c r="DX658" s="115"/>
      <c r="DY658" s="115"/>
      <c r="DZ658" s="115"/>
      <c r="EA658" s="115"/>
      <c r="EB658" s="115"/>
      <c r="EC658" s="115"/>
      <c r="ED658" s="115"/>
      <c r="EE658" s="116"/>
      <c r="EG658" s="58"/>
      <c r="EH658" s="58"/>
      <c r="EI658" s="58"/>
      <c r="EJ658" s="58"/>
      <c r="EK658" s="58"/>
      <c r="EL658" s="58"/>
      <c r="EM658" s="58"/>
      <c r="EN658" s="58"/>
      <c r="EO658" s="58"/>
      <c r="EP658" s="58"/>
      <c r="EQ658" s="58"/>
      <c r="ER658" s="31" t="str">
        <f>'Avoided Cost Case'!ER658</f>
        <v xml:space="preserve"> - </v>
      </c>
    </row>
    <row r="659" spans="1:148" s="22" customFormat="1" hidden="1">
      <c r="A659" s="3"/>
      <c r="B659" s="23"/>
      <c r="C659" s="23" t="str">
        <f>'Avoided Cost Case'!C659</f>
        <v>IRP15 - 635 MW CCCT - UT N 1</v>
      </c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5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  <c r="CJ659" s="115"/>
      <c r="CK659" s="115"/>
      <c r="CL659" s="115"/>
      <c r="CM659" s="115"/>
      <c r="CN659" s="115"/>
      <c r="CO659" s="115"/>
      <c r="CP659" s="115"/>
      <c r="CQ659" s="115"/>
      <c r="CR659" s="115"/>
      <c r="CS659" s="115"/>
      <c r="CT659" s="115"/>
      <c r="CU659" s="115"/>
      <c r="CV659" s="115"/>
      <c r="CW659" s="115"/>
      <c r="CX659" s="115"/>
      <c r="CY659" s="115"/>
      <c r="CZ659" s="115"/>
      <c r="DA659" s="115"/>
      <c r="DB659" s="115"/>
      <c r="DC659" s="115"/>
      <c r="DD659" s="115"/>
      <c r="DE659" s="115"/>
      <c r="DF659" s="115"/>
      <c r="DG659" s="115"/>
      <c r="DH659" s="115"/>
      <c r="DI659" s="115"/>
      <c r="DJ659" s="115"/>
      <c r="DK659" s="115"/>
      <c r="DL659" s="115"/>
      <c r="DM659" s="115"/>
      <c r="DN659" s="115"/>
      <c r="DO659" s="115"/>
      <c r="DP659" s="115"/>
      <c r="DQ659" s="115"/>
      <c r="DR659" s="115"/>
      <c r="DS659" s="115"/>
      <c r="DT659" s="115"/>
      <c r="DU659" s="115"/>
      <c r="DV659" s="115"/>
      <c r="DW659" s="115"/>
      <c r="DX659" s="115"/>
      <c r="DY659" s="115"/>
      <c r="DZ659" s="115"/>
      <c r="EA659" s="115"/>
      <c r="EB659" s="115"/>
      <c r="EC659" s="115"/>
      <c r="ED659" s="115"/>
      <c r="EE659" s="116"/>
      <c r="EG659" s="58"/>
      <c r="EH659" s="58"/>
      <c r="EI659" s="58"/>
      <c r="EJ659" s="58"/>
      <c r="EK659" s="58"/>
      <c r="EL659" s="58"/>
      <c r="EM659" s="58"/>
      <c r="EN659" s="58"/>
      <c r="EO659" s="58"/>
      <c r="EP659" s="58"/>
      <c r="EQ659" s="58"/>
      <c r="ER659" s="31" t="str">
        <f>'Avoided Cost Case'!ER659</f>
        <v xml:space="preserve"> - </v>
      </c>
    </row>
    <row r="660" spans="1:148" s="22" customFormat="1" hidden="1">
      <c r="A660" s="3"/>
      <c r="B660" s="23"/>
      <c r="C660" s="23" t="str">
        <f>'Avoided Cost Case'!C660</f>
        <v>IRP15 - 635 MW CCCT - UT N 2</v>
      </c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5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  <c r="CJ660" s="115"/>
      <c r="CK660" s="115"/>
      <c r="CL660" s="115"/>
      <c r="CM660" s="115"/>
      <c r="CN660" s="115"/>
      <c r="CO660" s="115"/>
      <c r="CP660" s="115"/>
      <c r="CQ660" s="115"/>
      <c r="CR660" s="115"/>
      <c r="CS660" s="115"/>
      <c r="CT660" s="115"/>
      <c r="CU660" s="115"/>
      <c r="CV660" s="115"/>
      <c r="CW660" s="115"/>
      <c r="CX660" s="115"/>
      <c r="CY660" s="115"/>
      <c r="CZ660" s="115"/>
      <c r="DA660" s="115"/>
      <c r="DB660" s="115"/>
      <c r="DC660" s="115"/>
      <c r="DD660" s="115"/>
      <c r="DE660" s="115"/>
      <c r="DF660" s="115"/>
      <c r="DG660" s="115"/>
      <c r="DH660" s="115"/>
      <c r="DI660" s="115"/>
      <c r="DJ660" s="115"/>
      <c r="DK660" s="115"/>
      <c r="DL660" s="115"/>
      <c r="DM660" s="115"/>
      <c r="DN660" s="115"/>
      <c r="DO660" s="115"/>
      <c r="DP660" s="115"/>
      <c r="DQ660" s="115"/>
      <c r="DR660" s="115"/>
      <c r="DS660" s="115"/>
      <c r="DT660" s="115"/>
      <c r="DU660" s="115"/>
      <c r="DV660" s="115"/>
      <c r="DW660" s="115"/>
      <c r="DX660" s="115"/>
      <c r="DY660" s="115"/>
      <c r="DZ660" s="115"/>
      <c r="EA660" s="115"/>
      <c r="EB660" s="115"/>
      <c r="EC660" s="115"/>
      <c r="ED660" s="115"/>
      <c r="EE660" s="116"/>
      <c r="EG660" s="58"/>
      <c r="EH660" s="58"/>
      <c r="EI660" s="58"/>
      <c r="EJ660" s="58"/>
      <c r="EK660" s="58"/>
      <c r="EL660" s="58"/>
      <c r="EM660" s="58"/>
      <c r="EN660" s="58"/>
      <c r="EO660" s="58"/>
      <c r="EP660" s="58"/>
      <c r="EQ660" s="58"/>
      <c r="ER660" s="31" t="str">
        <f>'Avoided Cost Case'!ER660</f>
        <v xml:space="preserve"> - </v>
      </c>
    </row>
    <row r="661" spans="1:148" s="22" customFormat="1" hidden="1">
      <c r="A661" s="3"/>
      <c r="B661" s="23"/>
      <c r="C661" s="65"/>
      <c r="E661" s="112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12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12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12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12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12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12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12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12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12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12"/>
      <c r="EG661" s="58"/>
      <c r="EH661" s="58"/>
      <c r="EI661" s="58"/>
      <c r="EJ661" s="58"/>
      <c r="EK661" s="58"/>
      <c r="EL661" s="58"/>
      <c r="EM661" s="58"/>
      <c r="EN661" s="58"/>
      <c r="EO661" s="58"/>
      <c r="EP661" s="58"/>
      <c r="EQ661" s="58"/>
      <c r="ER661" s="31" t="str">
        <f>'Avoided Cost Case'!ER661</f>
        <v xml:space="preserve"> - </v>
      </c>
    </row>
    <row r="662" spans="1:148" s="117" customFormat="1" ht="15.75" hidden="1">
      <c r="A662" s="17" t="s">
        <v>5</v>
      </c>
      <c r="C662" s="118"/>
      <c r="D662" s="22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N662" s="119"/>
      <c r="AO662" s="119"/>
      <c r="AP662" s="119"/>
      <c r="AQ662" s="119"/>
      <c r="AR662" s="119"/>
      <c r="AS662" s="119"/>
      <c r="AT662" s="119"/>
      <c r="AU662" s="119"/>
      <c r="AV662" s="119"/>
      <c r="AW662" s="119"/>
      <c r="AX662" s="119"/>
      <c r="AY662" s="119"/>
      <c r="AZ662" s="119"/>
      <c r="BA662" s="119"/>
      <c r="BB662" s="119"/>
      <c r="BC662" s="119"/>
      <c r="BD662" s="119"/>
      <c r="BE662" s="119"/>
      <c r="BF662" s="119"/>
      <c r="BG662" s="119"/>
      <c r="BH662" s="119"/>
      <c r="BI662" s="119"/>
      <c r="BJ662" s="119"/>
      <c r="BK662" s="119"/>
      <c r="BL662" s="119"/>
      <c r="BM662" s="119"/>
      <c r="BN662" s="119"/>
      <c r="BO662" s="119"/>
      <c r="BP662" s="119"/>
      <c r="BQ662" s="119"/>
      <c r="BR662" s="119"/>
      <c r="BS662" s="119"/>
      <c r="BT662" s="119"/>
      <c r="BU662" s="119"/>
      <c r="BV662" s="119"/>
      <c r="BW662" s="119"/>
      <c r="BX662" s="119"/>
      <c r="BY662" s="119"/>
      <c r="BZ662" s="119"/>
      <c r="CA662" s="119"/>
      <c r="CB662" s="119"/>
      <c r="CC662" s="119"/>
      <c r="CD662" s="119"/>
      <c r="CE662" s="119"/>
      <c r="CF662" s="119"/>
      <c r="CG662" s="119"/>
      <c r="CH662" s="119"/>
      <c r="CI662" s="119"/>
      <c r="CJ662" s="119"/>
      <c r="CK662" s="119"/>
      <c r="CL662" s="119"/>
      <c r="CM662" s="119"/>
      <c r="CN662" s="119"/>
      <c r="CO662" s="119"/>
      <c r="CP662" s="119"/>
      <c r="CQ662" s="119"/>
      <c r="CR662" s="119"/>
      <c r="CS662" s="119"/>
      <c r="CT662" s="119"/>
      <c r="CU662" s="119"/>
      <c r="CV662" s="119"/>
      <c r="CW662" s="119"/>
      <c r="CX662" s="119"/>
      <c r="CY662" s="119"/>
      <c r="CZ662" s="119"/>
      <c r="DA662" s="119"/>
      <c r="DB662" s="119"/>
      <c r="DC662" s="119"/>
      <c r="DD662" s="119"/>
      <c r="DE662" s="119"/>
      <c r="DF662" s="119"/>
      <c r="DG662" s="119"/>
      <c r="DH662" s="119"/>
      <c r="DI662" s="119"/>
      <c r="DJ662" s="119"/>
      <c r="DK662" s="119"/>
      <c r="DL662" s="119"/>
      <c r="DM662" s="119"/>
      <c r="DN662" s="119"/>
      <c r="DO662" s="119"/>
      <c r="DP662" s="119"/>
      <c r="DQ662" s="119"/>
      <c r="DR662" s="119"/>
      <c r="DS662" s="119"/>
      <c r="DT662" s="119"/>
      <c r="DU662" s="119"/>
      <c r="DV662" s="119"/>
      <c r="DW662" s="119"/>
      <c r="DX662" s="119"/>
      <c r="DY662" s="119"/>
      <c r="DZ662" s="119"/>
      <c r="EA662" s="119"/>
      <c r="EB662" s="119"/>
      <c r="EC662" s="119"/>
      <c r="ED662" s="119"/>
      <c r="EG662" s="120"/>
      <c r="EH662" s="120"/>
      <c r="EI662" s="120"/>
      <c r="EJ662" s="120"/>
      <c r="EK662" s="120"/>
      <c r="EL662" s="120"/>
      <c r="EM662" s="120"/>
      <c r="EN662" s="120"/>
      <c r="EO662" s="120"/>
      <c r="EP662" s="120"/>
      <c r="EQ662" s="120"/>
      <c r="ER662" s="121"/>
    </row>
    <row r="663" spans="1:148" ht="15" hidden="1">
      <c r="C663" s="23" t="str">
        <f>'Avoided Cost Case'!C663</f>
        <v>Blundell</v>
      </c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122"/>
      <c r="BL663" s="122"/>
      <c r="BM663" s="122"/>
      <c r="BN663" s="122"/>
      <c r="BO663" s="122"/>
      <c r="BP663" s="122"/>
      <c r="BQ663" s="122"/>
      <c r="BR663" s="122"/>
      <c r="BS663" s="122"/>
      <c r="BT663" s="122"/>
      <c r="BU663" s="122"/>
      <c r="BV663" s="122"/>
      <c r="BW663" s="122"/>
      <c r="BX663" s="122"/>
      <c r="BY663" s="122"/>
      <c r="BZ663" s="122"/>
      <c r="CA663" s="122"/>
      <c r="CB663" s="122"/>
      <c r="CC663" s="122"/>
      <c r="CD663" s="122"/>
      <c r="CE663" s="122"/>
      <c r="CF663" s="122"/>
      <c r="CG663" s="122"/>
      <c r="CH663" s="122"/>
      <c r="CI663" s="122"/>
      <c r="CJ663" s="122"/>
      <c r="CK663" s="122"/>
      <c r="CL663" s="122"/>
      <c r="CM663" s="122"/>
      <c r="CN663" s="122"/>
      <c r="CO663" s="122"/>
      <c r="CP663" s="122"/>
      <c r="CQ663" s="122"/>
      <c r="CR663" s="122"/>
      <c r="CS663" s="122"/>
      <c r="CT663" s="122"/>
      <c r="CU663" s="122"/>
      <c r="CV663" s="122"/>
      <c r="CW663" s="122"/>
      <c r="CX663" s="122"/>
      <c r="CY663" s="122"/>
      <c r="CZ663" s="122"/>
      <c r="DA663" s="122"/>
      <c r="DB663" s="122"/>
      <c r="DC663" s="122"/>
      <c r="DD663" s="122"/>
      <c r="DE663" s="122"/>
      <c r="DF663" s="122"/>
      <c r="DG663" s="122"/>
      <c r="DH663" s="122"/>
      <c r="DI663" s="122"/>
      <c r="DJ663" s="122"/>
      <c r="DK663" s="122"/>
      <c r="DL663" s="122"/>
      <c r="DM663" s="122"/>
      <c r="DN663" s="122"/>
      <c r="DO663" s="122"/>
      <c r="DP663" s="122"/>
      <c r="DQ663" s="122"/>
      <c r="DR663" s="122"/>
      <c r="DS663" s="122"/>
      <c r="DT663" s="122"/>
      <c r="DU663" s="122"/>
      <c r="DV663" s="122"/>
      <c r="DW663" s="122"/>
      <c r="DX663" s="122"/>
      <c r="DY663" s="122"/>
      <c r="DZ663" s="122"/>
      <c r="EA663" s="122"/>
      <c r="EB663" s="122"/>
      <c r="EC663" s="122"/>
      <c r="ED663" s="122"/>
      <c r="EE663" s="123"/>
      <c r="ER663" s="121"/>
    </row>
    <row r="664" spans="1:148" ht="15" hidden="1"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  <c r="EC664" s="124"/>
      <c r="ED664" s="124"/>
      <c r="EE664" s="125"/>
      <c r="ER664" s="121"/>
    </row>
    <row r="665" spans="1:148" hidden="1">
      <c r="C665" s="23" t="str">
        <f>'Avoided Cost Case'!C665</f>
        <v>Carbon</v>
      </c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122"/>
      <c r="BL665" s="122"/>
      <c r="BM665" s="122"/>
      <c r="BN665" s="122"/>
      <c r="BO665" s="122"/>
      <c r="BP665" s="122"/>
      <c r="BQ665" s="122"/>
      <c r="BR665" s="122"/>
      <c r="BS665" s="122"/>
      <c r="BT665" s="122"/>
      <c r="BU665" s="122"/>
      <c r="BV665" s="122"/>
      <c r="BW665" s="122"/>
      <c r="BX665" s="122"/>
      <c r="BY665" s="122"/>
      <c r="BZ665" s="122"/>
      <c r="CA665" s="122"/>
      <c r="CB665" s="122"/>
      <c r="CC665" s="122"/>
      <c r="CD665" s="122"/>
      <c r="CE665" s="122"/>
      <c r="CF665" s="122"/>
      <c r="CG665" s="122"/>
      <c r="CH665" s="122"/>
      <c r="CI665" s="122"/>
      <c r="CJ665" s="122"/>
      <c r="CK665" s="122"/>
      <c r="CL665" s="122"/>
      <c r="CM665" s="122"/>
      <c r="CN665" s="122"/>
      <c r="CO665" s="122"/>
      <c r="CP665" s="122"/>
      <c r="CQ665" s="122"/>
      <c r="CR665" s="122"/>
      <c r="CS665" s="122"/>
      <c r="CT665" s="122"/>
      <c r="CU665" s="122"/>
      <c r="CV665" s="122"/>
      <c r="CW665" s="122"/>
      <c r="CX665" s="122"/>
      <c r="CY665" s="122"/>
      <c r="CZ665" s="122"/>
      <c r="DA665" s="122"/>
      <c r="DB665" s="122"/>
      <c r="DC665" s="122"/>
      <c r="DD665" s="122"/>
      <c r="DE665" s="122"/>
      <c r="DF665" s="122"/>
      <c r="DG665" s="122"/>
      <c r="DH665" s="122"/>
      <c r="DI665" s="122"/>
      <c r="DJ665" s="122"/>
      <c r="DK665" s="122"/>
      <c r="DL665" s="122"/>
      <c r="DM665" s="122"/>
      <c r="DN665" s="122"/>
      <c r="DO665" s="122"/>
      <c r="DP665" s="122"/>
      <c r="DQ665" s="122"/>
      <c r="DR665" s="122"/>
      <c r="DS665" s="122"/>
      <c r="DT665" s="122"/>
      <c r="DU665" s="122"/>
      <c r="DV665" s="122"/>
      <c r="DW665" s="122"/>
      <c r="DX665" s="122"/>
      <c r="DY665" s="122"/>
      <c r="DZ665" s="122"/>
      <c r="EA665" s="122"/>
      <c r="EB665" s="122"/>
      <c r="EC665" s="122"/>
      <c r="ED665" s="122"/>
      <c r="EE665" s="123"/>
      <c r="ER665" s="31" t="str">
        <f>'Avoided Cost Case'!ER665</f>
        <v xml:space="preserve"> - </v>
      </c>
    </row>
    <row r="666" spans="1:148" hidden="1">
      <c r="C666" s="23" t="str">
        <f>'Avoided Cost Case'!C666</f>
        <v>Cholla</v>
      </c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122"/>
      <c r="BL666" s="122"/>
      <c r="BM666" s="122"/>
      <c r="BN666" s="122"/>
      <c r="BO666" s="122"/>
      <c r="BP666" s="122"/>
      <c r="BQ666" s="122"/>
      <c r="BR666" s="122"/>
      <c r="BS666" s="122"/>
      <c r="BT666" s="122"/>
      <c r="BU666" s="122"/>
      <c r="BV666" s="122"/>
      <c r="BW666" s="122"/>
      <c r="BX666" s="122"/>
      <c r="BY666" s="122"/>
      <c r="BZ666" s="122"/>
      <c r="CA666" s="122"/>
      <c r="CB666" s="122"/>
      <c r="CC666" s="122"/>
      <c r="CD666" s="122"/>
      <c r="CE666" s="122"/>
      <c r="CF666" s="122"/>
      <c r="CG666" s="122"/>
      <c r="CH666" s="122"/>
      <c r="CI666" s="122"/>
      <c r="CJ666" s="122"/>
      <c r="CK666" s="122"/>
      <c r="CL666" s="122"/>
      <c r="CM666" s="122"/>
      <c r="CN666" s="122"/>
      <c r="CO666" s="122"/>
      <c r="CP666" s="122"/>
      <c r="CQ666" s="122"/>
      <c r="CR666" s="122"/>
      <c r="CS666" s="122"/>
      <c r="CT666" s="122"/>
      <c r="CU666" s="122"/>
      <c r="CV666" s="122"/>
      <c r="CW666" s="122"/>
      <c r="CX666" s="122"/>
      <c r="CY666" s="122"/>
      <c r="CZ666" s="122"/>
      <c r="DA666" s="122"/>
      <c r="DB666" s="122"/>
      <c r="DC666" s="122"/>
      <c r="DD666" s="122"/>
      <c r="DE666" s="122"/>
      <c r="DF666" s="122"/>
      <c r="DG666" s="122"/>
      <c r="DH666" s="122"/>
      <c r="DI666" s="122"/>
      <c r="DJ666" s="122"/>
      <c r="DK666" s="122"/>
      <c r="DL666" s="122"/>
      <c r="DM666" s="122"/>
      <c r="DN666" s="122"/>
      <c r="DO666" s="122"/>
      <c r="DP666" s="122"/>
      <c r="DQ666" s="122"/>
      <c r="DR666" s="122"/>
      <c r="DS666" s="122"/>
      <c r="DT666" s="122"/>
      <c r="DU666" s="122"/>
      <c r="DV666" s="122"/>
      <c r="DW666" s="122"/>
      <c r="DX666" s="122"/>
      <c r="DY666" s="122"/>
      <c r="DZ666" s="122"/>
      <c r="EA666" s="122"/>
      <c r="EB666" s="122"/>
      <c r="EC666" s="122"/>
      <c r="ED666" s="122"/>
      <c r="EE666" s="123"/>
      <c r="ER666" s="31" t="str">
        <f>'Avoided Cost Case'!ER666</f>
        <v xml:space="preserve"> - </v>
      </c>
    </row>
    <row r="667" spans="1:148" hidden="1">
      <c r="C667" s="23" t="str">
        <f>'Avoided Cost Case'!C667</f>
        <v>Colstrip</v>
      </c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122"/>
      <c r="BL667" s="122"/>
      <c r="BM667" s="122"/>
      <c r="BN667" s="122"/>
      <c r="BO667" s="122"/>
      <c r="BP667" s="122"/>
      <c r="BQ667" s="122"/>
      <c r="BR667" s="122"/>
      <c r="BS667" s="122"/>
      <c r="BT667" s="122"/>
      <c r="BU667" s="122"/>
      <c r="BV667" s="122"/>
      <c r="BW667" s="122"/>
      <c r="BX667" s="122"/>
      <c r="BY667" s="122"/>
      <c r="BZ667" s="122"/>
      <c r="CA667" s="122"/>
      <c r="CB667" s="122"/>
      <c r="CC667" s="122"/>
      <c r="CD667" s="122"/>
      <c r="CE667" s="122"/>
      <c r="CF667" s="122"/>
      <c r="CG667" s="122"/>
      <c r="CH667" s="122"/>
      <c r="CI667" s="122"/>
      <c r="CJ667" s="122"/>
      <c r="CK667" s="122"/>
      <c r="CL667" s="122"/>
      <c r="CM667" s="122"/>
      <c r="CN667" s="122"/>
      <c r="CO667" s="122"/>
      <c r="CP667" s="122"/>
      <c r="CQ667" s="122"/>
      <c r="CR667" s="122"/>
      <c r="CS667" s="122"/>
      <c r="CT667" s="122"/>
      <c r="CU667" s="122"/>
      <c r="CV667" s="122"/>
      <c r="CW667" s="122"/>
      <c r="CX667" s="122"/>
      <c r="CY667" s="122"/>
      <c r="CZ667" s="122"/>
      <c r="DA667" s="122"/>
      <c r="DB667" s="122"/>
      <c r="DC667" s="122"/>
      <c r="DD667" s="122"/>
      <c r="DE667" s="122"/>
      <c r="DF667" s="122"/>
      <c r="DG667" s="122"/>
      <c r="DH667" s="122"/>
      <c r="DI667" s="122"/>
      <c r="DJ667" s="122"/>
      <c r="DK667" s="122"/>
      <c r="DL667" s="122"/>
      <c r="DM667" s="122"/>
      <c r="DN667" s="122"/>
      <c r="DO667" s="122"/>
      <c r="DP667" s="122"/>
      <c r="DQ667" s="122"/>
      <c r="DR667" s="122"/>
      <c r="DS667" s="122"/>
      <c r="DT667" s="122"/>
      <c r="DU667" s="122"/>
      <c r="DV667" s="122"/>
      <c r="DW667" s="122"/>
      <c r="DX667" s="122"/>
      <c r="DY667" s="122"/>
      <c r="DZ667" s="122"/>
      <c r="EA667" s="122"/>
      <c r="EB667" s="122"/>
      <c r="EC667" s="122"/>
      <c r="ED667" s="122"/>
      <c r="EE667" s="123"/>
      <c r="ER667" s="31" t="str">
        <f>'Avoided Cost Case'!ER667</f>
        <v xml:space="preserve"> - </v>
      </c>
    </row>
    <row r="668" spans="1:148" hidden="1">
      <c r="C668" s="23" t="str">
        <f>'Avoided Cost Case'!C668</f>
        <v>Craig</v>
      </c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122"/>
      <c r="BL668" s="122"/>
      <c r="BM668" s="122"/>
      <c r="BN668" s="122"/>
      <c r="BO668" s="122"/>
      <c r="BP668" s="122"/>
      <c r="BQ668" s="122"/>
      <c r="BR668" s="122"/>
      <c r="BS668" s="122"/>
      <c r="BT668" s="122"/>
      <c r="BU668" s="122"/>
      <c r="BV668" s="122"/>
      <c r="BW668" s="122"/>
      <c r="BX668" s="122"/>
      <c r="BY668" s="122"/>
      <c r="BZ668" s="122"/>
      <c r="CA668" s="122"/>
      <c r="CB668" s="122"/>
      <c r="CC668" s="122"/>
      <c r="CD668" s="122"/>
      <c r="CE668" s="122"/>
      <c r="CF668" s="122"/>
      <c r="CG668" s="122"/>
      <c r="CH668" s="122"/>
      <c r="CI668" s="122"/>
      <c r="CJ668" s="122"/>
      <c r="CK668" s="122"/>
      <c r="CL668" s="122"/>
      <c r="CM668" s="122"/>
      <c r="CN668" s="122"/>
      <c r="CO668" s="122"/>
      <c r="CP668" s="122"/>
      <c r="CQ668" s="122"/>
      <c r="CR668" s="122"/>
      <c r="CS668" s="122"/>
      <c r="CT668" s="122"/>
      <c r="CU668" s="122"/>
      <c r="CV668" s="122"/>
      <c r="CW668" s="122"/>
      <c r="CX668" s="122"/>
      <c r="CY668" s="122"/>
      <c r="CZ668" s="122"/>
      <c r="DA668" s="122"/>
      <c r="DB668" s="122"/>
      <c r="DC668" s="122"/>
      <c r="DD668" s="122"/>
      <c r="DE668" s="122"/>
      <c r="DF668" s="122"/>
      <c r="DG668" s="122"/>
      <c r="DH668" s="122"/>
      <c r="DI668" s="122"/>
      <c r="DJ668" s="122"/>
      <c r="DK668" s="122"/>
      <c r="DL668" s="122"/>
      <c r="DM668" s="122"/>
      <c r="DN668" s="122"/>
      <c r="DO668" s="122"/>
      <c r="DP668" s="122"/>
      <c r="DQ668" s="122"/>
      <c r="DR668" s="122"/>
      <c r="DS668" s="122"/>
      <c r="DT668" s="122"/>
      <c r="DU668" s="122"/>
      <c r="DV668" s="122"/>
      <c r="DW668" s="122"/>
      <c r="DX668" s="122"/>
      <c r="DY668" s="122"/>
      <c r="DZ668" s="122"/>
      <c r="EA668" s="122"/>
      <c r="EB668" s="122"/>
      <c r="EC668" s="122"/>
      <c r="ED668" s="122"/>
      <c r="EE668" s="123"/>
      <c r="ER668" s="31" t="str">
        <f>'Avoided Cost Case'!ER668</f>
        <v xml:space="preserve"> - </v>
      </c>
    </row>
    <row r="669" spans="1:148" hidden="1">
      <c r="C669" s="23" t="str">
        <f>'Avoided Cost Case'!C669</f>
        <v>Dave Johnston</v>
      </c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122"/>
      <c r="BL669" s="122"/>
      <c r="BM669" s="122"/>
      <c r="BN669" s="122"/>
      <c r="BO669" s="122"/>
      <c r="BP669" s="122"/>
      <c r="BQ669" s="122"/>
      <c r="BR669" s="122"/>
      <c r="BS669" s="122"/>
      <c r="BT669" s="122"/>
      <c r="BU669" s="122"/>
      <c r="BV669" s="122"/>
      <c r="BW669" s="122"/>
      <c r="BX669" s="122"/>
      <c r="BY669" s="122"/>
      <c r="BZ669" s="122"/>
      <c r="CA669" s="122"/>
      <c r="CB669" s="122"/>
      <c r="CC669" s="122"/>
      <c r="CD669" s="122"/>
      <c r="CE669" s="122"/>
      <c r="CF669" s="122"/>
      <c r="CG669" s="122"/>
      <c r="CH669" s="122"/>
      <c r="CI669" s="122"/>
      <c r="CJ669" s="122"/>
      <c r="CK669" s="122"/>
      <c r="CL669" s="122"/>
      <c r="CM669" s="122"/>
      <c r="CN669" s="122"/>
      <c r="CO669" s="122"/>
      <c r="CP669" s="122"/>
      <c r="CQ669" s="122"/>
      <c r="CR669" s="122"/>
      <c r="CS669" s="122"/>
      <c r="CT669" s="122"/>
      <c r="CU669" s="122"/>
      <c r="CV669" s="122"/>
      <c r="CW669" s="122"/>
      <c r="CX669" s="122"/>
      <c r="CY669" s="122"/>
      <c r="CZ669" s="122"/>
      <c r="DA669" s="122"/>
      <c r="DB669" s="122"/>
      <c r="DC669" s="122"/>
      <c r="DD669" s="122"/>
      <c r="DE669" s="122"/>
      <c r="DF669" s="122"/>
      <c r="DG669" s="122"/>
      <c r="DH669" s="122"/>
      <c r="DI669" s="122"/>
      <c r="DJ669" s="122"/>
      <c r="DK669" s="122"/>
      <c r="DL669" s="122"/>
      <c r="DM669" s="122"/>
      <c r="DN669" s="122"/>
      <c r="DO669" s="122"/>
      <c r="DP669" s="122"/>
      <c r="DQ669" s="122"/>
      <c r="DR669" s="122"/>
      <c r="DS669" s="122"/>
      <c r="DT669" s="122"/>
      <c r="DU669" s="122"/>
      <c r="DV669" s="122"/>
      <c r="DW669" s="122"/>
      <c r="DX669" s="122"/>
      <c r="DY669" s="122"/>
      <c r="DZ669" s="122"/>
      <c r="EA669" s="122"/>
      <c r="EB669" s="122"/>
      <c r="EC669" s="122"/>
      <c r="ED669" s="122"/>
      <c r="EE669" s="123"/>
      <c r="ER669" s="31" t="str">
        <f>'Avoided Cost Case'!ER669</f>
        <v xml:space="preserve"> - </v>
      </c>
    </row>
    <row r="670" spans="1:148" hidden="1">
      <c r="C670" s="23" t="str">
        <f>'Avoided Cost Case'!C670</f>
        <v>Hayden</v>
      </c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122"/>
      <c r="BL670" s="122"/>
      <c r="BM670" s="122"/>
      <c r="BN670" s="122"/>
      <c r="BO670" s="122"/>
      <c r="BP670" s="122"/>
      <c r="BQ670" s="122"/>
      <c r="BR670" s="122"/>
      <c r="BS670" s="122"/>
      <c r="BT670" s="122"/>
      <c r="BU670" s="122"/>
      <c r="BV670" s="122"/>
      <c r="BW670" s="122"/>
      <c r="BX670" s="122"/>
      <c r="BY670" s="122"/>
      <c r="BZ670" s="122"/>
      <c r="CA670" s="122"/>
      <c r="CB670" s="122"/>
      <c r="CC670" s="122"/>
      <c r="CD670" s="122"/>
      <c r="CE670" s="122"/>
      <c r="CF670" s="122"/>
      <c r="CG670" s="122"/>
      <c r="CH670" s="122"/>
      <c r="CI670" s="122"/>
      <c r="CJ670" s="122"/>
      <c r="CK670" s="122"/>
      <c r="CL670" s="122"/>
      <c r="CM670" s="122"/>
      <c r="CN670" s="122"/>
      <c r="CO670" s="122"/>
      <c r="CP670" s="122"/>
      <c r="CQ670" s="122"/>
      <c r="CR670" s="122"/>
      <c r="CS670" s="122"/>
      <c r="CT670" s="122"/>
      <c r="CU670" s="122"/>
      <c r="CV670" s="122"/>
      <c r="CW670" s="122"/>
      <c r="CX670" s="122"/>
      <c r="CY670" s="122"/>
      <c r="CZ670" s="122"/>
      <c r="DA670" s="122"/>
      <c r="DB670" s="122"/>
      <c r="DC670" s="122"/>
      <c r="DD670" s="122"/>
      <c r="DE670" s="122"/>
      <c r="DF670" s="122"/>
      <c r="DG670" s="122"/>
      <c r="DH670" s="122"/>
      <c r="DI670" s="122"/>
      <c r="DJ670" s="122"/>
      <c r="DK670" s="122"/>
      <c r="DL670" s="122"/>
      <c r="DM670" s="122"/>
      <c r="DN670" s="122"/>
      <c r="DO670" s="122"/>
      <c r="DP670" s="122"/>
      <c r="DQ670" s="122"/>
      <c r="DR670" s="122"/>
      <c r="DS670" s="122"/>
      <c r="DT670" s="122"/>
      <c r="DU670" s="122"/>
      <c r="DV670" s="122"/>
      <c r="DW670" s="122"/>
      <c r="DX670" s="122"/>
      <c r="DY670" s="122"/>
      <c r="DZ670" s="122"/>
      <c r="EA670" s="122"/>
      <c r="EB670" s="122"/>
      <c r="EC670" s="122"/>
      <c r="ED670" s="122"/>
      <c r="EE670" s="123"/>
      <c r="ER670" s="31" t="str">
        <f>'Avoided Cost Case'!ER670</f>
        <v xml:space="preserve"> - </v>
      </c>
    </row>
    <row r="671" spans="1:148" hidden="1">
      <c r="C671" s="23" t="str">
        <f>'Avoided Cost Case'!C671</f>
        <v>Hunter</v>
      </c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122"/>
      <c r="BL671" s="122"/>
      <c r="BM671" s="122"/>
      <c r="BN671" s="122"/>
      <c r="BO671" s="122"/>
      <c r="BP671" s="122"/>
      <c r="BQ671" s="122"/>
      <c r="BR671" s="122"/>
      <c r="BS671" s="122"/>
      <c r="BT671" s="122"/>
      <c r="BU671" s="122"/>
      <c r="BV671" s="122"/>
      <c r="BW671" s="122"/>
      <c r="BX671" s="122"/>
      <c r="BY671" s="122"/>
      <c r="BZ671" s="122"/>
      <c r="CA671" s="122"/>
      <c r="CB671" s="122"/>
      <c r="CC671" s="122"/>
      <c r="CD671" s="122"/>
      <c r="CE671" s="122"/>
      <c r="CF671" s="122"/>
      <c r="CG671" s="122"/>
      <c r="CH671" s="122"/>
      <c r="CI671" s="122"/>
      <c r="CJ671" s="122"/>
      <c r="CK671" s="122"/>
      <c r="CL671" s="122"/>
      <c r="CM671" s="122"/>
      <c r="CN671" s="122"/>
      <c r="CO671" s="122"/>
      <c r="CP671" s="122"/>
      <c r="CQ671" s="122"/>
      <c r="CR671" s="122"/>
      <c r="CS671" s="122"/>
      <c r="CT671" s="122"/>
      <c r="CU671" s="122"/>
      <c r="CV671" s="122"/>
      <c r="CW671" s="122"/>
      <c r="CX671" s="122"/>
      <c r="CY671" s="122"/>
      <c r="CZ671" s="122"/>
      <c r="DA671" s="122"/>
      <c r="DB671" s="122"/>
      <c r="DC671" s="122"/>
      <c r="DD671" s="122"/>
      <c r="DE671" s="122"/>
      <c r="DF671" s="122"/>
      <c r="DG671" s="122"/>
      <c r="DH671" s="122"/>
      <c r="DI671" s="122"/>
      <c r="DJ671" s="122"/>
      <c r="DK671" s="122"/>
      <c r="DL671" s="122"/>
      <c r="DM671" s="122"/>
      <c r="DN671" s="122"/>
      <c r="DO671" s="122"/>
      <c r="DP671" s="122"/>
      <c r="DQ671" s="122"/>
      <c r="DR671" s="122"/>
      <c r="DS671" s="122"/>
      <c r="DT671" s="122"/>
      <c r="DU671" s="122"/>
      <c r="DV671" s="122"/>
      <c r="DW671" s="122"/>
      <c r="DX671" s="122"/>
      <c r="DY671" s="122"/>
      <c r="DZ671" s="122"/>
      <c r="EA671" s="122"/>
      <c r="EB671" s="122"/>
      <c r="EC671" s="122"/>
      <c r="ED671" s="122"/>
      <c r="EE671" s="123"/>
      <c r="ER671" s="31" t="str">
        <f>'Avoided Cost Case'!ER671</f>
        <v xml:space="preserve"> - </v>
      </c>
    </row>
    <row r="672" spans="1:148" hidden="1">
      <c r="C672" s="23" t="str">
        <f>'Avoided Cost Case'!C672</f>
        <v>Huntington</v>
      </c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122"/>
      <c r="BL672" s="122"/>
      <c r="BM672" s="122"/>
      <c r="BN672" s="122"/>
      <c r="BO672" s="122"/>
      <c r="BP672" s="122"/>
      <c r="BQ672" s="122"/>
      <c r="BR672" s="122"/>
      <c r="BS672" s="122"/>
      <c r="BT672" s="122"/>
      <c r="BU672" s="122"/>
      <c r="BV672" s="122"/>
      <c r="BW672" s="122"/>
      <c r="BX672" s="122"/>
      <c r="BY672" s="122"/>
      <c r="BZ672" s="122"/>
      <c r="CA672" s="122"/>
      <c r="CB672" s="122"/>
      <c r="CC672" s="122"/>
      <c r="CD672" s="122"/>
      <c r="CE672" s="122"/>
      <c r="CF672" s="122"/>
      <c r="CG672" s="122"/>
      <c r="CH672" s="122"/>
      <c r="CI672" s="122"/>
      <c r="CJ672" s="122"/>
      <c r="CK672" s="122"/>
      <c r="CL672" s="122"/>
      <c r="CM672" s="122"/>
      <c r="CN672" s="122"/>
      <c r="CO672" s="122"/>
      <c r="CP672" s="122"/>
      <c r="CQ672" s="122"/>
      <c r="CR672" s="122"/>
      <c r="CS672" s="122"/>
      <c r="CT672" s="122"/>
      <c r="CU672" s="122"/>
      <c r="CV672" s="122"/>
      <c r="CW672" s="122"/>
      <c r="CX672" s="122"/>
      <c r="CY672" s="122"/>
      <c r="CZ672" s="122"/>
      <c r="DA672" s="122"/>
      <c r="DB672" s="122"/>
      <c r="DC672" s="122"/>
      <c r="DD672" s="122"/>
      <c r="DE672" s="122"/>
      <c r="DF672" s="122"/>
      <c r="DG672" s="122"/>
      <c r="DH672" s="122"/>
      <c r="DI672" s="122"/>
      <c r="DJ672" s="122"/>
      <c r="DK672" s="122"/>
      <c r="DL672" s="122"/>
      <c r="DM672" s="122"/>
      <c r="DN672" s="122"/>
      <c r="DO672" s="122"/>
      <c r="DP672" s="122"/>
      <c r="DQ672" s="122"/>
      <c r="DR672" s="122"/>
      <c r="DS672" s="122"/>
      <c r="DT672" s="122"/>
      <c r="DU672" s="122"/>
      <c r="DV672" s="122"/>
      <c r="DW672" s="122"/>
      <c r="DX672" s="122"/>
      <c r="DY672" s="122"/>
      <c r="DZ672" s="122"/>
      <c r="EA672" s="122"/>
      <c r="EB672" s="122"/>
      <c r="EC672" s="122"/>
      <c r="ED672" s="122"/>
      <c r="EE672" s="123"/>
      <c r="ER672" s="31" t="str">
        <f>'Avoided Cost Case'!ER672</f>
        <v xml:space="preserve"> - </v>
      </c>
    </row>
    <row r="673" spans="1:148" hidden="1">
      <c r="C673" s="23" t="str">
        <f>'Avoided Cost Case'!C673</f>
        <v>Jim Bridger</v>
      </c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122"/>
      <c r="BL673" s="122"/>
      <c r="BM673" s="122"/>
      <c r="BN673" s="122"/>
      <c r="BO673" s="122"/>
      <c r="BP673" s="122"/>
      <c r="BQ673" s="122"/>
      <c r="BR673" s="122"/>
      <c r="BS673" s="122"/>
      <c r="BT673" s="122"/>
      <c r="BU673" s="122"/>
      <c r="BV673" s="122"/>
      <c r="BW673" s="122"/>
      <c r="BX673" s="122"/>
      <c r="BY673" s="122"/>
      <c r="BZ673" s="122"/>
      <c r="CA673" s="122"/>
      <c r="CB673" s="122"/>
      <c r="CC673" s="122"/>
      <c r="CD673" s="122"/>
      <c r="CE673" s="122"/>
      <c r="CF673" s="122"/>
      <c r="CG673" s="122"/>
      <c r="CH673" s="122"/>
      <c r="CI673" s="122"/>
      <c r="CJ673" s="122"/>
      <c r="CK673" s="122"/>
      <c r="CL673" s="122"/>
      <c r="CM673" s="122"/>
      <c r="CN673" s="122"/>
      <c r="CO673" s="122"/>
      <c r="CP673" s="122"/>
      <c r="CQ673" s="122"/>
      <c r="CR673" s="122"/>
      <c r="CS673" s="122"/>
      <c r="CT673" s="122"/>
      <c r="CU673" s="122"/>
      <c r="CV673" s="122"/>
      <c r="CW673" s="122"/>
      <c r="CX673" s="122"/>
      <c r="CY673" s="122"/>
      <c r="CZ673" s="122"/>
      <c r="DA673" s="122"/>
      <c r="DB673" s="122"/>
      <c r="DC673" s="122"/>
      <c r="DD673" s="122"/>
      <c r="DE673" s="122"/>
      <c r="DF673" s="122"/>
      <c r="DG673" s="122"/>
      <c r="DH673" s="122"/>
      <c r="DI673" s="122"/>
      <c r="DJ673" s="122"/>
      <c r="DK673" s="122"/>
      <c r="DL673" s="122"/>
      <c r="DM673" s="122"/>
      <c r="DN673" s="122"/>
      <c r="DO673" s="122"/>
      <c r="DP673" s="122"/>
      <c r="DQ673" s="122"/>
      <c r="DR673" s="122"/>
      <c r="DS673" s="122"/>
      <c r="DT673" s="122"/>
      <c r="DU673" s="122"/>
      <c r="DV673" s="122"/>
      <c r="DW673" s="122"/>
      <c r="DX673" s="122"/>
      <c r="DY673" s="122"/>
      <c r="DZ673" s="122"/>
      <c r="EA673" s="122"/>
      <c r="EB673" s="122"/>
      <c r="EC673" s="122"/>
      <c r="ED673" s="122"/>
      <c r="EE673" s="123"/>
      <c r="ER673" s="31" t="str">
        <f>'Avoided Cost Case'!ER673</f>
        <v xml:space="preserve"> - </v>
      </c>
    </row>
    <row r="674" spans="1:148" hidden="1">
      <c r="C674" s="23" t="str">
        <f>'Avoided Cost Case'!C674</f>
        <v>Naughton</v>
      </c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122"/>
      <c r="BL674" s="122"/>
      <c r="BM674" s="122"/>
      <c r="BN674" s="122"/>
      <c r="BO674" s="122"/>
      <c r="BP674" s="122"/>
      <c r="BQ674" s="122"/>
      <c r="BR674" s="122"/>
      <c r="BS674" s="122"/>
      <c r="BT674" s="122"/>
      <c r="BU674" s="122"/>
      <c r="BV674" s="122"/>
      <c r="BW674" s="122"/>
      <c r="BX674" s="122"/>
      <c r="BY674" s="122"/>
      <c r="BZ674" s="122"/>
      <c r="CA674" s="122"/>
      <c r="CB674" s="122"/>
      <c r="CC674" s="122"/>
      <c r="CD674" s="122"/>
      <c r="CE674" s="122"/>
      <c r="CF674" s="122"/>
      <c r="CG674" s="122"/>
      <c r="CH674" s="122"/>
      <c r="CI674" s="122"/>
      <c r="CJ674" s="122"/>
      <c r="CK674" s="122"/>
      <c r="CL674" s="122"/>
      <c r="CM674" s="122"/>
      <c r="CN674" s="122"/>
      <c r="CO674" s="122"/>
      <c r="CP674" s="122"/>
      <c r="CQ674" s="122"/>
      <c r="CR674" s="122"/>
      <c r="CS674" s="122"/>
      <c r="CT674" s="122"/>
      <c r="CU674" s="122"/>
      <c r="CV674" s="122"/>
      <c r="CW674" s="122"/>
      <c r="CX674" s="122"/>
      <c r="CY674" s="122"/>
      <c r="CZ674" s="122"/>
      <c r="DA674" s="122"/>
      <c r="DB674" s="122"/>
      <c r="DC674" s="122"/>
      <c r="DD674" s="122"/>
      <c r="DE674" s="122"/>
      <c r="DF674" s="122"/>
      <c r="DG674" s="122"/>
      <c r="DH674" s="122"/>
      <c r="DI674" s="122"/>
      <c r="DJ674" s="122"/>
      <c r="DK674" s="122"/>
      <c r="DL674" s="122"/>
      <c r="DM674" s="122"/>
      <c r="DN674" s="122"/>
      <c r="DO674" s="122"/>
      <c r="DP674" s="122"/>
      <c r="DQ674" s="122"/>
      <c r="DR674" s="122"/>
      <c r="DS674" s="122"/>
      <c r="DT674" s="122"/>
      <c r="DU674" s="122"/>
      <c r="DV674" s="122"/>
      <c r="DW674" s="122"/>
      <c r="DX674" s="122"/>
      <c r="DY674" s="122"/>
      <c r="DZ674" s="122"/>
      <c r="EA674" s="122"/>
      <c r="EB674" s="122"/>
      <c r="EC674" s="122"/>
      <c r="ED674" s="122"/>
      <c r="EE674" s="123"/>
      <c r="ER674" s="31" t="str">
        <f>'Avoided Cost Case'!ER674</f>
        <v xml:space="preserve"> - </v>
      </c>
    </row>
    <row r="675" spans="1:148" hidden="1">
      <c r="C675" s="23" t="str">
        <f>'Avoided Cost Case'!C675</f>
        <v>Wyodak</v>
      </c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122"/>
      <c r="BL675" s="122"/>
      <c r="BM675" s="122"/>
      <c r="BN675" s="122"/>
      <c r="BO675" s="122"/>
      <c r="BP675" s="122"/>
      <c r="BQ675" s="122"/>
      <c r="BR675" s="122"/>
      <c r="BS675" s="122"/>
      <c r="BT675" s="122"/>
      <c r="BU675" s="122"/>
      <c r="BV675" s="122"/>
      <c r="BW675" s="122"/>
      <c r="BX675" s="122"/>
      <c r="BY675" s="122"/>
      <c r="BZ675" s="122"/>
      <c r="CA675" s="122"/>
      <c r="CB675" s="122"/>
      <c r="CC675" s="122"/>
      <c r="CD675" s="122"/>
      <c r="CE675" s="122"/>
      <c r="CF675" s="122"/>
      <c r="CG675" s="122"/>
      <c r="CH675" s="122"/>
      <c r="CI675" s="122"/>
      <c r="CJ675" s="122"/>
      <c r="CK675" s="122"/>
      <c r="CL675" s="122"/>
      <c r="CM675" s="122"/>
      <c r="CN675" s="122"/>
      <c r="CO675" s="122"/>
      <c r="CP675" s="122"/>
      <c r="CQ675" s="122"/>
      <c r="CR675" s="122"/>
      <c r="CS675" s="122"/>
      <c r="CT675" s="122"/>
      <c r="CU675" s="122"/>
      <c r="CV675" s="122"/>
      <c r="CW675" s="122"/>
      <c r="CX675" s="122"/>
      <c r="CY675" s="122"/>
      <c r="CZ675" s="122"/>
      <c r="DA675" s="122"/>
      <c r="DB675" s="122"/>
      <c r="DC675" s="122"/>
      <c r="DD675" s="122"/>
      <c r="DE675" s="122"/>
      <c r="DF675" s="122"/>
      <c r="DG675" s="122"/>
      <c r="DH675" s="122"/>
      <c r="DI675" s="122"/>
      <c r="DJ675" s="122"/>
      <c r="DK675" s="122"/>
      <c r="DL675" s="122"/>
      <c r="DM675" s="122"/>
      <c r="DN675" s="122"/>
      <c r="DO675" s="122"/>
      <c r="DP675" s="122"/>
      <c r="DQ675" s="122"/>
      <c r="DR675" s="122"/>
      <c r="DS675" s="122"/>
      <c r="DT675" s="122"/>
      <c r="DU675" s="122"/>
      <c r="DV675" s="122"/>
      <c r="DW675" s="122"/>
      <c r="DX675" s="122"/>
      <c r="DY675" s="122"/>
      <c r="DZ675" s="122"/>
      <c r="EA675" s="122"/>
      <c r="EB675" s="122"/>
      <c r="EC675" s="122"/>
      <c r="ED675" s="122"/>
      <c r="EE675" s="123"/>
      <c r="ER675" s="31" t="str">
        <f>'Avoided Cost Case'!ER675</f>
        <v xml:space="preserve"> - </v>
      </c>
    </row>
    <row r="676" spans="1:148" hidden="1"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  <c r="EC676" s="124"/>
      <c r="ED676" s="124"/>
      <c r="EE676" s="125"/>
      <c r="ER676" s="9"/>
    </row>
    <row r="677" spans="1:148" hidden="1">
      <c r="C677" s="23" t="str">
        <f>'Avoided Cost Case'!C677</f>
        <v>Chehalis</v>
      </c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122"/>
      <c r="BL677" s="122"/>
      <c r="BM677" s="122"/>
      <c r="BN677" s="122"/>
      <c r="BO677" s="122"/>
      <c r="BP677" s="122"/>
      <c r="BQ677" s="122"/>
      <c r="BR677" s="122"/>
      <c r="BS677" s="122"/>
      <c r="BT677" s="122"/>
      <c r="BU677" s="122"/>
      <c r="BV677" s="122"/>
      <c r="BW677" s="122"/>
      <c r="BX677" s="122"/>
      <c r="BY677" s="122"/>
      <c r="BZ677" s="122"/>
      <c r="CA677" s="122"/>
      <c r="CB677" s="122"/>
      <c r="CC677" s="122"/>
      <c r="CD677" s="122"/>
      <c r="CE677" s="122"/>
      <c r="CF677" s="122"/>
      <c r="CG677" s="122"/>
      <c r="CH677" s="122"/>
      <c r="CI677" s="122"/>
      <c r="CJ677" s="122"/>
      <c r="CK677" s="122"/>
      <c r="CL677" s="122"/>
      <c r="CM677" s="122"/>
      <c r="CN677" s="122"/>
      <c r="CO677" s="122"/>
      <c r="CP677" s="122"/>
      <c r="CQ677" s="122"/>
      <c r="CR677" s="122"/>
      <c r="CS677" s="122"/>
      <c r="CT677" s="122"/>
      <c r="CU677" s="122"/>
      <c r="CV677" s="122"/>
      <c r="CW677" s="122"/>
      <c r="CX677" s="122"/>
      <c r="CY677" s="122"/>
      <c r="CZ677" s="122"/>
      <c r="DA677" s="122"/>
      <c r="DB677" s="122"/>
      <c r="DC677" s="122"/>
      <c r="DD677" s="122"/>
      <c r="DE677" s="122"/>
      <c r="DF677" s="122"/>
      <c r="DG677" s="122"/>
      <c r="DH677" s="122"/>
      <c r="DI677" s="122"/>
      <c r="DJ677" s="122"/>
      <c r="DK677" s="122"/>
      <c r="DL677" s="122"/>
      <c r="DM677" s="122"/>
      <c r="DN677" s="122"/>
      <c r="DO677" s="122"/>
      <c r="DP677" s="122"/>
      <c r="DQ677" s="122"/>
      <c r="DR677" s="122"/>
      <c r="DS677" s="122"/>
      <c r="DT677" s="122"/>
      <c r="DU677" s="122"/>
      <c r="DV677" s="122"/>
      <c r="DW677" s="122"/>
      <c r="DX677" s="122"/>
      <c r="DY677" s="122"/>
      <c r="DZ677" s="122"/>
      <c r="EA677" s="122"/>
      <c r="EB677" s="122"/>
      <c r="EC677" s="122"/>
      <c r="ED677" s="122"/>
      <c r="EE677" s="123"/>
      <c r="ER677" s="31" t="str">
        <f>'Avoided Cost Case'!ER677</f>
        <v xml:space="preserve"> - </v>
      </c>
    </row>
    <row r="678" spans="1:148" hidden="1">
      <c r="C678" s="23" t="str">
        <f>'Avoided Cost Case'!C678</f>
        <v>Cholla - Gas</v>
      </c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122"/>
      <c r="BL678" s="122"/>
      <c r="BM678" s="122"/>
      <c r="BN678" s="122"/>
      <c r="BO678" s="122"/>
      <c r="BP678" s="122"/>
      <c r="BQ678" s="122"/>
      <c r="BR678" s="122"/>
      <c r="BS678" s="122"/>
      <c r="BT678" s="122"/>
      <c r="BU678" s="122"/>
      <c r="BV678" s="122"/>
      <c r="BW678" s="122"/>
      <c r="BX678" s="122"/>
      <c r="BY678" s="122"/>
      <c r="BZ678" s="122"/>
      <c r="CA678" s="122"/>
      <c r="CB678" s="122"/>
      <c r="CC678" s="122"/>
      <c r="CD678" s="122"/>
      <c r="CE678" s="122"/>
      <c r="CF678" s="122"/>
      <c r="CG678" s="122"/>
      <c r="CH678" s="122"/>
      <c r="CI678" s="122"/>
      <c r="CJ678" s="122"/>
      <c r="CK678" s="122"/>
      <c r="CL678" s="122"/>
      <c r="CM678" s="122"/>
      <c r="CN678" s="122"/>
      <c r="CO678" s="122"/>
      <c r="CP678" s="122"/>
      <c r="CQ678" s="122"/>
      <c r="CR678" s="122"/>
      <c r="CS678" s="122"/>
      <c r="CT678" s="122"/>
      <c r="CU678" s="122"/>
      <c r="CV678" s="122"/>
      <c r="CW678" s="122"/>
      <c r="CX678" s="122"/>
      <c r="CY678" s="122"/>
      <c r="CZ678" s="122"/>
      <c r="DA678" s="122"/>
      <c r="DB678" s="122"/>
      <c r="DC678" s="122"/>
      <c r="DD678" s="122"/>
      <c r="DE678" s="122"/>
      <c r="DF678" s="122"/>
      <c r="DG678" s="122"/>
      <c r="DH678" s="122"/>
      <c r="DI678" s="122"/>
      <c r="DJ678" s="122"/>
      <c r="DK678" s="122"/>
      <c r="DL678" s="122"/>
      <c r="DM678" s="122"/>
      <c r="DN678" s="122"/>
      <c r="DO678" s="122"/>
      <c r="DP678" s="122"/>
      <c r="DQ678" s="122"/>
      <c r="DR678" s="122"/>
      <c r="DS678" s="122"/>
      <c r="DT678" s="122"/>
      <c r="DU678" s="122"/>
      <c r="DV678" s="122"/>
      <c r="DW678" s="122"/>
      <c r="DX678" s="122"/>
      <c r="DY678" s="122"/>
      <c r="DZ678" s="122"/>
      <c r="EA678" s="122"/>
      <c r="EB678" s="122"/>
      <c r="EC678" s="122"/>
      <c r="ED678" s="122"/>
      <c r="EE678" s="123"/>
      <c r="ER678" s="31" t="str">
        <f>'Avoided Cost Case'!ER678</f>
        <v xml:space="preserve"> - </v>
      </c>
    </row>
    <row r="679" spans="1:148" hidden="1">
      <c r="C679" s="23" t="str">
        <f>'Avoided Cost Case'!C679</f>
        <v>Currant Creek</v>
      </c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122"/>
      <c r="BL679" s="122"/>
      <c r="BM679" s="122"/>
      <c r="BN679" s="122"/>
      <c r="BO679" s="122"/>
      <c r="BP679" s="122"/>
      <c r="BQ679" s="122"/>
      <c r="BR679" s="122"/>
      <c r="BS679" s="122"/>
      <c r="BT679" s="122"/>
      <c r="BU679" s="122"/>
      <c r="BV679" s="122"/>
      <c r="BW679" s="122"/>
      <c r="BX679" s="122"/>
      <c r="BY679" s="122"/>
      <c r="BZ679" s="122"/>
      <c r="CA679" s="122"/>
      <c r="CB679" s="122"/>
      <c r="CC679" s="122"/>
      <c r="CD679" s="122"/>
      <c r="CE679" s="122"/>
      <c r="CF679" s="122"/>
      <c r="CG679" s="122"/>
      <c r="CH679" s="122"/>
      <c r="CI679" s="122"/>
      <c r="CJ679" s="122"/>
      <c r="CK679" s="122"/>
      <c r="CL679" s="122"/>
      <c r="CM679" s="122"/>
      <c r="CN679" s="122"/>
      <c r="CO679" s="122"/>
      <c r="CP679" s="122"/>
      <c r="CQ679" s="122"/>
      <c r="CR679" s="122"/>
      <c r="CS679" s="122"/>
      <c r="CT679" s="122"/>
      <c r="CU679" s="122"/>
      <c r="CV679" s="122"/>
      <c r="CW679" s="122"/>
      <c r="CX679" s="122"/>
      <c r="CY679" s="122"/>
      <c r="CZ679" s="122"/>
      <c r="DA679" s="122"/>
      <c r="DB679" s="122"/>
      <c r="DC679" s="122"/>
      <c r="DD679" s="122"/>
      <c r="DE679" s="122"/>
      <c r="DF679" s="122"/>
      <c r="DG679" s="122"/>
      <c r="DH679" s="122"/>
      <c r="DI679" s="122"/>
      <c r="DJ679" s="122"/>
      <c r="DK679" s="122"/>
      <c r="DL679" s="122"/>
      <c r="DM679" s="122"/>
      <c r="DN679" s="122"/>
      <c r="DO679" s="122"/>
      <c r="DP679" s="122"/>
      <c r="DQ679" s="122"/>
      <c r="DR679" s="122"/>
      <c r="DS679" s="122"/>
      <c r="DT679" s="122"/>
      <c r="DU679" s="122"/>
      <c r="DV679" s="122"/>
      <c r="DW679" s="122"/>
      <c r="DX679" s="122"/>
      <c r="DY679" s="122"/>
      <c r="DZ679" s="122"/>
      <c r="EA679" s="122"/>
      <c r="EB679" s="122"/>
      <c r="EC679" s="122"/>
      <c r="ED679" s="122"/>
      <c r="EE679" s="123"/>
      <c r="ER679" s="31" t="str">
        <f>'Avoided Cost Case'!ER679</f>
        <v xml:space="preserve"> - </v>
      </c>
    </row>
    <row r="680" spans="1:148" hidden="1">
      <c r="C680" s="23" t="str">
        <f>'Avoided Cost Case'!C680</f>
        <v>Gadsby</v>
      </c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122"/>
      <c r="BL680" s="122"/>
      <c r="BM680" s="122"/>
      <c r="BN680" s="122"/>
      <c r="BO680" s="122"/>
      <c r="BP680" s="122"/>
      <c r="BQ680" s="122"/>
      <c r="BR680" s="122"/>
      <c r="BS680" s="122"/>
      <c r="BT680" s="122"/>
      <c r="BU680" s="122"/>
      <c r="BV680" s="122"/>
      <c r="BW680" s="122"/>
      <c r="BX680" s="122"/>
      <c r="BY680" s="122"/>
      <c r="BZ680" s="122"/>
      <c r="CA680" s="122"/>
      <c r="CB680" s="122"/>
      <c r="CC680" s="122"/>
      <c r="CD680" s="122"/>
      <c r="CE680" s="122"/>
      <c r="CF680" s="122"/>
      <c r="CG680" s="122"/>
      <c r="CH680" s="122"/>
      <c r="CI680" s="122"/>
      <c r="CJ680" s="122"/>
      <c r="CK680" s="122"/>
      <c r="CL680" s="122"/>
      <c r="CM680" s="122"/>
      <c r="CN680" s="122"/>
      <c r="CO680" s="122"/>
      <c r="CP680" s="122"/>
      <c r="CQ680" s="122"/>
      <c r="CR680" s="122"/>
      <c r="CS680" s="122"/>
      <c r="CT680" s="122"/>
      <c r="CU680" s="122"/>
      <c r="CV680" s="122"/>
      <c r="CW680" s="122"/>
      <c r="CX680" s="122"/>
      <c r="CY680" s="122"/>
      <c r="CZ680" s="122"/>
      <c r="DA680" s="122"/>
      <c r="DB680" s="122"/>
      <c r="DC680" s="122"/>
      <c r="DD680" s="122"/>
      <c r="DE680" s="122"/>
      <c r="DF680" s="122"/>
      <c r="DG680" s="122"/>
      <c r="DH680" s="122"/>
      <c r="DI680" s="122"/>
      <c r="DJ680" s="122"/>
      <c r="DK680" s="122"/>
      <c r="DL680" s="122"/>
      <c r="DM680" s="122"/>
      <c r="DN680" s="122"/>
      <c r="DO680" s="122"/>
      <c r="DP680" s="122"/>
      <c r="DQ680" s="122"/>
      <c r="DR680" s="122"/>
      <c r="DS680" s="122"/>
      <c r="DT680" s="122"/>
      <c r="DU680" s="122"/>
      <c r="DV680" s="122"/>
      <c r="DW680" s="122"/>
      <c r="DX680" s="122"/>
      <c r="DY680" s="122"/>
      <c r="DZ680" s="122"/>
      <c r="EA680" s="122"/>
      <c r="EB680" s="122"/>
      <c r="EC680" s="122"/>
      <c r="ED680" s="122"/>
      <c r="EE680" s="123"/>
      <c r="ER680" s="31" t="str">
        <f>'Avoided Cost Case'!ER680</f>
        <v xml:space="preserve"> - </v>
      </c>
    </row>
    <row r="681" spans="1:148" hidden="1">
      <c r="C681" s="23" t="str">
        <f>'Avoided Cost Case'!C681</f>
        <v>Gadsby CT</v>
      </c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122"/>
      <c r="BL681" s="122"/>
      <c r="BM681" s="122"/>
      <c r="BN681" s="122"/>
      <c r="BO681" s="122"/>
      <c r="BP681" s="122"/>
      <c r="BQ681" s="122"/>
      <c r="BR681" s="122"/>
      <c r="BS681" s="122"/>
      <c r="BT681" s="122"/>
      <c r="BU681" s="122"/>
      <c r="BV681" s="122"/>
      <c r="BW681" s="122"/>
      <c r="BX681" s="122"/>
      <c r="BY681" s="122"/>
      <c r="BZ681" s="122"/>
      <c r="CA681" s="122"/>
      <c r="CB681" s="122"/>
      <c r="CC681" s="122"/>
      <c r="CD681" s="122"/>
      <c r="CE681" s="122"/>
      <c r="CF681" s="122"/>
      <c r="CG681" s="122"/>
      <c r="CH681" s="122"/>
      <c r="CI681" s="122"/>
      <c r="CJ681" s="122"/>
      <c r="CK681" s="122"/>
      <c r="CL681" s="122"/>
      <c r="CM681" s="122"/>
      <c r="CN681" s="122"/>
      <c r="CO681" s="122"/>
      <c r="CP681" s="122"/>
      <c r="CQ681" s="122"/>
      <c r="CR681" s="122"/>
      <c r="CS681" s="122"/>
      <c r="CT681" s="122"/>
      <c r="CU681" s="122"/>
      <c r="CV681" s="122"/>
      <c r="CW681" s="122"/>
      <c r="CX681" s="122"/>
      <c r="CY681" s="122"/>
      <c r="CZ681" s="122"/>
      <c r="DA681" s="122"/>
      <c r="DB681" s="122"/>
      <c r="DC681" s="122"/>
      <c r="DD681" s="122"/>
      <c r="DE681" s="122"/>
      <c r="DF681" s="122"/>
      <c r="DG681" s="122"/>
      <c r="DH681" s="122"/>
      <c r="DI681" s="122"/>
      <c r="DJ681" s="122"/>
      <c r="DK681" s="122"/>
      <c r="DL681" s="122"/>
      <c r="DM681" s="122"/>
      <c r="DN681" s="122"/>
      <c r="DO681" s="122"/>
      <c r="DP681" s="122"/>
      <c r="DQ681" s="122"/>
      <c r="DR681" s="122"/>
      <c r="DS681" s="122"/>
      <c r="DT681" s="122"/>
      <c r="DU681" s="122"/>
      <c r="DV681" s="122"/>
      <c r="DW681" s="122"/>
      <c r="DX681" s="122"/>
      <c r="DY681" s="122"/>
      <c r="DZ681" s="122"/>
      <c r="EA681" s="122"/>
      <c r="EB681" s="122"/>
      <c r="EC681" s="122"/>
      <c r="ED681" s="122"/>
      <c r="EE681" s="123"/>
      <c r="ER681" s="31" t="str">
        <f>'Avoided Cost Case'!ER681</f>
        <v xml:space="preserve"> - </v>
      </c>
    </row>
    <row r="682" spans="1:148" hidden="1">
      <c r="C682" s="23" t="str">
        <f>'Avoided Cost Case'!C682</f>
        <v>Hermiston</v>
      </c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122"/>
      <c r="BL682" s="122"/>
      <c r="BM682" s="122"/>
      <c r="BN682" s="122"/>
      <c r="BO682" s="122"/>
      <c r="BP682" s="122"/>
      <c r="BQ682" s="122"/>
      <c r="BR682" s="122"/>
      <c r="BS682" s="122"/>
      <c r="BT682" s="122"/>
      <c r="BU682" s="122"/>
      <c r="BV682" s="122"/>
      <c r="BW682" s="122"/>
      <c r="BX682" s="122"/>
      <c r="BY682" s="122"/>
      <c r="BZ682" s="122"/>
      <c r="CA682" s="122"/>
      <c r="CB682" s="122"/>
      <c r="CC682" s="122"/>
      <c r="CD682" s="122"/>
      <c r="CE682" s="122"/>
      <c r="CF682" s="122"/>
      <c r="CG682" s="122"/>
      <c r="CH682" s="122"/>
      <c r="CI682" s="122"/>
      <c r="CJ682" s="122"/>
      <c r="CK682" s="122"/>
      <c r="CL682" s="122"/>
      <c r="CM682" s="122"/>
      <c r="CN682" s="122"/>
      <c r="CO682" s="122"/>
      <c r="CP682" s="122"/>
      <c r="CQ682" s="122"/>
      <c r="CR682" s="122"/>
      <c r="CS682" s="122"/>
      <c r="CT682" s="122"/>
      <c r="CU682" s="122"/>
      <c r="CV682" s="122"/>
      <c r="CW682" s="122"/>
      <c r="CX682" s="122"/>
      <c r="CY682" s="122"/>
      <c r="CZ682" s="122"/>
      <c r="DA682" s="122"/>
      <c r="DB682" s="122"/>
      <c r="DC682" s="122"/>
      <c r="DD682" s="122"/>
      <c r="DE682" s="122"/>
      <c r="DF682" s="122"/>
      <c r="DG682" s="122"/>
      <c r="DH682" s="122"/>
      <c r="DI682" s="122"/>
      <c r="DJ682" s="122"/>
      <c r="DK682" s="122"/>
      <c r="DL682" s="122"/>
      <c r="DM682" s="122"/>
      <c r="DN682" s="122"/>
      <c r="DO682" s="122"/>
      <c r="DP682" s="122"/>
      <c r="DQ682" s="122"/>
      <c r="DR682" s="122"/>
      <c r="DS682" s="122"/>
      <c r="DT682" s="122"/>
      <c r="DU682" s="122"/>
      <c r="DV682" s="122"/>
      <c r="DW682" s="122"/>
      <c r="DX682" s="122"/>
      <c r="DY682" s="122"/>
      <c r="DZ682" s="122"/>
      <c r="EA682" s="122"/>
      <c r="EB682" s="122"/>
      <c r="EC682" s="122"/>
      <c r="ED682" s="122"/>
      <c r="EE682" s="123"/>
      <c r="ER682" s="31" t="str">
        <f>'Avoided Cost Case'!ER682</f>
        <v xml:space="preserve"> - </v>
      </c>
    </row>
    <row r="683" spans="1:148" hidden="1">
      <c r="C683" s="23" t="str">
        <f>'Avoided Cost Case'!C683</f>
        <v>Lake Side 1</v>
      </c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122"/>
      <c r="BL683" s="122"/>
      <c r="BM683" s="122"/>
      <c r="BN683" s="122"/>
      <c r="BO683" s="122"/>
      <c r="BP683" s="122"/>
      <c r="BQ683" s="122"/>
      <c r="BR683" s="122"/>
      <c r="BS683" s="122"/>
      <c r="BT683" s="122"/>
      <c r="BU683" s="122"/>
      <c r="BV683" s="122"/>
      <c r="BW683" s="122"/>
      <c r="BX683" s="122"/>
      <c r="BY683" s="122"/>
      <c r="BZ683" s="122"/>
      <c r="CA683" s="122"/>
      <c r="CB683" s="122"/>
      <c r="CC683" s="122"/>
      <c r="CD683" s="122"/>
      <c r="CE683" s="122"/>
      <c r="CF683" s="122"/>
      <c r="CG683" s="122"/>
      <c r="CH683" s="122"/>
      <c r="CI683" s="122"/>
      <c r="CJ683" s="122"/>
      <c r="CK683" s="122"/>
      <c r="CL683" s="122"/>
      <c r="CM683" s="122"/>
      <c r="CN683" s="122"/>
      <c r="CO683" s="122"/>
      <c r="CP683" s="122"/>
      <c r="CQ683" s="122"/>
      <c r="CR683" s="122"/>
      <c r="CS683" s="122"/>
      <c r="CT683" s="122"/>
      <c r="CU683" s="122"/>
      <c r="CV683" s="122"/>
      <c r="CW683" s="122"/>
      <c r="CX683" s="122"/>
      <c r="CY683" s="122"/>
      <c r="CZ683" s="122"/>
      <c r="DA683" s="122"/>
      <c r="DB683" s="122"/>
      <c r="DC683" s="122"/>
      <c r="DD683" s="122"/>
      <c r="DE683" s="122"/>
      <c r="DF683" s="122"/>
      <c r="DG683" s="122"/>
      <c r="DH683" s="122"/>
      <c r="DI683" s="122"/>
      <c r="DJ683" s="122"/>
      <c r="DK683" s="122"/>
      <c r="DL683" s="122"/>
      <c r="DM683" s="122"/>
      <c r="DN683" s="122"/>
      <c r="DO683" s="122"/>
      <c r="DP683" s="122"/>
      <c r="DQ683" s="122"/>
      <c r="DR683" s="122"/>
      <c r="DS683" s="122"/>
      <c r="DT683" s="122"/>
      <c r="DU683" s="122"/>
      <c r="DV683" s="122"/>
      <c r="DW683" s="122"/>
      <c r="DX683" s="122"/>
      <c r="DY683" s="122"/>
      <c r="DZ683" s="122"/>
      <c r="EA683" s="122"/>
      <c r="EB683" s="122"/>
      <c r="EC683" s="122"/>
      <c r="ED683" s="122"/>
      <c r="EE683" s="123"/>
      <c r="ER683" s="31" t="str">
        <f>'Avoided Cost Case'!ER683</f>
        <v xml:space="preserve"> - </v>
      </c>
    </row>
    <row r="684" spans="1:148" hidden="1">
      <c r="C684" s="23" t="str">
        <f>'Avoided Cost Case'!C684</f>
        <v>Lake Side 2</v>
      </c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122"/>
      <c r="BL684" s="122"/>
      <c r="BM684" s="122"/>
      <c r="BN684" s="122"/>
      <c r="BO684" s="122"/>
      <c r="BP684" s="122"/>
      <c r="BQ684" s="122"/>
      <c r="BR684" s="122"/>
      <c r="BS684" s="122"/>
      <c r="BT684" s="122"/>
      <c r="BU684" s="122"/>
      <c r="BV684" s="122"/>
      <c r="BW684" s="122"/>
      <c r="BX684" s="122"/>
      <c r="BY684" s="122"/>
      <c r="BZ684" s="122"/>
      <c r="CA684" s="122"/>
      <c r="CB684" s="122"/>
      <c r="CC684" s="122"/>
      <c r="CD684" s="122"/>
      <c r="CE684" s="122"/>
      <c r="CF684" s="122"/>
      <c r="CG684" s="122"/>
      <c r="CH684" s="122"/>
      <c r="CI684" s="122"/>
      <c r="CJ684" s="122"/>
      <c r="CK684" s="122"/>
      <c r="CL684" s="122"/>
      <c r="CM684" s="122"/>
      <c r="CN684" s="122"/>
      <c r="CO684" s="122"/>
      <c r="CP684" s="122"/>
      <c r="CQ684" s="122"/>
      <c r="CR684" s="122"/>
      <c r="CS684" s="122"/>
      <c r="CT684" s="122"/>
      <c r="CU684" s="122"/>
      <c r="CV684" s="122"/>
      <c r="CW684" s="122"/>
      <c r="CX684" s="122"/>
      <c r="CY684" s="122"/>
      <c r="CZ684" s="122"/>
      <c r="DA684" s="122"/>
      <c r="DB684" s="122"/>
      <c r="DC684" s="122"/>
      <c r="DD684" s="122"/>
      <c r="DE684" s="122"/>
      <c r="DF684" s="122"/>
      <c r="DG684" s="122"/>
      <c r="DH684" s="122"/>
      <c r="DI684" s="122"/>
      <c r="DJ684" s="122"/>
      <c r="DK684" s="122"/>
      <c r="DL684" s="122"/>
      <c r="DM684" s="122"/>
      <c r="DN684" s="122"/>
      <c r="DO684" s="122"/>
      <c r="DP684" s="122"/>
      <c r="DQ684" s="122"/>
      <c r="DR684" s="122"/>
      <c r="DS684" s="122"/>
      <c r="DT684" s="122"/>
      <c r="DU684" s="122"/>
      <c r="DV684" s="122"/>
      <c r="DW684" s="122"/>
      <c r="DX684" s="122"/>
      <c r="DY684" s="122"/>
      <c r="DZ684" s="122"/>
      <c r="EA684" s="122"/>
      <c r="EB684" s="122"/>
      <c r="EC684" s="122"/>
      <c r="ED684" s="122"/>
      <c r="EE684" s="123"/>
      <c r="ER684" s="31" t="str">
        <f>'Avoided Cost Case'!ER684</f>
        <v xml:space="preserve"> - </v>
      </c>
    </row>
    <row r="685" spans="1:148" hidden="1">
      <c r="C685" s="23" t="str">
        <f>'Avoided Cost Case'!C685</f>
        <v>Naughton - Gas</v>
      </c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122"/>
      <c r="BL685" s="122"/>
      <c r="BM685" s="122"/>
      <c r="BN685" s="122"/>
      <c r="BO685" s="122"/>
      <c r="BP685" s="122"/>
      <c r="BQ685" s="122"/>
      <c r="BR685" s="122"/>
      <c r="BS685" s="122"/>
      <c r="BT685" s="122"/>
      <c r="BU685" s="122"/>
      <c r="BV685" s="122"/>
      <c r="BW685" s="122"/>
      <c r="BX685" s="122"/>
      <c r="BY685" s="122"/>
      <c r="BZ685" s="122"/>
      <c r="CA685" s="122"/>
      <c r="CB685" s="122"/>
      <c r="CC685" s="122"/>
      <c r="CD685" s="122"/>
      <c r="CE685" s="122"/>
      <c r="CF685" s="122"/>
      <c r="CG685" s="122"/>
      <c r="CH685" s="122"/>
      <c r="CI685" s="122"/>
      <c r="CJ685" s="122"/>
      <c r="CK685" s="122"/>
      <c r="CL685" s="122"/>
      <c r="CM685" s="122"/>
      <c r="CN685" s="122"/>
      <c r="CO685" s="122"/>
      <c r="CP685" s="122"/>
      <c r="CQ685" s="122"/>
      <c r="CR685" s="122"/>
      <c r="CS685" s="122"/>
      <c r="CT685" s="122"/>
      <c r="CU685" s="122"/>
      <c r="CV685" s="122"/>
      <c r="CW685" s="122"/>
      <c r="CX685" s="122"/>
      <c r="CY685" s="122"/>
      <c r="CZ685" s="122"/>
      <c r="DA685" s="122"/>
      <c r="DB685" s="122"/>
      <c r="DC685" s="122"/>
      <c r="DD685" s="122"/>
      <c r="DE685" s="122"/>
      <c r="DF685" s="122"/>
      <c r="DG685" s="122"/>
      <c r="DH685" s="122"/>
      <c r="DI685" s="122"/>
      <c r="DJ685" s="122"/>
      <c r="DK685" s="122"/>
      <c r="DL685" s="122"/>
      <c r="DM685" s="122"/>
      <c r="DN685" s="122"/>
      <c r="DO685" s="122"/>
      <c r="DP685" s="122"/>
      <c r="DQ685" s="122"/>
      <c r="DR685" s="122"/>
      <c r="DS685" s="122"/>
      <c r="DT685" s="122"/>
      <c r="DU685" s="122"/>
      <c r="DV685" s="122"/>
      <c r="DW685" s="122"/>
      <c r="DX685" s="122"/>
      <c r="DY685" s="122"/>
      <c r="DZ685" s="122"/>
      <c r="EA685" s="122"/>
      <c r="EB685" s="122"/>
      <c r="EC685" s="122"/>
      <c r="ED685" s="122"/>
      <c r="EE685" s="123"/>
      <c r="ER685" s="31" t="str">
        <f>'Avoided Cost Case'!ER685</f>
        <v xml:space="preserve"> - </v>
      </c>
    </row>
    <row r="686" spans="1:148" hidden="1"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122"/>
      <c r="BL686" s="122"/>
      <c r="BM686" s="122"/>
      <c r="BN686" s="122"/>
      <c r="BO686" s="122"/>
      <c r="BP686" s="122"/>
      <c r="BQ686" s="122"/>
      <c r="BR686" s="122"/>
      <c r="BS686" s="122"/>
      <c r="BT686" s="122"/>
      <c r="BU686" s="122"/>
      <c r="BV686" s="122"/>
      <c r="BW686" s="122"/>
      <c r="BX686" s="122"/>
      <c r="BY686" s="122"/>
      <c r="BZ686" s="122"/>
      <c r="CA686" s="122"/>
      <c r="CB686" s="122"/>
      <c r="CC686" s="122"/>
      <c r="CD686" s="122"/>
      <c r="CE686" s="122"/>
      <c r="CF686" s="122"/>
      <c r="CG686" s="122"/>
      <c r="CH686" s="122"/>
      <c r="CI686" s="122"/>
      <c r="CJ686" s="122"/>
      <c r="CK686" s="122"/>
      <c r="CL686" s="122"/>
      <c r="CM686" s="122"/>
      <c r="CN686" s="122"/>
      <c r="CO686" s="122"/>
      <c r="CP686" s="122"/>
      <c r="CQ686" s="122"/>
      <c r="CR686" s="122"/>
      <c r="CS686" s="122"/>
      <c r="CT686" s="122"/>
      <c r="CU686" s="122"/>
      <c r="CV686" s="122"/>
      <c r="CW686" s="122"/>
      <c r="CX686" s="122"/>
      <c r="CY686" s="122"/>
      <c r="CZ686" s="122"/>
      <c r="DA686" s="122"/>
      <c r="DB686" s="122"/>
      <c r="DC686" s="122"/>
      <c r="DD686" s="122"/>
      <c r="DE686" s="122"/>
      <c r="DF686" s="122"/>
      <c r="DG686" s="122"/>
      <c r="DH686" s="122"/>
      <c r="DI686" s="122"/>
      <c r="DJ686" s="122"/>
      <c r="DK686" s="122"/>
      <c r="DL686" s="122"/>
      <c r="DM686" s="122"/>
      <c r="DN686" s="122"/>
      <c r="DO686" s="122"/>
      <c r="DP686" s="122"/>
      <c r="DQ686" s="122"/>
      <c r="DR686" s="122"/>
      <c r="DS686" s="122"/>
      <c r="DT686" s="122"/>
      <c r="DU686" s="122"/>
      <c r="DV686" s="122"/>
      <c r="DW686" s="122"/>
      <c r="DX686" s="122"/>
      <c r="DY686" s="122"/>
      <c r="DZ686" s="122"/>
      <c r="EA686" s="122"/>
      <c r="EB686" s="122"/>
      <c r="EC686" s="122"/>
      <c r="ED686" s="122"/>
      <c r="EE686" s="123"/>
      <c r="ER686" s="9"/>
    </row>
    <row r="687" spans="1:148" s="22" customFormat="1" hidden="1">
      <c r="A687" s="3"/>
      <c r="B687" s="23"/>
      <c r="C687" s="23" t="str">
        <f>'Avoided Cost Case'!C687</f>
        <v>IRP15 - 423 MW CCCT - Wyo NE</v>
      </c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122"/>
      <c r="BL687" s="122"/>
      <c r="BM687" s="122"/>
      <c r="BN687" s="122"/>
      <c r="BO687" s="122"/>
      <c r="BP687" s="122"/>
      <c r="BQ687" s="122"/>
      <c r="BR687" s="122"/>
      <c r="BS687" s="122"/>
      <c r="BT687" s="122"/>
      <c r="BU687" s="122"/>
      <c r="BV687" s="122"/>
      <c r="BW687" s="122"/>
      <c r="BX687" s="122"/>
      <c r="BY687" s="122"/>
      <c r="BZ687" s="122"/>
      <c r="CA687" s="122"/>
      <c r="CB687" s="122"/>
      <c r="CC687" s="122"/>
      <c r="CD687" s="122"/>
      <c r="CE687" s="122"/>
      <c r="CF687" s="122"/>
      <c r="CG687" s="122"/>
      <c r="CH687" s="122"/>
      <c r="CI687" s="122"/>
      <c r="CJ687" s="122"/>
      <c r="CK687" s="122"/>
      <c r="CL687" s="122"/>
      <c r="CM687" s="122"/>
      <c r="CN687" s="122"/>
      <c r="CO687" s="122"/>
      <c r="CP687" s="122"/>
      <c r="CQ687" s="122"/>
      <c r="CR687" s="122"/>
      <c r="CS687" s="122"/>
      <c r="CT687" s="122"/>
      <c r="CU687" s="122"/>
      <c r="CV687" s="122"/>
      <c r="CW687" s="122"/>
      <c r="CX687" s="122"/>
      <c r="CY687" s="122"/>
      <c r="CZ687" s="122"/>
      <c r="DA687" s="122"/>
      <c r="DB687" s="122"/>
      <c r="DC687" s="122"/>
      <c r="DD687" s="122"/>
      <c r="DE687" s="122"/>
      <c r="DF687" s="122"/>
      <c r="DG687" s="122"/>
      <c r="DH687" s="122"/>
      <c r="DI687" s="122"/>
      <c r="DJ687" s="122"/>
      <c r="DK687" s="122"/>
      <c r="DL687" s="122"/>
      <c r="DM687" s="122"/>
      <c r="DN687" s="122"/>
      <c r="DO687" s="122"/>
      <c r="DP687" s="122"/>
      <c r="DQ687" s="122"/>
      <c r="DR687" s="122"/>
      <c r="DS687" s="122"/>
      <c r="DT687" s="122"/>
      <c r="DU687" s="122"/>
      <c r="DV687" s="122"/>
      <c r="DW687" s="122"/>
      <c r="DX687" s="122"/>
      <c r="DY687" s="122"/>
      <c r="DZ687" s="122"/>
      <c r="EA687" s="122"/>
      <c r="EB687" s="122"/>
      <c r="EC687" s="122"/>
      <c r="ED687" s="122"/>
      <c r="EE687" s="123"/>
      <c r="EG687" s="58"/>
      <c r="EH687" s="58"/>
      <c r="EI687" s="58"/>
      <c r="EJ687" s="58"/>
      <c r="EK687" s="58"/>
      <c r="EL687" s="58"/>
      <c r="EM687" s="58"/>
      <c r="EN687" s="58"/>
      <c r="EO687" s="58"/>
      <c r="EP687" s="58"/>
      <c r="EQ687" s="58"/>
      <c r="ER687" s="31" t="str">
        <f>'Avoided Cost Case'!ER687</f>
        <v>Hide Row</v>
      </c>
    </row>
    <row r="688" spans="1:148" s="22" customFormat="1" hidden="1">
      <c r="A688" s="3"/>
      <c r="B688" s="23"/>
      <c r="C688" s="23" t="str">
        <f>'Avoided Cost Case'!C688</f>
        <v>IRP15 - 423 MW CCCT - Clvr 1</v>
      </c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122"/>
      <c r="BL688" s="122"/>
      <c r="BM688" s="122"/>
      <c r="BN688" s="122"/>
      <c r="BO688" s="122"/>
      <c r="BP688" s="122"/>
      <c r="BQ688" s="122"/>
      <c r="BR688" s="122"/>
      <c r="BS688" s="122"/>
      <c r="BT688" s="122"/>
      <c r="BU688" s="122"/>
      <c r="BV688" s="122"/>
      <c r="BW688" s="122"/>
      <c r="BX688" s="122"/>
      <c r="BY688" s="122"/>
      <c r="BZ688" s="122"/>
      <c r="CA688" s="122"/>
      <c r="CB688" s="122"/>
      <c r="CC688" s="122"/>
      <c r="CD688" s="122"/>
      <c r="CE688" s="122"/>
      <c r="CF688" s="122"/>
      <c r="CG688" s="122"/>
      <c r="CH688" s="122"/>
      <c r="CI688" s="122"/>
      <c r="CJ688" s="122"/>
      <c r="CK688" s="122"/>
      <c r="CL688" s="122"/>
      <c r="CM688" s="122"/>
      <c r="CN688" s="122"/>
      <c r="CO688" s="122"/>
      <c r="CP688" s="122"/>
      <c r="CQ688" s="122"/>
      <c r="CR688" s="122"/>
      <c r="CS688" s="122"/>
      <c r="CT688" s="122"/>
      <c r="CU688" s="122"/>
      <c r="CV688" s="122"/>
      <c r="CW688" s="122"/>
      <c r="CX688" s="122"/>
      <c r="CY688" s="122"/>
      <c r="CZ688" s="122"/>
      <c r="DA688" s="122"/>
      <c r="DB688" s="122"/>
      <c r="DC688" s="122"/>
      <c r="DD688" s="122"/>
      <c r="DE688" s="122"/>
      <c r="DF688" s="122"/>
      <c r="DG688" s="122"/>
      <c r="DH688" s="122"/>
      <c r="DI688" s="122"/>
      <c r="DJ688" s="122"/>
      <c r="DK688" s="122"/>
      <c r="DL688" s="122"/>
      <c r="DM688" s="122"/>
      <c r="DN688" s="122"/>
      <c r="DO688" s="122"/>
      <c r="DP688" s="122"/>
      <c r="DQ688" s="122"/>
      <c r="DR688" s="122"/>
      <c r="DS688" s="122"/>
      <c r="DT688" s="122"/>
      <c r="DU688" s="122"/>
      <c r="DV688" s="122"/>
      <c r="DW688" s="122"/>
      <c r="DX688" s="122"/>
      <c r="DY688" s="122"/>
      <c r="DZ688" s="122"/>
      <c r="EA688" s="122"/>
      <c r="EB688" s="122"/>
      <c r="EC688" s="122"/>
      <c r="ED688" s="122"/>
      <c r="EE688" s="123"/>
      <c r="EG688" s="58"/>
      <c r="EH688" s="58"/>
      <c r="EI688" s="58"/>
      <c r="EJ688" s="58"/>
      <c r="EK688" s="58"/>
      <c r="EL688" s="58"/>
      <c r="EM688" s="58"/>
      <c r="EN688" s="58"/>
      <c r="EO688" s="58"/>
      <c r="EP688" s="58"/>
      <c r="EQ688" s="58"/>
      <c r="ER688" s="31" t="str">
        <f>'Avoided Cost Case'!ER688</f>
        <v>Hide Row</v>
      </c>
    </row>
    <row r="689" spans="1:148" s="22" customFormat="1" hidden="1">
      <c r="A689" s="3"/>
      <c r="B689" s="23"/>
      <c r="C689" s="23" t="str">
        <f>'Avoided Cost Case'!C689</f>
        <v>IRP15 - 423 MW CCCT - Clvr 2</v>
      </c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122"/>
      <c r="BL689" s="122"/>
      <c r="BM689" s="122"/>
      <c r="BN689" s="122"/>
      <c r="BO689" s="122"/>
      <c r="BP689" s="122"/>
      <c r="BQ689" s="122"/>
      <c r="BR689" s="122"/>
      <c r="BS689" s="122"/>
      <c r="BT689" s="122"/>
      <c r="BU689" s="122"/>
      <c r="BV689" s="122"/>
      <c r="BW689" s="122"/>
      <c r="BX689" s="122"/>
      <c r="BY689" s="122"/>
      <c r="BZ689" s="122"/>
      <c r="CA689" s="122"/>
      <c r="CB689" s="122"/>
      <c r="CC689" s="122"/>
      <c r="CD689" s="122"/>
      <c r="CE689" s="122"/>
      <c r="CF689" s="122"/>
      <c r="CG689" s="122"/>
      <c r="CH689" s="122"/>
      <c r="CI689" s="122"/>
      <c r="CJ689" s="122"/>
      <c r="CK689" s="122"/>
      <c r="CL689" s="122"/>
      <c r="CM689" s="122"/>
      <c r="CN689" s="122"/>
      <c r="CO689" s="122"/>
      <c r="CP689" s="122"/>
      <c r="CQ689" s="122"/>
      <c r="CR689" s="122"/>
      <c r="CS689" s="122"/>
      <c r="CT689" s="122"/>
      <c r="CU689" s="122"/>
      <c r="CV689" s="122"/>
      <c r="CW689" s="122"/>
      <c r="CX689" s="122"/>
      <c r="CY689" s="122"/>
      <c r="CZ689" s="122"/>
      <c r="DA689" s="122"/>
      <c r="DB689" s="122"/>
      <c r="DC689" s="122"/>
      <c r="DD689" s="122"/>
      <c r="DE689" s="122"/>
      <c r="DF689" s="122"/>
      <c r="DG689" s="122"/>
      <c r="DH689" s="122"/>
      <c r="DI689" s="122"/>
      <c r="DJ689" s="122"/>
      <c r="DK689" s="122"/>
      <c r="DL689" s="122"/>
      <c r="DM689" s="122"/>
      <c r="DN689" s="122"/>
      <c r="DO689" s="122"/>
      <c r="DP689" s="122"/>
      <c r="DQ689" s="122"/>
      <c r="DR689" s="122"/>
      <c r="DS689" s="122"/>
      <c r="DT689" s="122"/>
      <c r="DU689" s="122"/>
      <c r="DV689" s="122"/>
      <c r="DW689" s="122"/>
      <c r="DX689" s="122"/>
      <c r="DY689" s="122"/>
      <c r="DZ689" s="122"/>
      <c r="EA689" s="122"/>
      <c r="EB689" s="122"/>
      <c r="EC689" s="122"/>
      <c r="ED689" s="122"/>
      <c r="EE689" s="123"/>
      <c r="EG689" s="58"/>
      <c r="EH689" s="58"/>
      <c r="EI689" s="58"/>
      <c r="EJ689" s="58"/>
      <c r="EK689" s="58"/>
      <c r="EL689" s="58"/>
      <c r="EM689" s="58"/>
      <c r="EN689" s="58"/>
      <c r="EO689" s="58"/>
      <c r="EP689" s="58"/>
      <c r="EQ689" s="58"/>
      <c r="ER689" s="31" t="str">
        <f>'Avoided Cost Case'!ER689</f>
        <v>Hide Row</v>
      </c>
    </row>
    <row r="690" spans="1:148" s="22" customFormat="1" hidden="1">
      <c r="A690" s="3"/>
      <c r="B690" s="23"/>
      <c r="C690" s="23" t="str">
        <f>'Avoided Cost Case'!C690</f>
        <v>IRP15 - 313 MW CCCT - Wyo NE</v>
      </c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122"/>
      <c r="BL690" s="122"/>
      <c r="BM690" s="122"/>
      <c r="BN690" s="122"/>
      <c r="BO690" s="122"/>
      <c r="BP690" s="122"/>
      <c r="BQ690" s="122"/>
      <c r="BR690" s="122"/>
      <c r="BS690" s="122"/>
      <c r="BT690" s="122"/>
      <c r="BU690" s="122"/>
      <c r="BV690" s="122"/>
      <c r="BW690" s="122"/>
      <c r="BX690" s="122"/>
      <c r="BY690" s="122"/>
      <c r="BZ690" s="122"/>
      <c r="CA690" s="122"/>
      <c r="CB690" s="122"/>
      <c r="CC690" s="122"/>
      <c r="CD690" s="122"/>
      <c r="CE690" s="122"/>
      <c r="CF690" s="122"/>
      <c r="CG690" s="122"/>
      <c r="CH690" s="122"/>
      <c r="CI690" s="122"/>
      <c r="CJ690" s="122"/>
      <c r="CK690" s="122"/>
      <c r="CL690" s="122"/>
      <c r="CM690" s="122"/>
      <c r="CN690" s="122"/>
      <c r="CO690" s="122"/>
      <c r="CP690" s="122"/>
      <c r="CQ690" s="122"/>
      <c r="CR690" s="122"/>
      <c r="CS690" s="122"/>
      <c r="CT690" s="122"/>
      <c r="CU690" s="122"/>
      <c r="CV690" s="122"/>
      <c r="CW690" s="122"/>
      <c r="CX690" s="122"/>
      <c r="CY690" s="122"/>
      <c r="CZ690" s="122"/>
      <c r="DA690" s="122"/>
      <c r="DB690" s="122"/>
      <c r="DC690" s="122"/>
      <c r="DD690" s="122"/>
      <c r="DE690" s="122"/>
      <c r="DF690" s="122"/>
      <c r="DG690" s="122"/>
      <c r="DH690" s="122"/>
      <c r="DI690" s="122"/>
      <c r="DJ690" s="122"/>
      <c r="DK690" s="122"/>
      <c r="DL690" s="122"/>
      <c r="DM690" s="122"/>
      <c r="DN690" s="122"/>
      <c r="DO690" s="122"/>
      <c r="DP690" s="122"/>
      <c r="DQ690" s="122"/>
      <c r="DR690" s="122"/>
      <c r="DS690" s="122"/>
      <c r="DT690" s="122"/>
      <c r="DU690" s="122"/>
      <c r="DV690" s="122"/>
      <c r="DW690" s="122"/>
      <c r="DX690" s="122"/>
      <c r="DY690" s="122"/>
      <c r="DZ690" s="122"/>
      <c r="EA690" s="122"/>
      <c r="EB690" s="122"/>
      <c r="EC690" s="122"/>
      <c r="ED690" s="122"/>
      <c r="EE690" s="123"/>
      <c r="EG690" s="58"/>
      <c r="EH690" s="58"/>
      <c r="EI690" s="58"/>
      <c r="EJ690" s="58"/>
      <c r="EK690" s="58"/>
      <c r="EL690" s="58"/>
      <c r="EM690" s="58"/>
      <c r="EN690" s="58"/>
      <c r="EO690" s="58"/>
      <c r="EP690" s="58"/>
      <c r="EQ690" s="58"/>
      <c r="ER690" s="31" t="str">
        <f>'Avoided Cost Case'!ER690</f>
        <v xml:space="preserve"> - </v>
      </c>
    </row>
    <row r="691" spans="1:148" s="22" customFormat="1" hidden="1">
      <c r="A691" s="3"/>
      <c r="B691" s="23"/>
      <c r="C691" s="23" t="str">
        <f>'Avoided Cost Case'!C691</f>
        <v>IRP15 - 635 MW CCCT - UT N 1</v>
      </c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122"/>
      <c r="BL691" s="122"/>
      <c r="BM691" s="122"/>
      <c r="BN691" s="122"/>
      <c r="BO691" s="122"/>
      <c r="BP691" s="122"/>
      <c r="BQ691" s="122"/>
      <c r="BR691" s="122"/>
      <c r="BS691" s="122"/>
      <c r="BT691" s="122"/>
      <c r="BU691" s="122"/>
      <c r="BV691" s="122"/>
      <c r="BW691" s="122"/>
      <c r="BX691" s="122"/>
      <c r="BY691" s="122"/>
      <c r="BZ691" s="122"/>
      <c r="CA691" s="122"/>
      <c r="CB691" s="122"/>
      <c r="CC691" s="122"/>
      <c r="CD691" s="122"/>
      <c r="CE691" s="122"/>
      <c r="CF691" s="122"/>
      <c r="CG691" s="122"/>
      <c r="CH691" s="122"/>
      <c r="CI691" s="122"/>
      <c r="CJ691" s="122"/>
      <c r="CK691" s="122"/>
      <c r="CL691" s="122"/>
      <c r="CM691" s="122"/>
      <c r="CN691" s="122"/>
      <c r="CO691" s="122"/>
      <c r="CP691" s="122"/>
      <c r="CQ691" s="122"/>
      <c r="CR691" s="122"/>
      <c r="CS691" s="122"/>
      <c r="CT691" s="122"/>
      <c r="CU691" s="122"/>
      <c r="CV691" s="122"/>
      <c r="CW691" s="122"/>
      <c r="CX691" s="122"/>
      <c r="CY691" s="122"/>
      <c r="CZ691" s="122"/>
      <c r="DA691" s="122"/>
      <c r="DB691" s="122"/>
      <c r="DC691" s="122"/>
      <c r="DD691" s="122"/>
      <c r="DE691" s="122"/>
      <c r="DF691" s="122"/>
      <c r="DG691" s="122"/>
      <c r="DH691" s="122"/>
      <c r="DI691" s="122"/>
      <c r="DJ691" s="122"/>
      <c r="DK691" s="122"/>
      <c r="DL691" s="122"/>
      <c r="DM691" s="122"/>
      <c r="DN691" s="122"/>
      <c r="DO691" s="122"/>
      <c r="DP691" s="122"/>
      <c r="DQ691" s="122"/>
      <c r="DR691" s="122"/>
      <c r="DS691" s="122"/>
      <c r="DT691" s="122"/>
      <c r="DU691" s="122"/>
      <c r="DV691" s="122"/>
      <c r="DW691" s="122"/>
      <c r="DX691" s="122"/>
      <c r="DY691" s="122"/>
      <c r="DZ691" s="122"/>
      <c r="EA691" s="122"/>
      <c r="EB691" s="122"/>
      <c r="EC691" s="122"/>
      <c r="ED691" s="122"/>
      <c r="EE691" s="123"/>
      <c r="EG691" s="58"/>
      <c r="EH691" s="58"/>
      <c r="EI691" s="58"/>
      <c r="EJ691" s="58"/>
      <c r="EK691" s="58"/>
      <c r="EL691" s="58"/>
      <c r="EM691" s="58"/>
      <c r="EN691" s="58"/>
      <c r="EO691" s="58"/>
      <c r="EP691" s="58"/>
      <c r="EQ691" s="58"/>
      <c r="ER691" s="31" t="str">
        <f>'Avoided Cost Case'!ER691</f>
        <v xml:space="preserve"> - </v>
      </c>
    </row>
    <row r="692" spans="1:148" s="22" customFormat="1" hidden="1">
      <c r="A692" s="3"/>
      <c r="B692" s="23"/>
      <c r="C692" s="23" t="str">
        <f>'Avoided Cost Case'!C692</f>
        <v>IRP15 - 635 MW CCCT - UT N 2</v>
      </c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122"/>
      <c r="BL692" s="122"/>
      <c r="BM692" s="122"/>
      <c r="BN692" s="122"/>
      <c r="BO692" s="122"/>
      <c r="BP692" s="122"/>
      <c r="BQ692" s="122"/>
      <c r="BR692" s="122"/>
      <c r="BS692" s="122"/>
      <c r="BT692" s="122"/>
      <c r="BU692" s="122"/>
      <c r="BV692" s="122"/>
      <c r="BW692" s="122"/>
      <c r="BX692" s="122"/>
      <c r="BY692" s="122"/>
      <c r="BZ692" s="122"/>
      <c r="CA692" s="122"/>
      <c r="CB692" s="122"/>
      <c r="CC692" s="122"/>
      <c r="CD692" s="122"/>
      <c r="CE692" s="122"/>
      <c r="CF692" s="122"/>
      <c r="CG692" s="122"/>
      <c r="CH692" s="122"/>
      <c r="CI692" s="122"/>
      <c r="CJ692" s="122"/>
      <c r="CK692" s="122"/>
      <c r="CL692" s="122"/>
      <c r="CM692" s="122"/>
      <c r="CN692" s="122"/>
      <c r="CO692" s="122"/>
      <c r="CP692" s="122"/>
      <c r="CQ692" s="122"/>
      <c r="CR692" s="122"/>
      <c r="CS692" s="122"/>
      <c r="CT692" s="122"/>
      <c r="CU692" s="122"/>
      <c r="CV692" s="122"/>
      <c r="CW692" s="122"/>
      <c r="CX692" s="122"/>
      <c r="CY692" s="122"/>
      <c r="CZ692" s="122"/>
      <c r="DA692" s="122"/>
      <c r="DB692" s="122"/>
      <c r="DC692" s="122"/>
      <c r="DD692" s="122"/>
      <c r="DE692" s="122"/>
      <c r="DF692" s="122"/>
      <c r="DG692" s="122"/>
      <c r="DH692" s="122"/>
      <c r="DI692" s="122"/>
      <c r="DJ692" s="122"/>
      <c r="DK692" s="122"/>
      <c r="DL692" s="122"/>
      <c r="DM692" s="122"/>
      <c r="DN692" s="122"/>
      <c r="DO692" s="122"/>
      <c r="DP692" s="122"/>
      <c r="DQ692" s="122"/>
      <c r="DR692" s="122"/>
      <c r="DS692" s="122"/>
      <c r="DT692" s="122"/>
      <c r="DU692" s="122"/>
      <c r="DV692" s="122"/>
      <c r="DW692" s="122"/>
      <c r="DX692" s="122"/>
      <c r="DY692" s="122"/>
      <c r="DZ692" s="122"/>
      <c r="EA692" s="122"/>
      <c r="EB692" s="122"/>
      <c r="EC692" s="122"/>
      <c r="ED692" s="122"/>
      <c r="EE692" s="123"/>
      <c r="EG692" s="58"/>
      <c r="EH692" s="58"/>
      <c r="EI692" s="58"/>
      <c r="EJ692" s="58"/>
      <c r="EK692" s="58"/>
      <c r="EL692" s="58"/>
      <c r="EM692" s="58"/>
      <c r="EN692" s="58"/>
      <c r="EO692" s="58"/>
      <c r="EP692" s="58"/>
      <c r="EQ692" s="58"/>
      <c r="ER692" s="31" t="str">
        <f>'Avoided Cost Case'!ER692</f>
        <v xml:space="preserve"> - </v>
      </c>
    </row>
    <row r="693" spans="1:148" s="22" customFormat="1" hidden="1">
      <c r="A693" s="3"/>
      <c r="B693" s="23"/>
      <c r="C693" s="65"/>
      <c r="E693" s="112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12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12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12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12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12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12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12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12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12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12"/>
      <c r="EG693" s="58"/>
      <c r="EH693" s="58"/>
      <c r="EI693" s="58"/>
      <c r="EJ693" s="58"/>
      <c r="EK693" s="58"/>
      <c r="EL693" s="58"/>
      <c r="EM693" s="58"/>
      <c r="EN693" s="58"/>
      <c r="EO693" s="58"/>
      <c r="EP693" s="58"/>
      <c r="EQ693" s="58"/>
      <c r="ER693" s="31" t="str">
        <f>'Avoided Cost Case'!ER693</f>
        <v xml:space="preserve"> - </v>
      </c>
    </row>
    <row r="694" spans="1:148" s="22" customFormat="1" hidden="1">
      <c r="A694" s="2"/>
      <c r="C694" s="23" t="str">
        <f>'Avoided Cost Case'!C694</f>
        <v>Dunlap I Wind</v>
      </c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122"/>
      <c r="BL694" s="122"/>
      <c r="BM694" s="122"/>
      <c r="BN694" s="122"/>
      <c r="BO694" s="122"/>
      <c r="BP694" s="122"/>
      <c r="BQ694" s="122"/>
      <c r="BR694" s="122"/>
      <c r="BS694" s="122"/>
      <c r="BT694" s="122"/>
      <c r="BU694" s="122"/>
      <c r="BV694" s="122"/>
      <c r="BW694" s="122"/>
      <c r="BX694" s="122"/>
      <c r="BY694" s="122"/>
      <c r="BZ694" s="122"/>
      <c r="CA694" s="122"/>
      <c r="CB694" s="122"/>
      <c r="CC694" s="122"/>
      <c r="CD694" s="122"/>
      <c r="CE694" s="122"/>
      <c r="CF694" s="122"/>
      <c r="CG694" s="122"/>
      <c r="CH694" s="122"/>
      <c r="CI694" s="122"/>
      <c r="CJ694" s="122"/>
      <c r="CK694" s="122"/>
      <c r="CL694" s="122"/>
      <c r="CM694" s="122"/>
      <c r="CN694" s="122"/>
      <c r="CO694" s="122"/>
      <c r="CP694" s="122"/>
      <c r="CQ694" s="122"/>
      <c r="CR694" s="122"/>
      <c r="CS694" s="122"/>
      <c r="CT694" s="122"/>
      <c r="CU694" s="122"/>
      <c r="CV694" s="122"/>
      <c r="CW694" s="122"/>
      <c r="CX694" s="122"/>
      <c r="CY694" s="122"/>
      <c r="CZ694" s="122"/>
      <c r="DA694" s="122"/>
      <c r="DB694" s="122"/>
      <c r="DC694" s="122"/>
      <c r="DD694" s="122"/>
      <c r="DE694" s="122"/>
      <c r="DF694" s="122"/>
      <c r="DG694" s="122"/>
      <c r="DH694" s="122"/>
      <c r="DI694" s="122"/>
      <c r="DJ694" s="122"/>
      <c r="DK694" s="122"/>
      <c r="DL694" s="122"/>
      <c r="DM694" s="122"/>
      <c r="DN694" s="122"/>
      <c r="DO694" s="122"/>
      <c r="DP694" s="122"/>
      <c r="DQ694" s="122"/>
      <c r="DR694" s="122"/>
      <c r="DS694" s="122"/>
      <c r="DT694" s="122"/>
      <c r="DU694" s="122"/>
      <c r="DV694" s="122"/>
      <c r="DW694" s="122"/>
      <c r="DX694" s="122"/>
      <c r="DY694" s="122"/>
      <c r="DZ694" s="122"/>
      <c r="EA694" s="122"/>
      <c r="EB694" s="122"/>
      <c r="EC694" s="122"/>
      <c r="ED694" s="122"/>
      <c r="EE694" s="123"/>
      <c r="EG694" s="58"/>
      <c r="EH694" s="126"/>
      <c r="EI694" s="58"/>
      <c r="EJ694" s="58"/>
      <c r="EK694" s="58"/>
      <c r="EL694" s="58"/>
      <c r="EM694" s="58"/>
      <c r="EN694" s="58"/>
      <c r="EO694" s="58"/>
      <c r="EP694" s="58"/>
      <c r="EQ694" s="58"/>
      <c r="ER694" s="31" t="str">
        <f>'Avoided Cost Case'!ER694</f>
        <v xml:space="preserve"> - </v>
      </c>
    </row>
    <row r="695" spans="1:148" s="22" customFormat="1" hidden="1">
      <c r="A695" s="2"/>
      <c r="C695" s="23" t="str">
        <f>'Avoided Cost Case'!C695</f>
        <v>Foote Creek I Wind</v>
      </c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122"/>
      <c r="BL695" s="122"/>
      <c r="BM695" s="122"/>
      <c r="BN695" s="122"/>
      <c r="BO695" s="122"/>
      <c r="BP695" s="122"/>
      <c r="BQ695" s="122"/>
      <c r="BR695" s="122"/>
      <c r="BS695" s="122"/>
      <c r="BT695" s="122"/>
      <c r="BU695" s="122"/>
      <c r="BV695" s="122"/>
      <c r="BW695" s="122"/>
      <c r="BX695" s="122"/>
      <c r="BY695" s="122"/>
      <c r="BZ695" s="122"/>
      <c r="CA695" s="122"/>
      <c r="CB695" s="122"/>
      <c r="CC695" s="122"/>
      <c r="CD695" s="122"/>
      <c r="CE695" s="122"/>
      <c r="CF695" s="122"/>
      <c r="CG695" s="122"/>
      <c r="CH695" s="122"/>
      <c r="CI695" s="122"/>
      <c r="CJ695" s="122"/>
      <c r="CK695" s="122"/>
      <c r="CL695" s="122"/>
      <c r="CM695" s="122"/>
      <c r="CN695" s="122"/>
      <c r="CO695" s="122"/>
      <c r="CP695" s="122"/>
      <c r="CQ695" s="122"/>
      <c r="CR695" s="122"/>
      <c r="CS695" s="122"/>
      <c r="CT695" s="122"/>
      <c r="CU695" s="122"/>
      <c r="CV695" s="122"/>
      <c r="CW695" s="122"/>
      <c r="CX695" s="122"/>
      <c r="CY695" s="122"/>
      <c r="CZ695" s="122"/>
      <c r="DA695" s="122"/>
      <c r="DB695" s="122"/>
      <c r="DC695" s="122"/>
      <c r="DD695" s="122"/>
      <c r="DE695" s="122"/>
      <c r="DF695" s="122"/>
      <c r="DG695" s="122"/>
      <c r="DH695" s="122"/>
      <c r="DI695" s="122"/>
      <c r="DJ695" s="122"/>
      <c r="DK695" s="122"/>
      <c r="DL695" s="122"/>
      <c r="DM695" s="122"/>
      <c r="DN695" s="122"/>
      <c r="DO695" s="122"/>
      <c r="DP695" s="122"/>
      <c r="DQ695" s="122"/>
      <c r="DR695" s="122"/>
      <c r="DS695" s="122"/>
      <c r="DT695" s="122"/>
      <c r="DU695" s="122"/>
      <c r="DV695" s="122"/>
      <c r="DW695" s="122"/>
      <c r="DX695" s="122"/>
      <c r="DY695" s="122"/>
      <c r="DZ695" s="122"/>
      <c r="EA695" s="122"/>
      <c r="EB695" s="122"/>
      <c r="EC695" s="122"/>
      <c r="ED695" s="122"/>
      <c r="EE695" s="123"/>
      <c r="EG695" s="58"/>
      <c r="EH695" s="127"/>
      <c r="EI695" s="58"/>
      <c r="EJ695" s="58"/>
      <c r="EK695" s="58"/>
      <c r="EL695" s="58"/>
      <c r="EM695" s="58"/>
      <c r="EN695" s="58"/>
      <c r="EO695" s="58"/>
      <c r="EP695" s="58"/>
      <c r="EQ695" s="58"/>
      <c r="ER695" s="31" t="str">
        <f>'Avoided Cost Case'!ER695</f>
        <v xml:space="preserve"> - </v>
      </c>
    </row>
    <row r="696" spans="1:148" s="22" customFormat="1" hidden="1">
      <c r="A696" s="2"/>
      <c r="C696" s="23" t="str">
        <f>'Avoided Cost Case'!C696</f>
        <v>Glenrock Wind p423461</v>
      </c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122"/>
      <c r="BL696" s="122"/>
      <c r="BM696" s="122"/>
      <c r="BN696" s="122"/>
      <c r="BO696" s="122"/>
      <c r="BP696" s="122"/>
      <c r="BQ696" s="122"/>
      <c r="BR696" s="122"/>
      <c r="BS696" s="122"/>
      <c r="BT696" s="122"/>
      <c r="BU696" s="122"/>
      <c r="BV696" s="122"/>
      <c r="BW696" s="122"/>
      <c r="BX696" s="122"/>
      <c r="BY696" s="122"/>
      <c r="BZ696" s="122"/>
      <c r="CA696" s="122"/>
      <c r="CB696" s="122"/>
      <c r="CC696" s="122"/>
      <c r="CD696" s="122"/>
      <c r="CE696" s="122"/>
      <c r="CF696" s="122"/>
      <c r="CG696" s="122"/>
      <c r="CH696" s="122"/>
      <c r="CI696" s="122"/>
      <c r="CJ696" s="122"/>
      <c r="CK696" s="122"/>
      <c r="CL696" s="122"/>
      <c r="CM696" s="122"/>
      <c r="CN696" s="122"/>
      <c r="CO696" s="122"/>
      <c r="CP696" s="122"/>
      <c r="CQ696" s="122"/>
      <c r="CR696" s="122"/>
      <c r="CS696" s="122"/>
      <c r="CT696" s="122"/>
      <c r="CU696" s="122"/>
      <c r="CV696" s="122"/>
      <c r="CW696" s="122"/>
      <c r="CX696" s="122"/>
      <c r="CY696" s="122"/>
      <c r="CZ696" s="122"/>
      <c r="DA696" s="122"/>
      <c r="DB696" s="122"/>
      <c r="DC696" s="122"/>
      <c r="DD696" s="122"/>
      <c r="DE696" s="122"/>
      <c r="DF696" s="122"/>
      <c r="DG696" s="122"/>
      <c r="DH696" s="122"/>
      <c r="DI696" s="122"/>
      <c r="DJ696" s="122"/>
      <c r="DK696" s="122"/>
      <c r="DL696" s="122"/>
      <c r="DM696" s="122"/>
      <c r="DN696" s="122"/>
      <c r="DO696" s="122"/>
      <c r="DP696" s="122"/>
      <c r="DQ696" s="122"/>
      <c r="DR696" s="122"/>
      <c r="DS696" s="122"/>
      <c r="DT696" s="122"/>
      <c r="DU696" s="122"/>
      <c r="DV696" s="122"/>
      <c r="DW696" s="122"/>
      <c r="DX696" s="122"/>
      <c r="DY696" s="122"/>
      <c r="DZ696" s="122"/>
      <c r="EA696" s="122"/>
      <c r="EB696" s="122"/>
      <c r="EC696" s="122"/>
      <c r="ED696" s="122"/>
      <c r="EE696" s="123"/>
      <c r="EG696" s="58"/>
      <c r="EH696" s="127"/>
      <c r="EI696" s="58"/>
      <c r="EJ696" s="58"/>
      <c r="EK696" s="58"/>
      <c r="EL696" s="58"/>
      <c r="EM696" s="58"/>
      <c r="EN696" s="58"/>
      <c r="EO696" s="58"/>
      <c r="EP696" s="58"/>
      <c r="EQ696" s="58"/>
      <c r="ER696" s="31" t="str">
        <f>'Avoided Cost Case'!ER696</f>
        <v xml:space="preserve"> - </v>
      </c>
    </row>
    <row r="697" spans="1:148" s="22" customFormat="1" hidden="1">
      <c r="A697" s="2"/>
      <c r="C697" s="23" t="str">
        <f>'Avoided Cost Case'!C697</f>
        <v>Glenrock III Wind p454125</v>
      </c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122"/>
      <c r="BL697" s="122"/>
      <c r="BM697" s="122"/>
      <c r="BN697" s="122"/>
      <c r="BO697" s="122"/>
      <c r="BP697" s="122"/>
      <c r="BQ697" s="122"/>
      <c r="BR697" s="122"/>
      <c r="BS697" s="122"/>
      <c r="BT697" s="122"/>
      <c r="BU697" s="122"/>
      <c r="BV697" s="122"/>
      <c r="BW697" s="122"/>
      <c r="BX697" s="122"/>
      <c r="BY697" s="122"/>
      <c r="BZ697" s="122"/>
      <c r="CA697" s="122"/>
      <c r="CB697" s="122"/>
      <c r="CC697" s="122"/>
      <c r="CD697" s="122"/>
      <c r="CE697" s="122"/>
      <c r="CF697" s="122"/>
      <c r="CG697" s="122"/>
      <c r="CH697" s="122"/>
      <c r="CI697" s="122"/>
      <c r="CJ697" s="122"/>
      <c r="CK697" s="122"/>
      <c r="CL697" s="122"/>
      <c r="CM697" s="122"/>
      <c r="CN697" s="122"/>
      <c r="CO697" s="122"/>
      <c r="CP697" s="122"/>
      <c r="CQ697" s="122"/>
      <c r="CR697" s="122"/>
      <c r="CS697" s="122"/>
      <c r="CT697" s="122"/>
      <c r="CU697" s="122"/>
      <c r="CV697" s="122"/>
      <c r="CW697" s="122"/>
      <c r="CX697" s="122"/>
      <c r="CY697" s="122"/>
      <c r="CZ697" s="122"/>
      <c r="DA697" s="122"/>
      <c r="DB697" s="122"/>
      <c r="DC697" s="122"/>
      <c r="DD697" s="122"/>
      <c r="DE697" s="122"/>
      <c r="DF697" s="122"/>
      <c r="DG697" s="122"/>
      <c r="DH697" s="122"/>
      <c r="DI697" s="122"/>
      <c r="DJ697" s="122"/>
      <c r="DK697" s="122"/>
      <c r="DL697" s="122"/>
      <c r="DM697" s="122"/>
      <c r="DN697" s="122"/>
      <c r="DO697" s="122"/>
      <c r="DP697" s="122"/>
      <c r="DQ697" s="122"/>
      <c r="DR697" s="122"/>
      <c r="DS697" s="122"/>
      <c r="DT697" s="122"/>
      <c r="DU697" s="122"/>
      <c r="DV697" s="122"/>
      <c r="DW697" s="122"/>
      <c r="DX697" s="122"/>
      <c r="DY697" s="122"/>
      <c r="DZ697" s="122"/>
      <c r="EA697" s="122"/>
      <c r="EB697" s="122"/>
      <c r="EC697" s="122"/>
      <c r="ED697" s="122"/>
      <c r="EE697" s="123"/>
      <c r="EG697" s="58"/>
      <c r="EH697" s="127"/>
      <c r="EI697" s="58"/>
      <c r="EJ697" s="58"/>
      <c r="EK697" s="58"/>
      <c r="EL697" s="58"/>
      <c r="EM697" s="58"/>
      <c r="EN697" s="58"/>
      <c r="EO697" s="58"/>
      <c r="EP697" s="58"/>
      <c r="EQ697" s="58"/>
      <c r="ER697" s="31" t="str">
        <f>'Avoided Cost Case'!ER697</f>
        <v xml:space="preserve"> - </v>
      </c>
    </row>
    <row r="698" spans="1:148" hidden="1">
      <c r="C698" s="23" t="str">
        <f>'Avoided Cost Case'!C698</f>
        <v>Goodnoe Wind p332427</v>
      </c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122"/>
      <c r="BL698" s="122"/>
      <c r="BM698" s="122"/>
      <c r="BN698" s="122"/>
      <c r="BO698" s="122"/>
      <c r="BP698" s="122"/>
      <c r="BQ698" s="122"/>
      <c r="BR698" s="122"/>
      <c r="BS698" s="122"/>
      <c r="BT698" s="122"/>
      <c r="BU698" s="122"/>
      <c r="BV698" s="122"/>
      <c r="BW698" s="122"/>
      <c r="BX698" s="122"/>
      <c r="BY698" s="122"/>
      <c r="BZ698" s="122"/>
      <c r="CA698" s="122"/>
      <c r="CB698" s="122"/>
      <c r="CC698" s="122"/>
      <c r="CD698" s="122"/>
      <c r="CE698" s="122"/>
      <c r="CF698" s="122"/>
      <c r="CG698" s="122"/>
      <c r="CH698" s="122"/>
      <c r="CI698" s="122"/>
      <c r="CJ698" s="122"/>
      <c r="CK698" s="122"/>
      <c r="CL698" s="122"/>
      <c r="CM698" s="122"/>
      <c r="CN698" s="122"/>
      <c r="CO698" s="122"/>
      <c r="CP698" s="122"/>
      <c r="CQ698" s="122"/>
      <c r="CR698" s="122"/>
      <c r="CS698" s="122"/>
      <c r="CT698" s="122"/>
      <c r="CU698" s="122"/>
      <c r="CV698" s="122"/>
      <c r="CW698" s="122"/>
      <c r="CX698" s="122"/>
      <c r="CY698" s="122"/>
      <c r="CZ698" s="122"/>
      <c r="DA698" s="122"/>
      <c r="DB698" s="122"/>
      <c r="DC698" s="122"/>
      <c r="DD698" s="122"/>
      <c r="DE698" s="122"/>
      <c r="DF698" s="122"/>
      <c r="DG698" s="122"/>
      <c r="DH698" s="122"/>
      <c r="DI698" s="122"/>
      <c r="DJ698" s="122"/>
      <c r="DK698" s="122"/>
      <c r="DL698" s="122"/>
      <c r="DM698" s="122"/>
      <c r="DN698" s="122"/>
      <c r="DO698" s="122"/>
      <c r="DP698" s="122"/>
      <c r="DQ698" s="122"/>
      <c r="DR698" s="122"/>
      <c r="DS698" s="122"/>
      <c r="DT698" s="122"/>
      <c r="DU698" s="122"/>
      <c r="DV698" s="122"/>
      <c r="DW698" s="122"/>
      <c r="DX698" s="122"/>
      <c r="DY698" s="122"/>
      <c r="DZ698" s="122"/>
      <c r="EA698" s="122"/>
      <c r="EB698" s="122"/>
      <c r="EC698" s="122"/>
      <c r="ED698" s="122"/>
      <c r="EE698" s="123"/>
      <c r="EF698" s="22"/>
      <c r="EG698" s="58"/>
      <c r="EH698" s="127"/>
      <c r="EI698" s="58"/>
      <c r="EJ698" s="58"/>
      <c r="EK698" s="58"/>
      <c r="EL698" s="58"/>
      <c r="EM698" s="58"/>
      <c r="EN698" s="58"/>
      <c r="EO698" s="58"/>
      <c r="EP698" s="58"/>
      <c r="EQ698" s="58"/>
      <c r="ER698" s="31" t="str">
        <f>'Avoided Cost Case'!ER698</f>
        <v xml:space="preserve"> - </v>
      </c>
    </row>
    <row r="699" spans="1:148" hidden="1">
      <c r="C699" s="23" t="str">
        <f>'Avoided Cost Case'!C699</f>
        <v>High Plains Wind p492251</v>
      </c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122"/>
      <c r="BL699" s="122"/>
      <c r="BM699" s="122"/>
      <c r="BN699" s="122"/>
      <c r="BO699" s="122"/>
      <c r="BP699" s="122"/>
      <c r="BQ699" s="122"/>
      <c r="BR699" s="122"/>
      <c r="BS699" s="122"/>
      <c r="BT699" s="122"/>
      <c r="BU699" s="122"/>
      <c r="BV699" s="122"/>
      <c r="BW699" s="122"/>
      <c r="BX699" s="122"/>
      <c r="BY699" s="122"/>
      <c r="BZ699" s="122"/>
      <c r="CA699" s="122"/>
      <c r="CB699" s="122"/>
      <c r="CC699" s="122"/>
      <c r="CD699" s="122"/>
      <c r="CE699" s="122"/>
      <c r="CF699" s="122"/>
      <c r="CG699" s="122"/>
      <c r="CH699" s="122"/>
      <c r="CI699" s="122"/>
      <c r="CJ699" s="122"/>
      <c r="CK699" s="122"/>
      <c r="CL699" s="122"/>
      <c r="CM699" s="122"/>
      <c r="CN699" s="122"/>
      <c r="CO699" s="122"/>
      <c r="CP699" s="122"/>
      <c r="CQ699" s="122"/>
      <c r="CR699" s="122"/>
      <c r="CS699" s="122"/>
      <c r="CT699" s="122"/>
      <c r="CU699" s="122"/>
      <c r="CV699" s="122"/>
      <c r="CW699" s="122"/>
      <c r="CX699" s="122"/>
      <c r="CY699" s="122"/>
      <c r="CZ699" s="122"/>
      <c r="DA699" s="122"/>
      <c r="DB699" s="122"/>
      <c r="DC699" s="122"/>
      <c r="DD699" s="122"/>
      <c r="DE699" s="122"/>
      <c r="DF699" s="122"/>
      <c r="DG699" s="122"/>
      <c r="DH699" s="122"/>
      <c r="DI699" s="122"/>
      <c r="DJ699" s="122"/>
      <c r="DK699" s="122"/>
      <c r="DL699" s="122"/>
      <c r="DM699" s="122"/>
      <c r="DN699" s="122"/>
      <c r="DO699" s="122"/>
      <c r="DP699" s="122"/>
      <c r="DQ699" s="122"/>
      <c r="DR699" s="122"/>
      <c r="DS699" s="122"/>
      <c r="DT699" s="122"/>
      <c r="DU699" s="122"/>
      <c r="DV699" s="122"/>
      <c r="DW699" s="122"/>
      <c r="DX699" s="122"/>
      <c r="DY699" s="122"/>
      <c r="DZ699" s="122"/>
      <c r="EA699" s="122"/>
      <c r="EB699" s="122"/>
      <c r="EC699" s="122"/>
      <c r="ED699" s="122"/>
      <c r="EE699" s="123"/>
      <c r="EF699" s="22"/>
      <c r="EG699" s="58"/>
      <c r="EH699" s="127"/>
      <c r="EI699" s="58"/>
      <c r="EJ699" s="58"/>
      <c r="EK699" s="58"/>
      <c r="EL699" s="58"/>
      <c r="EM699" s="58"/>
      <c r="EN699" s="58"/>
      <c r="EO699" s="58"/>
      <c r="EP699" s="58"/>
      <c r="EQ699" s="58"/>
      <c r="ER699" s="31" t="str">
        <f>'Avoided Cost Case'!ER699</f>
        <v xml:space="preserve"> - </v>
      </c>
    </row>
    <row r="700" spans="1:148" hidden="1">
      <c r="C700" s="23" t="str">
        <f>'Avoided Cost Case'!C700</f>
        <v>Leaning Juniper 1 p317714</v>
      </c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122"/>
      <c r="BL700" s="122"/>
      <c r="BM700" s="122"/>
      <c r="BN700" s="122"/>
      <c r="BO700" s="122"/>
      <c r="BP700" s="122"/>
      <c r="BQ700" s="122"/>
      <c r="BR700" s="122"/>
      <c r="BS700" s="122"/>
      <c r="BT700" s="122"/>
      <c r="BU700" s="122"/>
      <c r="BV700" s="122"/>
      <c r="BW700" s="122"/>
      <c r="BX700" s="122"/>
      <c r="BY700" s="122"/>
      <c r="BZ700" s="122"/>
      <c r="CA700" s="122"/>
      <c r="CB700" s="122"/>
      <c r="CC700" s="122"/>
      <c r="CD700" s="122"/>
      <c r="CE700" s="122"/>
      <c r="CF700" s="122"/>
      <c r="CG700" s="122"/>
      <c r="CH700" s="122"/>
      <c r="CI700" s="122"/>
      <c r="CJ700" s="122"/>
      <c r="CK700" s="122"/>
      <c r="CL700" s="122"/>
      <c r="CM700" s="122"/>
      <c r="CN700" s="122"/>
      <c r="CO700" s="122"/>
      <c r="CP700" s="122"/>
      <c r="CQ700" s="122"/>
      <c r="CR700" s="122"/>
      <c r="CS700" s="122"/>
      <c r="CT700" s="122"/>
      <c r="CU700" s="122"/>
      <c r="CV700" s="122"/>
      <c r="CW700" s="122"/>
      <c r="CX700" s="122"/>
      <c r="CY700" s="122"/>
      <c r="CZ700" s="122"/>
      <c r="DA700" s="122"/>
      <c r="DB700" s="122"/>
      <c r="DC700" s="122"/>
      <c r="DD700" s="122"/>
      <c r="DE700" s="122"/>
      <c r="DF700" s="122"/>
      <c r="DG700" s="122"/>
      <c r="DH700" s="122"/>
      <c r="DI700" s="122"/>
      <c r="DJ700" s="122"/>
      <c r="DK700" s="122"/>
      <c r="DL700" s="122"/>
      <c r="DM700" s="122"/>
      <c r="DN700" s="122"/>
      <c r="DO700" s="122"/>
      <c r="DP700" s="122"/>
      <c r="DQ700" s="122"/>
      <c r="DR700" s="122"/>
      <c r="DS700" s="122"/>
      <c r="DT700" s="122"/>
      <c r="DU700" s="122"/>
      <c r="DV700" s="122"/>
      <c r="DW700" s="122"/>
      <c r="DX700" s="122"/>
      <c r="DY700" s="122"/>
      <c r="DZ700" s="122"/>
      <c r="EA700" s="122"/>
      <c r="EB700" s="122"/>
      <c r="EC700" s="122"/>
      <c r="ED700" s="122"/>
      <c r="EE700" s="123"/>
      <c r="EF700" s="22"/>
      <c r="EG700" s="58"/>
      <c r="EH700" s="127"/>
      <c r="EI700" s="58"/>
      <c r="EJ700" s="58"/>
      <c r="EK700" s="58"/>
      <c r="EL700" s="58"/>
      <c r="EM700" s="58"/>
      <c r="EN700" s="58"/>
      <c r="EO700" s="58"/>
      <c r="EP700" s="58"/>
      <c r="EQ700" s="58"/>
      <c r="ER700" s="31" t="str">
        <f>'Avoided Cost Case'!ER700</f>
        <v xml:space="preserve"> - </v>
      </c>
    </row>
    <row r="701" spans="1:148" hidden="1">
      <c r="C701" s="23" t="str">
        <f>'Avoided Cost Case'!C701</f>
        <v>Marengo I Wind p332428</v>
      </c>
      <c r="D701" s="58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122"/>
      <c r="BL701" s="122"/>
      <c r="BM701" s="122"/>
      <c r="BN701" s="122"/>
      <c r="BO701" s="122"/>
      <c r="BP701" s="122"/>
      <c r="BQ701" s="122"/>
      <c r="BR701" s="122"/>
      <c r="BS701" s="122"/>
      <c r="BT701" s="122"/>
      <c r="BU701" s="122"/>
      <c r="BV701" s="122"/>
      <c r="BW701" s="122"/>
      <c r="BX701" s="122"/>
      <c r="BY701" s="122"/>
      <c r="BZ701" s="122"/>
      <c r="CA701" s="122"/>
      <c r="CB701" s="122"/>
      <c r="CC701" s="122"/>
      <c r="CD701" s="122"/>
      <c r="CE701" s="122"/>
      <c r="CF701" s="122"/>
      <c r="CG701" s="122"/>
      <c r="CH701" s="122"/>
      <c r="CI701" s="122"/>
      <c r="CJ701" s="122"/>
      <c r="CK701" s="122"/>
      <c r="CL701" s="122"/>
      <c r="CM701" s="122"/>
      <c r="CN701" s="122"/>
      <c r="CO701" s="122"/>
      <c r="CP701" s="122"/>
      <c r="CQ701" s="122"/>
      <c r="CR701" s="122"/>
      <c r="CS701" s="122"/>
      <c r="CT701" s="122"/>
      <c r="CU701" s="122"/>
      <c r="CV701" s="122"/>
      <c r="CW701" s="122"/>
      <c r="CX701" s="122"/>
      <c r="CY701" s="122"/>
      <c r="CZ701" s="122"/>
      <c r="DA701" s="122"/>
      <c r="DB701" s="122"/>
      <c r="DC701" s="122"/>
      <c r="DD701" s="122"/>
      <c r="DE701" s="122"/>
      <c r="DF701" s="122"/>
      <c r="DG701" s="122"/>
      <c r="DH701" s="122"/>
      <c r="DI701" s="122"/>
      <c r="DJ701" s="122"/>
      <c r="DK701" s="122"/>
      <c r="DL701" s="122"/>
      <c r="DM701" s="122"/>
      <c r="DN701" s="122"/>
      <c r="DO701" s="122"/>
      <c r="DP701" s="122"/>
      <c r="DQ701" s="122"/>
      <c r="DR701" s="122"/>
      <c r="DS701" s="122"/>
      <c r="DT701" s="122"/>
      <c r="DU701" s="122"/>
      <c r="DV701" s="122"/>
      <c r="DW701" s="122"/>
      <c r="DX701" s="122"/>
      <c r="DY701" s="122"/>
      <c r="DZ701" s="122"/>
      <c r="EA701" s="122"/>
      <c r="EB701" s="122"/>
      <c r="EC701" s="122"/>
      <c r="ED701" s="122"/>
      <c r="EE701" s="123"/>
      <c r="EF701" s="22"/>
      <c r="EG701" s="58"/>
      <c r="EH701" s="127"/>
      <c r="EI701" s="58"/>
      <c r="EJ701" s="58"/>
      <c r="EK701" s="58"/>
      <c r="EL701" s="58"/>
      <c r="EM701" s="58"/>
      <c r="EN701" s="58"/>
      <c r="EO701" s="58"/>
      <c r="EP701" s="58"/>
      <c r="EQ701" s="58"/>
      <c r="ER701" s="31" t="str">
        <f>'Avoided Cost Case'!ER701</f>
        <v xml:space="preserve"> - </v>
      </c>
    </row>
    <row r="702" spans="1:148" hidden="1">
      <c r="C702" s="23" t="str">
        <f>'Avoided Cost Case'!C702</f>
        <v>Marengo II Wind p423463</v>
      </c>
      <c r="D702" s="58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122"/>
      <c r="BL702" s="122"/>
      <c r="BM702" s="122"/>
      <c r="BN702" s="122"/>
      <c r="BO702" s="122"/>
      <c r="BP702" s="122"/>
      <c r="BQ702" s="122"/>
      <c r="BR702" s="122"/>
      <c r="BS702" s="122"/>
      <c r="BT702" s="122"/>
      <c r="BU702" s="122"/>
      <c r="BV702" s="122"/>
      <c r="BW702" s="122"/>
      <c r="BX702" s="122"/>
      <c r="BY702" s="122"/>
      <c r="BZ702" s="122"/>
      <c r="CA702" s="122"/>
      <c r="CB702" s="122"/>
      <c r="CC702" s="122"/>
      <c r="CD702" s="122"/>
      <c r="CE702" s="122"/>
      <c r="CF702" s="122"/>
      <c r="CG702" s="122"/>
      <c r="CH702" s="122"/>
      <c r="CI702" s="122"/>
      <c r="CJ702" s="122"/>
      <c r="CK702" s="122"/>
      <c r="CL702" s="122"/>
      <c r="CM702" s="122"/>
      <c r="CN702" s="122"/>
      <c r="CO702" s="122"/>
      <c r="CP702" s="122"/>
      <c r="CQ702" s="122"/>
      <c r="CR702" s="122"/>
      <c r="CS702" s="122"/>
      <c r="CT702" s="122"/>
      <c r="CU702" s="122"/>
      <c r="CV702" s="122"/>
      <c r="CW702" s="122"/>
      <c r="CX702" s="122"/>
      <c r="CY702" s="122"/>
      <c r="CZ702" s="122"/>
      <c r="DA702" s="122"/>
      <c r="DB702" s="122"/>
      <c r="DC702" s="122"/>
      <c r="DD702" s="122"/>
      <c r="DE702" s="122"/>
      <c r="DF702" s="122"/>
      <c r="DG702" s="122"/>
      <c r="DH702" s="122"/>
      <c r="DI702" s="122"/>
      <c r="DJ702" s="122"/>
      <c r="DK702" s="122"/>
      <c r="DL702" s="122"/>
      <c r="DM702" s="122"/>
      <c r="DN702" s="122"/>
      <c r="DO702" s="122"/>
      <c r="DP702" s="122"/>
      <c r="DQ702" s="122"/>
      <c r="DR702" s="122"/>
      <c r="DS702" s="122"/>
      <c r="DT702" s="122"/>
      <c r="DU702" s="122"/>
      <c r="DV702" s="122"/>
      <c r="DW702" s="122"/>
      <c r="DX702" s="122"/>
      <c r="DY702" s="122"/>
      <c r="DZ702" s="122"/>
      <c r="EA702" s="122"/>
      <c r="EB702" s="122"/>
      <c r="EC702" s="122"/>
      <c r="ED702" s="122"/>
      <c r="EE702" s="123"/>
      <c r="EF702" s="22"/>
      <c r="EG702" s="58"/>
      <c r="EH702" s="127"/>
      <c r="EI702" s="58"/>
      <c r="EJ702" s="58"/>
      <c r="EK702" s="58"/>
      <c r="EL702" s="58"/>
      <c r="EM702" s="58"/>
      <c r="EN702" s="58"/>
      <c r="EO702" s="58"/>
      <c r="EP702" s="58"/>
      <c r="EQ702" s="58"/>
      <c r="ER702" s="31" t="str">
        <f>'Avoided Cost Case'!ER702</f>
        <v xml:space="preserve"> - </v>
      </c>
    </row>
    <row r="703" spans="1:148" hidden="1">
      <c r="C703" s="23" t="str">
        <f>'Avoided Cost Case'!C703</f>
        <v>McFadden Ridge Wind p492250</v>
      </c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122"/>
      <c r="BL703" s="122"/>
      <c r="BM703" s="122"/>
      <c r="BN703" s="122"/>
      <c r="BO703" s="122"/>
      <c r="BP703" s="122"/>
      <c r="BQ703" s="122"/>
      <c r="BR703" s="122"/>
      <c r="BS703" s="122"/>
      <c r="BT703" s="122"/>
      <c r="BU703" s="122"/>
      <c r="BV703" s="122"/>
      <c r="BW703" s="122"/>
      <c r="BX703" s="122"/>
      <c r="BY703" s="122"/>
      <c r="BZ703" s="122"/>
      <c r="CA703" s="122"/>
      <c r="CB703" s="122"/>
      <c r="CC703" s="122"/>
      <c r="CD703" s="122"/>
      <c r="CE703" s="122"/>
      <c r="CF703" s="122"/>
      <c r="CG703" s="122"/>
      <c r="CH703" s="122"/>
      <c r="CI703" s="122"/>
      <c r="CJ703" s="122"/>
      <c r="CK703" s="122"/>
      <c r="CL703" s="122"/>
      <c r="CM703" s="122"/>
      <c r="CN703" s="122"/>
      <c r="CO703" s="122"/>
      <c r="CP703" s="122"/>
      <c r="CQ703" s="122"/>
      <c r="CR703" s="122"/>
      <c r="CS703" s="122"/>
      <c r="CT703" s="122"/>
      <c r="CU703" s="122"/>
      <c r="CV703" s="122"/>
      <c r="CW703" s="122"/>
      <c r="CX703" s="122"/>
      <c r="CY703" s="122"/>
      <c r="CZ703" s="122"/>
      <c r="DA703" s="122"/>
      <c r="DB703" s="122"/>
      <c r="DC703" s="122"/>
      <c r="DD703" s="122"/>
      <c r="DE703" s="122"/>
      <c r="DF703" s="122"/>
      <c r="DG703" s="122"/>
      <c r="DH703" s="122"/>
      <c r="DI703" s="122"/>
      <c r="DJ703" s="122"/>
      <c r="DK703" s="122"/>
      <c r="DL703" s="122"/>
      <c r="DM703" s="122"/>
      <c r="DN703" s="122"/>
      <c r="DO703" s="122"/>
      <c r="DP703" s="122"/>
      <c r="DQ703" s="122"/>
      <c r="DR703" s="122"/>
      <c r="DS703" s="122"/>
      <c r="DT703" s="122"/>
      <c r="DU703" s="122"/>
      <c r="DV703" s="122"/>
      <c r="DW703" s="122"/>
      <c r="DX703" s="122"/>
      <c r="DY703" s="122"/>
      <c r="DZ703" s="122"/>
      <c r="EA703" s="122"/>
      <c r="EB703" s="122"/>
      <c r="EC703" s="122"/>
      <c r="ED703" s="122"/>
      <c r="EE703" s="123"/>
      <c r="EF703" s="22"/>
      <c r="EG703" s="58"/>
      <c r="EH703" s="127"/>
      <c r="EI703" s="58"/>
      <c r="EJ703" s="58"/>
      <c r="EK703" s="58"/>
      <c r="EL703" s="58"/>
      <c r="EM703" s="58"/>
      <c r="EN703" s="58"/>
      <c r="EO703" s="58"/>
      <c r="EP703" s="58"/>
      <c r="EQ703" s="58"/>
      <c r="ER703" s="31" t="str">
        <f>'Avoided Cost Case'!ER703</f>
        <v xml:space="preserve"> - </v>
      </c>
    </row>
    <row r="704" spans="1:148" hidden="1">
      <c r="C704" s="23" t="str">
        <f>'Avoided Cost Case'!C704</f>
        <v>Rolling Hills Wind p423462</v>
      </c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122"/>
      <c r="BL704" s="122"/>
      <c r="BM704" s="122"/>
      <c r="BN704" s="122"/>
      <c r="BO704" s="122"/>
      <c r="BP704" s="122"/>
      <c r="BQ704" s="122"/>
      <c r="BR704" s="122"/>
      <c r="BS704" s="122"/>
      <c r="BT704" s="122"/>
      <c r="BU704" s="122"/>
      <c r="BV704" s="122"/>
      <c r="BW704" s="122"/>
      <c r="BX704" s="122"/>
      <c r="BY704" s="122"/>
      <c r="BZ704" s="122"/>
      <c r="CA704" s="122"/>
      <c r="CB704" s="122"/>
      <c r="CC704" s="122"/>
      <c r="CD704" s="122"/>
      <c r="CE704" s="122"/>
      <c r="CF704" s="122"/>
      <c r="CG704" s="122"/>
      <c r="CH704" s="122"/>
      <c r="CI704" s="122"/>
      <c r="CJ704" s="122"/>
      <c r="CK704" s="122"/>
      <c r="CL704" s="122"/>
      <c r="CM704" s="122"/>
      <c r="CN704" s="122"/>
      <c r="CO704" s="122"/>
      <c r="CP704" s="122"/>
      <c r="CQ704" s="122"/>
      <c r="CR704" s="122"/>
      <c r="CS704" s="122"/>
      <c r="CT704" s="122"/>
      <c r="CU704" s="122"/>
      <c r="CV704" s="122"/>
      <c r="CW704" s="122"/>
      <c r="CX704" s="122"/>
      <c r="CY704" s="122"/>
      <c r="CZ704" s="122"/>
      <c r="DA704" s="122"/>
      <c r="DB704" s="122"/>
      <c r="DC704" s="122"/>
      <c r="DD704" s="122"/>
      <c r="DE704" s="122"/>
      <c r="DF704" s="122"/>
      <c r="DG704" s="122"/>
      <c r="DH704" s="122"/>
      <c r="DI704" s="122"/>
      <c r="DJ704" s="122"/>
      <c r="DK704" s="122"/>
      <c r="DL704" s="122"/>
      <c r="DM704" s="122"/>
      <c r="DN704" s="122"/>
      <c r="DO704" s="122"/>
      <c r="DP704" s="122"/>
      <c r="DQ704" s="122"/>
      <c r="DR704" s="122"/>
      <c r="DS704" s="122"/>
      <c r="DT704" s="122"/>
      <c r="DU704" s="122"/>
      <c r="DV704" s="122"/>
      <c r="DW704" s="122"/>
      <c r="DX704" s="122"/>
      <c r="DY704" s="122"/>
      <c r="DZ704" s="122"/>
      <c r="EA704" s="122"/>
      <c r="EB704" s="122"/>
      <c r="EC704" s="122"/>
      <c r="ED704" s="122"/>
      <c r="EE704" s="123"/>
      <c r="EF704" s="22"/>
      <c r="EG704" s="58"/>
      <c r="EH704" s="127"/>
      <c r="EI704" s="58"/>
      <c r="EJ704" s="58"/>
      <c r="EK704" s="58"/>
      <c r="EL704" s="58"/>
      <c r="EM704" s="58"/>
      <c r="EN704" s="58"/>
      <c r="EO704" s="58"/>
      <c r="EP704" s="58"/>
      <c r="EQ704" s="58"/>
      <c r="ER704" s="31" t="str">
        <f>'Avoided Cost Case'!ER704</f>
        <v xml:space="preserve"> - </v>
      </c>
    </row>
    <row r="705" spans="1:148" hidden="1">
      <c r="C705" s="23" t="str">
        <f>'Avoided Cost Case'!C705</f>
        <v>Seven Mile Wind p454126</v>
      </c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122"/>
      <c r="BL705" s="122"/>
      <c r="BM705" s="122"/>
      <c r="BN705" s="122"/>
      <c r="BO705" s="122"/>
      <c r="BP705" s="122"/>
      <c r="BQ705" s="122"/>
      <c r="BR705" s="122"/>
      <c r="BS705" s="122"/>
      <c r="BT705" s="122"/>
      <c r="BU705" s="122"/>
      <c r="BV705" s="122"/>
      <c r="BW705" s="122"/>
      <c r="BX705" s="122"/>
      <c r="BY705" s="122"/>
      <c r="BZ705" s="122"/>
      <c r="CA705" s="122"/>
      <c r="CB705" s="122"/>
      <c r="CC705" s="122"/>
      <c r="CD705" s="122"/>
      <c r="CE705" s="122"/>
      <c r="CF705" s="122"/>
      <c r="CG705" s="122"/>
      <c r="CH705" s="122"/>
      <c r="CI705" s="122"/>
      <c r="CJ705" s="122"/>
      <c r="CK705" s="122"/>
      <c r="CL705" s="122"/>
      <c r="CM705" s="122"/>
      <c r="CN705" s="122"/>
      <c r="CO705" s="122"/>
      <c r="CP705" s="122"/>
      <c r="CQ705" s="122"/>
      <c r="CR705" s="122"/>
      <c r="CS705" s="122"/>
      <c r="CT705" s="122"/>
      <c r="CU705" s="122"/>
      <c r="CV705" s="122"/>
      <c r="CW705" s="122"/>
      <c r="CX705" s="122"/>
      <c r="CY705" s="122"/>
      <c r="CZ705" s="122"/>
      <c r="DA705" s="122"/>
      <c r="DB705" s="122"/>
      <c r="DC705" s="122"/>
      <c r="DD705" s="122"/>
      <c r="DE705" s="122"/>
      <c r="DF705" s="122"/>
      <c r="DG705" s="122"/>
      <c r="DH705" s="122"/>
      <c r="DI705" s="122"/>
      <c r="DJ705" s="122"/>
      <c r="DK705" s="122"/>
      <c r="DL705" s="122"/>
      <c r="DM705" s="122"/>
      <c r="DN705" s="122"/>
      <c r="DO705" s="122"/>
      <c r="DP705" s="122"/>
      <c r="DQ705" s="122"/>
      <c r="DR705" s="122"/>
      <c r="DS705" s="122"/>
      <c r="DT705" s="122"/>
      <c r="DU705" s="122"/>
      <c r="DV705" s="122"/>
      <c r="DW705" s="122"/>
      <c r="DX705" s="122"/>
      <c r="DY705" s="122"/>
      <c r="DZ705" s="122"/>
      <c r="EA705" s="122"/>
      <c r="EB705" s="122"/>
      <c r="EC705" s="122"/>
      <c r="ED705" s="122"/>
      <c r="EE705" s="123"/>
      <c r="EF705" s="22"/>
      <c r="EG705" s="58"/>
      <c r="EH705" s="127"/>
      <c r="EI705" s="58"/>
      <c r="EJ705" s="58"/>
      <c r="EK705" s="58"/>
      <c r="EL705" s="58"/>
      <c r="EM705" s="58"/>
      <c r="EN705" s="58"/>
      <c r="EO705" s="58"/>
      <c r="EP705" s="58"/>
      <c r="EQ705" s="58"/>
      <c r="ER705" s="31" t="str">
        <f>'Avoided Cost Case'!ER705</f>
        <v xml:space="preserve"> - </v>
      </c>
    </row>
    <row r="706" spans="1:148" hidden="1">
      <c r="C706" s="23" t="str">
        <f>'Avoided Cost Case'!C706</f>
        <v>Seven Mile II Wind p357819</v>
      </c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122"/>
      <c r="BL706" s="122"/>
      <c r="BM706" s="122"/>
      <c r="BN706" s="122"/>
      <c r="BO706" s="122"/>
      <c r="BP706" s="122"/>
      <c r="BQ706" s="122"/>
      <c r="BR706" s="122"/>
      <c r="BS706" s="122"/>
      <c r="BT706" s="122"/>
      <c r="BU706" s="122"/>
      <c r="BV706" s="122"/>
      <c r="BW706" s="122"/>
      <c r="BX706" s="122"/>
      <c r="BY706" s="122"/>
      <c r="BZ706" s="122"/>
      <c r="CA706" s="122"/>
      <c r="CB706" s="122"/>
      <c r="CC706" s="122"/>
      <c r="CD706" s="122"/>
      <c r="CE706" s="122"/>
      <c r="CF706" s="122"/>
      <c r="CG706" s="122"/>
      <c r="CH706" s="122"/>
      <c r="CI706" s="122"/>
      <c r="CJ706" s="122"/>
      <c r="CK706" s="122"/>
      <c r="CL706" s="122"/>
      <c r="CM706" s="122"/>
      <c r="CN706" s="122"/>
      <c r="CO706" s="122"/>
      <c r="CP706" s="122"/>
      <c r="CQ706" s="122"/>
      <c r="CR706" s="122"/>
      <c r="CS706" s="122"/>
      <c r="CT706" s="122"/>
      <c r="CU706" s="122"/>
      <c r="CV706" s="122"/>
      <c r="CW706" s="122"/>
      <c r="CX706" s="122"/>
      <c r="CY706" s="122"/>
      <c r="CZ706" s="122"/>
      <c r="DA706" s="122"/>
      <c r="DB706" s="122"/>
      <c r="DC706" s="122"/>
      <c r="DD706" s="122"/>
      <c r="DE706" s="122"/>
      <c r="DF706" s="122"/>
      <c r="DG706" s="122"/>
      <c r="DH706" s="122"/>
      <c r="DI706" s="122"/>
      <c r="DJ706" s="122"/>
      <c r="DK706" s="122"/>
      <c r="DL706" s="122"/>
      <c r="DM706" s="122"/>
      <c r="DN706" s="122"/>
      <c r="DO706" s="122"/>
      <c r="DP706" s="122"/>
      <c r="DQ706" s="122"/>
      <c r="DR706" s="122"/>
      <c r="DS706" s="122"/>
      <c r="DT706" s="122"/>
      <c r="DU706" s="122"/>
      <c r="DV706" s="122"/>
      <c r="DW706" s="122"/>
      <c r="DX706" s="122"/>
      <c r="DY706" s="122"/>
      <c r="DZ706" s="122"/>
      <c r="EA706" s="122"/>
      <c r="EB706" s="122"/>
      <c r="EC706" s="122"/>
      <c r="ED706" s="122"/>
      <c r="EE706" s="123"/>
      <c r="EF706" s="22"/>
      <c r="EG706" s="58"/>
      <c r="EH706" s="127"/>
      <c r="EI706" s="58"/>
      <c r="EJ706" s="58"/>
      <c r="EK706" s="58"/>
      <c r="EL706" s="58"/>
      <c r="EM706" s="58"/>
      <c r="EN706" s="58"/>
      <c r="EO706" s="58"/>
      <c r="EP706" s="58"/>
      <c r="EQ706" s="58"/>
      <c r="ER706" s="31" t="str">
        <f>'Avoided Cost Case'!ER706</f>
        <v xml:space="preserve"> - </v>
      </c>
    </row>
    <row r="707" spans="1:148" hidden="1"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8"/>
      <c r="AW707" s="128"/>
      <c r="AX707" s="128"/>
      <c r="AY707" s="128"/>
      <c r="AZ707" s="128"/>
      <c r="BA707" s="128"/>
      <c r="BB707" s="128"/>
      <c r="BC707" s="128"/>
      <c r="BD707" s="128"/>
      <c r="BE707" s="128"/>
      <c r="BF707" s="128"/>
      <c r="BG707" s="128"/>
      <c r="BH707" s="128"/>
      <c r="BI707" s="128"/>
      <c r="BJ707" s="128"/>
      <c r="BK707" s="128"/>
      <c r="BL707" s="128"/>
      <c r="BM707" s="128"/>
      <c r="BN707" s="128"/>
      <c r="BO707" s="128"/>
      <c r="BP707" s="128"/>
      <c r="BQ707" s="128"/>
      <c r="BR707" s="128"/>
      <c r="BS707" s="128"/>
      <c r="BT707" s="128"/>
      <c r="BU707" s="128"/>
      <c r="BV707" s="128"/>
      <c r="BW707" s="128"/>
      <c r="BX707" s="128"/>
      <c r="BY707" s="128"/>
      <c r="BZ707" s="128"/>
      <c r="CA707" s="128"/>
      <c r="CB707" s="128"/>
      <c r="CC707" s="128"/>
      <c r="CD707" s="128"/>
      <c r="CE707" s="128"/>
      <c r="CF707" s="128"/>
      <c r="CG707" s="128"/>
      <c r="CH707" s="128"/>
      <c r="CI707" s="128"/>
      <c r="CJ707" s="128"/>
      <c r="CK707" s="128"/>
      <c r="CL707" s="128"/>
      <c r="CM707" s="128"/>
      <c r="CN707" s="128"/>
      <c r="CO707" s="128"/>
      <c r="CP707" s="128"/>
      <c r="CQ707" s="128"/>
      <c r="CR707" s="128"/>
      <c r="CS707" s="128"/>
      <c r="CT707" s="128"/>
      <c r="CU707" s="128"/>
      <c r="CV707" s="128"/>
      <c r="CW707" s="128"/>
      <c r="CX707" s="128"/>
      <c r="CY707" s="128"/>
      <c r="CZ707" s="128"/>
      <c r="DA707" s="128"/>
      <c r="DB707" s="128"/>
      <c r="DC707" s="128"/>
      <c r="DD707" s="128"/>
      <c r="DE707" s="128"/>
      <c r="DF707" s="128"/>
      <c r="DG707" s="128"/>
      <c r="DH707" s="128"/>
      <c r="DI707" s="128"/>
      <c r="DJ707" s="128"/>
      <c r="DK707" s="128"/>
      <c r="DL707" s="128"/>
      <c r="DM707" s="128"/>
      <c r="DN707" s="128"/>
      <c r="DO707" s="128"/>
      <c r="DP707" s="128"/>
      <c r="DQ707" s="128"/>
      <c r="DR707" s="128"/>
      <c r="DS707" s="128"/>
      <c r="DT707" s="128"/>
      <c r="DU707" s="128"/>
      <c r="DV707" s="128"/>
      <c r="DW707" s="128"/>
      <c r="DX707" s="128"/>
      <c r="DY707" s="128"/>
      <c r="DZ707" s="128"/>
      <c r="EA707" s="128"/>
      <c r="EB707" s="128"/>
      <c r="EC707" s="128"/>
      <c r="ED707" s="128"/>
      <c r="EF707" s="22"/>
      <c r="EG707" s="58"/>
      <c r="EH707" s="58"/>
      <c r="EI707" s="58"/>
      <c r="EJ707" s="58"/>
      <c r="EK707" s="58"/>
      <c r="EL707" s="58"/>
      <c r="EM707" s="58"/>
      <c r="EN707" s="58"/>
      <c r="EO707" s="58"/>
      <c r="EP707" s="58"/>
      <c r="EQ707" s="58"/>
    </row>
    <row r="708" spans="1:148" ht="15.75" hidden="1">
      <c r="A708" s="17" t="str">
        <f>'Avoided Cost Case'!A708</f>
        <v>Integration Charge</v>
      </c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6"/>
      <c r="DV708" s="106"/>
      <c r="DW708" s="106"/>
      <c r="DX708" s="106"/>
      <c r="DY708" s="106"/>
      <c r="DZ708" s="106"/>
      <c r="EA708" s="106"/>
      <c r="EB708" s="106"/>
      <c r="EC708" s="106"/>
      <c r="ED708" s="106"/>
    </row>
    <row r="709" spans="1:148" ht="15.75" hidden="1">
      <c r="A709" s="17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6"/>
      <c r="DV709" s="106"/>
      <c r="DW709" s="106"/>
      <c r="DX709" s="106"/>
      <c r="DY709" s="106"/>
      <c r="DZ709" s="106"/>
      <c r="EA709" s="106"/>
      <c r="EB709" s="106"/>
      <c r="EC709" s="106"/>
      <c r="ED709" s="106"/>
    </row>
    <row r="710" spans="1:148" ht="15.75" hidden="1">
      <c r="A710" s="17"/>
      <c r="B710" s="22" t="str">
        <f>'Avoided Cost Case'!B710</f>
        <v>Company Owned</v>
      </c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6"/>
      <c r="DV710" s="106"/>
      <c r="DW710" s="106"/>
      <c r="DX710" s="106"/>
      <c r="DY710" s="106"/>
      <c r="DZ710" s="106"/>
      <c r="EA710" s="106"/>
      <c r="EB710" s="106"/>
      <c r="EC710" s="106"/>
      <c r="ED710" s="106"/>
    </row>
    <row r="711" spans="1:148" hidden="1">
      <c r="C711" s="23" t="str">
        <f>'Avoided Cost Case'!C711</f>
        <v>Dunlap I Wind</v>
      </c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  <c r="BP711" s="129"/>
      <c r="BQ711" s="129"/>
      <c r="BR711" s="129"/>
      <c r="BS711" s="129"/>
      <c r="BT711" s="129"/>
      <c r="BU711" s="129"/>
      <c r="BV711" s="129"/>
      <c r="BW711" s="129"/>
      <c r="BX711" s="129"/>
      <c r="BY711" s="129"/>
      <c r="BZ711" s="129"/>
      <c r="CA711" s="129"/>
      <c r="CB711" s="129"/>
      <c r="CC711" s="129"/>
      <c r="CD711" s="129"/>
      <c r="CE711" s="129"/>
      <c r="CF711" s="129"/>
      <c r="CG711" s="129"/>
      <c r="CH711" s="129"/>
      <c r="CI711" s="129"/>
      <c r="CJ711" s="129"/>
      <c r="CK711" s="129"/>
      <c r="CL711" s="129"/>
      <c r="CM711" s="129"/>
      <c r="CN711" s="129"/>
      <c r="CO711" s="129"/>
      <c r="CP711" s="129"/>
      <c r="CQ711" s="129"/>
      <c r="CR711" s="129"/>
      <c r="CS711" s="129"/>
      <c r="CT711" s="129"/>
      <c r="CU711" s="129"/>
      <c r="CV711" s="129"/>
      <c r="CW711" s="129"/>
      <c r="CX711" s="129"/>
      <c r="CY711" s="129"/>
      <c r="CZ711" s="129"/>
      <c r="DA711" s="129"/>
      <c r="DB711" s="129"/>
      <c r="DC711" s="129"/>
      <c r="DD711" s="129"/>
      <c r="DE711" s="129"/>
      <c r="DF711" s="129"/>
      <c r="DG711" s="129"/>
      <c r="DH711" s="129"/>
      <c r="DI711" s="129"/>
      <c r="DJ711" s="129"/>
      <c r="DK711" s="129"/>
      <c r="DL711" s="129"/>
      <c r="DM711" s="129"/>
      <c r="DN711" s="129"/>
      <c r="DO711" s="129"/>
      <c r="DP711" s="129"/>
      <c r="DQ711" s="129"/>
      <c r="DR711" s="129"/>
      <c r="DS711" s="129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29"/>
      <c r="ED711" s="129"/>
      <c r="ER711" s="31" t="str">
        <f>'Avoided Cost Case'!ER711</f>
        <v xml:space="preserve"> - </v>
      </c>
    </row>
    <row r="712" spans="1:148" hidden="1">
      <c r="C712" s="23" t="str">
        <f>'Avoided Cost Case'!C712</f>
        <v>Foote Creek I Wind</v>
      </c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  <c r="BP712" s="129"/>
      <c r="BQ712" s="129"/>
      <c r="BR712" s="129"/>
      <c r="BS712" s="129"/>
      <c r="BT712" s="129"/>
      <c r="BU712" s="129"/>
      <c r="BV712" s="129"/>
      <c r="BW712" s="129"/>
      <c r="BX712" s="129"/>
      <c r="BY712" s="129"/>
      <c r="BZ712" s="129"/>
      <c r="CA712" s="129"/>
      <c r="CB712" s="129"/>
      <c r="CC712" s="129"/>
      <c r="CD712" s="129"/>
      <c r="CE712" s="129"/>
      <c r="CF712" s="129"/>
      <c r="CG712" s="129"/>
      <c r="CH712" s="129"/>
      <c r="CI712" s="129"/>
      <c r="CJ712" s="129"/>
      <c r="CK712" s="129"/>
      <c r="CL712" s="129"/>
      <c r="CM712" s="129"/>
      <c r="CN712" s="129"/>
      <c r="CO712" s="129"/>
      <c r="CP712" s="129"/>
      <c r="CQ712" s="129"/>
      <c r="CR712" s="129"/>
      <c r="CS712" s="129"/>
      <c r="CT712" s="129"/>
      <c r="CU712" s="129"/>
      <c r="CV712" s="129"/>
      <c r="CW712" s="129"/>
      <c r="CX712" s="129"/>
      <c r="CY712" s="129"/>
      <c r="CZ712" s="129"/>
      <c r="DA712" s="129"/>
      <c r="DB712" s="129"/>
      <c r="DC712" s="129"/>
      <c r="DD712" s="129"/>
      <c r="DE712" s="129"/>
      <c r="DF712" s="129"/>
      <c r="DG712" s="129"/>
      <c r="DH712" s="129"/>
      <c r="DI712" s="129"/>
      <c r="DJ712" s="129"/>
      <c r="DK712" s="129"/>
      <c r="DL712" s="129"/>
      <c r="DM712" s="129"/>
      <c r="DN712" s="129"/>
      <c r="DO712" s="129"/>
      <c r="DP712" s="129"/>
      <c r="DQ712" s="129"/>
      <c r="DR712" s="129"/>
      <c r="DS712" s="129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29"/>
      <c r="ED712" s="129"/>
      <c r="ER712" s="31" t="str">
        <f>'Avoided Cost Case'!ER712</f>
        <v xml:space="preserve"> - </v>
      </c>
    </row>
    <row r="713" spans="1:148" hidden="1">
      <c r="C713" s="23" t="str">
        <f>'Avoided Cost Case'!C713</f>
        <v>Glenrock Wind p423461</v>
      </c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  <c r="BP713" s="129"/>
      <c r="BQ713" s="129"/>
      <c r="BR713" s="129"/>
      <c r="BS713" s="129"/>
      <c r="BT713" s="129"/>
      <c r="BU713" s="129"/>
      <c r="BV713" s="129"/>
      <c r="BW713" s="129"/>
      <c r="BX713" s="129"/>
      <c r="BY713" s="129"/>
      <c r="BZ713" s="129"/>
      <c r="CA713" s="129"/>
      <c r="CB713" s="129"/>
      <c r="CC713" s="129"/>
      <c r="CD713" s="129"/>
      <c r="CE713" s="129"/>
      <c r="CF713" s="129"/>
      <c r="CG713" s="129"/>
      <c r="CH713" s="129"/>
      <c r="CI713" s="129"/>
      <c r="CJ713" s="129"/>
      <c r="CK713" s="129"/>
      <c r="CL713" s="129"/>
      <c r="CM713" s="129"/>
      <c r="CN713" s="129"/>
      <c r="CO713" s="129"/>
      <c r="CP713" s="129"/>
      <c r="CQ713" s="129"/>
      <c r="CR713" s="129"/>
      <c r="CS713" s="129"/>
      <c r="CT713" s="129"/>
      <c r="CU713" s="129"/>
      <c r="CV713" s="129"/>
      <c r="CW713" s="129"/>
      <c r="CX713" s="129"/>
      <c r="CY713" s="129"/>
      <c r="CZ713" s="129"/>
      <c r="DA713" s="129"/>
      <c r="DB713" s="129"/>
      <c r="DC713" s="129"/>
      <c r="DD713" s="129"/>
      <c r="DE713" s="129"/>
      <c r="DF713" s="129"/>
      <c r="DG713" s="129"/>
      <c r="DH713" s="129"/>
      <c r="DI713" s="129"/>
      <c r="DJ713" s="129"/>
      <c r="DK713" s="129"/>
      <c r="DL713" s="129"/>
      <c r="DM713" s="129"/>
      <c r="DN713" s="129"/>
      <c r="DO713" s="129"/>
      <c r="DP713" s="129"/>
      <c r="DQ713" s="129"/>
      <c r="DR713" s="129"/>
      <c r="DS713" s="129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29"/>
      <c r="ED713" s="129"/>
      <c r="ER713" s="31" t="str">
        <f>'Avoided Cost Case'!ER713</f>
        <v xml:space="preserve"> - </v>
      </c>
    </row>
    <row r="714" spans="1:148" hidden="1">
      <c r="C714" s="23" t="str">
        <f>'Avoided Cost Case'!C714</f>
        <v>Glenrock III Wind p454125</v>
      </c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  <c r="BP714" s="129"/>
      <c r="BQ714" s="129"/>
      <c r="BR714" s="129"/>
      <c r="BS714" s="129"/>
      <c r="BT714" s="129"/>
      <c r="BU714" s="129"/>
      <c r="BV714" s="129"/>
      <c r="BW714" s="129"/>
      <c r="BX714" s="129"/>
      <c r="BY714" s="129"/>
      <c r="BZ714" s="129"/>
      <c r="CA714" s="129"/>
      <c r="CB714" s="129"/>
      <c r="CC714" s="129"/>
      <c r="CD714" s="129"/>
      <c r="CE714" s="129"/>
      <c r="CF714" s="129"/>
      <c r="CG714" s="129"/>
      <c r="CH714" s="129"/>
      <c r="CI714" s="129"/>
      <c r="CJ714" s="129"/>
      <c r="CK714" s="129"/>
      <c r="CL714" s="129"/>
      <c r="CM714" s="129"/>
      <c r="CN714" s="129"/>
      <c r="CO714" s="129"/>
      <c r="CP714" s="129"/>
      <c r="CQ714" s="129"/>
      <c r="CR714" s="129"/>
      <c r="CS714" s="129"/>
      <c r="CT714" s="129"/>
      <c r="CU714" s="129"/>
      <c r="CV714" s="129"/>
      <c r="CW714" s="129"/>
      <c r="CX714" s="129"/>
      <c r="CY714" s="129"/>
      <c r="CZ714" s="129"/>
      <c r="DA714" s="129"/>
      <c r="DB714" s="129"/>
      <c r="DC714" s="129"/>
      <c r="DD714" s="129"/>
      <c r="DE714" s="129"/>
      <c r="DF714" s="129"/>
      <c r="DG714" s="129"/>
      <c r="DH714" s="129"/>
      <c r="DI714" s="129"/>
      <c r="DJ714" s="129"/>
      <c r="DK714" s="129"/>
      <c r="DL714" s="129"/>
      <c r="DM714" s="129"/>
      <c r="DN714" s="129"/>
      <c r="DO714" s="129"/>
      <c r="DP714" s="129"/>
      <c r="DQ714" s="129"/>
      <c r="DR714" s="129"/>
      <c r="DS714" s="129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29"/>
      <c r="ED714" s="129"/>
      <c r="ER714" s="31" t="str">
        <f>'Avoided Cost Case'!ER714</f>
        <v xml:space="preserve"> - </v>
      </c>
    </row>
    <row r="715" spans="1:148" hidden="1">
      <c r="C715" s="23" t="str">
        <f>'Avoided Cost Case'!C715</f>
        <v>Goodnoe Wind p332427</v>
      </c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  <c r="BP715" s="129"/>
      <c r="BQ715" s="129"/>
      <c r="BR715" s="129"/>
      <c r="BS715" s="129"/>
      <c r="BT715" s="129"/>
      <c r="BU715" s="129"/>
      <c r="BV715" s="129"/>
      <c r="BW715" s="129"/>
      <c r="BX715" s="129"/>
      <c r="BY715" s="129"/>
      <c r="BZ715" s="129"/>
      <c r="CA715" s="129"/>
      <c r="CB715" s="129"/>
      <c r="CC715" s="129"/>
      <c r="CD715" s="129"/>
      <c r="CE715" s="129"/>
      <c r="CF715" s="129"/>
      <c r="CG715" s="129"/>
      <c r="CH715" s="129"/>
      <c r="CI715" s="129"/>
      <c r="CJ715" s="129"/>
      <c r="CK715" s="129"/>
      <c r="CL715" s="129"/>
      <c r="CM715" s="129"/>
      <c r="CN715" s="129"/>
      <c r="CO715" s="129"/>
      <c r="CP715" s="129"/>
      <c r="CQ715" s="129"/>
      <c r="CR715" s="129"/>
      <c r="CS715" s="129"/>
      <c r="CT715" s="129"/>
      <c r="CU715" s="129"/>
      <c r="CV715" s="129"/>
      <c r="CW715" s="129"/>
      <c r="CX715" s="129"/>
      <c r="CY715" s="129"/>
      <c r="CZ715" s="129"/>
      <c r="DA715" s="129"/>
      <c r="DB715" s="129"/>
      <c r="DC715" s="129"/>
      <c r="DD715" s="129"/>
      <c r="DE715" s="129"/>
      <c r="DF715" s="129"/>
      <c r="DG715" s="129"/>
      <c r="DH715" s="129"/>
      <c r="DI715" s="129"/>
      <c r="DJ715" s="129"/>
      <c r="DK715" s="129"/>
      <c r="DL715" s="129"/>
      <c r="DM715" s="129"/>
      <c r="DN715" s="129"/>
      <c r="DO715" s="129"/>
      <c r="DP715" s="129"/>
      <c r="DQ715" s="129"/>
      <c r="DR715" s="129"/>
      <c r="DS715" s="129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29"/>
      <c r="ED715" s="129"/>
      <c r="EE715" s="58"/>
      <c r="EF715" s="58"/>
      <c r="EG715" s="87"/>
      <c r="EH715" s="58"/>
      <c r="EI715" s="58"/>
      <c r="EJ715" s="58"/>
      <c r="EK715" s="58"/>
      <c r="EL715" s="58"/>
      <c r="EM715" s="58"/>
      <c r="EN715" s="58"/>
      <c r="EO715" s="58"/>
      <c r="EP715" s="58"/>
      <c r="EQ715" s="58"/>
      <c r="ER715" s="31" t="str">
        <f>'Avoided Cost Case'!ER715</f>
        <v>Hide Row</v>
      </c>
    </row>
    <row r="716" spans="1:148" hidden="1">
      <c r="C716" s="23" t="str">
        <f>'Avoided Cost Case'!C716</f>
        <v>High Plains Wind p492251</v>
      </c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  <c r="BP716" s="129"/>
      <c r="BQ716" s="129"/>
      <c r="BR716" s="129"/>
      <c r="BS716" s="129"/>
      <c r="BT716" s="129"/>
      <c r="BU716" s="129"/>
      <c r="BV716" s="129"/>
      <c r="BW716" s="129"/>
      <c r="BX716" s="129"/>
      <c r="BY716" s="129"/>
      <c r="BZ716" s="129"/>
      <c r="CA716" s="129"/>
      <c r="CB716" s="129"/>
      <c r="CC716" s="129"/>
      <c r="CD716" s="129"/>
      <c r="CE716" s="129"/>
      <c r="CF716" s="129"/>
      <c r="CG716" s="129"/>
      <c r="CH716" s="129"/>
      <c r="CI716" s="129"/>
      <c r="CJ716" s="129"/>
      <c r="CK716" s="129"/>
      <c r="CL716" s="129"/>
      <c r="CM716" s="129"/>
      <c r="CN716" s="129"/>
      <c r="CO716" s="129"/>
      <c r="CP716" s="129"/>
      <c r="CQ716" s="129"/>
      <c r="CR716" s="129"/>
      <c r="CS716" s="129"/>
      <c r="CT716" s="129"/>
      <c r="CU716" s="129"/>
      <c r="CV716" s="129"/>
      <c r="CW716" s="129"/>
      <c r="CX716" s="129"/>
      <c r="CY716" s="129"/>
      <c r="CZ716" s="129"/>
      <c r="DA716" s="129"/>
      <c r="DB716" s="129"/>
      <c r="DC716" s="129"/>
      <c r="DD716" s="129"/>
      <c r="DE716" s="129"/>
      <c r="DF716" s="129"/>
      <c r="DG716" s="129"/>
      <c r="DH716" s="129"/>
      <c r="DI716" s="129"/>
      <c r="DJ716" s="129"/>
      <c r="DK716" s="129"/>
      <c r="DL716" s="129"/>
      <c r="DM716" s="129"/>
      <c r="DN716" s="129"/>
      <c r="DO716" s="129"/>
      <c r="DP716" s="129"/>
      <c r="DQ716" s="129"/>
      <c r="DR716" s="129"/>
      <c r="DS716" s="129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29"/>
      <c r="ED716" s="129"/>
      <c r="ER716" s="31" t="str">
        <f>'Avoided Cost Case'!ER716</f>
        <v xml:space="preserve"> - </v>
      </c>
    </row>
    <row r="717" spans="1:148" hidden="1">
      <c r="C717" s="23" t="str">
        <f>'Avoided Cost Case'!C717</f>
        <v>Leaning Juniper 1 p317714</v>
      </c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  <c r="BP717" s="129"/>
      <c r="BQ717" s="129"/>
      <c r="BR717" s="129"/>
      <c r="BS717" s="129"/>
      <c r="BT717" s="129"/>
      <c r="BU717" s="129"/>
      <c r="BV717" s="129"/>
      <c r="BW717" s="129"/>
      <c r="BX717" s="129"/>
      <c r="BY717" s="129"/>
      <c r="BZ717" s="129"/>
      <c r="CA717" s="129"/>
      <c r="CB717" s="129"/>
      <c r="CC717" s="129"/>
      <c r="CD717" s="129"/>
      <c r="CE717" s="129"/>
      <c r="CF717" s="129"/>
      <c r="CG717" s="129"/>
      <c r="CH717" s="129"/>
      <c r="CI717" s="129"/>
      <c r="CJ717" s="129"/>
      <c r="CK717" s="129"/>
      <c r="CL717" s="129"/>
      <c r="CM717" s="129"/>
      <c r="CN717" s="129"/>
      <c r="CO717" s="129"/>
      <c r="CP717" s="129"/>
      <c r="CQ717" s="129"/>
      <c r="CR717" s="129"/>
      <c r="CS717" s="129"/>
      <c r="CT717" s="129"/>
      <c r="CU717" s="129"/>
      <c r="CV717" s="129"/>
      <c r="CW717" s="129"/>
      <c r="CX717" s="129"/>
      <c r="CY717" s="129"/>
      <c r="CZ717" s="129"/>
      <c r="DA717" s="129"/>
      <c r="DB717" s="129"/>
      <c r="DC717" s="129"/>
      <c r="DD717" s="129"/>
      <c r="DE717" s="129"/>
      <c r="DF717" s="129"/>
      <c r="DG717" s="129"/>
      <c r="DH717" s="129"/>
      <c r="DI717" s="129"/>
      <c r="DJ717" s="129"/>
      <c r="DK717" s="129"/>
      <c r="DL717" s="129"/>
      <c r="DM717" s="129"/>
      <c r="DN717" s="129"/>
      <c r="DO717" s="129"/>
      <c r="DP717" s="129"/>
      <c r="DQ717" s="129"/>
      <c r="DR717" s="129"/>
      <c r="DS717" s="129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29"/>
      <c r="ED717" s="129"/>
      <c r="ER717" s="31" t="str">
        <f>'Avoided Cost Case'!ER717</f>
        <v>Hide Row</v>
      </c>
    </row>
    <row r="718" spans="1:148" hidden="1">
      <c r="C718" s="23" t="str">
        <f>'Avoided Cost Case'!C718</f>
        <v>Marengo I Wind p332428</v>
      </c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  <c r="BP718" s="129"/>
      <c r="BQ718" s="129"/>
      <c r="BR718" s="129"/>
      <c r="BS718" s="129"/>
      <c r="BT718" s="129"/>
      <c r="BU718" s="129"/>
      <c r="BV718" s="129"/>
      <c r="BW718" s="129"/>
      <c r="BX718" s="129"/>
      <c r="BY718" s="129"/>
      <c r="BZ718" s="129"/>
      <c r="CA718" s="129"/>
      <c r="CB718" s="129"/>
      <c r="CC718" s="129"/>
      <c r="CD718" s="129"/>
      <c r="CE718" s="129"/>
      <c r="CF718" s="129"/>
      <c r="CG718" s="129"/>
      <c r="CH718" s="129"/>
      <c r="CI718" s="129"/>
      <c r="CJ718" s="129"/>
      <c r="CK718" s="129"/>
      <c r="CL718" s="129"/>
      <c r="CM718" s="129"/>
      <c r="CN718" s="129"/>
      <c r="CO718" s="129"/>
      <c r="CP718" s="129"/>
      <c r="CQ718" s="129"/>
      <c r="CR718" s="129"/>
      <c r="CS718" s="129"/>
      <c r="CT718" s="129"/>
      <c r="CU718" s="129"/>
      <c r="CV718" s="129"/>
      <c r="CW718" s="129"/>
      <c r="CX718" s="129"/>
      <c r="CY718" s="129"/>
      <c r="CZ718" s="129"/>
      <c r="DA718" s="129"/>
      <c r="DB718" s="129"/>
      <c r="DC718" s="129"/>
      <c r="DD718" s="129"/>
      <c r="DE718" s="129"/>
      <c r="DF718" s="129"/>
      <c r="DG718" s="129"/>
      <c r="DH718" s="129"/>
      <c r="DI718" s="129"/>
      <c r="DJ718" s="129"/>
      <c r="DK718" s="129"/>
      <c r="DL718" s="129"/>
      <c r="DM718" s="129"/>
      <c r="DN718" s="129"/>
      <c r="DO718" s="129"/>
      <c r="DP718" s="129"/>
      <c r="DQ718" s="129"/>
      <c r="DR718" s="129"/>
      <c r="DS718" s="129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29"/>
      <c r="ED718" s="129"/>
      <c r="ER718" s="31" t="str">
        <f>'Avoided Cost Case'!ER718</f>
        <v xml:space="preserve"> - </v>
      </c>
    </row>
    <row r="719" spans="1:148" hidden="1">
      <c r="C719" s="23" t="str">
        <f>'Avoided Cost Case'!C719</f>
        <v>Marengo II Wind p423463</v>
      </c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  <c r="BP719" s="129"/>
      <c r="BQ719" s="129"/>
      <c r="BR719" s="129"/>
      <c r="BS719" s="129"/>
      <c r="BT719" s="129"/>
      <c r="BU719" s="129"/>
      <c r="BV719" s="129"/>
      <c r="BW719" s="129"/>
      <c r="BX719" s="129"/>
      <c r="BY719" s="129"/>
      <c r="BZ719" s="129"/>
      <c r="CA719" s="129"/>
      <c r="CB719" s="129"/>
      <c r="CC719" s="129"/>
      <c r="CD719" s="129"/>
      <c r="CE719" s="129"/>
      <c r="CF719" s="129"/>
      <c r="CG719" s="129"/>
      <c r="CH719" s="129"/>
      <c r="CI719" s="129"/>
      <c r="CJ719" s="129"/>
      <c r="CK719" s="129"/>
      <c r="CL719" s="129"/>
      <c r="CM719" s="129"/>
      <c r="CN719" s="129"/>
      <c r="CO719" s="129"/>
      <c r="CP719" s="129"/>
      <c r="CQ719" s="129"/>
      <c r="CR719" s="129"/>
      <c r="CS719" s="129"/>
      <c r="CT719" s="129"/>
      <c r="CU719" s="129"/>
      <c r="CV719" s="129"/>
      <c r="CW719" s="129"/>
      <c r="CX719" s="129"/>
      <c r="CY719" s="129"/>
      <c r="CZ719" s="129"/>
      <c r="DA719" s="129"/>
      <c r="DB719" s="129"/>
      <c r="DC719" s="129"/>
      <c r="DD719" s="129"/>
      <c r="DE719" s="129"/>
      <c r="DF719" s="129"/>
      <c r="DG719" s="129"/>
      <c r="DH719" s="129"/>
      <c r="DI719" s="129"/>
      <c r="DJ719" s="129"/>
      <c r="DK719" s="129"/>
      <c r="DL719" s="129"/>
      <c r="DM719" s="129"/>
      <c r="DN719" s="129"/>
      <c r="DO719" s="129"/>
      <c r="DP719" s="129"/>
      <c r="DQ719" s="129"/>
      <c r="DR719" s="129"/>
      <c r="DS719" s="129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29"/>
      <c r="ED719" s="129"/>
      <c r="ER719" s="31" t="str">
        <f>'Avoided Cost Case'!ER719</f>
        <v xml:space="preserve"> - </v>
      </c>
    </row>
    <row r="720" spans="1:148" hidden="1">
      <c r="C720" s="23" t="str">
        <f>'Avoided Cost Case'!C720</f>
        <v>McFadden Ridge Wind p492250</v>
      </c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  <c r="BP720" s="129"/>
      <c r="BQ720" s="129"/>
      <c r="BR720" s="129"/>
      <c r="BS720" s="129"/>
      <c r="BT720" s="129"/>
      <c r="BU720" s="129"/>
      <c r="BV720" s="129"/>
      <c r="BW720" s="129"/>
      <c r="BX720" s="129"/>
      <c r="BY720" s="129"/>
      <c r="BZ720" s="129"/>
      <c r="CA720" s="129"/>
      <c r="CB720" s="129"/>
      <c r="CC720" s="129"/>
      <c r="CD720" s="129"/>
      <c r="CE720" s="129"/>
      <c r="CF720" s="129"/>
      <c r="CG720" s="129"/>
      <c r="CH720" s="129"/>
      <c r="CI720" s="129"/>
      <c r="CJ720" s="129"/>
      <c r="CK720" s="129"/>
      <c r="CL720" s="129"/>
      <c r="CM720" s="129"/>
      <c r="CN720" s="129"/>
      <c r="CO720" s="129"/>
      <c r="CP720" s="129"/>
      <c r="CQ720" s="129"/>
      <c r="CR720" s="129"/>
      <c r="CS720" s="129"/>
      <c r="CT720" s="129"/>
      <c r="CU720" s="129"/>
      <c r="CV720" s="129"/>
      <c r="CW720" s="129"/>
      <c r="CX720" s="129"/>
      <c r="CY720" s="129"/>
      <c r="CZ720" s="129"/>
      <c r="DA720" s="129"/>
      <c r="DB720" s="129"/>
      <c r="DC720" s="129"/>
      <c r="DD720" s="129"/>
      <c r="DE720" s="129"/>
      <c r="DF720" s="129"/>
      <c r="DG720" s="129"/>
      <c r="DH720" s="129"/>
      <c r="DI720" s="129"/>
      <c r="DJ720" s="129"/>
      <c r="DK720" s="129"/>
      <c r="DL720" s="129"/>
      <c r="DM720" s="129"/>
      <c r="DN720" s="129"/>
      <c r="DO720" s="129"/>
      <c r="DP720" s="129"/>
      <c r="DQ720" s="129"/>
      <c r="DR720" s="129"/>
      <c r="DS720" s="129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29"/>
      <c r="ED720" s="129"/>
      <c r="ER720" s="31" t="str">
        <f>'Avoided Cost Case'!ER720</f>
        <v xml:space="preserve"> - </v>
      </c>
    </row>
    <row r="721" spans="2:148" hidden="1">
      <c r="C721" s="23" t="str">
        <f>'Avoided Cost Case'!C721</f>
        <v>Rolling Hills Wind p423462</v>
      </c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  <c r="BP721" s="129"/>
      <c r="BQ721" s="129"/>
      <c r="BR721" s="129"/>
      <c r="BS721" s="129"/>
      <c r="BT721" s="129"/>
      <c r="BU721" s="129"/>
      <c r="BV721" s="129"/>
      <c r="BW721" s="129"/>
      <c r="BX721" s="129"/>
      <c r="BY721" s="129"/>
      <c r="BZ721" s="129"/>
      <c r="CA721" s="129"/>
      <c r="CB721" s="129"/>
      <c r="CC721" s="129"/>
      <c r="CD721" s="129"/>
      <c r="CE721" s="129"/>
      <c r="CF721" s="129"/>
      <c r="CG721" s="129"/>
      <c r="CH721" s="129"/>
      <c r="CI721" s="129"/>
      <c r="CJ721" s="129"/>
      <c r="CK721" s="129"/>
      <c r="CL721" s="129"/>
      <c r="CM721" s="129"/>
      <c r="CN721" s="129"/>
      <c r="CO721" s="129"/>
      <c r="CP721" s="129"/>
      <c r="CQ721" s="129"/>
      <c r="CR721" s="129"/>
      <c r="CS721" s="129"/>
      <c r="CT721" s="129"/>
      <c r="CU721" s="129"/>
      <c r="CV721" s="129"/>
      <c r="CW721" s="129"/>
      <c r="CX721" s="129"/>
      <c r="CY721" s="129"/>
      <c r="CZ721" s="129"/>
      <c r="DA721" s="129"/>
      <c r="DB721" s="129"/>
      <c r="DC721" s="129"/>
      <c r="DD721" s="129"/>
      <c r="DE721" s="129"/>
      <c r="DF721" s="129"/>
      <c r="DG721" s="129"/>
      <c r="DH721" s="129"/>
      <c r="DI721" s="129"/>
      <c r="DJ721" s="129"/>
      <c r="DK721" s="129"/>
      <c r="DL721" s="129"/>
      <c r="DM721" s="129"/>
      <c r="DN721" s="129"/>
      <c r="DO721" s="129"/>
      <c r="DP721" s="129"/>
      <c r="DQ721" s="129"/>
      <c r="DR721" s="129"/>
      <c r="DS721" s="129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29"/>
      <c r="ED721" s="129"/>
      <c r="ER721" s="31" t="str">
        <f>'Avoided Cost Case'!ER721</f>
        <v xml:space="preserve"> - </v>
      </c>
    </row>
    <row r="722" spans="2:148" hidden="1">
      <c r="C722" s="23" t="str">
        <f>'Avoided Cost Case'!C722</f>
        <v>Seven Mile Wind p454126</v>
      </c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  <c r="BP722" s="129"/>
      <c r="BQ722" s="129"/>
      <c r="BR722" s="129"/>
      <c r="BS722" s="129"/>
      <c r="BT722" s="129"/>
      <c r="BU722" s="129"/>
      <c r="BV722" s="129"/>
      <c r="BW722" s="129"/>
      <c r="BX722" s="129"/>
      <c r="BY722" s="129"/>
      <c r="BZ722" s="129"/>
      <c r="CA722" s="129"/>
      <c r="CB722" s="129"/>
      <c r="CC722" s="129"/>
      <c r="CD722" s="129"/>
      <c r="CE722" s="129"/>
      <c r="CF722" s="129"/>
      <c r="CG722" s="129"/>
      <c r="CH722" s="129"/>
      <c r="CI722" s="129"/>
      <c r="CJ722" s="129"/>
      <c r="CK722" s="129"/>
      <c r="CL722" s="129"/>
      <c r="CM722" s="129"/>
      <c r="CN722" s="129"/>
      <c r="CO722" s="129"/>
      <c r="CP722" s="129"/>
      <c r="CQ722" s="129"/>
      <c r="CR722" s="129"/>
      <c r="CS722" s="129"/>
      <c r="CT722" s="129"/>
      <c r="CU722" s="129"/>
      <c r="CV722" s="129"/>
      <c r="CW722" s="129"/>
      <c r="CX722" s="129"/>
      <c r="CY722" s="129"/>
      <c r="CZ722" s="129"/>
      <c r="DA722" s="129"/>
      <c r="DB722" s="129"/>
      <c r="DC722" s="129"/>
      <c r="DD722" s="129"/>
      <c r="DE722" s="129"/>
      <c r="DF722" s="129"/>
      <c r="DG722" s="129"/>
      <c r="DH722" s="129"/>
      <c r="DI722" s="129"/>
      <c r="DJ722" s="129"/>
      <c r="DK722" s="129"/>
      <c r="DL722" s="129"/>
      <c r="DM722" s="129"/>
      <c r="DN722" s="129"/>
      <c r="DO722" s="129"/>
      <c r="DP722" s="129"/>
      <c r="DQ722" s="129"/>
      <c r="DR722" s="129"/>
      <c r="DS722" s="129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29"/>
      <c r="ED722" s="129"/>
      <c r="ER722" s="31" t="str">
        <f>'Avoided Cost Case'!ER722</f>
        <v xml:space="preserve"> - </v>
      </c>
    </row>
    <row r="723" spans="2:148" hidden="1">
      <c r="C723" s="23" t="str">
        <f>'Avoided Cost Case'!C723</f>
        <v>Seven Mile II Wind p357819</v>
      </c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  <c r="BP723" s="129"/>
      <c r="BQ723" s="129"/>
      <c r="BR723" s="129"/>
      <c r="BS723" s="129"/>
      <c r="BT723" s="129"/>
      <c r="BU723" s="129"/>
      <c r="BV723" s="129"/>
      <c r="BW723" s="129"/>
      <c r="BX723" s="129"/>
      <c r="BY723" s="129"/>
      <c r="BZ723" s="129"/>
      <c r="CA723" s="129"/>
      <c r="CB723" s="129"/>
      <c r="CC723" s="129"/>
      <c r="CD723" s="129"/>
      <c r="CE723" s="129"/>
      <c r="CF723" s="129"/>
      <c r="CG723" s="129"/>
      <c r="CH723" s="129"/>
      <c r="CI723" s="129"/>
      <c r="CJ723" s="129"/>
      <c r="CK723" s="129"/>
      <c r="CL723" s="129"/>
      <c r="CM723" s="129"/>
      <c r="CN723" s="129"/>
      <c r="CO723" s="129"/>
      <c r="CP723" s="129"/>
      <c r="CQ723" s="129"/>
      <c r="CR723" s="129"/>
      <c r="CS723" s="129"/>
      <c r="CT723" s="129"/>
      <c r="CU723" s="129"/>
      <c r="CV723" s="129"/>
      <c r="CW723" s="129"/>
      <c r="CX723" s="129"/>
      <c r="CY723" s="129"/>
      <c r="CZ723" s="129"/>
      <c r="DA723" s="129"/>
      <c r="DB723" s="129"/>
      <c r="DC723" s="129"/>
      <c r="DD723" s="129"/>
      <c r="DE723" s="129"/>
      <c r="DF723" s="129"/>
      <c r="DG723" s="129"/>
      <c r="DH723" s="129"/>
      <c r="DI723" s="129"/>
      <c r="DJ723" s="129"/>
      <c r="DK723" s="129"/>
      <c r="DL723" s="129"/>
      <c r="DM723" s="129"/>
      <c r="DN723" s="129"/>
      <c r="DO723" s="129"/>
      <c r="DP723" s="129"/>
      <c r="DQ723" s="129"/>
      <c r="DR723" s="129"/>
      <c r="DS723" s="129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29"/>
      <c r="ED723" s="129"/>
      <c r="ER723" s="31" t="str">
        <f>'Avoided Cost Case'!ER723</f>
        <v xml:space="preserve"> - </v>
      </c>
    </row>
    <row r="724" spans="2:148" hidden="1">
      <c r="B724" s="22" t="str">
        <f>'Avoided Cost Case'!B724</f>
        <v>Contract Wind</v>
      </c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  <c r="BP724" s="129"/>
      <c r="BQ724" s="129"/>
      <c r="BR724" s="129"/>
      <c r="BS724" s="129"/>
      <c r="BT724" s="129"/>
      <c r="BU724" s="129"/>
      <c r="BV724" s="129"/>
      <c r="BW724" s="129"/>
      <c r="BX724" s="129"/>
      <c r="BY724" s="129"/>
      <c r="BZ724" s="129"/>
      <c r="CA724" s="129"/>
      <c r="CB724" s="129"/>
      <c r="CC724" s="129"/>
      <c r="CD724" s="129"/>
      <c r="CE724" s="129"/>
      <c r="CF724" s="129"/>
      <c r="CG724" s="129"/>
      <c r="CH724" s="129"/>
      <c r="CI724" s="129"/>
      <c r="CJ724" s="129"/>
      <c r="CK724" s="129"/>
      <c r="CL724" s="129"/>
      <c r="CM724" s="129"/>
      <c r="CN724" s="129"/>
      <c r="CO724" s="129"/>
      <c r="CP724" s="129"/>
      <c r="CQ724" s="129"/>
      <c r="CR724" s="129"/>
      <c r="CS724" s="129"/>
      <c r="CT724" s="129"/>
      <c r="CU724" s="129"/>
      <c r="CV724" s="129"/>
      <c r="CW724" s="129"/>
      <c r="CX724" s="129"/>
      <c r="CY724" s="129"/>
      <c r="CZ724" s="129"/>
      <c r="DA724" s="129"/>
      <c r="DB724" s="129"/>
      <c r="DC724" s="129"/>
      <c r="DD724" s="129"/>
      <c r="DE724" s="129"/>
      <c r="DF724" s="129"/>
      <c r="DG724" s="129"/>
      <c r="DH724" s="129"/>
      <c r="DI724" s="129"/>
      <c r="DJ724" s="129"/>
      <c r="DK724" s="129"/>
      <c r="DL724" s="129"/>
      <c r="DM724" s="129"/>
      <c r="DN724" s="129"/>
      <c r="DO724" s="129"/>
      <c r="DP724" s="129"/>
      <c r="DQ724" s="129"/>
      <c r="DR724" s="129"/>
      <c r="DS724" s="129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29"/>
      <c r="ED724" s="129"/>
    </row>
    <row r="725" spans="2:148" hidden="1">
      <c r="C725" s="23" t="str">
        <f>'Avoided Cost Case'!C725</f>
        <v xml:space="preserve">Combine Hills Wind p160595 </v>
      </c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  <c r="BP725" s="129"/>
      <c r="BQ725" s="129"/>
      <c r="BR725" s="129"/>
      <c r="BS725" s="129"/>
      <c r="BT725" s="129"/>
      <c r="BU725" s="129"/>
      <c r="BV725" s="129"/>
      <c r="BW725" s="129"/>
      <c r="BX725" s="129"/>
      <c r="BY725" s="129"/>
      <c r="BZ725" s="129"/>
      <c r="CA725" s="129"/>
      <c r="CB725" s="129"/>
      <c r="CC725" s="129"/>
      <c r="CD725" s="129"/>
      <c r="CE725" s="129"/>
      <c r="CF725" s="129"/>
      <c r="CG725" s="129"/>
      <c r="CH725" s="129"/>
      <c r="CI725" s="129"/>
      <c r="CJ725" s="129"/>
      <c r="CK725" s="129"/>
      <c r="CL725" s="129"/>
      <c r="CM725" s="129"/>
      <c r="CN725" s="129"/>
      <c r="CO725" s="129"/>
      <c r="CP725" s="129"/>
      <c r="CQ725" s="129"/>
      <c r="CR725" s="129"/>
      <c r="CS725" s="129"/>
      <c r="CT725" s="129"/>
      <c r="CU725" s="129"/>
      <c r="CV725" s="129"/>
      <c r="CW725" s="129"/>
      <c r="CX725" s="129"/>
      <c r="CY725" s="129"/>
      <c r="CZ725" s="129"/>
      <c r="DA725" s="129"/>
      <c r="DB725" s="129"/>
      <c r="DC725" s="129"/>
      <c r="DD725" s="129"/>
      <c r="DE725" s="129"/>
      <c r="DF725" s="129"/>
      <c r="DG725" s="129"/>
      <c r="DH725" s="129"/>
      <c r="DI725" s="129"/>
      <c r="DJ725" s="129"/>
      <c r="DK725" s="129"/>
      <c r="DL725" s="129"/>
      <c r="DM725" s="129"/>
      <c r="DN725" s="129"/>
      <c r="DO725" s="129"/>
      <c r="DP725" s="129"/>
      <c r="DQ725" s="129"/>
      <c r="DR725" s="129"/>
      <c r="DS725" s="129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29"/>
      <c r="ED725" s="129"/>
      <c r="ER725" s="31" t="str">
        <f>'Avoided Cost Case'!ER725</f>
        <v>Hide Row</v>
      </c>
    </row>
    <row r="726" spans="2:148" hidden="1">
      <c r="C726" s="23" t="str">
        <f>'Avoided Cost Case'!C726</f>
        <v>Rock River Wind p100371</v>
      </c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  <c r="BP726" s="129"/>
      <c r="BQ726" s="129"/>
      <c r="BR726" s="129"/>
      <c r="BS726" s="129"/>
      <c r="BT726" s="129"/>
      <c r="BU726" s="129"/>
      <c r="BV726" s="129"/>
      <c r="BW726" s="129"/>
      <c r="BX726" s="129"/>
      <c r="BY726" s="129"/>
      <c r="BZ726" s="129"/>
      <c r="CA726" s="129"/>
      <c r="CB726" s="129"/>
      <c r="CC726" s="129"/>
      <c r="CD726" s="129"/>
      <c r="CE726" s="129"/>
      <c r="CF726" s="129"/>
      <c r="CG726" s="129"/>
      <c r="CH726" s="129"/>
      <c r="CI726" s="129"/>
      <c r="CJ726" s="129"/>
      <c r="CK726" s="129"/>
      <c r="CL726" s="129"/>
      <c r="CM726" s="129"/>
      <c r="CN726" s="129"/>
      <c r="CO726" s="129"/>
      <c r="CP726" s="129"/>
      <c r="CQ726" s="129"/>
      <c r="CR726" s="129"/>
      <c r="CS726" s="129"/>
      <c r="CT726" s="129"/>
      <c r="CU726" s="129"/>
      <c r="CV726" s="129"/>
      <c r="CW726" s="129"/>
      <c r="CX726" s="129"/>
      <c r="CY726" s="129"/>
      <c r="CZ726" s="129"/>
      <c r="DA726" s="129"/>
      <c r="DB726" s="129"/>
      <c r="DC726" s="129"/>
      <c r="DD726" s="129"/>
      <c r="DE726" s="129"/>
      <c r="DF726" s="129"/>
      <c r="DG726" s="129"/>
      <c r="DH726" s="129"/>
      <c r="DI726" s="129"/>
      <c r="DJ726" s="129"/>
      <c r="DK726" s="129"/>
      <c r="DL726" s="129"/>
      <c r="DM726" s="129"/>
      <c r="DN726" s="129"/>
      <c r="DO726" s="129"/>
      <c r="DP726" s="129"/>
      <c r="DQ726" s="129"/>
      <c r="DR726" s="129"/>
      <c r="DS726" s="129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29"/>
      <c r="ED726" s="129"/>
      <c r="ER726" s="31" t="str">
        <f>'Avoided Cost Case'!ER726</f>
        <v>Hide Row</v>
      </c>
    </row>
    <row r="727" spans="2:148" hidden="1">
      <c r="C727" s="23" t="str">
        <f>'Avoided Cost Case'!C727</f>
        <v>Three Buttes Wind p460457</v>
      </c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  <c r="BP727" s="129"/>
      <c r="BQ727" s="129"/>
      <c r="BR727" s="129"/>
      <c r="BS727" s="129"/>
      <c r="BT727" s="129"/>
      <c r="BU727" s="129"/>
      <c r="BV727" s="129"/>
      <c r="BW727" s="129"/>
      <c r="BX727" s="129"/>
      <c r="BY727" s="129"/>
      <c r="BZ727" s="129"/>
      <c r="CA727" s="129"/>
      <c r="CB727" s="129"/>
      <c r="CC727" s="129"/>
      <c r="CD727" s="129"/>
      <c r="CE727" s="129"/>
      <c r="CF727" s="129"/>
      <c r="CG727" s="129"/>
      <c r="CH727" s="129"/>
      <c r="CI727" s="129"/>
      <c r="CJ727" s="129"/>
      <c r="CK727" s="129"/>
      <c r="CL727" s="129"/>
      <c r="CM727" s="129"/>
      <c r="CN727" s="129"/>
      <c r="CO727" s="129"/>
      <c r="CP727" s="129"/>
      <c r="CQ727" s="129"/>
      <c r="CR727" s="129"/>
      <c r="CS727" s="129"/>
      <c r="CT727" s="129"/>
      <c r="CU727" s="129"/>
      <c r="CV727" s="129"/>
      <c r="CW727" s="129"/>
      <c r="CX727" s="129"/>
      <c r="CY727" s="129"/>
      <c r="CZ727" s="129"/>
      <c r="DA727" s="129"/>
      <c r="DB727" s="129"/>
      <c r="DC727" s="129"/>
      <c r="DD727" s="129"/>
      <c r="DE727" s="129"/>
      <c r="DF727" s="129"/>
      <c r="DG727" s="129"/>
      <c r="DH727" s="129"/>
      <c r="DI727" s="129"/>
      <c r="DJ727" s="129"/>
      <c r="DK727" s="129"/>
      <c r="DL727" s="129"/>
      <c r="DM727" s="129"/>
      <c r="DN727" s="129"/>
      <c r="DO727" s="129"/>
      <c r="DP727" s="129"/>
      <c r="DQ727" s="129"/>
      <c r="DR727" s="129"/>
      <c r="DS727" s="129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29"/>
      <c r="ED727" s="129"/>
      <c r="ER727" s="31" t="str">
        <f>'Avoided Cost Case'!ER727</f>
        <v>Hide Row</v>
      </c>
    </row>
    <row r="728" spans="2:148" hidden="1">
      <c r="C728" s="23" t="str">
        <f>'Avoided Cost Case'!C728</f>
        <v>Top of the World Wind p522807</v>
      </c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  <c r="BP728" s="129"/>
      <c r="BQ728" s="129"/>
      <c r="BR728" s="129"/>
      <c r="BS728" s="129"/>
      <c r="BT728" s="129"/>
      <c r="BU728" s="129"/>
      <c r="BV728" s="129"/>
      <c r="BW728" s="129"/>
      <c r="BX728" s="129"/>
      <c r="BY728" s="129"/>
      <c r="BZ728" s="129"/>
      <c r="CA728" s="129"/>
      <c r="CB728" s="129"/>
      <c r="CC728" s="129"/>
      <c r="CD728" s="129"/>
      <c r="CE728" s="129"/>
      <c r="CF728" s="129"/>
      <c r="CG728" s="129"/>
      <c r="CH728" s="129"/>
      <c r="CI728" s="129"/>
      <c r="CJ728" s="129"/>
      <c r="CK728" s="129"/>
      <c r="CL728" s="129"/>
      <c r="CM728" s="129"/>
      <c r="CN728" s="129"/>
      <c r="CO728" s="129"/>
      <c r="CP728" s="129"/>
      <c r="CQ728" s="129"/>
      <c r="CR728" s="129"/>
      <c r="CS728" s="129"/>
      <c r="CT728" s="129"/>
      <c r="CU728" s="129"/>
      <c r="CV728" s="129"/>
      <c r="CW728" s="129"/>
      <c r="CX728" s="129"/>
      <c r="CY728" s="129"/>
      <c r="CZ728" s="129"/>
      <c r="DA728" s="129"/>
      <c r="DB728" s="129"/>
      <c r="DC728" s="129"/>
      <c r="DD728" s="129"/>
      <c r="DE728" s="129"/>
      <c r="DF728" s="129"/>
      <c r="DG728" s="129"/>
      <c r="DH728" s="129"/>
      <c r="DI728" s="129"/>
      <c r="DJ728" s="129"/>
      <c r="DK728" s="129"/>
      <c r="DL728" s="129"/>
      <c r="DM728" s="129"/>
      <c r="DN728" s="129"/>
      <c r="DO728" s="129"/>
      <c r="DP728" s="129"/>
      <c r="DQ728" s="129"/>
      <c r="DR728" s="129"/>
      <c r="DS728" s="129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29"/>
      <c r="ED728" s="129"/>
      <c r="ER728" s="31" t="str">
        <f>'Avoided Cost Case'!ER728</f>
        <v>Hide Row</v>
      </c>
    </row>
    <row r="729" spans="2:148" hidden="1">
      <c r="C729" s="23" t="str">
        <f>'Avoided Cost Case'!C729</f>
        <v>Wolverine Creek Wind p244520</v>
      </c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  <c r="BP729" s="129"/>
      <c r="BQ729" s="129"/>
      <c r="BR729" s="129"/>
      <c r="BS729" s="129"/>
      <c r="BT729" s="129"/>
      <c r="BU729" s="129"/>
      <c r="BV729" s="129"/>
      <c r="BW729" s="129"/>
      <c r="BX729" s="129"/>
      <c r="BY729" s="129"/>
      <c r="BZ729" s="129"/>
      <c r="CA729" s="129"/>
      <c r="CB729" s="129"/>
      <c r="CC729" s="129"/>
      <c r="CD729" s="129"/>
      <c r="CE729" s="129"/>
      <c r="CF729" s="129"/>
      <c r="CG729" s="129"/>
      <c r="CH729" s="129"/>
      <c r="CI729" s="129"/>
      <c r="CJ729" s="129"/>
      <c r="CK729" s="129"/>
      <c r="CL729" s="129"/>
      <c r="CM729" s="129"/>
      <c r="CN729" s="129"/>
      <c r="CO729" s="129"/>
      <c r="CP729" s="129"/>
      <c r="CQ729" s="129"/>
      <c r="CR729" s="129"/>
      <c r="CS729" s="129"/>
      <c r="CT729" s="129"/>
      <c r="CU729" s="129"/>
      <c r="CV729" s="129"/>
      <c r="CW729" s="129"/>
      <c r="CX729" s="129"/>
      <c r="CY729" s="129"/>
      <c r="CZ729" s="129"/>
      <c r="DA729" s="129"/>
      <c r="DB729" s="129"/>
      <c r="DC729" s="129"/>
      <c r="DD729" s="129"/>
      <c r="DE729" s="129"/>
      <c r="DF729" s="129"/>
      <c r="DG729" s="129"/>
      <c r="DH729" s="129"/>
      <c r="DI729" s="129"/>
      <c r="DJ729" s="129"/>
      <c r="DK729" s="129"/>
      <c r="DL729" s="129"/>
      <c r="DM729" s="129"/>
      <c r="DN729" s="129"/>
      <c r="DO729" s="129"/>
      <c r="DP729" s="129"/>
      <c r="DQ729" s="129"/>
      <c r="DR729" s="129"/>
      <c r="DS729" s="129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29"/>
      <c r="ED729" s="129"/>
      <c r="ER729" s="31" t="str">
        <f>'Avoided Cost Case'!ER729</f>
        <v>Hide Row</v>
      </c>
    </row>
    <row r="730" spans="2:148" hidden="1">
      <c r="B730" s="22" t="str">
        <f>'Avoided Cost Case'!B730</f>
        <v>Storage &amp; Exchange Wind</v>
      </c>
      <c r="C730" s="53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  <c r="BP730" s="129"/>
      <c r="BQ730" s="129"/>
      <c r="BR730" s="129"/>
      <c r="BS730" s="129"/>
      <c r="BT730" s="129"/>
      <c r="BU730" s="129"/>
      <c r="BV730" s="129"/>
      <c r="BW730" s="129"/>
      <c r="BX730" s="129"/>
      <c r="BY730" s="129"/>
      <c r="BZ730" s="129"/>
      <c r="CA730" s="129"/>
      <c r="CB730" s="129"/>
      <c r="CC730" s="129"/>
      <c r="CD730" s="129"/>
      <c r="CE730" s="129"/>
      <c r="CF730" s="129"/>
      <c r="CG730" s="129"/>
      <c r="CH730" s="129"/>
      <c r="CI730" s="129"/>
      <c r="CJ730" s="129"/>
      <c r="CK730" s="129"/>
      <c r="CL730" s="129"/>
      <c r="CM730" s="129"/>
      <c r="CN730" s="129"/>
      <c r="CO730" s="129"/>
      <c r="CP730" s="129"/>
      <c r="CQ730" s="129"/>
      <c r="CR730" s="129"/>
      <c r="CS730" s="129"/>
      <c r="CT730" s="129"/>
      <c r="CU730" s="129"/>
      <c r="CV730" s="129"/>
      <c r="CW730" s="129"/>
      <c r="CX730" s="129"/>
      <c r="CY730" s="129"/>
      <c r="CZ730" s="129"/>
      <c r="DA730" s="129"/>
      <c r="DB730" s="129"/>
      <c r="DC730" s="129"/>
      <c r="DD730" s="129"/>
      <c r="DE730" s="129"/>
      <c r="DF730" s="129"/>
      <c r="DG730" s="129"/>
      <c r="DH730" s="129"/>
      <c r="DI730" s="129"/>
      <c r="DJ730" s="129"/>
      <c r="DK730" s="129"/>
      <c r="DL730" s="129"/>
      <c r="DM730" s="129"/>
      <c r="DN730" s="129"/>
      <c r="DO730" s="129"/>
      <c r="DP730" s="129"/>
      <c r="DQ730" s="129"/>
      <c r="DR730" s="129"/>
      <c r="DS730" s="129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29"/>
      <c r="ED730" s="129"/>
      <c r="EH730" s="8"/>
      <c r="EI730" s="58"/>
      <c r="EJ730" s="58"/>
      <c r="EK730" s="58"/>
      <c r="EL730" s="58"/>
      <c r="EM730" s="58"/>
    </row>
    <row r="731" spans="2:148" hidden="1">
      <c r="C731" s="23" t="str">
        <f>'Avoided Cost Case'!C731</f>
        <v>BPA FC II Generation</v>
      </c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  <c r="BP731" s="129"/>
      <c r="BQ731" s="129"/>
      <c r="BR731" s="129"/>
      <c r="BS731" s="129"/>
      <c r="BT731" s="129"/>
      <c r="BU731" s="129"/>
      <c r="BV731" s="129"/>
      <c r="BW731" s="129"/>
      <c r="BX731" s="129"/>
      <c r="BY731" s="129"/>
      <c r="BZ731" s="129"/>
      <c r="CA731" s="129"/>
      <c r="CB731" s="129"/>
      <c r="CC731" s="129"/>
      <c r="CD731" s="129"/>
      <c r="CE731" s="129"/>
      <c r="CF731" s="129"/>
      <c r="CG731" s="129"/>
      <c r="CH731" s="129"/>
      <c r="CI731" s="129"/>
      <c r="CJ731" s="129"/>
      <c r="CK731" s="129"/>
      <c r="CL731" s="129"/>
      <c r="CM731" s="129"/>
      <c r="CN731" s="129"/>
      <c r="CO731" s="129"/>
      <c r="CP731" s="129"/>
      <c r="CQ731" s="129"/>
      <c r="CR731" s="129"/>
      <c r="CS731" s="129"/>
      <c r="CT731" s="129"/>
      <c r="CU731" s="129"/>
      <c r="CV731" s="129"/>
      <c r="CW731" s="129"/>
      <c r="CX731" s="129"/>
      <c r="CY731" s="129"/>
      <c r="CZ731" s="129"/>
      <c r="DA731" s="129"/>
      <c r="DB731" s="129"/>
      <c r="DC731" s="129"/>
      <c r="DD731" s="129"/>
      <c r="DE731" s="129"/>
      <c r="DF731" s="129"/>
      <c r="DG731" s="129"/>
      <c r="DH731" s="129"/>
      <c r="DI731" s="129"/>
      <c r="DJ731" s="129"/>
      <c r="DK731" s="129"/>
      <c r="DL731" s="129"/>
      <c r="DM731" s="129"/>
      <c r="DN731" s="129"/>
      <c r="DO731" s="129"/>
      <c r="DP731" s="129"/>
      <c r="DQ731" s="129"/>
      <c r="DR731" s="129"/>
      <c r="DS731" s="129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29"/>
      <c r="ED731" s="129"/>
      <c r="EH731" s="58"/>
      <c r="EI731" s="58"/>
      <c r="EJ731" s="58"/>
      <c r="EK731" s="58"/>
      <c r="EL731" s="58"/>
      <c r="EM731" s="58"/>
      <c r="ER731" s="31" t="str">
        <f>'Avoided Cost Case'!ER731</f>
        <v>Hide Row</v>
      </c>
    </row>
    <row r="732" spans="2:148" hidden="1">
      <c r="C732" s="23" t="str">
        <f>'Avoided Cost Case'!C732</f>
        <v>BPA FC IV Generation</v>
      </c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  <c r="BP732" s="129"/>
      <c r="BQ732" s="129"/>
      <c r="BR732" s="129"/>
      <c r="BS732" s="129"/>
      <c r="BT732" s="129"/>
      <c r="BU732" s="129"/>
      <c r="BV732" s="129"/>
      <c r="BW732" s="129"/>
      <c r="BX732" s="129"/>
      <c r="BY732" s="129"/>
      <c r="BZ732" s="129"/>
      <c r="CA732" s="129"/>
      <c r="CB732" s="129"/>
      <c r="CC732" s="129"/>
      <c r="CD732" s="129"/>
      <c r="CE732" s="129"/>
      <c r="CF732" s="129"/>
      <c r="CG732" s="129"/>
      <c r="CH732" s="129"/>
      <c r="CI732" s="129"/>
      <c r="CJ732" s="129"/>
      <c r="CK732" s="129"/>
      <c r="CL732" s="129"/>
      <c r="CM732" s="129"/>
      <c r="CN732" s="129"/>
      <c r="CO732" s="129"/>
      <c r="CP732" s="129"/>
      <c r="CQ732" s="129"/>
      <c r="CR732" s="129"/>
      <c r="CS732" s="129"/>
      <c r="CT732" s="129"/>
      <c r="CU732" s="129"/>
      <c r="CV732" s="129"/>
      <c r="CW732" s="129"/>
      <c r="CX732" s="129"/>
      <c r="CY732" s="129"/>
      <c r="CZ732" s="129"/>
      <c r="DA732" s="129"/>
      <c r="DB732" s="129"/>
      <c r="DC732" s="129"/>
      <c r="DD732" s="129"/>
      <c r="DE732" s="129"/>
      <c r="DF732" s="129"/>
      <c r="DG732" s="129"/>
      <c r="DH732" s="129"/>
      <c r="DI732" s="129"/>
      <c r="DJ732" s="129"/>
      <c r="DK732" s="129"/>
      <c r="DL732" s="129"/>
      <c r="DM732" s="129"/>
      <c r="DN732" s="129"/>
      <c r="DO732" s="129"/>
      <c r="DP732" s="129"/>
      <c r="DQ732" s="129"/>
      <c r="DR732" s="129"/>
      <c r="DS732" s="129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29"/>
      <c r="ED732" s="129"/>
      <c r="EH732" s="58"/>
      <c r="EI732" s="58"/>
      <c r="EJ732" s="58"/>
      <c r="EK732" s="58"/>
      <c r="EL732" s="58"/>
      <c r="EM732" s="58"/>
      <c r="ER732" s="31" t="str">
        <f>'Avoided Cost Case'!ER732</f>
        <v>Hide Row</v>
      </c>
    </row>
    <row r="733" spans="2:148" hidden="1">
      <c r="C733" s="23" t="str">
        <f>'Avoided Cost Case'!C733</f>
        <v>EWEB FC I Generation</v>
      </c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  <c r="BP733" s="129"/>
      <c r="BQ733" s="129"/>
      <c r="BR733" s="129"/>
      <c r="BS733" s="129"/>
      <c r="BT733" s="129"/>
      <c r="BU733" s="129"/>
      <c r="BV733" s="129"/>
      <c r="BW733" s="129"/>
      <c r="BX733" s="129"/>
      <c r="BY733" s="129"/>
      <c r="BZ733" s="129"/>
      <c r="CA733" s="129"/>
      <c r="CB733" s="129"/>
      <c r="CC733" s="129"/>
      <c r="CD733" s="129"/>
      <c r="CE733" s="129"/>
      <c r="CF733" s="129"/>
      <c r="CG733" s="129"/>
      <c r="CH733" s="129"/>
      <c r="CI733" s="129"/>
      <c r="CJ733" s="129"/>
      <c r="CK733" s="129"/>
      <c r="CL733" s="129"/>
      <c r="CM733" s="129"/>
      <c r="CN733" s="129"/>
      <c r="CO733" s="129"/>
      <c r="CP733" s="129"/>
      <c r="CQ733" s="129"/>
      <c r="CR733" s="129"/>
      <c r="CS733" s="129"/>
      <c r="CT733" s="129"/>
      <c r="CU733" s="129"/>
      <c r="CV733" s="129"/>
      <c r="CW733" s="129"/>
      <c r="CX733" s="129"/>
      <c r="CY733" s="129"/>
      <c r="CZ733" s="129"/>
      <c r="DA733" s="129"/>
      <c r="DB733" s="129"/>
      <c r="DC733" s="129"/>
      <c r="DD733" s="129"/>
      <c r="DE733" s="129"/>
      <c r="DF733" s="129"/>
      <c r="DG733" s="129"/>
      <c r="DH733" s="129"/>
      <c r="DI733" s="129"/>
      <c r="DJ733" s="129"/>
      <c r="DK733" s="129"/>
      <c r="DL733" s="129"/>
      <c r="DM733" s="129"/>
      <c r="DN733" s="129"/>
      <c r="DO733" s="129"/>
      <c r="DP733" s="129"/>
      <c r="DQ733" s="129"/>
      <c r="DR733" s="129"/>
      <c r="DS733" s="129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29"/>
      <c r="ED733" s="129"/>
      <c r="EH733" s="58"/>
      <c r="EI733" s="58"/>
      <c r="EJ733" s="58"/>
      <c r="EK733" s="58"/>
      <c r="EL733" s="58"/>
      <c r="EM733" s="58"/>
      <c r="ER733" s="31" t="str">
        <f>'Avoided Cost Case'!ER733</f>
        <v>Hide Row</v>
      </c>
    </row>
    <row r="734" spans="2:148" hidden="1">
      <c r="C734" s="23" t="str">
        <f>'Avoided Cost Case'!C734</f>
        <v>PSCo FC III Generation</v>
      </c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  <c r="BP734" s="129"/>
      <c r="BQ734" s="129"/>
      <c r="BR734" s="129"/>
      <c r="BS734" s="129"/>
      <c r="BT734" s="129"/>
      <c r="BU734" s="129"/>
      <c r="BV734" s="129"/>
      <c r="BW734" s="129"/>
      <c r="BX734" s="129"/>
      <c r="BY734" s="129"/>
      <c r="BZ734" s="129"/>
      <c r="CA734" s="129"/>
      <c r="CB734" s="129"/>
      <c r="CC734" s="129"/>
      <c r="CD734" s="129"/>
      <c r="CE734" s="129"/>
      <c r="CF734" s="129"/>
      <c r="CG734" s="129"/>
      <c r="CH734" s="129"/>
      <c r="CI734" s="129"/>
      <c r="CJ734" s="129"/>
      <c r="CK734" s="129"/>
      <c r="CL734" s="129"/>
      <c r="CM734" s="129"/>
      <c r="CN734" s="129"/>
      <c r="CO734" s="129"/>
      <c r="CP734" s="129"/>
      <c r="CQ734" s="129"/>
      <c r="CR734" s="129"/>
      <c r="CS734" s="129"/>
      <c r="CT734" s="129"/>
      <c r="CU734" s="129"/>
      <c r="CV734" s="129"/>
      <c r="CW734" s="129"/>
      <c r="CX734" s="129"/>
      <c r="CY734" s="129"/>
      <c r="CZ734" s="129"/>
      <c r="DA734" s="129"/>
      <c r="DB734" s="129"/>
      <c r="DC734" s="129"/>
      <c r="DD734" s="129"/>
      <c r="DE734" s="129"/>
      <c r="DF734" s="129"/>
      <c r="DG734" s="129"/>
      <c r="DH734" s="129"/>
      <c r="DI734" s="129"/>
      <c r="DJ734" s="129"/>
      <c r="DK734" s="129"/>
      <c r="DL734" s="129"/>
      <c r="DM734" s="129"/>
      <c r="DN734" s="129"/>
      <c r="DO734" s="129"/>
      <c r="DP734" s="129"/>
      <c r="DQ734" s="129"/>
      <c r="DR734" s="129"/>
      <c r="DS734" s="129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29"/>
      <c r="ED734" s="129"/>
      <c r="EH734" s="58"/>
      <c r="EI734" s="58"/>
      <c r="EJ734" s="58"/>
      <c r="EK734" s="58"/>
      <c r="EL734" s="58"/>
      <c r="EM734" s="58"/>
      <c r="ER734" s="31" t="str">
        <f>'Avoided Cost Case'!ER734</f>
        <v>Hide Row</v>
      </c>
    </row>
    <row r="735" spans="2:148" hidden="1">
      <c r="C735" s="23" t="str">
        <f>'Avoided Cost Case'!C735</f>
        <v>SCL State Line generation</v>
      </c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  <c r="BP735" s="129"/>
      <c r="BQ735" s="129"/>
      <c r="BR735" s="129"/>
      <c r="BS735" s="129"/>
      <c r="BT735" s="129"/>
      <c r="BU735" s="129"/>
      <c r="BV735" s="129"/>
      <c r="BW735" s="129"/>
      <c r="BX735" s="129"/>
      <c r="BY735" s="129"/>
      <c r="BZ735" s="129"/>
      <c r="CA735" s="129"/>
      <c r="CB735" s="129"/>
      <c r="CC735" s="129"/>
      <c r="CD735" s="129"/>
      <c r="CE735" s="129"/>
      <c r="CF735" s="129"/>
      <c r="CG735" s="129"/>
      <c r="CH735" s="129"/>
      <c r="CI735" s="129"/>
      <c r="CJ735" s="129"/>
      <c r="CK735" s="129"/>
      <c r="CL735" s="129"/>
      <c r="CM735" s="129"/>
      <c r="CN735" s="129"/>
      <c r="CO735" s="129"/>
      <c r="CP735" s="129"/>
      <c r="CQ735" s="129"/>
      <c r="CR735" s="129"/>
      <c r="CS735" s="129"/>
      <c r="CT735" s="129"/>
      <c r="CU735" s="129"/>
      <c r="CV735" s="129"/>
      <c r="CW735" s="129"/>
      <c r="CX735" s="129"/>
      <c r="CY735" s="129"/>
      <c r="CZ735" s="129"/>
      <c r="DA735" s="129"/>
      <c r="DB735" s="129"/>
      <c r="DC735" s="129"/>
      <c r="DD735" s="129"/>
      <c r="DE735" s="129"/>
      <c r="DF735" s="129"/>
      <c r="DG735" s="129"/>
      <c r="DH735" s="129"/>
      <c r="DI735" s="129"/>
      <c r="DJ735" s="129"/>
      <c r="DK735" s="129"/>
      <c r="DL735" s="129"/>
      <c r="DM735" s="129"/>
      <c r="DN735" s="129"/>
      <c r="DO735" s="129"/>
      <c r="DP735" s="129"/>
      <c r="DQ735" s="129"/>
      <c r="DR735" s="129"/>
      <c r="DS735" s="129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29"/>
      <c r="ED735" s="129"/>
      <c r="EH735" s="58"/>
      <c r="EI735" s="58"/>
      <c r="EJ735" s="58"/>
      <c r="EK735" s="58"/>
      <c r="EL735" s="58"/>
      <c r="EM735" s="58"/>
      <c r="ER735" s="31" t="str">
        <f>'Avoided Cost Case'!ER735</f>
        <v>Hide Row</v>
      </c>
    </row>
    <row r="736" spans="2:148" hidden="1">
      <c r="B736" s="22" t="str">
        <f>'Avoided Cost Case'!B736</f>
        <v>QF Contract Wind &amp; Solar</v>
      </c>
      <c r="C736" s="53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  <c r="BP736" s="129"/>
      <c r="BQ736" s="129"/>
      <c r="BR736" s="129"/>
      <c r="BS736" s="129"/>
      <c r="BT736" s="129"/>
      <c r="BU736" s="129"/>
      <c r="BV736" s="129"/>
      <c r="BW736" s="129"/>
      <c r="BX736" s="129"/>
      <c r="BY736" s="129"/>
      <c r="BZ736" s="129"/>
      <c r="CA736" s="129"/>
      <c r="CB736" s="129"/>
      <c r="CC736" s="129"/>
      <c r="CD736" s="129"/>
      <c r="CE736" s="129"/>
      <c r="CF736" s="129"/>
      <c r="CG736" s="129"/>
      <c r="CH736" s="129"/>
      <c r="CI736" s="129"/>
      <c r="CJ736" s="129"/>
      <c r="CK736" s="129"/>
      <c r="CL736" s="129"/>
      <c r="CM736" s="129"/>
      <c r="CN736" s="129"/>
      <c r="CO736" s="129"/>
      <c r="CP736" s="129"/>
      <c r="CQ736" s="129"/>
      <c r="CR736" s="129"/>
      <c r="CS736" s="129"/>
      <c r="CT736" s="129"/>
      <c r="CU736" s="129"/>
      <c r="CV736" s="129"/>
      <c r="CW736" s="129"/>
      <c r="CX736" s="129"/>
      <c r="CY736" s="129"/>
      <c r="CZ736" s="129"/>
      <c r="DA736" s="129"/>
      <c r="DB736" s="129"/>
      <c r="DC736" s="129"/>
      <c r="DD736" s="129"/>
      <c r="DE736" s="129"/>
      <c r="DF736" s="129"/>
      <c r="DG736" s="129"/>
      <c r="DH736" s="129"/>
      <c r="DI736" s="129"/>
      <c r="DJ736" s="129"/>
      <c r="DK736" s="129"/>
      <c r="DL736" s="129"/>
      <c r="DM736" s="129"/>
      <c r="DN736" s="129"/>
      <c r="DO736" s="129"/>
      <c r="DP736" s="129"/>
      <c r="DQ736" s="129"/>
      <c r="DR736" s="129"/>
      <c r="DS736" s="129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29"/>
      <c r="ED736" s="129"/>
    </row>
    <row r="737" spans="3:148" hidden="1">
      <c r="C737" s="23" t="str">
        <f>'Avoided Cost Case'!C737</f>
        <v>Champlin Blue Mtn Wind QF</v>
      </c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  <c r="BP737" s="129"/>
      <c r="BQ737" s="129"/>
      <c r="BR737" s="129"/>
      <c r="BS737" s="129"/>
      <c r="BT737" s="129"/>
      <c r="BU737" s="129"/>
      <c r="BV737" s="129"/>
      <c r="BW737" s="129"/>
      <c r="BX737" s="129"/>
      <c r="BY737" s="129"/>
      <c r="BZ737" s="129"/>
      <c r="CA737" s="129"/>
      <c r="CB737" s="129"/>
      <c r="CC737" s="129"/>
      <c r="CD737" s="129"/>
      <c r="CE737" s="129"/>
      <c r="CF737" s="129"/>
      <c r="CG737" s="129"/>
      <c r="CH737" s="129"/>
      <c r="CI737" s="129"/>
      <c r="CJ737" s="129"/>
      <c r="CK737" s="129"/>
      <c r="CL737" s="129"/>
      <c r="CM737" s="129"/>
      <c r="CN737" s="129"/>
      <c r="CO737" s="129"/>
      <c r="CP737" s="129"/>
      <c r="CQ737" s="129"/>
      <c r="CR737" s="129"/>
      <c r="CS737" s="129"/>
      <c r="CT737" s="129"/>
      <c r="CU737" s="129"/>
      <c r="CV737" s="129"/>
      <c r="CW737" s="129"/>
      <c r="CX737" s="129"/>
      <c r="CY737" s="129"/>
      <c r="CZ737" s="129"/>
      <c r="DA737" s="129"/>
      <c r="DB737" s="129"/>
      <c r="DC737" s="129"/>
      <c r="DD737" s="129"/>
      <c r="DE737" s="129"/>
      <c r="DF737" s="129"/>
      <c r="DG737" s="129"/>
      <c r="DH737" s="129"/>
      <c r="DI737" s="129"/>
      <c r="DJ737" s="129"/>
      <c r="DK737" s="129"/>
      <c r="DL737" s="129"/>
      <c r="DM737" s="129"/>
      <c r="DN737" s="129"/>
      <c r="DO737" s="129"/>
      <c r="DP737" s="129"/>
      <c r="DQ737" s="129"/>
      <c r="DR737" s="129"/>
      <c r="DS737" s="129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29"/>
      <c r="ED737" s="129"/>
      <c r="ER737" s="31" t="str">
        <f>'Avoided Cost Case'!ER737</f>
        <v>Hide Row</v>
      </c>
    </row>
    <row r="738" spans="3:148" hidden="1">
      <c r="C738" s="23" t="str">
        <f>'Avoided Cost Case'!C738</f>
        <v>Chevron Wind p499335 QF</v>
      </c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  <c r="BP738" s="129"/>
      <c r="BQ738" s="129"/>
      <c r="BR738" s="129"/>
      <c r="BS738" s="129"/>
      <c r="BT738" s="129"/>
      <c r="BU738" s="129"/>
      <c r="BV738" s="129"/>
      <c r="BW738" s="129"/>
      <c r="BX738" s="129"/>
      <c r="BY738" s="129"/>
      <c r="BZ738" s="129"/>
      <c r="CA738" s="129"/>
      <c r="CB738" s="129"/>
      <c r="CC738" s="129"/>
      <c r="CD738" s="129"/>
      <c r="CE738" s="129"/>
      <c r="CF738" s="129"/>
      <c r="CG738" s="129"/>
      <c r="CH738" s="129"/>
      <c r="CI738" s="129"/>
      <c r="CJ738" s="129"/>
      <c r="CK738" s="129"/>
      <c r="CL738" s="129"/>
      <c r="CM738" s="129"/>
      <c r="CN738" s="129"/>
      <c r="CO738" s="129"/>
      <c r="CP738" s="129"/>
      <c r="CQ738" s="129"/>
      <c r="CR738" s="129"/>
      <c r="CS738" s="129"/>
      <c r="CT738" s="129"/>
      <c r="CU738" s="129"/>
      <c r="CV738" s="129"/>
      <c r="CW738" s="129"/>
      <c r="CX738" s="129"/>
      <c r="CY738" s="129"/>
      <c r="CZ738" s="129"/>
      <c r="DA738" s="129"/>
      <c r="DB738" s="129"/>
      <c r="DC738" s="129"/>
      <c r="DD738" s="129"/>
      <c r="DE738" s="129"/>
      <c r="DF738" s="129"/>
      <c r="DG738" s="129"/>
      <c r="DH738" s="129"/>
      <c r="DI738" s="129"/>
      <c r="DJ738" s="129"/>
      <c r="DK738" s="129"/>
      <c r="DL738" s="129"/>
      <c r="DM738" s="129"/>
      <c r="DN738" s="129"/>
      <c r="DO738" s="129"/>
      <c r="DP738" s="129"/>
      <c r="DQ738" s="129"/>
      <c r="DR738" s="129"/>
      <c r="DS738" s="129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29"/>
      <c r="ED738" s="129"/>
      <c r="ER738" s="31" t="str">
        <f>'Avoided Cost Case'!ER738</f>
        <v>Hide Row</v>
      </c>
    </row>
    <row r="739" spans="3:148" hidden="1">
      <c r="C739" s="23" t="str">
        <f>'Avoided Cost Case'!C739</f>
        <v>First Wind QF Projects</v>
      </c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  <c r="BP739" s="129"/>
      <c r="BQ739" s="129"/>
      <c r="BR739" s="129"/>
      <c r="BS739" s="129"/>
      <c r="BT739" s="129"/>
      <c r="BU739" s="129"/>
      <c r="BV739" s="129"/>
      <c r="BW739" s="129"/>
      <c r="BX739" s="129"/>
      <c r="BY739" s="129"/>
      <c r="BZ739" s="129"/>
      <c r="CA739" s="129"/>
      <c r="CB739" s="129"/>
      <c r="CC739" s="129"/>
      <c r="CD739" s="129"/>
      <c r="CE739" s="129"/>
      <c r="CF739" s="129"/>
      <c r="CG739" s="129"/>
      <c r="CH739" s="129"/>
      <c r="CI739" s="129"/>
      <c r="CJ739" s="129"/>
      <c r="CK739" s="129"/>
      <c r="CL739" s="129"/>
      <c r="CM739" s="129"/>
      <c r="CN739" s="129"/>
      <c r="CO739" s="129"/>
      <c r="CP739" s="129"/>
      <c r="CQ739" s="129"/>
      <c r="CR739" s="129"/>
      <c r="CS739" s="129"/>
      <c r="CT739" s="129"/>
      <c r="CU739" s="129"/>
      <c r="CV739" s="129"/>
      <c r="CW739" s="129"/>
      <c r="CX739" s="129"/>
      <c r="CY739" s="129"/>
      <c r="CZ739" s="129"/>
      <c r="DA739" s="129"/>
      <c r="DB739" s="129"/>
      <c r="DC739" s="129"/>
      <c r="DD739" s="129"/>
      <c r="DE739" s="129"/>
      <c r="DF739" s="129"/>
      <c r="DG739" s="129"/>
      <c r="DH739" s="129"/>
      <c r="DI739" s="129"/>
      <c r="DJ739" s="129"/>
      <c r="DK739" s="129"/>
      <c r="DL739" s="129"/>
      <c r="DM739" s="129"/>
      <c r="DN739" s="129"/>
      <c r="DO739" s="129"/>
      <c r="DP739" s="129"/>
      <c r="DQ739" s="129"/>
      <c r="DR739" s="129"/>
      <c r="DS739" s="129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29"/>
      <c r="ED739" s="129"/>
      <c r="ER739" s="31" t="str">
        <f>'Avoided Cost Case'!ER739</f>
        <v>Hide Row</v>
      </c>
    </row>
    <row r="740" spans="3:148" hidden="1">
      <c r="C740" s="23" t="str">
        <f>'Avoided Cost Case'!C740</f>
        <v>Five Pine Wind QF</v>
      </c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  <c r="BP740" s="129"/>
      <c r="BQ740" s="129"/>
      <c r="BR740" s="129"/>
      <c r="BS740" s="129"/>
      <c r="BT740" s="129"/>
      <c r="BU740" s="129"/>
      <c r="BV740" s="129"/>
      <c r="BW740" s="129"/>
      <c r="BX740" s="129"/>
      <c r="BY740" s="129"/>
      <c r="BZ740" s="129"/>
      <c r="CA740" s="129"/>
      <c r="CB740" s="129"/>
      <c r="CC740" s="129"/>
      <c r="CD740" s="129"/>
      <c r="CE740" s="129"/>
      <c r="CF740" s="129"/>
      <c r="CG740" s="129"/>
      <c r="CH740" s="129"/>
      <c r="CI740" s="129"/>
      <c r="CJ740" s="129"/>
      <c r="CK740" s="129"/>
      <c r="CL740" s="129"/>
      <c r="CM740" s="129"/>
      <c r="CN740" s="129"/>
      <c r="CO740" s="129"/>
      <c r="CP740" s="129"/>
      <c r="CQ740" s="129"/>
      <c r="CR740" s="129"/>
      <c r="CS740" s="129"/>
      <c r="CT740" s="129"/>
      <c r="CU740" s="129"/>
      <c r="CV740" s="129"/>
      <c r="CW740" s="129"/>
      <c r="CX740" s="129"/>
      <c r="CY740" s="129"/>
      <c r="CZ740" s="129"/>
      <c r="DA740" s="129"/>
      <c r="DB740" s="129"/>
      <c r="DC740" s="129"/>
      <c r="DD740" s="129"/>
      <c r="DE740" s="129"/>
      <c r="DF740" s="129"/>
      <c r="DG740" s="129"/>
      <c r="DH740" s="129"/>
      <c r="DI740" s="129"/>
      <c r="DJ740" s="129"/>
      <c r="DK740" s="129"/>
      <c r="DL740" s="129"/>
      <c r="DM740" s="129"/>
      <c r="DN740" s="129"/>
      <c r="DO740" s="129"/>
      <c r="DP740" s="129"/>
      <c r="DQ740" s="129"/>
      <c r="DR740" s="129"/>
      <c r="DS740" s="129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29"/>
      <c r="ED740" s="129"/>
      <c r="ER740" s="31" t="str">
        <f>'Avoided Cost Case'!ER740</f>
        <v>Hide Row</v>
      </c>
    </row>
    <row r="741" spans="3:148" hidden="1">
      <c r="C741" s="23" t="str">
        <f>'Avoided Cost Case'!C741</f>
        <v>Foote Creek II &amp; III Wind QF</v>
      </c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  <c r="BP741" s="129"/>
      <c r="BQ741" s="129"/>
      <c r="BR741" s="129"/>
      <c r="BS741" s="129"/>
      <c r="BT741" s="129"/>
      <c r="BU741" s="129"/>
      <c r="BV741" s="129"/>
      <c r="BW741" s="129"/>
      <c r="BX741" s="129"/>
      <c r="BY741" s="129"/>
      <c r="BZ741" s="129"/>
      <c r="CA741" s="129"/>
      <c r="CB741" s="129"/>
      <c r="CC741" s="129"/>
      <c r="CD741" s="129"/>
      <c r="CE741" s="129"/>
      <c r="CF741" s="129"/>
      <c r="CG741" s="129"/>
      <c r="CH741" s="129"/>
      <c r="CI741" s="129"/>
      <c r="CJ741" s="129"/>
      <c r="CK741" s="129"/>
      <c r="CL741" s="129"/>
      <c r="CM741" s="129"/>
      <c r="CN741" s="129"/>
      <c r="CO741" s="129"/>
      <c r="CP741" s="129"/>
      <c r="CQ741" s="129"/>
      <c r="CR741" s="129"/>
      <c r="CS741" s="129"/>
      <c r="CT741" s="129"/>
      <c r="CU741" s="129"/>
      <c r="CV741" s="129"/>
      <c r="CW741" s="129"/>
      <c r="CX741" s="129"/>
      <c r="CY741" s="129"/>
      <c r="CZ741" s="129"/>
      <c r="DA741" s="129"/>
      <c r="DB741" s="129"/>
      <c r="DC741" s="129"/>
      <c r="DD741" s="129"/>
      <c r="DE741" s="129"/>
      <c r="DF741" s="129"/>
      <c r="DG741" s="129"/>
      <c r="DH741" s="129"/>
      <c r="DI741" s="129"/>
      <c r="DJ741" s="129"/>
      <c r="DK741" s="129"/>
      <c r="DL741" s="129"/>
      <c r="DM741" s="129"/>
      <c r="DN741" s="129"/>
      <c r="DO741" s="129"/>
      <c r="DP741" s="129"/>
      <c r="DQ741" s="129"/>
      <c r="DR741" s="129"/>
      <c r="DS741" s="129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29"/>
      <c r="ED741" s="129"/>
      <c r="ER741" s="31" t="str">
        <f>'Avoided Cost Case'!ER741</f>
        <v>Hide Row</v>
      </c>
    </row>
    <row r="742" spans="3:148" hidden="1">
      <c r="C742" s="23" t="str">
        <f>'Avoided Cost Case'!C742</f>
        <v>Latigo Wind Park QF</v>
      </c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  <c r="BP742" s="129"/>
      <c r="BQ742" s="129"/>
      <c r="BR742" s="129"/>
      <c r="BS742" s="129"/>
      <c r="BT742" s="129"/>
      <c r="BU742" s="129"/>
      <c r="BV742" s="129"/>
      <c r="BW742" s="129"/>
      <c r="BX742" s="129"/>
      <c r="BY742" s="129"/>
      <c r="BZ742" s="129"/>
      <c r="CA742" s="129"/>
      <c r="CB742" s="129"/>
      <c r="CC742" s="129"/>
      <c r="CD742" s="129"/>
      <c r="CE742" s="129"/>
      <c r="CF742" s="129"/>
      <c r="CG742" s="129"/>
      <c r="CH742" s="129"/>
      <c r="CI742" s="129"/>
      <c r="CJ742" s="129"/>
      <c r="CK742" s="129"/>
      <c r="CL742" s="129"/>
      <c r="CM742" s="129"/>
      <c r="CN742" s="129"/>
      <c r="CO742" s="129"/>
      <c r="CP742" s="129"/>
      <c r="CQ742" s="129"/>
      <c r="CR742" s="129"/>
      <c r="CS742" s="129"/>
      <c r="CT742" s="129"/>
      <c r="CU742" s="129"/>
      <c r="CV742" s="129"/>
      <c r="CW742" s="129"/>
      <c r="CX742" s="129"/>
      <c r="CY742" s="129"/>
      <c r="CZ742" s="129"/>
      <c r="DA742" s="129"/>
      <c r="DB742" s="129"/>
      <c r="DC742" s="129"/>
      <c r="DD742" s="129"/>
      <c r="DE742" s="129"/>
      <c r="DF742" s="129"/>
      <c r="DG742" s="129"/>
      <c r="DH742" s="129"/>
      <c r="DI742" s="129"/>
      <c r="DJ742" s="129"/>
      <c r="DK742" s="129"/>
      <c r="DL742" s="129"/>
      <c r="DM742" s="129"/>
      <c r="DN742" s="129"/>
      <c r="DO742" s="129"/>
      <c r="DP742" s="129"/>
      <c r="DQ742" s="129"/>
      <c r="DR742" s="129"/>
      <c r="DS742" s="129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29"/>
      <c r="ED742" s="129"/>
      <c r="ER742" s="31" t="str">
        <f>'Avoided Cost Case'!ER742</f>
        <v>Hide Row</v>
      </c>
    </row>
    <row r="743" spans="3:148" hidden="1">
      <c r="C743" s="23" t="str">
        <f>'Avoided Cost Case'!C743</f>
        <v>Long Ridge Wind I QF</v>
      </c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  <c r="BP743" s="129"/>
      <c r="BQ743" s="129"/>
      <c r="BR743" s="129"/>
      <c r="BS743" s="129"/>
      <c r="BT743" s="129"/>
      <c r="BU743" s="129"/>
      <c r="BV743" s="129"/>
      <c r="BW743" s="129"/>
      <c r="BX743" s="129"/>
      <c r="BY743" s="129"/>
      <c r="BZ743" s="129"/>
      <c r="CA743" s="129"/>
      <c r="CB743" s="129"/>
      <c r="CC743" s="129"/>
      <c r="CD743" s="129"/>
      <c r="CE743" s="129"/>
      <c r="CF743" s="129"/>
      <c r="CG743" s="129"/>
      <c r="CH743" s="129"/>
      <c r="CI743" s="129"/>
      <c r="CJ743" s="129"/>
      <c r="CK743" s="129"/>
      <c r="CL743" s="129"/>
      <c r="CM743" s="129"/>
      <c r="CN743" s="129"/>
      <c r="CO743" s="129"/>
      <c r="CP743" s="129"/>
      <c r="CQ743" s="129"/>
      <c r="CR743" s="129"/>
      <c r="CS743" s="129"/>
      <c r="CT743" s="129"/>
      <c r="CU743" s="129"/>
      <c r="CV743" s="129"/>
      <c r="CW743" s="129"/>
      <c r="CX743" s="129"/>
      <c r="CY743" s="129"/>
      <c r="CZ743" s="129"/>
      <c r="DA743" s="129"/>
      <c r="DB743" s="129"/>
      <c r="DC743" s="129"/>
      <c r="DD743" s="129"/>
      <c r="DE743" s="129"/>
      <c r="DF743" s="129"/>
      <c r="DG743" s="129"/>
      <c r="DH743" s="129"/>
      <c r="DI743" s="129"/>
      <c r="DJ743" s="129"/>
      <c r="DK743" s="129"/>
      <c r="DL743" s="129"/>
      <c r="DM743" s="129"/>
      <c r="DN743" s="129"/>
      <c r="DO743" s="129"/>
      <c r="DP743" s="129"/>
      <c r="DQ743" s="129"/>
      <c r="DR743" s="129"/>
      <c r="DS743" s="129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29"/>
      <c r="ED743" s="129"/>
      <c r="ER743" s="31" t="str">
        <f>'Avoided Cost Case'!ER743</f>
        <v>Hide Row</v>
      </c>
    </row>
    <row r="744" spans="3:148" hidden="1">
      <c r="C744" s="23" t="str">
        <f>'Avoided Cost Case'!C744</f>
        <v>Long Ridge Wind II QF</v>
      </c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129"/>
      <c r="CA744" s="129"/>
      <c r="CB744" s="129"/>
      <c r="CC744" s="129"/>
      <c r="CD744" s="129"/>
      <c r="CE744" s="129"/>
      <c r="CF744" s="129"/>
      <c r="CG744" s="129"/>
      <c r="CH744" s="129"/>
      <c r="CI744" s="129"/>
      <c r="CJ744" s="129"/>
      <c r="CK744" s="129"/>
      <c r="CL744" s="129"/>
      <c r="CM744" s="129"/>
      <c r="CN744" s="129"/>
      <c r="CO744" s="129"/>
      <c r="CP744" s="129"/>
      <c r="CQ744" s="129"/>
      <c r="CR744" s="129"/>
      <c r="CS744" s="129"/>
      <c r="CT744" s="129"/>
      <c r="CU744" s="129"/>
      <c r="CV744" s="129"/>
      <c r="CW744" s="129"/>
      <c r="CX744" s="129"/>
      <c r="CY744" s="129"/>
      <c r="CZ744" s="129"/>
      <c r="DA744" s="129"/>
      <c r="DB744" s="129"/>
      <c r="DC744" s="129"/>
      <c r="DD744" s="129"/>
      <c r="DE744" s="129"/>
      <c r="DF744" s="129"/>
      <c r="DG744" s="129"/>
      <c r="DH744" s="129"/>
      <c r="DI744" s="129"/>
      <c r="DJ744" s="129"/>
      <c r="DK744" s="129"/>
      <c r="DL744" s="129"/>
      <c r="DM744" s="129"/>
      <c r="DN744" s="129"/>
      <c r="DO744" s="129"/>
      <c r="DP744" s="129"/>
      <c r="DQ744" s="129"/>
      <c r="DR744" s="129"/>
      <c r="DS744" s="129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29"/>
      <c r="ED744" s="129"/>
      <c r="ER744" s="31" t="str">
        <f>'Avoided Cost Case'!ER744</f>
        <v>Hide Row</v>
      </c>
    </row>
    <row r="745" spans="3:148" hidden="1">
      <c r="C745" s="23" t="str">
        <f>'Avoided Cost Case'!C745</f>
        <v>Mountain Wind 1 p367721 QF</v>
      </c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  <c r="BP745" s="129"/>
      <c r="BQ745" s="129"/>
      <c r="BR745" s="129"/>
      <c r="BS745" s="129"/>
      <c r="BT745" s="129"/>
      <c r="BU745" s="129"/>
      <c r="BV745" s="129"/>
      <c r="BW745" s="129"/>
      <c r="BX745" s="129"/>
      <c r="BY745" s="129"/>
      <c r="BZ745" s="129"/>
      <c r="CA745" s="129"/>
      <c r="CB745" s="129"/>
      <c r="CC745" s="129"/>
      <c r="CD745" s="129"/>
      <c r="CE745" s="129"/>
      <c r="CF745" s="129"/>
      <c r="CG745" s="129"/>
      <c r="CH745" s="129"/>
      <c r="CI745" s="129"/>
      <c r="CJ745" s="129"/>
      <c r="CK745" s="129"/>
      <c r="CL745" s="129"/>
      <c r="CM745" s="129"/>
      <c r="CN745" s="129"/>
      <c r="CO745" s="129"/>
      <c r="CP745" s="129"/>
      <c r="CQ745" s="129"/>
      <c r="CR745" s="129"/>
      <c r="CS745" s="129"/>
      <c r="CT745" s="129"/>
      <c r="CU745" s="129"/>
      <c r="CV745" s="129"/>
      <c r="CW745" s="129"/>
      <c r="CX745" s="129"/>
      <c r="CY745" s="129"/>
      <c r="CZ745" s="129"/>
      <c r="DA745" s="129"/>
      <c r="DB745" s="129"/>
      <c r="DC745" s="129"/>
      <c r="DD745" s="129"/>
      <c r="DE745" s="129"/>
      <c r="DF745" s="129"/>
      <c r="DG745" s="129"/>
      <c r="DH745" s="129"/>
      <c r="DI745" s="129"/>
      <c r="DJ745" s="129"/>
      <c r="DK745" s="129"/>
      <c r="DL745" s="129"/>
      <c r="DM745" s="129"/>
      <c r="DN745" s="129"/>
      <c r="DO745" s="129"/>
      <c r="DP745" s="129"/>
      <c r="DQ745" s="129"/>
      <c r="DR745" s="129"/>
      <c r="DS745" s="129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29"/>
      <c r="ED745" s="129"/>
      <c r="ER745" s="31" t="str">
        <f>'Avoided Cost Case'!ER745</f>
        <v>Hide Row</v>
      </c>
    </row>
    <row r="746" spans="3:148" hidden="1">
      <c r="C746" s="23" t="str">
        <f>'Avoided Cost Case'!C746</f>
        <v>Mountain Wind 2 p398449 QF</v>
      </c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  <c r="BP746" s="129"/>
      <c r="BQ746" s="129"/>
      <c r="BR746" s="129"/>
      <c r="BS746" s="129"/>
      <c r="BT746" s="129"/>
      <c r="BU746" s="129"/>
      <c r="BV746" s="129"/>
      <c r="BW746" s="129"/>
      <c r="BX746" s="129"/>
      <c r="BY746" s="129"/>
      <c r="BZ746" s="129"/>
      <c r="CA746" s="129"/>
      <c r="CB746" s="129"/>
      <c r="CC746" s="129"/>
      <c r="CD746" s="129"/>
      <c r="CE746" s="129"/>
      <c r="CF746" s="129"/>
      <c r="CG746" s="129"/>
      <c r="CH746" s="129"/>
      <c r="CI746" s="129"/>
      <c r="CJ746" s="129"/>
      <c r="CK746" s="129"/>
      <c r="CL746" s="129"/>
      <c r="CM746" s="129"/>
      <c r="CN746" s="129"/>
      <c r="CO746" s="129"/>
      <c r="CP746" s="129"/>
      <c r="CQ746" s="129"/>
      <c r="CR746" s="129"/>
      <c r="CS746" s="129"/>
      <c r="CT746" s="129"/>
      <c r="CU746" s="129"/>
      <c r="CV746" s="129"/>
      <c r="CW746" s="129"/>
      <c r="CX746" s="129"/>
      <c r="CY746" s="129"/>
      <c r="CZ746" s="129"/>
      <c r="DA746" s="129"/>
      <c r="DB746" s="129"/>
      <c r="DC746" s="129"/>
      <c r="DD746" s="129"/>
      <c r="DE746" s="129"/>
      <c r="DF746" s="129"/>
      <c r="DG746" s="129"/>
      <c r="DH746" s="129"/>
      <c r="DI746" s="129"/>
      <c r="DJ746" s="129"/>
      <c r="DK746" s="129"/>
      <c r="DL746" s="129"/>
      <c r="DM746" s="129"/>
      <c r="DN746" s="129"/>
      <c r="DO746" s="129"/>
      <c r="DP746" s="129"/>
      <c r="DQ746" s="129"/>
      <c r="DR746" s="129"/>
      <c r="DS746" s="129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29"/>
      <c r="ED746" s="129"/>
      <c r="ER746" s="31" t="str">
        <f>'Avoided Cost Case'!ER746</f>
        <v>Hide Row</v>
      </c>
    </row>
    <row r="747" spans="3:148" hidden="1">
      <c r="C747" s="23" t="str">
        <f>'Avoided Cost Case'!C747</f>
        <v>North Point Wind QF</v>
      </c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  <c r="BP747" s="129"/>
      <c r="BQ747" s="129"/>
      <c r="BR747" s="129"/>
      <c r="BS747" s="129"/>
      <c r="BT747" s="129"/>
      <c r="BU747" s="129"/>
      <c r="BV747" s="129"/>
      <c r="BW747" s="129"/>
      <c r="BX747" s="129"/>
      <c r="BY747" s="129"/>
      <c r="BZ747" s="129"/>
      <c r="CA747" s="129"/>
      <c r="CB747" s="129"/>
      <c r="CC747" s="129"/>
      <c r="CD747" s="129"/>
      <c r="CE747" s="129"/>
      <c r="CF747" s="129"/>
      <c r="CG747" s="129"/>
      <c r="CH747" s="129"/>
      <c r="CI747" s="129"/>
      <c r="CJ747" s="129"/>
      <c r="CK747" s="129"/>
      <c r="CL747" s="129"/>
      <c r="CM747" s="129"/>
      <c r="CN747" s="129"/>
      <c r="CO747" s="129"/>
      <c r="CP747" s="129"/>
      <c r="CQ747" s="129"/>
      <c r="CR747" s="129"/>
      <c r="CS747" s="129"/>
      <c r="CT747" s="129"/>
      <c r="CU747" s="129"/>
      <c r="CV747" s="129"/>
      <c r="CW747" s="129"/>
      <c r="CX747" s="129"/>
      <c r="CY747" s="129"/>
      <c r="CZ747" s="129"/>
      <c r="DA747" s="129"/>
      <c r="DB747" s="129"/>
      <c r="DC747" s="129"/>
      <c r="DD747" s="129"/>
      <c r="DE747" s="129"/>
      <c r="DF747" s="129"/>
      <c r="DG747" s="129"/>
      <c r="DH747" s="129"/>
      <c r="DI747" s="129"/>
      <c r="DJ747" s="129"/>
      <c r="DK747" s="129"/>
      <c r="DL747" s="129"/>
      <c r="DM747" s="129"/>
      <c r="DN747" s="129"/>
      <c r="DO747" s="129"/>
      <c r="DP747" s="129"/>
      <c r="DQ747" s="129"/>
      <c r="DR747" s="129"/>
      <c r="DS747" s="129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29"/>
      <c r="ED747" s="129"/>
      <c r="ER747" s="31" t="str">
        <f>'Avoided Cost Case'!ER747</f>
        <v>Hide Row</v>
      </c>
    </row>
    <row r="748" spans="3:148" hidden="1">
      <c r="C748" s="23" t="str">
        <f>'Avoided Cost Case'!C748</f>
        <v>Oregon Sch 37 QFs</v>
      </c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  <c r="BP748" s="129"/>
      <c r="BQ748" s="129"/>
      <c r="BR748" s="129"/>
      <c r="BS748" s="129"/>
      <c r="BT748" s="129"/>
      <c r="BU748" s="129"/>
      <c r="BV748" s="129"/>
      <c r="BW748" s="129"/>
      <c r="BX748" s="129"/>
      <c r="BY748" s="129"/>
      <c r="BZ748" s="129"/>
      <c r="CA748" s="129"/>
      <c r="CB748" s="129"/>
      <c r="CC748" s="129"/>
      <c r="CD748" s="129"/>
      <c r="CE748" s="129"/>
      <c r="CF748" s="129"/>
      <c r="CG748" s="129"/>
      <c r="CH748" s="129"/>
      <c r="CI748" s="129"/>
      <c r="CJ748" s="129"/>
      <c r="CK748" s="129"/>
      <c r="CL748" s="129"/>
      <c r="CM748" s="129"/>
      <c r="CN748" s="129"/>
      <c r="CO748" s="129"/>
      <c r="CP748" s="129"/>
      <c r="CQ748" s="129"/>
      <c r="CR748" s="129"/>
      <c r="CS748" s="129"/>
      <c r="CT748" s="129"/>
      <c r="CU748" s="129"/>
      <c r="CV748" s="129"/>
      <c r="CW748" s="129"/>
      <c r="CX748" s="129"/>
      <c r="CY748" s="129"/>
      <c r="CZ748" s="129"/>
      <c r="DA748" s="129"/>
      <c r="DB748" s="129"/>
      <c r="DC748" s="129"/>
      <c r="DD748" s="129"/>
      <c r="DE748" s="129"/>
      <c r="DF748" s="129"/>
      <c r="DG748" s="129"/>
      <c r="DH748" s="129"/>
      <c r="DI748" s="129"/>
      <c r="DJ748" s="129"/>
      <c r="DK748" s="129"/>
      <c r="DL748" s="129"/>
      <c r="DM748" s="129"/>
      <c r="DN748" s="129"/>
      <c r="DO748" s="129"/>
      <c r="DP748" s="129"/>
      <c r="DQ748" s="129"/>
      <c r="DR748" s="129"/>
      <c r="DS748" s="129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29"/>
      <c r="ED748" s="129"/>
      <c r="ER748" s="31" t="str">
        <f>'Avoided Cost Case'!ER748</f>
        <v>Hide Row</v>
      </c>
    </row>
    <row r="749" spans="3:148" hidden="1">
      <c r="C749" s="23" t="str">
        <f>'Avoided Cost Case'!C749</f>
        <v>Oregon Wind Farm QF</v>
      </c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  <c r="BP749" s="129"/>
      <c r="BQ749" s="129"/>
      <c r="BR749" s="129"/>
      <c r="BS749" s="129"/>
      <c r="BT749" s="129"/>
      <c r="BU749" s="129"/>
      <c r="BV749" s="129"/>
      <c r="BW749" s="129"/>
      <c r="BX749" s="129"/>
      <c r="BY749" s="129"/>
      <c r="BZ749" s="129"/>
      <c r="CA749" s="129"/>
      <c r="CB749" s="129"/>
      <c r="CC749" s="129"/>
      <c r="CD749" s="129"/>
      <c r="CE749" s="129"/>
      <c r="CF749" s="129"/>
      <c r="CG749" s="129"/>
      <c r="CH749" s="129"/>
      <c r="CI749" s="129"/>
      <c r="CJ749" s="129"/>
      <c r="CK749" s="129"/>
      <c r="CL749" s="129"/>
      <c r="CM749" s="129"/>
      <c r="CN749" s="129"/>
      <c r="CO749" s="129"/>
      <c r="CP749" s="129"/>
      <c r="CQ749" s="129"/>
      <c r="CR749" s="129"/>
      <c r="CS749" s="129"/>
      <c r="CT749" s="129"/>
      <c r="CU749" s="129"/>
      <c r="CV749" s="129"/>
      <c r="CW749" s="129"/>
      <c r="CX749" s="129"/>
      <c r="CY749" s="129"/>
      <c r="CZ749" s="129"/>
      <c r="DA749" s="129"/>
      <c r="DB749" s="129"/>
      <c r="DC749" s="129"/>
      <c r="DD749" s="129"/>
      <c r="DE749" s="129"/>
      <c r="DF749" s="129"/>
      <c r="DG749" s="129"/>
      <c r="DH749" s="129"/>
      <c r="DI749" s="129"/>
      <c r="DJ749" s="129"/>
      <c r="DK749" s="129"/>
      <c r="DL749" s="129"/>
      <c r="DM749" s="129"/>
      <c r="DN749" s="129"/>
      <c r="DO749" s="129"/>
      <c r="DP749" s="129"/>
      <c r="DQ749" s="129"/>
      <c r="DR749" s="129"/>
      <c r="DS749" s="129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29"/>
      <c r="ED749" s="129"/>
      <c r="ER749" s="31" t="str">
        <f>'Avoided Cost Case'!ER749</f>
        <v>Hide Row</v>
      </c>
    </row>
    <row r="750" spans="3:148" hidden="1">
      <c r="C750" s="23" t="str">
        <f>'Avoided Cost Case'!C750</f>
        <v>Pavant Solar QF</v>
      </c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  <c r="BQ750" s="129"/>
      <c r="BR750" s="129"/>
      <c r="BS750" s="129"/>
      <c r="BT750" s="129"/>
      <c r="BU750" s="129"/>
      <c r="BV750" s="129"/>
      <c r="BW750" s="129"/>
      <c r="BX750" s="129"/>
      <c r="BY750" s="129"/>
      <c r="BZ750" s="129"/>
      <c r="CA750" s="129"/>
      <c r="CB750" s="129"/>
      <c r="CC750" s="129"/>
      <c r="CD750" s="129"/>
      <c r="CE750" s="129"/>
      <c r="CF750" s="129"/>
      <c r="CG750" s="129"/>
      <c r="CH750" s="129"/>
      <c r="CI750" s="129"/>
      <c r="CJ750" s="129"/>
      <c r="CK750" s="129"/>
      <c r="CL750" s="129"/>
      <c r="CM750" s="129"/>
      <c r="CN750" s="129"/>
      <c r="CO750" s="129"/>
      <c r="CP750" s="129"/>
      <c r="CQ750" s="129"/>
      <c r="CR750" s="129"/>
      <c r="CS750" s="129"/>
      <c r="CT750" s="129"/>
      <c r="CU750" s="129"/>
      <c r="CV750" s="129"/>
      <c r="CW750" s="129"/>
      <c r="CX750" s="129"/>
      <c r="CY750" s="129"/>
      <c r="CZ750" s="129"/>
      <c r="DA750" s="129"/>
      <c r="DB750" s="129"/>
      <c r="DC750" s="129"/>
      <c r="DD750" s="129"/>
      <c r="DE750" s="129"/>
      <c r="DF750" s="129"/>
      <c r="DG750" s="129"/>
      <c r="DH750" s="129"/>
      <c r="DI750" s="129"/>
      <c r="DJ750" s="129"/>
      <c r="DK750" s="129"/>
      <c r="DL750" s="129"/>
      <c r="DM750" s="129"/>
      <c r="DN750" s="129"/>
      <c r="DO750" s="129"/>
      <c r="DP750" s="129"/>
      <c r="DQ750" s="129"/>
      <c r="DR750" s="129"/>
      <c r="DS750" s="129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29"/>
      <c r="ED750" s="129"/>
      <c r="ER750" s="31" t="str">
        <f>'Avoided Cost Case'!ER750</f>
        <v>Hide Row</v>
      </c>
    </row>
    <row r="751" spans="3:148" hidden="1">
      <c r="C751" s="23" t="str">
        <f>'Avoided Cost Case'!C751</f>
        <v>Pioneer Wind Park I QF</v>
      </c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  <c r="BP751" s="129"/>
      <c r="BQ751" s="129"/>
      <c r="BR751" s="129"/>
      <c r="BS751" s="129"/>
      <c r="BT751" s="129"/>
      <c r="BU751" s="129"/>
      <c r="BV751" s="129"/>
      <c r="BW751" s="129"/>
      <c r="BX751" s="129"/>
      <c r="BY751" s="129"/>
      <c r="BZ751" s="129"/>
      <c r="CA751" s="129"/>
      <c r="CB751" s="129"/>
      <c r="CC751" s="129"/>
      <c r="CD751" s="129"/>
      <c r="CE751" s="129"/>
      <c r="CF751" s="129"/>
      <c r="CG751" s="129"/>
      <c r="CH751" s="129"/>
      <c r="CI751" s="129"/>
      <c r="CJ751" s="129"/>
      <c r="CK751" s="129"/>
      <c r="CL751" s="129"/>
      <c r="CM751" s="129"/>
      <c r="CN751" s="129"/>
      <c r="CO751" s="129"/>
      <c r="CP751" s="129"/>
      <c r="CQ751" s="129"/>
      <c r="CR751" s="129"/>
      <c r="CS751" s="129"/>
      <c r="CT751" s="129"/>
      <c r="CU751" s="129"/>
      <c r="CV751" s="129"/>
      <c r="CW751" s="129"/>
      <c r="CX751" s="129"/>
      <c r="CY751" s="129"/>
      <c r="CZ751" s="129"/>
      <c r="DA751" s="129"/>
      <c r="DB751" s="129"/>
      <c r="DC751" s="129"/>
      <c r="DD751" s="129"/>
      <c r="DE751" s="129"/>
      <c r="DF751" s="129"/>
      <c r="DG751" s="129"/>
      <c r="DH751" s="129"/>
      <c r="DI751" s="129"/>
      <c r="DJ751" s="129"/>
      <c r="DK751" s="129"/>
      <c r="DL751" s="129"/>
      <c r="DM751" s="129"/>
      <c r="DN751" s="129"/>
      <c r="DO751" s="129"/>
      <c r="DP751" s="129"/>
      <c r="DQ751" s="129"/>
      <c r="DR751" s="129"/>
      <c r="DS751" s="129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29"/>
      <c r="ED751" s="129"/>
      <c r="ER751" s="31" t="str">
        <f>'Avoided Cost Case'!ER751</f>
        <v>Hide Row</v>
      </c>
    </row>
    <row r="752" spans="3:148" hidden="1">
      <c r="C752" s="23" t="str">
        <f>'Avoided Cost Case'!C752</f>
        <v>Power County North Wind QF p575612</v>
      </c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  <c r="BP752" s="129"/>
      <c r="BQ752" s="129"/>
      <c r="BR752" s="129"/>
      <c r="BS752" s="129"/>
      <c r="BT752" s="129"/>
      <c r="BU752" s="129"/>
      <c r="BV752" s="129"/>
      <c r="BW752" s="129"/>
      <c r="BX752" s="129"/>
      <c r="BY752" s="129"/>
      <c r="BZ752" s="129"/>
      <c r="CA752" s="129"/>
      <c r="CB752" s="129"/>
      <c r="CC752" s="129"/>
      <c r="CD752" s="129"/>
      <c r="CE752" s="129"/>
      <c r="CF752" s="129"/>
      <c r="CG752" s="129"/>
      <c r="CH752" s="129"/>
      <c r="CI752" s="129"/>
      <c r="CJ752" s="129"/>
      <c r="CK752" s="129"/>
      <c r="CL752" s="129"/>
      <c r="CM752" s="129"/>
      <c r="CN752" s="129"/>
      <c r="CO752" s="129"/>
      <c r="CP752" s="129"/>
      <c r="CQ752" s="129"/>
      <c r="CR752" s="129"/>
      <c r="CS752" s="129"/>
      <c r="CT752" s="129"/>
      <c r="CU752" s="129"/>
      <c r="CV752" s="129"/>
      <c r="CW752" s="129"/>
      <c r="CX752" s="129"/>
      <c r="CY752" s="129"/>
      <c r="CZ752" s="129"/>
      <c r="DA752" s="129"/>
      <c r="DB752" s="129"/>
      <c r="DC752" s="129"/>
      <c r="DD752" s="129"/>
      <c r="DE752" s="129"/>
      <c r="DF752" s="129"/>
      <c r="DG752" s="129"/>
      <c r="DH752" s="129"/>
      <c r="DI752" s="129"/>
      <c r="DJ752" s="129"/>
      <c r="DK752" s="129"/>
      <c r="DL752" s="129"/>
      <c r="DM752" s="129"/>
      <c r="DN752" s="129"/>
      <c r="DO752" s="129"/>
      <c r="DP752" s="129"/>
      <c r="DQ752" s="129"/>
      <c r="DR752" s="129"/>
      <c r="DS752" s="129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29"/>
      <c r="ED752" s="129"/>
      <c r="ER752" s="31" t="str">
        <f>'Avoided Cost Case'!ER752</f>
        <v>Hide Row</v>
      </c>
    </row>
    <row r="753" spans="2:148" hidden="1">
      <c r="C753" s="23" t="str">
        <f>'Avoided Cost Case'!C753</f>
        <v>Power County South Wind QF p575614</v>
      </c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  <c r="BP753" s="129"/>
      <c r="BQ753" s="129"/>
      <c r="BR753" s="129"/>
      <c r="BS753" s="129"/>
      <c r="BT753" s="129"/>
      <c r="BU753" s="129"/>
      <c r="BV753" s="129"/>
      <c r="BW753" s="129"/>
      <c r="BX753" s="129"/>
      <c r="BY753" s="129"/>
      <c r="BZ753" s="129"/>
      <c r="CA753" s="129"/>
      <c r="CB753" s="129"/>
      <c r="CC753" s="129"/>
      <c r="CD753" s="129"/>
      <c r="CE753" s="129"/>
      <c r="CF753" s="129"/>
      <c r="CG753" s="129"/>
      <c r="CH753" s="129"/>
      <c r="CI753" s="129"/>
      <c r="CJ753" s="129"/>
      <c r="CK753" s="129"/>
      <c r="CL753" s="129"/>
      <c r="CM753" s="129"/>
      <c r="CN753" s="129"/>
      <c r="CO753" s="129"/>
      <c r="CP753" s="129"/>
      <c r="CQ753" s="129"/>
      <c r="CR753" s="129"/>
      <c r="CS753" s="129"/>
      <c r="CT753" s="129"/>
      <c r="CU753" s="129"/>
      <c r="CV753" s="129"/>
      <c r="CW753" s="129"/>
      <c r="CX753" s="129"/>
      <c r="CY753" s="129"/>
      <c r="CZ753" s="129"/>
      <c r="DA753" s="129"/>
      <c r="DB753" s="129"/>
      <c r="DC753" s="129"/>
      <c r="DD753" s="129"/>
      <c r="DE753" s="129"/>
      <c r="DF753" s="129"/>
      <c r="DG753" s="129"/>
      <c r="DH753" s="129"/>
      <c r="DI753" s="129"/>
      <c r="DJ753" s="129"/>
      <c r="DK753" s="129"/>
      <c r="DL753" s="129"/>
      <c r="DM753" s="129"/>
      <c r="DN753" s="129"/>
      <c r="DO753" s="129"/>
      <c r="DP753" s="129"/>
      <c r="DQ753" s="129"/>
      <c r="DR753" s="129"/>
      <c r="DS753" s="129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29"/>
      <c r="ED753" s="129"/>
      <c r="ER753" s="31" t="str">
        <f>'Avoided Cost Case'!ER753</f>
        <v>Hide Row</v>
      </c>
    </row>
    <row r="754" spans="2:148" hidden="1">
      <c r="C754" s="23" t="str">
        <f>'Avoided Cost Case'!C754</f>
        <v>Spanish Fork Wind 2 p311681 QF</v>
      </c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  <c r="BP754" s="129"/>
      <c r="BQ754" s="129"/>
      <c r="BR754" s="129"/>
      <c r="BS754" s="129"/>
      <c r="BT754" s="129"/>
      <c r="BU754" s="129"/>
      <c r="BV754" s="129"/>
      <c r="BW754" s="129"/>
      <c r="BX754" s="129"/>
      <c r="BY754" s="129"/>
      <c r="BZ754" s="129"/>
      <c r="CA754" s="129"/>
      <c r="CB754" s="129"/>
      <c r="CC754" s="129"/>
      <c r="CD754" s="129"/>
      <c r="CE754" s="129"/>
      <c r="CF754" s="129"/>
      <c r="CG754" s="129"/>
      <c r="CH754" s="129"/>
      <c r="CI754" s="129"/>
      <c r="CJ754" s="129"/>
      <c r="CK754" s="129"/>
      <c r="CL754" s="129"/>
      <c r="CM754" s="129"/>
      <c r="CN754" s="129"/>
      <c r="CO754" s="129"/>
      <c r="CP754" s="129"/>
      <c r="CQ754" s="129"/>
      <c r="CR754" s="129"/>
      <c r="CS754" s="129"/>
      <c r="CT754" s="129"/>
      <c r="CU754" s="129"/>
      <c r="CV754" s="129"/>
      <c r="CW754" s="129"/>
      <c r="CX754" s="129"/>
      <c r="CY754" s="129"/>
      <c r="CZ754" s="129"/>
      <c r="DA754" s="129"/>
      <c r="DB754" s="129"/>
      <c r="DC754" s="129"/>
      <c r="DD754" s="129"/>
      <c r="DE754" s="129"/>
      <c r="DF754" s="129"/>
      <c r="DG754" s="129"/>
      <c r="DH754" s="129"/>
      <c r="DI754" s="129"/>
      <c r="DJ754" s="129"/>
      <c r="DK754" s="129"/>
      <c r="DL754" s="129"/>
      <c r="DM754" s="129"/>
      <c r="DN754" s="129"/>
      <c r="DO754" s="129"/>
      <c r="DP754" s="129"/>
      <c r="DQ754" s="129"/>
      <c r="DR754" s="129"/>
      <c r="DS754" s="129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29"/>
      <c r="ED754" s="129"/>
      <c r="ER754" s="31" t="str">
        <f>'Avoided Cost Case'!ER754</f>
        <v>Hide Row</v>
      </c>
    </row>
    <row r="755" spans="2:148" hidden="1">
      <c r="C755" s="23" t="str">
        <f>'Avoided Cost Case'!C755</f>
        <v>Threemile Canyon Wind QF p500139</v>
      </c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  <c r="BP755" s="129"/>
      <c r="BQ755" s="129"/>
      <c r="BR755" s="129"/>
      <c r="BS755" s="129"/>
      <c r="BT755" s="129"/>
      <c r="BU755" s="129"/>
      <c r="BV755" s="129"/>
      <c r="BW755" s="129"/>
      <c r="BX755" s="129"/>
      <c r="BY755" s="129"/>
      <c r="BZ755" s="129"/>
      <c r="CA755" s="129"/>
      <c r="CB755" s="129"/>
      <c r="CC755" s="129"/>
      <c r="CD755" s="129"/>
      <c r="CE755" s="129"/>
      <c r="CF755" s="129"/>
      <c r="CG755" s="129"/>
      <c r="CH755" s="129"/>
      <c r="CI755" s="129"/>
      <c r="CJ755" s="129"/>
      <c r="CK755" s="129"/>
      <c r="CL755" s="129"/>
      <c r="CM755" s="129"/>
      <c r="CN755" s="129"/>
      <c r="CO755" s="129"/>
      <c r="CP755" s="129"/>
      <c r="CQ755" s="129"/>
      <c r="CR755" s="129"/>
      <c r="CS755" s="129"/>
      <c r="CT755" s="129"/>
      <c r="CU755" s="129"/>
      <c r="CV755" s="129"/>
      <c r="CW755" s="129"/>
      <c r="CX755" s="129"/>
      <c r="CY755" s="129"/>
      <c r="CZ755" s="129"/>
      <c r="DA755" s="129"/>
      <c r="DB755" s="129"/>
      <c r="DC755" s="129"/>
      <c r="DD755" s="129"/>
      <c r="DE755" s="129"/>
      <c r="DF755" s="129"/>
      <c r="DG755" s="129"/>
      <c r="DH755" s="129"/>
      <c r="DI755" s="129"/>
      <c r="DJ755" s="129"/>
      <c r="DK755" s="129"/>
      <c r="DL755" s="129"/>
      <c r="DM755" s="129"/>
      <c r="DN755" s="129"/>
      <c r="DO755" s="129"/>
      <c r="DP755" s="129"/>
      <c r="DQ755" s="129"/>
      <c r="DR755" s="129"/>
      <c r="DS755" s="129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29"/>
      <c r="ED755" s="129"/>
      <c r="ER755" s="31" t="str">
        <f>'Avoided Cost Case'!ER755</f>
        <v>Hide Row</v>
      </c>
    </row>
    <row r="756" spans="2:148" hidden="1">
      <c r="C756" s="23" t="str">
        <f>'Avoided Cost Case'!C756</f>
        <v>Utah Pavant Solar I &amp; II QF</v>
      </c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  <c r="BP756" s="129"/>
      <c r="BQ756" s="129"/>
      <c r="BR756" s="129"/>
      <c r="BS756" s="129"/>
      <c r="BT756" s="129"/>
      <c r="BU756" s="129"/>
      <c r="BV756" s="129"/>
      <c r="BW756" s="129"/>
      <c r="BX756" s="129"/>
      <c r="BY756" s="129"/>
      <c r="BZ756" s="129"/>
      <c r="CA756" s="129"/>
      <c r="CB756" s="129"/>
      <c r="CC756" s="129"/>
      <c r="CD756" s="129"/>
      <c r="CE756" s="129"/>
      <c r="CF756" s="129"/>
      <c r="CG756" s="129"/>
      <c r="CH756" s="129"/>
      <c r="CI756" s="129"/>
      <c r="CJ756" s="129"/>
      <c r="CK756" s="129"/>
      <c r="CL756" s="129"/>
      <c r="CM756" s="129"/>
      <c r="CN756" s="129"/>
      <c r="CO756" s="129"/>
      <c r="CP756" s="129"/>
      <c r="CQ756" s="129"/>
      <c r="CR756" s="129"/>
      <c r="CS756" s="129"/>
      <c r="CT756" s="129"/>
      <c r="CU756" s="129"/>
      <c r="CV756" s="129"/>
      <c r="CW756" s="129"/>
      <c r="CX756" s="129"/>
      <c r="CY756" s="129"/>
      <c r="CZ756" s="129"/>
      <c r="DA756" s="129"/>
      <c r="DB756" s="129"/>
      <c r="DC756" s="129"/>
      <c r="DD756" s="129"/>
      <c r="DE756" s="129"/>
      <c r="DF756" s="129"/>
      <c r="DG756" s="129"/>
      <c r="DH756" s="129"/>
      <c r="DI756" s="129"/>
      <c r="DJ756" s="129"/>
      <c r="DK756" s="129"/>
      <c r="DL756" s="129"/>
      <c r="DM756" s="129"/>
      <c r="DN756" s="129"/>
      <c r="DO756" s="129"/>
      <c r="DP756" s="129"/>
      <c r="DQ756" s="129"/>
      <c r="DR756" s="129"/>
      <c r="DS756" s="129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29"/>
      <c r="ED756" s="129"/>
      <c r="ER756" s="31" t="str">
        <f>'Avoided Cost Case'!ER756</f>
        <v>Hide Row</v>
      </c>
    </row>
    <row r="757" spans="2:148" hidden="1">
      <c r="C757" s="23" t="str">
        <f>'Avoided Cost Case'!C757</f>
        <v>Utah Red Hills Solar QF</v>
      </c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  <c r="BP757" s="129"/>
      <c r="BQ757" s="129"/>
      <c r="BR757" s="129"/>
      <c r="BS757" s="129"/>
      <c r="BT757" s="129"/>
      <c r="BU757" s="129"/>
      <c r="BV757" s="129"/>
      <c r="BW757" s="129"/>
      <c r="BX757" s="129"/>
      <c r="BY757" s="129"/>
      <c r="BZ757" s="129"/>
      <c r="CA757" s="129"/>
      <c r="CB757" s="129"/>
      <c r="CC757" s="129"/>
      <c r="CD757" s="129"/>
      <c r="CE757" s="129"/>
      <c r="CF757" s="129"/>
      <c r="CG757" s="129"/>
      <c r="CH757" s="129"/>
      <c r="CI757" s="129"/>
      <c r="CJ757" s="129"/>
      <c r="CK757" s="129"/>
      <c r="CL757" s="129"/>
      <c r="CM757" s="129"/>
      <c r="CN757" s="129"/>
      <c r="CO757" s="129"/>
      <c r="CP757" s="129"/>
      <c r="CQ757" s="129"/>
      <c r="CR757" s="129"/>
      <c r="CS757" s="129"/>
      <c r="CT757" s="129"/>
      <c r="CU757" s="129"/>
      <c r="CV757" s="129"/>
      <c r="CW757" s="129"/>
      <c r="CX757" s="129"/>
      <c r="CY757" s="129"/>
      <c r="CZ757" s="129"/>
      <c r="DA757" s="129"/>
      <c r="DB757" s="129"/>
      <c r="DC757" s="129"/>
      <c r="DD757" s="129"/>
      <c r="DE757" s="129"/>
      <c r="DF757" s="129"/>
      <c r="DG757" s="129"/>
      <c r="DH757" s="129"/>
      <c r="DI757" s="129"/>
      <c r="DJ757" s="129"/>
      <c r="DK757" s="129"/>
      <c r="DL757" s="129"/>
      <c r="DM757" s="129"/>
      <c r="DN757" s="129"/>
      <c r="DO757" s="129"/>
      <c r="DP757" s="129"/>
      <c r="DQ757" s="129"/>
      <c r="DR757" s="129"/>
      <c r="DS757" s="129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29"/>
      <c r="ED757" s="129"/>
      <c r="ER757" s="31" t="str">
        <f>'Avoided Cost Case'!ER757</f>
        <v>Hide Row</v>
      </c>
    </row>
    <row r="758" spans="2:148" hidden="1">
      <c r="C758" s="23" t="str">
        <f>'Avoided Cost Case'!C758</f>
        <v>Utah SunEdison Wind QF Projects</v>
      </c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  <c r="BP758" s="129"/>
      <c r="BQ758" s="129"/>
      <c r="BR758" s="129"/>
      <c r="BS758" s="129"/>
      <c r="BT758" s="129"/>
      <c r="BU758" s="129"/>
      <c r="BV758" s="129"/>
      <c r="BW758" s="129"/>
      <c r="BX758" s="129"/>
      <c r="BY758" s="129"/>
      <c r="BZ758" s="129"/>
      <c r="CA758" s="129"/>
      <c r="CB758" s="129"/>
      <c r="CC758" s="129"/>
      <c r="CD758" s="129"/>
      <c r="CE758" s="129"/>
      <c r="CF758" s="129"/>
      <c r="CG758" s="129"/>
      <c r="CH758" s="129"/>
      <c r="CI758" s="129"/>
      <c r="CJ758" s="129"/>
      <c r="CK758" s="129"/>
      <c r="CL758" s="129"/>
      <c r="CM758" s="129"/>
      <c r="CN758" s="129"/>
      <c r="CO758" s="129"/>
      <c r="CP758" s="129"/>
      <c r="CQ758" s="129"/>
      <c r="CR758" s="129"/>
      <c r="CS758" s="129"/>
      <c r="CT758" s="129"/>
      <c r="CU758" s="129"/>
      <c r="CV758" s="129"/>
      <c r="CW758" s="129"/>
      <c r="CX758" s="129"/>
      <c r="CY758" s="129"/>
      <c r="CZ758" s="129"/>
      <c r="DA758" s="129"/>
      <c r="DB758" s="129"/>
      <c r="DC758" s="129"/>
      <c r="DD758" s="129"/>
      <c r="DE758" s="129"/>
      <c r="DF758" s="129"/>
      <c r="DG758" s="129"/>
      <c r="DH758" s="129"/>
      <c r="DI758" s="129"/>
      <c r="DJ758" s="129"/>
      <c r="DK758" s="129"/>
      <c r="DL758" s="129"/>
      <c r="DM758" s="129"/>
      <c r="DN758" s="129"/>
      <c r="DO758" s="129"/>
      <c r="DP758" s="129"/>
      <c r="DQ758" s="129"/>
      <c r="DR758" s="129"/>
      <c r="DS758" s="129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29"/>
      <c r="ED758" s="129"/>
      <c r="ER758" s="31" t="str">
        <f>'Avoided Cost Case'!ER758</f>
        <v>Hide Row</v>
      </c>
    </row>
    <row r="759" spans="2:148" ht="15" hidden="1">
      <c r="C759" s="23" t="str">
        <f>'Avoided Cost Case'!C759</f>
        <v>Utah Sch 37 Solar</v>
      </c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0"/>
      <c r="AF759" s="130"/>
      <c r="AG759" s="130"/>
      <c r="AH759" s="130"/>
      <c r="AI759" s="130"/>
      <c r="AJ759" s="130"/>
      <c r="AK759" s="130"/>
      <c r="AL759" s="130"/>
      <c r="AM759" s="130"/>
      <c r="AN759" s="130"/>
      <c r="AO759" s="130"/>
      <c r="AP759" s="130"/>
      <c r="AQ759" s="130"/>
      <c r="AR759" s="130"/>
      <c r="AS759" s="130"/>
      <c r="AT759" s="130"/>
      <c r="AU759" s="130"/>
      <c r="AV759" s="130"/>
      <c r="AW759" s="130"/>
      <c r="AX759" s="130"/>
      <c r="AY759" s="130"/>
      <c r="AZ759" s="130"/>
      <c r="BA759" s="130"/>
      <c r="BB759" s="130"/>
      <c r="BC759" s="130"/>
      <c r="BD759" s="130"/>
      <c r="BE759" s="130"/>
      <c r="BF759" s="130"/>
      <c r="BG759" s="130"/>
      <c r="BH759" s="130"/>
      <c r="BI759" s="130"/>
      <c r="BJ759" s="130"/>
      <c r="BK759" s="130"/>
      <c r="BL759" s="130"/>
      <c r="BM759" s="130"/>
      <c r="BN759" s="130"/>
      <c r="BO759" s="130"/>
      <c r="BP759" s="130"/>
      <c r="BQ759" s="130"/>
      <c r="BR759" s="130"/>
      <c r="BS759" s="130"/>
      <c r="BT759" s="130"/>
      <c r="BU759" s="130"/>
      <c r="BV759" s="130"/>
      <c r="BW759" s="130"/>
      <c r="BX759" s="130"/>
      <c r="BY759" s="130"/>
      <c r="BZ759" s="130"/>
      <c r="CA759" s="130"/>
      <c r="CB759" s="130"/>
      <c r="CC759" s="130"/>
      <c r="CD759" s="130"/>
      <c r="CE759" s="130"/>
      <c r="CF759" s="130"/>
      <c r="CG759" s="130"/>
      <c r="CH759" s="130"/>
      <c r="CI759" s="130"/>
      <c r="CJ759" s="130"/>
      <c r="CK759" s="130"/>
      <c r="CL759" s="130"/>
      <c r="CM759" s="130"/>
      <c r="CN759" s="130"/>
      <c r="CO759" s="130"/>
      <c r="CP759" s="130"/>
      <c r="CQ759" s="130"/>
      <c r="CR759" s="130"/>
      <c r="CS759" s="130"/>
      <c r="CT759" s="130"/>
      <c r="CU759" s="130"/>
      <c r="CV759" s="130"/>
      <c r="CW759" s="130"/>
      <c r="CX759" s="130"/>
      <c r="CY759" s="130"/>
      <c r="CZ759" s="130"/>
      <c r="DA759" s="130"/>
      <c r="DB759" s="130"/>
      <c r="DC759" s="130"/>
      <c r="DD759" s="130"/>
      <c r="DE759" s="130"/>
      <c r="DF759" s="130"/>
      <c r="DG759" s="130"/>
      <c r="DH759" s="130"/>
      <c r="DI759" s="130"/>
      <c r="DJ759" s="130"/>
      <c r="DK759" s="130"/>
      <c r="DL759" s="130"/>
      <c r="DM759" s="130"/>
      <c r="DN759" s="130"/>
      <c r="DO759" s="130"/>
      <c r="DP759" s="130"/>
      <c r="DQ759" s="130"/>
      <c r="DR759" s="130"/>
      <c r="DS759" s="130"/>
      <c r="DT759" s="130"/>
      <c r="DU759" s="130"/>
      <c r="DV759" s="130"/>
      <c r="DW759" s="130"/>
      <c r="DX759" s="130"/>
      <c r="DY759" s="130"/>
      <c r="DZ759" s="130"/>
      <c r="EA759" s="130"/>
      <c r="EB759" s="130"/>
      <c r="EC759" s="130"/>
      <c r="ED759" s="130"/>
      <c r="EE759" s="131"/>
      <c r="EF759" s="58"/>
      <c r="EG759" s="87"/>
      <c r="EH759" s="58"/>
      <c r="EI759" s="58"/>
      <c r="EJ759" s="58"/>
      <c r="EK759" s="58"/>
      <c r="EL759" s="58"/>
      <c r="EM759" s="58"/>
      <c r="EN759" s="58"/>
      <c r="EO759" s="58"/>
      <c r="EP759" s="58"/>
      <c r="EQ759" s="58"/>
      <c r="ER759" s="31" t="str">
        <f>'Avoided Cost Case'!ER759</f>
        <v>Hide Row</v>
      </c>
    </row>
    <row r="760" spans="2:148" hidden="1">
      <c r="B760" s="23" t="s">
        <v>6</v>
      </c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  <c r="BP760" s="129"/>
      <c r="BQ760" s="129"/>
      <c r="BR760" s="129"/>
      <c r="BS760" s="129"/>
      <c r="BT760" s="129"/>
      <c r="BU760" s="129"/>
      <c r="BV760" s="129"/>
      <c r="BW760" s="129"/>
      <c r="BX760" s="129"/>
      <c r="BY760" s="129"/>
      <c r="BZ760" s="129"/>
      <c r="CA760" s="129"/>
      <c r="CB760" s="129"/>
      <c r="CC760" s="129"/>
      <c r="CD760" s="129"/>
      <c r="CE760" s="129"/>
      <c r="CF760" s="129"/>
      <c r="CG760" s="129"/>
      <c r="CH760" s="129"/>
      <c r="CI760" s="129"/>
      <c r="CJ760" s="129"/>
      <c r="CK760" s="129"/>
      <c r="CL760" s="129"/>
      <c r="CM760" s="129"/>
      <c r="CN760" s="129"/>
      <c r="CO760" s="129"/>
      <c r="CP760" s="129"/>
      <c r="CQ760" s="129"/>
      <c r="CR760" s="129"/>
      <c r="CS760" s="129"/>
      <c r="CT760" s="129"/>
      <c r="CU760" s="129"/>
      <c r="CV760" s="129"/>
      <c r="CW760" s="129"/>
      <c r="CX760" s="129"/>
      <c r="CY760" s="129"/>
      <c r="CZ760" s="129"/>
      <c r="DA760" s="129"/>
      <c r="DB760" s="129"/>
      <c r="DC760" s="129"/>
      <c r="DD760" s="129"/>
      <c r="DE760" s="129"/>
      <c r="DF760" s="129"/>
      <c r="DG760" s="129"/>
      <c r="DH760" s="129"/>
      <c r="DI760" s="129"/>
      <c r="DJ760" s="129"/>
      <c r="DK760" s="129"/>
      <c r="DL760" s="129"/>
      <c r="DM760" s="129"/>
      <c r="DN760" s="129"/>
      <c r="DO760" s="129"/>
      <c r="DP760" s="129"/>
      <c r="DQ760" s="129"/>
      <c r="DR760" s="129"/>
      <c r="DS760" s="129"/>
      <c r="DT760" s="129"/>
      <c r="DU760" s="129"/>
      <c r="DV760" s="129"/>
      <c r="DW760" s="129"/>
      <c r="DX760" s="129"/>
      <c r="DY760" s="129"/>
      <c r="DZ760" s="129"/>
      <c r="EA760" s="129"/>
      <c r="EB760" s="129"/>
      <c r="EC760" s="129"/>
      <c r="ED760" s="129"/>
      <c r="EF760" s="58"/>
      <c r="EG760" s="87"/>
      <c r="EH760" s="58"/>
      <c r="EI760" s="58"/>
      <c r="EJ760" s="58"/>
      <c r="EK760" s="58"/>
      <c r="EL760" s="58"/>
      <c r="EM760" s="58"/>
      <c r="EN760" s="58"/>
      <c r="EO760" s="58"/>
      <c r="EP760" s="58"/>
      <c r="EQ760" s="58"/>
    </row>
    <row r="761" spans="2:148" ht="15" hidden="1">
      <c r="B761" s="24"/>
      <c r="C761" s="23" t="str">
        <f>'Avoided Cost Case'!C761</f>
        <v>Wind Integration Charge - $/MWH (Existing)</v>
      </c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132"/>
      <c r="AB761" s="132"/>
      <c r="AC761" s="132"/>
      <c r="AD761" s="132"/>
      <c r="AE761" s="132"/>
      <c r="AF761" s="132"/>
      <c r="AG761" s="132"/>
      <c r="AH761" s="132"/>
      <c r="AI761" s="132"/>
      <c r="AJ761" s="132"/>
      <c r="AK761" s="132"/>
      <c r="AL761" s="132"/>
      <c r="AM761" s="132"/>
      <c r="AN761" s="132"/>
      <c r="AO761" s="132"/>
      <c r="AP761" s="132"/>
      <c r="AQ761" s="132"/>
      <c r="AR761" s="132"/>
      <c r="AS761" s="132"/>
      <c r="AT761" s="132"/>
      <c r="AU761" s="132"/>
      <c r="AV761" s="132"/>
      <c r="AW761" s="132"/>
      <c r="AX761" s="132"/>
      <c r="AY761" s="132"/>
      <c r="AZ761" s="132"/>
      <c r="BA761" s="132"/>
      <c r="BB761" s="132"/>
      <c r="BC761" s="132"/>
      <c r="BD761" s="132"/>
      <c r="BE761" s="132"/>
      <c r="BF761" s="132"/>
      <c r="BG761" s="132"/>
      <c r="BH761" s="132"/>
      <c r="BI761" s="132"/>
      <c r="BJ761" s="132"/>
      <c r="BK761" s="132"/>
      <c r="BL761" s="132"/>
      <c r="BM761" s="132"/>
      <c r="BN761" s="132"/>
      <c r="BO761" s="132"/>
      <c r="BP761" s="132"/>
      <c r="BQ761" s="132"/>
      <c r="BR761" s="132"/>
      <c r="BS761" s="132"/>
      <c r="BT761" s="132"/>
      <c r="BU761" s="132"/>
      <c r="BV761" s="132"/>
      <c r="BW761" s="132"/>
      <c r="BX761" s="132"/>
      <c r="BY761" s="132"/>
      <c r="BZ761" s="132"/>
      <c r="CA761" s="132"/>
      <c r="CB761" s="132"/>
      <c r="CC761" s="132"/>
      <c r="CD761" s="132"/>
      <c r="CE761" s="132"/>
      <c r="CF761" s="132"/>
      <c r="CG761" s="132"/>
      <c r="CH761" s="132"/>
      <c r="CI761" s="132"/>
      <c r="CJ761" s="132"/>
      <c r="CK761" s="132"/>
      <c r="CL761" s="132"/>
      <c r="CM761" s="132"/>
      <c r="CN761" s="132"/>
      <c r="CO761" s="132"/>
      <c r="CP761" s="132"/>
      <c r="CQ761" s="132"/>
      <c r="CR761" s="132"/>
      <c r="CS761" s="132"/>
      <c r="CT761" s="132"/>
      <c r="CU761" s="132"/>
      <c r="CV761" s="132"/>
      <c r="CW761" s="132"/>
      <c r="CX761" s="132"/>
      <c r="CY761" s="132"/>
      <c r="CZ761" s="132"/>
      <c r="DA761" s="132"/>
      <c r="DB761" s="132"/>
      <c r="DC761" s="132"/>
      <c r="DD761" s="132"/>
      <c r="DE761" s="132"/>
      <c r="DF761" s="132"/>
      <c r="DG761" s="132"/>
      <c r="DH761" s="132"/>
      <c r="DI761" s="132"/>
      <c r="DJ761" s="132"/>
      <c r="DK761" s="132"/>
      <c r="DL761" s="132"/>
      <c r="DM761" s="132"/>
      <c r="DN761" s="132"/>
      <c r="DO761" s="132"/>
      <c r="DP761" s="132"/>
      <c r="DQ761" s="132"/>
      <c r="DR761" s="132"/>
      <c r="DS761" s="132"/>
      <c r="DT761" s="132"/>
      <c r="DU761" s="132"/>
      <c r="DV761" s="132"/>
      <c r="DW761" s="132"/>
      <c r="DX761" s="132"/>
      <c r="DY761" s="132"/>
      <c r="DZ761" s="132"/>
      <c r="EA761" s="132"/>
      <c r="EB761" s="132"/>
      <c r="EC761" s="132"/>
      <c r="ED761" s="132"/>
      <c r="EE761" s="133"/>
      <c r="EF761" s="58"/>
      <c r="EG761" s="87"/>
      <c r="EH761" s="58"/>
      <c r="EI761" s="58"/>
      <c r="EJ761" s="58"/>
      <c r="EK761" s="58"/>
      <c r="EL761" s="58"/>
      <c r="EM761" s="58"/>
      <c r="EN761" s="58"/>
      <c r="EO761" s="58"/>
      <c r="EP761" s="58"/>
      <c r="EQ761" s="58"/>
    </row>
    <row r="762" spans="2:148" hidden="1">
      <c r="B762" s="24"/>
      <c r="C762" s="23" t="s">
        <v>7</v>
      </c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  <c r="BP762" s="129"/>
      <c r="BQ762" s="129"/>
      <c r="BR762" s="129"/>
      <c r="BS762" s="129"/>
      <c r="BT762" s="129"/>
      <c r="BU762" s="129"/>
      <c r="BV762" s="129"/>
      <c r="BW762" s="129"/>
      <c r="BX762" s="129"/>
      <c r="BY762" s="129"/>
      <c r="BZ762" s="129"/>
      <c r="CA762" s="129"/>
      <c r="CB762" s="129"/>
      <c r="CC762" s="129"/>
      <c r="CD762" s="129"/>
      <c r="CE762" s="129"/>
      <c r="CF762" s="129"/>
      <c r="CG762" s="129"/>
      <c r="CH762" s="129"/>
      <c r="CI762" s="129"/>
      <c r="CJ762" s="129"/>
      <c r="CK762" s="129"/>
      <c r="CL762" s="129"/>
      <c r="CM762" s="129"/>
      <c r="CN762" s="129"/>
      <c r="CO762" s="129"/>
      <c r="CP762" s="129"/>
      <c r="CQ762" s="129"/>
      <c r="CR762" s="129"/>
      <c r="CS762" s="129"/>
      <c r="CT762" s="129"/>
      <c r="CU762" s="129"/>
      <c r="CV762" s="129"/>
      <c r="CW762" s="129"/>
      <c r="CX762" s="129"/>
      <c r="CY762" s="129"/>
      <c r="CZ762" s="129"/>
      <c r="DA762" s="129"/>
      <c r="DB762" s="129"/>
      <c r="DC762" s="129"/>
      <c r="DD762" s="129"/>
      <c r="DE762" s="129"/>
      <c r="DF762" s="129"/>
      <c r="DG762" s="129"/>
      <c r="DH762" s="129"/>
      <c r="DI762" s="129"/>
      <c r="DJ762" s="129"/>
      <c r="DK762" s="129"/>
      <c r="DL762" s="129"/>
      <c r="DM762" s="129"/>
      <c r="DN762" s="129"/>
      <c r="DO762" s="129"/>
      <c r="DP762" s="129"/>
      <c r="DQ762" s="129"/>
      <c r="DR762" s="129"/>
      <c r="DS762" s="129"/>
      <c r="DT762" s="129"/>
      <c r="DU762" s="129"/>
      <c r="DV762" s="129"/>
      <c r="DW762" s="129"/>
      <c r="DX762" s="129"/>
      <c r="DY762" s="129"/>
      <c r="DZ762" s="129"/>
      <c r="EA762" s="129"/>
      <c r="EB762" s="129"/>
      <c r="EC762" s="129"/>
      <c r="ED762" s="129"/>
      <c r="EF762" s="58"/>
      <c r="EG762" s="87"/>
      <c r="EH762" s="58"/>
      <c r="EI762" s="58"/>
      <c r="EJ762" s="58"/>
      <c r="EK762" s="58"/>
      <c r="EL762" s="58"/>
      <c r="EM762" s="58"/>
      <c r="EN762" s="58"/>
      <c r="EO762" s="58"/>
      <c r="EP762" s="58"/>
      <c r="EQ762" s="58"/>
    </row>
    <row r="763" spans="2:148" hidden="1"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  <c r="BP763" s="129"/>
      <c r="BQ763" s="129"/>
      <c r="BR763" s="129"/>
      <c r="BS763" s="129"/>
      <c r="BT763" s="129"/>
      <c r="BU763" s="129"/>
      <c r="BV763" s="129"/>
      <c r="BW763" s="129"/>
      <c r="BX763" s="129"/>
      <c r="BY763" s="129"/>
      <c r="BZ763" s="129"/>
      <c r="CA763" s="129"/>
      <c r="CB763" s="129"/>
      <c r="CC763" s="129"/>
      <c r="CD763" s="129"/>
      <c r="CE763" s="129"/>
      <c r="CF763" s="129"/>
      <c r="CG763" s="129"/>
      <c r="CH763" s="129"/>
      <c r="CI763" s="129"/>
      <c r="CJ763" s="129"/>
      <c r="CK763" s="129"/>
      <c r="CL763" s="129"/>
      <c r="CM763" s="129"/>
      <c r="CN763" s="129"/>
      <c r="CO763" s="129"/>
      <c r="CP763" s="129"/>
      <c r="CQ763" s="129"/>
      <c r="CR763" s="129"/>
      <c r="CS763" s="129"/>
      <c r="CT763" s="129"/>
      <c r="CU763" s="129"/>
      <c r="CV763" s="129"/>
      <c r="CW763" s="129"/>
      <c r="CX763" s="129"/>
      <c r="CY763" s="129"/>
      <c r="CZ763" s="129"/>
      <c r="DA763" s="129"/>
      <c r="DB763" s="129"/>
      <c r="DC763" s="129"/>
      <c r="DD763" s="129"/>
      <c r="DE763" s="129"/>
      <c r="DF763" s="129"/>
      <c r="DG763" s="129"/>
      <c r="DH763" s="129"/>
      <c r="DI763" s="129"/>
      <c r="DJ763" s="129"/>
      <c r="DK763" s="129"/>
      <c r="DL763" s="129"/>
      <c r="DM763" s="129"/>
      <c r="DN763" s="129"/>
      <c r="DO763" s="129"/>
      <c r="DP763" s="129"/>
      <c r="DQ763" s="129"/>
      <c r="DR763" s="129"/>
      <c r="DS763" s="129"/>
      <c r="DT763" s="129"/>
      <c r="DU763" s="129"/>
      <c r="DV763" s="129"/>
      <c r="DW763" s="129"/>
      <c r="DX763" s="129"/>
      <c r="DY763" s="129"/>
      <c r="DZ763" s="129"/>
      <c r="EA763" s="129"/>
      <c r="EB763" s="129"/>
      <c r="EC763" s="129"/>
      <c r="ED763" s="129"/>
      <c r="EF763" s="58"/>
      <c r="EG763" s="87"/>
      <c r="EH763" s="58"/>
      <c r="EI763" s="58"/>
      <c r="EJ763" s="58"/>
      <c r="EK763" s="58"/>
      <c r="EL763" s="58"/>
      <c r="EM763" s="58"/>
      <c r="EN763" s="58"/>
      <c r="EO763" s="58"/>
      <c r="EP763" s="58"/>
      <c r="EQ763" s="58"/>
    </row>
    <row r="764" spans="2:148" hidden="1">
      <c r="B764" s="22" t="str">
        <f>'Avoided Cost Case'!B764</f>
        <v>Incremental Wind Integration Costs</v>
      </c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  <c r="BP764" s="129"/>
      <c r="BQ764" s="129"/>
      <c r="BR764" s="129"/>
      <c r="BS764" s="129"/>
      <c r="BT764" s="129"/>
      <c r="BU764" s="129"/>
      <c r="BV764" s="129"/>
      <c r="BW764" s="129"/>
      <c r="BX764" s="129"/>
      <c r="BY764" s="129"/>
      <c r="BZ764" s="129"/>
      <c r="CA764" s="129"/>
      <c r="CB764" s="129"/>
      <c r="CC764" s="129"/>
      <c r="CD764" s="129"/>
      <c r="CE764" s="129"/>
      <c r="CF764" s="129"/>
      <c r="CG764" s="129"/>
      <c r="CH764" s="129"/>
      <c r="CI764" s="129"/>
      <c r="CJ764" s="129"/>
      <c r="CK764" s="129"/>
      <c r="CL764" s="129"/>
      <c r="CM764" s="129"/>
      <c r="CN764" s="129"/>
      <c r="CO764" s="129"/>
      <c r="CP764" s="129"/>
      <c r="CQ764" s="129"/>
      <c r="CR764" s="129"/>
      <c r="CS764" s="129"/>
      <c r="CT764" s="129"/>
      <c r="CU764" s="129"/>
      <c r="CV764" s="129"/>
      <c r="CW764" s="129"/>
      <c r="CX764" s="129"/>
      <c r="CY764" s="129"/>
      <c r="CZ764" s="129"/>
      <c r="DA764" s="129"/>
      <c r="DB764" s="129"/>
      <c r="DC764" s="129"/>
      <c r="DD764" s="129"/>
      <c r="DE764" s="129"/>
      <c r="DF764" s="129"/>
      <c r="DG764" s="129"/>
      <c r="DH764" s="129"/>
      <c r="DI764" s="129"/>
      <c r="DJ764" s="129"/>
      <c r="DK764" s="129"/>
      <c r="DL764" s="129"/>
      <c r="DM764" s="129"/>
      <c r="DN764" s="129"/>
      <c r="DO764" s="129"/>
      <c r="DP764" s="129"/>
      <c r="DQ764" s="129"/>
      <c r="DR764" s="129"/>
      <c r="DS764" s="129"/>
      <c r="DT764" s="129"/>
      <c r="DU764" s="129"/>
      <c r="DV764" s="129"/>
      <c r="DW764" s="129"/>
      <c r="DX764" s="129"/>
      <c r="DY764" s="129"/>
      <c r="DZ764" s="129"/>
      <c r="EA764" s="129"/>
      <c r="EB764" s="129"/>
      <c r="EC764" s="129"/>
      <c r="ED764" s="129"/>
      <c r="ER764" s="57"/>
    </row>
    <row r="765" spans="2:148" hidden="1">
      <c r="B765" s="24"/>
      <c r="C765" s="53" t="str">
        <f>'Avoided Cost Case'!C765</f>
        <v>Not Used</v>
      </c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  <c r="BP765" s="129"/>
      <c r="BQ765" s="129"/>
      <c r="BR765" s="129"/>
      <c r="BS765" s="129"/>
      <c r="BT765" s="129"/>
      <c r="BU765" s="129"/>
      <c r="BV765" s="129"/>
      <c r="BW765" s="129"/>
      <c r="BX765" s="129"/>
      <c r="BY765" s="129"/>
      <c r="BZ765" s="129"/>
      <c r="CA765" s="129"/>
      <c r="CB765" s="129"/>
      <c r="CC765" s="129"/>
      <c r="CD765" s="129"/>
      <c r="CE765" s="129"/>
      <c r="CF765" s="129"/>
      <c r="CG765" s="129"/>
      <c r="CH765" s="129"/>
      <c r="CI765" s="129"/>
      <c r="CJ765" s="129"/>
      <c r="CK765" s="129"/>
      <c r="CL765" s="129"/>
      <c r="CM765" s="129"/>
      <c r="CN765" s="129"/>
      <c r="CO765" s="129"/>
      <c r="CP765" s="129"/>
      <c r="CQ765" s="129"/>
      <c r="CR765" s="129"/>
      <c r="CS765" s="129"/>
      <c r="CT765" s="129"/>
      <c r="CU765" s="129"/>
      <c r="CV765" s="129"/>
      <c r="CW765" s="129"/>
      <c r="CX765" s="129"/>
      <c r="CY765" s="129"/>
      <c r="CZ765" s="129"/>
      <c r="DA765" s="129"/>
      <c r="DB765" s="129"/>
      <c r="DC765" s="129"/>
      <c r="DD765" s="129"/>
      <c r="DE765" s="129"/>
      <c r="DF765" s="129"/>
      <c r="DG765" s="129"/>
      <c r="DH765" s="129"/>
      <c r="DI765" s="129"/>
      <c r="DJ765" s="129"/>
      <c r="DK765" s="129"/>
      <c r="DL765" s="129"/>
      <c r="DM765" s="129"/>
      <c r="DN765" s="129"/>
      <c r="DO765" s="129"/>
      <c r="DP765" s="129"/>
      <c r="DQ765" s="129"/>
      <c r="DR765" s="129"/>
      <c r="DS765" s="129"/>
      <c r="DT765" s="129"/>
      <c r="DU765" s="129"/>
      <c r="DV765" s="129"/>
      <c r="DW765" s="129"/>
      <c r="DX765" s="129"/>
      <c r="DY765" s="129"/>
      <c r="DZ765" s="129"/>
      <c r="EA765" s="129"/>
      <c r="EB765" s="129"/>
      <c r="EC765" s="129"/>
      <c r="ED765" s="129"/>
      <c r="EF765" s="22"/>
      <c r="EG765" s="134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31" t="str">
        <f>'Avoided Cost Case'!ER765</f>
        <v>Hide Row</v>
      </c>
    </row>
    <row r="766" spans="2:148" hidden="1">
      <c r="B766" s="22" t="str">
        <f>'Avoided Cost Case'!B766</f>
        <v>QF Potential Wind</v>
      </c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  <c r="BP766" s="129"/>
      <c r="BQ766" s="129"/>
      <c r="BR766" s="129"/>
      <c r="BS766" s="129"/>
      <c r="BT766" s="129"/>
      <c r="BU766" s="129"/>
      <c r="BV766" s="129"/>
      <c r="BW766" s="129"/>
      <c r="BX766" s="129"/>
      <c r="BY766" s="129"/>
      <c r="BZ766" s="129"/>
      <c r="CA766" s="129"/>
      <c r="CB766" s="129"/>
      <c r="CC766" s="129"/>
      <c r="CD766" s="129"/>
      <c r="CE766" s="129"/>
      <c r="CF766" s="129"/>
      <c r="CG766" s="129"/>
      <c r="CH766" s="129"/>
      <c r="CI766" s="129"/>
      <c r="CJ766" s="129"/>
      <c r="CK766" s="129"/>
      <c r="CL766" s="129"/>
      <c r="CM766" s="129"/>
      <c r="CN766" s="129"/>
      <c r="CO766" s="129"/>
      <c r="CP766" s="129"/>
      <c r="CQ766" s="129"/>
      <c r="CR766" s="129"/>
      <c r="CS766" s="129"/>
      <c r="CT766" s="129"/>
      <c r="CU766" s="129"/>
      <c r="CV766" s="129"/>
      <c r="CW766" s="129"/>
      <c r="CX766" s="129"/>
      <c r="CY766" s="129"/>
      <c r="CZ766" s="129"/>
      <c r="DA766" s="129"/>
      <c r="DB766" s="129"/>
      <c r="DC766" s="129"/>
      <c r="DD766" s="129"/>
      <c r="DE766" s="129"/>
      <c r="DF766" s="129"/>
      <c r="DG766" s="129"/>
      <c r="DH766" s="129"/>
      <c r="DI766" s="129"/>
      <c r="DJ766" s="129"/>
      <c r="DK766" s="129"/>
      <c r="DL766" s="129"/>
      <c r="DM766" s="129"/>
      <c r="DN766" s="129"/>
      <c r="DO766" s="129"/>
      <c r="DP766" s="129"/>
      <c r="DQ766" s="129"/>
      <c r="DR766" s="129"/>
      <c r="DS766" s="129"/>
      <c r="DT766" s="129"/>
      <c r="DU766" s="129"/>
      <c r="DV766" s="129"/>
      <c r="DW766" s="129"/>
      <c r="DX766" s="129"/>
      <c r="DY766" s="129"/>
      <c r="DZ766" s="129"/>
      <c r="EA766" s="129"/>
      <c r="EB766" s="129"/>
      <c r="EC766" s="129"/>
      <c r="ED766" s="129"/>
    </row>
    <row r="767" spans="2:148" hidden="1">
      <c r="C767" s="23" t="str">
        <f>'Avoided Cost Case'!C767</f>
        <v>Potential QFs  - BPA NITS</v>
      </c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  <c r="BP767" s="129"/>
      <c r="BQ767" s="129"/>
      <c r="BR767" s="129"/>
      <c r="BS767" s="129"/>
      <c r="BT767" s="129"/>
      <c r="BU767" s="129"/>
      <c r="BV767" s="129"/>
      <c r="BW767" s="129"/>
      <c r="BX767" s="129"/>
      <c r="BY767" s="129"/>
      <c r="BZ767" s="129"/>
      <c r="CA767" s="129"/>
      <c r="CB767" s="129"/>
      <c r="CC767" s="129"/>
      <c r="CD767" s="129"/>
      <c r="CE767" s="129"/>
      <c r="CF767" s="129"/>
      <c r="CG767" s="129"/>
      <c r="CH767" s="129"/>
      <c r="CI767" s="129"/>
      <c r="CJ767" s="129"/>
      <c r="CK767" s="129"/>
      <c r="CL767" s="129"/>
      <c r="CM767" s="129"/>
      <c r="CN767" s="129"/>
      <c r="CO767" s="129"/>
      <c r="CP767" s="129"/>
      <c r="CQ767" s="129"/>
      <c r="CR767" s="129"/>
      <c r="CS767" s="129"/>
      <c r="CT767" s="129"/>
      <c r="CU767" s="129"/>
      <c r="CV767" s="129"/>
      <c r="CW767" s="129"/>
      <c r="CX767" s="129"/>
      <c r="CY767" s="129"/>
      <c r="CZ767" s="129"/>
      <c r="DA767" s="129"/>
      <c r="DB767" s="129"/>
      <c r="DC767" s="129"/>
      <c r="DD767" s="129"/>
      <c r="DE767" s="129"/>
      <c r="DF767" s="129"/>
      <c r="DG767" s="129"/>
      <c r="DH767" s="129"/>
      <c r="DI767" s="129"/>
      <c r="DJ767" s="129"/>
      <c r="DK767" s="129"/>
      <c r="DL767" s="129"/>
      <c r="DM767" s="129"/>
      <c r="DN767" s="129"/>
      <c r="DO767" s="129"/>
      <c r="DP767" s="129"/>
      <c r="DQ767" s="129"/>
      <c r="DR767" s="129"/>
      <c r="DS767" s="129"/>
      <c r="DT767" s="129"/>
      <c r="DU767" s="129"/>
      <c r="DV767" s="129"/>
      <c r="DW767" s="129"/>
      <c r="DX767" s="129"/>
      <c r="DY767" s="129"/>
      <c r="DZ767" s="129"/>
      <c r="EA767" s="129"/>
      <c r="EB767" s="129"/>
      <c r="EC767" s="129"/>
      <c r="ED767" s="129"/>
      <c r="ER767" s="31" t="str">
        <f>'Avoided Cost Case'!ER767</f>
        <v>Hide Row</v>
      </c>
    </row>
    <row r="768" spans="2:148" hidden="1">
      <c r="C768" s="23" t="str">
        <f>'Avoided Cost Case'!C768</f>
        <v>Potential QFs  - Central Oregon</v>
      </c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  <c r="BP768" s="129"/>
      <c r="BQ768" s="129"/>
      <c r="BR768" s="129"/>
      <c r="BS768" s="129"/>
      <c r="BT768" s="129"/>
      <c r="BU768" s="129"/>
      <c r="BV768" s="129"/>
      <c r="BW768" s="129"/>
      <c r="BX768" s="129"/>
      <c r="BY768" s="129"/>
      <c r="BZ768" s="129"/>
      <c r="CA768" s="129"/>
      <c r="CB768" s="129"/>
      <c r="CC768" s="129"/>
      <c r="CD768" s="129"/>
      <c r="CE768" s="129"/>
      <c r="CF768" s="129"/>
      <c r="CG768" s="129"/>
      <c r="CH768" s="129"/>
      <c r="CI768" s="129"/>
      <c r="CJ768" s="129"/>
      <c r="CK768" s="129"/>
      <c r="CL768" s="129"/>
      <c r="CM768" s="129"/>
      <c r="CN768" s="129"/>
      <c r="CO768" s="129"/>
      <c r="CP768" s="129"/>
      <c r="CQ768" s="129"/>
      <c r="CR768" s="129"/>
      <c r="CS768" s="129"/>
      <c r="CT768" s="129"/>
      <c r="CU768" s="129"/>
      <c r="CV768" s="129"/>
      <c r="CW768" s="129"/>
      <c r="CX768" s="129"/>
      <c r="CY768" s="129"/>
      <c r="CZ768" s="129"/>
      <c r="DA768" s="129"/>
      <c r="DB768" s="129"/>
      <c r="DC768" s="129"/>
      <c r="DD768" s="129"/>
      <c r="DE768" s="129"/>
      <c r="DF768" s="129"/>
      <c r="DG768" s="129"/>
      <c r="DH768" s="129"/>
      <c r="DI768" s="129"/>
      <c r="DJ768" s="129"/>
      <c r="DK768" s="129"/>
      <c r="DL768" s="129"/>
      <c r="DM768" s="129"/>
      <c r="DN768" s="129"/>
      <c r="DO768" s="129"/>
      <c r="DP768" s="129"/>
      <c r="DQ768" s="129"/>
      <c r="DR768" s="129"/>
      <c r="DS768" s="129"/>
      <c r="DT768" s="129"/>
      <c r="DU768" s="129"/>
      <c r="DV768" s="129"/>
      <c r="DW768" s="129"/>
      <c r="DX768" s="129"/>
      <c r="DY768" s="129"/>
      <c r="DZ768" s="129"/>
      <c r="EA768" s="129"/>
      <c r="EB768" s="129"/>
      <c r="EC768" s="129"/>
      <c r="ED768" s="129"/>
      <c r="ER768" s="31" t="str">
        <f>'Avoided Cost Case'!ER768</f>
        <v>Hide Row</v>
      </c>
    </row>
    <row r="769" spans="2:148" hidden="1">
      <c r="C769" s="23" t="str">
        <f>'Avoided Cost Case'!C769</f>
        <v>Potential QFs  - Clover</v>
      </c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  <c r="BP769" s="129"/>
      <c r="BQ769" s="129"/>
      <c r="BR769" s="129"/>
      <c r="BS769" s="129"/>
      <c r="BT769" s="129"/>
      <c r="BU769" s="129"/>
      <c r="BV769" s="129"/>
      <c r="BW769" s="129"/>
      <c r="BX769" s="129"/>
      <c r="BY769" s="129"/>
      <c r="BZ769" s="129"/>
      <c r="CA769" s="129"/>
      <c r="CB769" s="129"/>
      <c r="CC769" s="129"/>
      <c r="CD769" s="129"/>
      <c r="CE769" s="129"/>
      <c r="CF769" s="129"/>
      <c r="CG769" s="129"/>
      <c r="CH769" s="129"/>
      <c r="CI769" s="129"/>
      <c r="CJ769" s="129"/>
      <c r="CK769" s="129"/>
      <c r="CL769" s="129"/>
      <c r="CM769" s="129"/>
      <c r="CN769" s="129"/>
      <c r="CO769" s="129"/>
      <c r="CP769" s="129"/>
      <c r="CQ769" s="129"/>
      <c r="CR769" s="129"/>
      <c r="CS769" s="129"/>
      <c r="CT769" s="129"/>
      <c r="CU769" s="129"/>
      <c r="CV769" s="129"/>
      <c r="CW769" s="129"/>
      <c r="CX769" s="129"/>
      <c r="CY769" s="129"/>
      <c r="CZ769" s="129"/>
      <c r="DA769" s="129"/>
      <c r="DB769" s="129"/>
      <c r="DC769" s="129"/>
      <c r="DD769" s="129"/>
      <c r="DE769" s="129"/>
      <c r="DF769" s="129"/>
      <c r="DG769" s="129"/>
      <c r="DH769" s="129"/>
      <c r="DI769" s="129"/>
      <c r="DJ769" s="129"/>
      <c r="DK769" s="129"/>
      <c r="DL769" s="129"/>
      <c r="DM769" s="129"/>
      <c r="DN769" s="129"/>
      <c r="DO769" s="129"/>
      <c r="DP769" s="129"/>
      <c r="DQ769" s="129"/>
      <c r="DR769" s="129"/>
      <c r="DS769" s="129"/>
      <c r="DT769" s="129"/>
      <c r="DU769" s="129"/>
      <c r="DV769" s="129"/>
      <c r="DW769" s="129"/>
      <c r="DX769" s="129"/>
      <c r="DY769" s="129"/>
      <c r="DZ769" s="129"/>
      <c r="EA769" s="129"/>
      <c r="EB769" s="129"/>
      <c r="EC769" s="129"/>
      <c r="ED769" s="129"/>
      <c r="ER769" s="31" t="str">
        <f>'Avoided Cost Case'!ER769</f>
        <v>Hide Row</v>
      </c>
    </row>
    <row r="770" spans="2:148" hidden="1">
      <c r="C770" s="23" t="str">
        <f>'Avoided Cost Case'!C770</f>
        <v>Potential QFs  - Goshen</v>
      </c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  <c r="BP770" s="129"/>
      <c r="BQ770" s="129"/>
      <c r="BR770" s="129"/>
      <c r="BS770" s="129"/>
      <c r="BT770" s="129"/>
      <c r="BU770" s="129"/>
      <c r="BV770" s="129"/>
      <c r="BW770" s="129"/>
      <c r="BX770" s="129"/>
      <c r="BY770" s="129"/>
      <c r="BZ770" s="129"/>
      <c r="CA770" s="129"/>
      <c r="CB770" s="129"/>
      <c r="CC770" s="129"/>
      <c r="CD770" s="129"/>
      <c r="CE770" s="129"/>
      <c r="CF770" s="129"/>
      <c r="CG770" s="129"/>
      <c r="CH770" s="129"/>
      <c r="CI770" s="129"/>
      <c r="CJ770" s="129"/>
      <c r="CK770" s="129"/>
      <c r="CL770" s="129"/>
      <c r="CM770" s="129"/>
      <c r="CN770" s="129"/>
      <c r="CO770" s="129"/>
      <c r="CP770" s="129"/>
      <c r="CQ770" s="129"/>
      <c r="CR770" s="129"/>
      <c r="CS770" s="129"/>
      <c r="CT770" s="129"/>
      <c r="CU770" s="129"/>
      <c r="CV770" s="129"/>
      <c r="CW770" s="129"/>
      <c r="CX770" s="129"/>
      <c r="CY770" s="129"/>
      <c r="CZ770" s="129"/>
      <c r="DA770" s="129"/>
      <c r="DB770" s="129"/>
      <c r="DC770" s="129"/>
      <c r="DD770" s="129"/>
      <c r="DE770" s="129"/>
      <c r="DF770" s="129"/>
      <c r="DG770" s="129"/>
      <c r="DH770" s="129"/>
      <c r="DI770" s="129"/>
      <c r="DJ770" s="129"/>
      <c r="DK770" s="129"/>
      <c r="DL770" s="129"/>
      <c r="DM770" s="129"/>
      <c r="DN770" s="129"/>
      <c r="DO770" s="129"/>
      <c r="DP770" s="129"/>
      <c r="DQ770" s="129"/>
      <c r="DR770" s="129"/>
      <c r="DS770" s="129"/>
      <c r="DT770" s="129"/>
      <c r="DU770" s="129"/>
      <c r="DV770" s="129"/>
      <c r="DW770" s="129"/>
      <c r="DX770" s="129"/>
      <c r="DY770" s="129"/>
      <c r="DZ770" s="129"/>
      <c r="EA770" s="129"/>
      <c r="EB770" s="129"/>
      <c r="EC770" s="129"/>
      <c r="ED770" s="129"/>
      <c r="ER770" s="31" t="str">
        <f>'Avoided Cost Case'!ER770</f>
        <v>Hide Row</v>
      </c>
    </row>
    <row r="771" spans="2:148" hidden="1">
      <c r="C771" s="23" t="str">
        <f>'Avoided Cost Case'!C771</f>
        <v>Potential QFs  - Utah North</v>
      </c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  <c r="BP771" s="129"/>
      <c r="BQ771" s="129"/>
      <c r="BR771" s="129"/>
      <c r="BS771" s="129"/>
      <c r="BT771" s="129"/>
      <c r="BU771" s="129"/>
      <c r="BV771" s="129"/>
      <c r="BW771" s="129"/>
      <c r="BX771" s="129"/>
      <c r="BY771" s="129"/>
      <c r="BZ771" s="129"/>
      <c r="CA771" s="129"/>
      <c r="CB771" s="129"/>
      <c r="CC771" s="129"/>
      <c r="CD771" s="129"/>
      <c r="CE771" s="129"/>
      <c r="CF771" s="129"/>
      <c r="CG771" s="129"/>
      <c r="CH771" s="129"/>
      <c r="CI771" s="129"/>
      <c r="CJ771" s="129"/>
      <c r="CK771" s="129"/>
      <c r="CL771" s="129"/>
      <c r="CM771" s="129"/>
      <c r="CN771" s="129"/>
      <c r="CO771" s="129"/>
      <c r="CP771" s="129"/>
      <c r="CQ771" s="129"/>
      <c r="CR771" s="129"/>
      <c r="CS771" s="129"/>
      <c r="CT771" s="129"/>
      <c r="CU771" s="129"/>
      <c r="CV771" s="129"/>
      <c r="CW771" s="129"/>
      <c r="CX771" s="129"/>
      <c r="CY771" s="129"/>
      <c r="CZ771" s="129"/>
      <c r="DA771" s="129"/>
      <c r="DB771" s="129"/>
      <c r="DC771" s="129"/>
      <c r="DD771" s="129"/>
      <c r="DE771" s="129"/>
      <c r="DF771" s="129"/>
      <c r="DG771" s="129"/>
      <c r="DH771" s="129"/>
      <c r="DI771" s="129"/>
      <c r="DJ771" s="129"/>
      <c r="DK771" s="129"/>
      <c r="DL771" s="129"/>
      <c r="DM771" s="129"/>
      <c r="DN771" s="129"/>
      <c r="DO771" s="129"/>
      <c r="DP771" s="129"/>
      <c r="DQ771" s="129"/>
      <c r="DR771" s="129"/>
      <c r="DS771" s="129"/>
      <c r="DT771" s="129"/>
      <c r="DU771" s="129"/>
      <c r="DV771" s="129"/>
      <c r="DW771" s="129"/>
      <c r="DX771" s="129"/>
      <c r="DY771" s="129"/>
      <c r="DZ771" s="129"/>
      <c r="EA771" s="129"/>
      <c r="EB771" s="129"/>
      <c r="EC771" s="129"/>
      <c r="ED771" s="129"/>
      <c r="ER771" s="31" t="str">
        <f>'Avoided Cost Case'!ER771</f>
        <v>Hide Row</v>
      </c>
    </row>
    <row r="772" spans="2:148" hidden="1">
      <c r="C772" s="23" t="str">
        <f>'Avoided Cost Case'!C772</f>
        <v>Potential QFs  - Utah South</v>
      </c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  <c r="BP772" s="129"/>
      <c r="BQ772" s="129"/>
      <c r="BR772" s="129"/>
      <c r="BS772" s="129"/>
      <c r="BT772" s="129"/>
      <c r="BU772" s="129"/>
      <c r="BV772" s="129"/>
      <c r="BW772" s="129"/>
      <c r="BX772" s="129"/>
      <c r="BY772" s="129"/>
      <c r="BZ772" s="129"/>
      <c r="CA772" s="129"/>
      <c r="CB772" s="129"/>
      <c r="CC772" s="129"/>
      <c r="CD772" s="129"/>
      <c r="CE772" s="129"/>
      <c r="CF772" s="129"/>
      <c r="CG772" s="129"/>
      <c r="CH772" s="129"/>
      <c r="CI772" s="129"/>
      <c r="CJ772" s="129"/>
      <c r="CK772" s="129"/>
      <c r="CL772" s="129"/>
      <c r="CM772" s="129"/>
      <c r="CN772" s="129"/>
      <c r="CO772" s="129"/>
      <c r="CP772" s="129"/>
      <c r="CQ772" s="129"/>
      <c r="CR772" s="129"/>
      <c r="CS772" s="129"/>
      <c r="CT772" s="129"/>
      <c r="CU772" s="129"/>
      <c r="CV772" s="129"/>
      <c r="CW772" s="129"/>
      <c r="CX772" s="129"/>
      <c r="CY772" s="129"/>
      <c r="CZ772" s="129"/>
      <c r="DA772" s="129"/>
      <c r="DB772" s="129"/>
      <c r="DC772" s="129"/>
      <c r="DD772" s="129"/>
      <c r="DE772" s="129"/>
      <c r="DF772" s="129"/>
      <c r="DG772" s="129"/>
      <c r="DH772" s="129"/>
      <c r="DI772" s="129"/>
      <c r="DJ772" s="129"/>
      <c r="DK772" s="129"/>
      <c r="DL772" s="129"/>
      <c r="DM772" s="129"/>
      <c r="DN772" s="129"/>
      <c r="DO772" s="129"/>
      <c r="DP772" s="129"/>
      <c r="DQ772" s="129"/>
      <c r="DR772" s="129"/>
      <c r="DS772" s="129"/>
      <c r="DT772" s="129"/>
      <c r="DU772" s="129"/>
      <c r="DV772" s="129"/>
      <c r="DW772" s="129"/>
      <c r="DX772" s="129"/>
      <c r="DY772" s="129"/>
      <c r="DZ772" s="129"/>
      <c r="EA772" s="129"/>
      <c r="EB772" s="129"/>
      <c r="EC772" s="129"/>
      <c r="ED772" s="129"/>
      <c r="ER772" s="31" t="str">
        <f>'Avoided Cost Case'!ER772</f>
        <v>Hide Row</v>
      </c>
    </row>
    <row r="773" spans="2:148" hidden="1">
      <c r="C773" s="23" t="str">
        <f>'Avoided Cost Case'!C773</f>
        <v>Potential QFs  - West Main</v>
      </c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  <c r="BP773" s="129"/>
      <c r="BQ773" s="129"/>
      <c r="BR773" s="129"/>
      <c r="BS773" s="129"/>
      <c r="BT773" s="129"/>
      <c r="BU773" s="129"/>
      <c r="BV773" s="129"/>
      <c r="BW773" s="129"/>
      <c r="BX773" s="129"/>
      <c r="BY773" s="129"/>
      <c r="BZ773" s="129"/>
      <c r="CA773" s="129"/>
      <c r="CB773" s="129"/>
      <c r="CC773" s="129"/>
      <c r="CD773" s="129"/>
      <c r="CE773" s="129"/>
      <c r="CF773" s="129"/>
      <c r="CG773" s="129"/>
      <c r="CH773" s="129"/>
      <c r="CI773" s="129"/>
      <c r="CJ773" s="129"/>
      <c r="CK773" s="129"/>
      <c r="CL773" s="129"/>
      <c r="CM773" s="129"/>
      <c r="CN773" s="129"/>
      <c r="CO773" s="129"/>
      <c r="CP773" s="129"/>
      <c r="CQ773" s="129"/>
      <c r="CR773" s="129"/>
      <c r="CS773" s="129"/>
      <c r="CT773" s="129"/>
      <c r="CU773" s="129"/>
      <c r="CV773" s="129"/>
      <c r="CW773" s="129"/>
      <c r="CX773" s="129"/>
      <c r="CY773" s="129"/>
      <c r="CZ773" s="129"/>
      <c r="DA773" s="129"/>
      <c r="DB773" s="129"/>
      <c r="DC773" s="129"/>
      <c r="DD773" s="129"/>
      <c r="DE773" s="129"/>
      <c r="DF773" s="129"/>
      <c r="DG773" s="129"/>
      <c r="DH773" s="129"/>
      <c r="DI773" s="129"/>
      <c r="DJ773" s="129"/>
      <c r="DK773" s="129"/>
      <c r="DL773" s="129"/>
      <c r="DM773" s="129"/>
      <c r="DN773" s="129"/>
      <c r="DO773" s="129"/>
      <c r="DP773" s="129"/>
      <c r="DQ773" s="129"/>
      <c r="DR773" s="129"/>
      <c r="DS773" s="129"/>
      <c r="DT773" s="129"/>
      <c r="DU773" s="129"/>
      <c r="DV773" s="129"/>
      <c r="DW773" s="129"/>
      <c r="DX773" s="129"/>
      <c r="DY773" s="129"/>
      <c r="DZ773" s="129"/>
      <c r="EA773" s="129"/>
      <c r="EB773" s="129"/>
      <c r="EC773" s="129"/>
      <c r="ED773" s="129"/>
      <c r="ER773" s="31" t="str">
        <f>'Avoided Cost Case'!ER773</f>
        <v>Hide Row</v>
      </c>
    </row>
    <row r="774" spans="2:148" ht="15" hidden="1">
      <c r="B774" s="53" t="str">
        <f>'Avoided Cost Case'!B774</f>
        <v>IRP - Wind</v>
      </c>
      <c r="C774" s="24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/>
      <c r="AH774" s="135"/>
      <c r="AI774" s="135"/>
      <c r="AJ774" s="135"/>
      <c r="AK774" s="135"/>
      <c r="AL774" s="135"/>
      <c r="AM774" s="135"/>
      <c r="AN774" s="135"/>
      <c r="AO774" s="135"/>
      <c r="AP774" s="135"/>
      <c r="AQ774" s="135"/>
      <c r="AR774" s="135"/>
      <c r="AS774" s="135"/>
      <c r="AT774" s="135"/>
      <c r="AU774" s="135"/>
      <c r="AV774" s="135"/>
      <c r="AW774" s="135"/>
      <c r="AX774" s="135"/>
      <c r="AY774" s="135"/>
      <c r="AZ774" s="135"/>
      <c r="BA774" s="135"/>
      <c r="BB774" s="135"/>
      <c r="BC774" s="135"/>
      <c r="BD774" s="135"/>
      <c r="BE774" s="135"/>
      <c r="BF774" s="135"/>
      <c r="BG774" s="135"/>
      <c r="BH774" s="135"/>
      <c r="BI774" s="135"/>
      <c r="BJ774" s="135"/>
      <c r="BK774" s="135"/>
      <c r="BL774" s="135"/>
      <c r="BM774" s="135"/>
      <c r="BN774" s="135"/>
      <c r="BO774" s="135"/>
      <c r="BP774" s="135"/>
      <c r="BQ774" s="135"/>
      <c r="BR774" s="135"/>
      <c r="BS774" s="135"/>
      <c r="BT774" s="135"/>
      <c r="BU774" s="135"/>
      <c r="BV774" s="135"/>
      <c r="BW774" s="135"/>
      <c r="BX774" s="135"/>
      <c r="BY774" s="135"/>
      <c r="BZ774" s="135"/>
      <c r="CA774" s="135"/>
      <c r="CB774" s="135"/>
      <c r="CC774" s="135"/>
      <c r="CD774" s="135"/>
      <c r="CE774" s="135"/>
      <c r="CF774" s="135"/>
      <c r="CG774" s="135"/>
      <c r="CH774" s="135"/>
      <c r="CI774" s="135"/>
      <c r="CJ774" s="135"/>
      <c r="CK774" s="135"/>
      <c r="CL774" s="135"/>
      <c r="CM774" s="135"/>
      <c r="CN774" s="135"/>
      <c r="CO774" s="135"/>
      <c r="CP774" s="135"/>
      <c r="CQ774" s="135"/>
      <c r="CR774" s="135"/>
      <c r="CS774" s="135"/>
      <c r="CT774" s="135"/>
      <c r="CU774" s="135"/>
      <c r="CV774" s="135"/>
      <c r="CW774" s="135"/>
      <c r="CX774" s="135"/>
      <c r="CY774" s="135"/>
      <c r="CZ774" s="135"/>
      <c r="DA774" s="135"/>
      <c r="DB774" s="135"/>
      <c r="DC774" s="135"/>
      <c r="DD774" s="135"/>
      <c r="DE774" s="135"/>
      <c r="DF774" s="135"/>
      <c r="DG774" s="135"/>
      <c r="DH774" s="135"/>
      <c r="DI774" s="135"/>
      <c r="DJ774" s="135"/>
      <c r="DK774" s="135"/>
      <c r="DL774" s="135"/>
      <c r="DM774" s="135"/>
      <c r="DN774" s="135"/>
      <c r="DO774" s="135"/>
      <c r="DP774" s="135"/>
      <c r="DQ774" s="135"/>
      <c r="DR774" s="135"/>
      <c r="DS774" s="135"/>
      <c r="DT774" s="135"/>
      <c r="DU774" s="135"/>
      <c r="DV774" s="135"/>
      <c r="DW774" s="135"/>
      <c r="DX774" s="135"/>
      <c r="DY774" s="135"/>
      <c r="DZ774" s="135"/>
      <c r="EA774" s="135"/>
      <c r="EB774" s="135"/>
      <c r="EC774" s="135"/>
      <c r="ED774" s="135"/>
      <c r="EE774" s="136"/>
      <c r="EF774" s="22"/>
      <c r="EG774" s="134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57"/>
    </row>
    <row r="775" spans="2:148" hidden="1">
      <c r="C775" s="53" t="str">
        <f>'Avoided Cost Case'!C775</f>
        <v>Total wind subject to incremental costs</v>
      </c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  <c r="BP775" s="129"/>
      <c r="BQ775" s="129"/>
      <c r="BR775" s="129"/>
      <c r="BS775" s="129"/>
      <c r="BT775" s="129"/>
      <c r="BU775" s="129"/>
      <c r="BV775" s="129"/>
      <c r="BW775" s="129"/>
      <c r="BX775" s="129"/>
      <c r="BY775" s="129"/>
      <c r="BZ775" s="129"/>
      <c r="CA775" s="129"/>
      <c r="CB775" s="129"/>
      <c r="CC775" s="129"/>
      <c r="CD775" s="129"/>
      <c r="CE775" s="129"/>
      <c r="CF775" s="129"/>
      <c r="CG775" s="129"/>
      <c r="CH775" s="129"/>
      <c r="CI775" s="129"/>
      <c r="CJ775" s="129"/>
      <c r="CK775" s="129"/>
      <c r="CL775" s="129"/>
      <c r="CM775" s="129"/>
      <c r="CN775" s="129"/>
      <c r="CO775" s="129"/>
      <c r="CP775" s="129"/>
      <c r="CQ775" s="129"/>
      <c r="CR775" s="129"/>
      <c r="CS775" s="129"/>
      <c r="CT775" s="129"/>
      <c r="CU775" s="129"/>
      <c r="CV775" s="129"/>
      <c r="CW775" s="129"/>
      <c r="CX775" s="129"/>
      <c r="CY775" s="129"/>
      <c r="CZ775" s="129"/>
      <c r="DA775" s="129"/>
      <c r="DB775" s="129"/>
      <c r="DC775" s="129"/>
      <c r="DD775" s="129"/>
      <c r="DE775" s="129"/>
      <c r="DF775" s="129"/>
      <c r="DG775" s="129"/>
      <c r="DH775" s="129"/>
      <c r="DI775" s="129"/>
      <c r="DJ775" s="129"/>
      <c r="DK775" s="129"/>
      <c r="DL775" s="129"/>
      <c r="DM775" s="129"/>
      <c r="DN775" s="129"/>
      <c r="DO775" s="129"/>
      <c r="DP775" s="129"/>
      <c r="DQ775" s="129"/>
      <c r="DR775" s="129"/>
      <c r="DS775" s="129"/>
      <c r="DT775" s="129"/>
      <c r="DU775" s="129"/>
      <c r="DV775" s="129"/>
      <c r="DW775" s="129"/>
      <c r="DX775" s="129"/>
      <c r="DY775" s="129"/>
      <c r="DZ775" s="129"/>
      <c r="EA775" s="129"/>
      <c r="EB775" s="129"/>
      <c r="EC775" s="129"/>
      <c r="ED775" s="129"/>
      <c r="EF775" s="22"/>
      <c r="EG775" s="134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57"/>
    </row>
    <row r="776" spans="2:148" ht="15" hidden="1">
      <c r="C776" s="53" t="str">
        <f>'Avoided Cost Case'!C776</f>
        <v>Wind Integration Charge (Incremental)</v>
      </c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132"/>
      <c r="AB776" s="132"/>
      <c r="AC776" s="132"/>
      <c r="AD776" s="132"/>
      <c r="AE776" s="132"/>
      <c r="AF776" s="132"/>
      <c r="AG776" s="132"/>
      <c r="AH776" s="132"/>
      <c r="AI776" s="132"/>
      <c r="AJ776" s="132"/>
      <c r="AK776" s="132"/>
      <c r="AL776" s="132"/>
      <c r="AM776" s="132"/>
      <c r="AN776" s="132"/>
      <c r="AO776" s="132"/>
      <c r="AP776" s="132"/>
      <c r="AQ776" s="132"/>
      <c r="AR776" s="132"/>
      <c r="AS776" s="132"/>
      <c r="AT776" s="132"/>
      <c r="AU776" s="132"/>
      <c r="AV776" s="132"/>
      <c r="AW776" s="132"/>
      <c r="AX776" s="132"/>
      <c r="AY776" s="132"/>
      <c r="AZ776" s="132"/>
      <c r="BA776" s="132"/>
      <c r="BB776" s="132"/>
      <c r="BC776" s="132"/>
      <c r="BD776" s="132"/>
      <c r="BE776" s="132"/>
      <c r="BF776" s="132"/>
      <c r="BG776" s="132"/>
      <c r="BH776" s="132"/>
      <c r="BI776" s="132"/>
      <c r="BJ776" s="132"/>
      <c r="BK776" s="132"/>
      <c r="BL776" s="132"/>
      <c r="BM776" s="132"/>
      <c r="BN776" s="132"/>
      <c r="BO776" s="132"/>
      <c r="BP776" s="132"/>
      <c r="BQ776" s="132"/>
      <c r="BR776" s="132"/>
      <c r="BS776" s="132"/>
      <c r="BT776" s="132"/>
      <c r="BU776" s="132"/>
      <c r="BV776" s="132"/>
      <c r="BW776" s="132"/>
      <c r="BX776" s="132"/>
      <c r="BY776" s="132"/>
      <c r="BZ776" s="132"/>
      <c r="CA776" s="132"/>
      <c r="CB776" s="132"/>
      <c r="CC776" s="132"/>
      <c r="CD776" s="132"/>
      <c r="CE776" s="132"/>
      <c r="CF776" s="132"/>
      <c r="CG776" s="132"/>
      <c r="CH776" s="132"/>
      <c r="CI776" s="132"/>
      <c r="CJ776" s="132"/>
      <c r="CK776" s="132"/>
      <c r="CL776" s="132"/>
      <c r="CM776" s="132"/>
      <c r="CN776" s="132"/>
      <c r="CO776" s="132"/>
      <c r="CP776" s="132"/>
      <c r="CQ776" s="132"/>
      <c r="CR776" s="132"/>
      <c r="CS776" s="132"/>
      <c r="CT776" s="132"/>
      <c r="CU776" s="132"/>
      <c r="CV776" s="132"/>
      <c r="CW776" s="132"/>
      <c r="CX776" s="132"/>
      <c r="CY776" s="132"/>
      <c r="CZ776" s="132"/>
      <c r="DA776" s="132"/>
      <c r="DB776" s="132"/>
      <c r="DC776" s="132"/>
      <c r="DD776" s="132"/>
      <c r="DE776" s="132"/>
      <c r="DF776" s="132"/>
      <c r="DG776" s="132"/>
      <c r="DH776" s="132"/>
      <c r="DI776" s="132"/>
      <c r="DJ776" s="132"/>
      <c r="DK776" s="132"/>
      <c r="DL776" s="132"/>
      <c r="DM776" s="132"/>
      <c r="DN776" s="132"/>
      <c r="DO776" s="132"/>
      <c r="DP776" s="132"/>
      <c r="DQ776" s="132"/>
      <c r="DR776" s="132"/>
      <c r="DS776" s="132"/>
      <c r="DT776" s="132"/>
      <c r="DU776" s="132"/>
      <c r="DV776" s="132"/>
      <c r="DW776" s="132"/>
      <c r="DX776" s="132"/>
      <c r="DY776" s="132"/>
      <c r="DZ776" s="132"/>
      <c r="EA776" s="132"/>
      <c r="EB776" s="132"/>
      <c r="EC776" s="132"/>
      <c r="ED776" s="132"/>
      <c r="EE776" s="133"/>
      <c r="EF776" s="22"/>
      <c r="EG776" s="134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57"/>
    </row>
    <row r="777" spans="2:148" hidden="1">
      <c r="B777" s="24"/>
      <c r="C777" s="53" t="str">
        <f>'Avoided Cost Case'!C777</f>
        <v>Wind subject to Incremental Integration - $</v>
      </c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  <c r="BP777" s="129"/>
      <c r="BQ777" s="129"/>
      <c r="BR777" s="129"/>
      <c r="BS777" s="129"/>
      <c r="BT777" s="129"/>
      <c r="BU777" s="129"/>
      <c r="BV777" s="129"/>
      <c r="BW777" s="129"/>
      <c r="BX777" s="129"/>
      <c r="BY777" s="129"/>
      <c r="BZ777" s="129"/>
      <c r="CA777" s="129"/>
      <c r="CB777" s="129"/>
      <c r="CC777" s="129"/>
      <c r="CD777" s="129"/>
      <c r="CE777" s="129"/>
      <c r="CF777" s="129"/>
      <c r="CG777" s="129"/>
      <c r="CH777" s="129"/>
      <c r="CI777" s="129"/>
      <c r="CJ777" s="129"/>
      <c r="CK777" s="129"/>
      <c r="CL777" s="129"/>
      <c r="CM777" s="129"/>
      <c r="CN777" s="129"/>
      <c r="CO777" s="129"/>
      <c r="CP777" s="129"/>
      <c r="CQ777" s="129"/>
      <c r="CR777" s="129"/>
      <c r="CS777" s="129"/>
      <c r="CT777" s="129"/>
      <c r="CU777" s="129"/>
      <c r="CV777" s="129"/>
      <c r="CW777" s="129"/>
      <c r="CX777" s="129"/>
      <c r="CY777" s="129"/>
      <c r="CZ777" s="129"/>
      <c r="DA777" s="129"/>
      <c r="DB777" s="129"/>
      <c r="DC777" s="129"/>
      <c r="DD777" s="129"/>
      <c r="DE777" s="129"/>
      <c r="DF777" s="129"/>
      <c r="DG777" s="129"/>
      <c r="DH777" s="129"/>
      <c r="DI777" s="129"/>
      <c r="DJ777" s="129"/>
      <c r="DK777" s="129"/>
      <c r="DL777" s="129"/>
      <c r="DM777" s="129"/>
      <c r="DN777" s="129"/>
      <c r="DO777" s="129"/>
      <c r="DP777" s="129"/>
      <c r="DQ777" s="129"/>
      <c r="DR777" s="129"/>
      <c r="DS777" s="129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29"/>
      <c r="ED777" s="129"/>
      <c r="EF777" s="22"/>
      <c r="EG777" s="134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57"/>
    </row>
    <row r="778" spans="2:148" hidden="1">
      <c r="B778" s="24"/>
      <c r="C778" s="53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  <c r="DB778" s="137"/>
      <c r="DC778" s="137"/>
      <c r="DD778" s="137"/>
      <c r="DE778" s="137"/>
      <c r="DF778" s="137"/>
      <c r="DG778" s="137"/>
      <c r="DH778" s="137"/>
      <c r="DI778" s="137"/>
      <c r="DJ778" s="137"/>
      <c r="DK778" s="137"/>
      <c r="DL778" s="137"/>
      <c r="DM778" s="137"/>
      <c r="DN778" s="137"/>
      <c r="DO778" s="137"/>
      <c r="DP778" s="137"/>
      <c r="DQ778" s="137"/>
      <c r="DR778" s="137"/>
      <c r="DS778" s="137"/>
      <c r="DT778" s="137"/>
      <c r="DU778" s="137"/>
      <c r="DV778" s="137"/>
      <c r="DW778" s="137"/>
      <c r="DX778" s="137"/>
      <c r="DY778" s="137"/>
      <c r="DZ778" s="137"/>
      <c r="EA778" s="137"/>
      <c r="EB778" s="137"/>
      <c r="EC778" s="137"/>
      <c r="ED778" s="137"/>
      <c r="EF778" s="22"/>
      <c r="EG778" s="134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57"/>
    </row>
    <row r="779" spans="2:148" hidden="1">
      <c r="B779" s="24" t="str">
        <f>'Avoided Cost Case'!B779</f>
        <v>Incremental Tracking Solar Integration Costs</v>
      </c>
      <c r="C779" s="53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  <c r="DB779" s="137"/>
      <c r="DC779" s="137"/>
      <c r="DD779" s="137"/>
      <c r="DE779" s="137"/>
      <c r="DF779" s="137"/>
      <c r="DG779" s="137"/>
      <c r="DH779" s="137"/>
      <c r="DI779" s="137"/>
      <c r="DJ779" s="137"/>
      <c r="DK779" s="137"/>
      <c r="DL779" s="137"/>
      <c r="DM779" s="137"/>
      <c r="DN779" s="137"/>
      <c r="DO779" s="137"/>
      <c r="DP779" s="137"/>
      <c r="DQ779" s="137"/>
      <c r="DR779" s="137"/>
      <c r="DS779" s="137"/>
      <c r="DT779" s="137"/>
      <c r="DU779" s="137"/>
      <c r="DV779" s="137"/>
      <c r="DW779" s="137"/>
      <c r="DX779" s="137"/>
      <c r="DY779" s="137"/>
      <c r="DZ779" s="137"/>
      <c r="EA779" s="137"/>
      <c r="EB779" s="137"/>
      <c r="EC779" s="137"/>
      <c r="ED779" s="137"/>
      <c r="EF779" s="22"/>
      <c r="EG779" s="134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57"/>
    </row>
    <row r="780" spans="2:148" hidden="1">
      <c r="B780" s="24"/>
      <c r="C780" s="23" t="str">
        <f>'Avoided Cost Case'!C780</f>
        <v>Not Used</v>
      </c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  <c r="BP780" s="129"/>
      <c r="BQ780" s="129"/>
      <c r="BR780" s="129"/>
      <c r="BS780" s="129"/>
      <c r="BT780" s="129"/>
      <c r="BU780" s="129"/>
      <c r="BV780" s="129"/>
      <c r="BW780" s="129"/>
      <c r="BX780" s="129"/>
      <c r="BY780" s="129"/>
      <c r="BZ780" s="129"/>
      <c r="CA780" s="129"/>
      <c r="CB780" s="129"/>
      <c r="CC780" s="129"/>
      <c r="CD780" s="129"/>
      <c r="CE780" s="129"/>
      <c r="CF780" s="129"/>
      <c r="CG780" s="129"/>
      <c r="CH780" s="129"/>
      <c r="CI780" s="129"/>
      <c r="CJ780" s="129"/>
      <c r="CK780" s="129"/>
      <c r="CL780" s="129"/>
      <c r="CM780" s="129"/>
      <c r="CN780" s="129"/>
      <c r="CO780" s="129"/>
      <c r="CP780" s="129"/>
      <c r="CQ780" s="129"/>
      <c r="CR780" s="129"/>
      <c r="CS780" s="129"/>
      <c r="CT780" s="129"/>
      <c r="CU780" s="129"/>
      <c r="CV780" s="129"/>
      <c r="CW780" s="129"/>
      <c r="CX780" s="129"/>
      <c r="CY780" s="129"/>
      <c r="CZ780" s="129"/>
      <c r="DA780" s="129"/>
      <c r="DB780" s="129"/>
      <c r="DC780" s="129"/>
      <c r="DD780" s="129"/>
      <c r="DE780" s="129"/>
      <c r="DF780" s="129"/>
      <c r="DG780" s="129"/>
      <c r="DH780" s="129"/>
      <c r="DI780" s="129"/>
      <c r="DJ780" s="129"/>
      <c r="DK780" s="129"/>
      <c r="DL780" s="129"/>
      <c r="DM780" s="129"/>
      <c r="DN780" s="129"/>
      <c r="DO780" s="129"/>
      <c r="DP780" s="129"/>
      <c r="DQ780" s="129"/>
      <c r="DR780" s="129"/>
      <c r="DS780" s="129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29"/>
      <c r="ED780" s="129"/>
      <c r="EF780" s="22"/>
      <c r="EG780" s="134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31" t="str">
        <f>'Avoided Cost Case'!ER780</f>
        <v>Hide Row</v>
      </c>
    </row>
    <row r="781" spans="2:148" ht="15" hidden="1">
      <c r="C781" s="53" t="str">
        <f>'Avoided Cost Case'!C781</f>
        <v>IRP - Solar</v>
      </c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/>
      <c r="AH781" s="135"/>
      <c r="AI781" s="135"/>
      <c r="AJ781" s="135"/>
      <c r="AK781" s="135"/>
      <c r="AL781" s="135"/>
      <c r="AM781" s="135"/>
      <c r="AN781" s="135"/>
      <c r="AO781" s="135"/>
      <c r="AP781" s="135"/>
      <c r="AQ781" s="135"/>
      <c r="AR781" s="135"/>
      <c r="AS781" s="135"/>
      <c r="AT781" s="135"/>
      <c r="AU781" s="135"/>
      <c r="AV781" s="135"/>
      <c r="AW781" s="135"/>
      <c r="AX781" s="135"/>
      <c r="AY781" s="135"/>
      <c r="AZ781" s="135"/>
      <c r="BA781" s="135"/>
      <c r="BB781" s="135"/>
      <c r="BC781" s="135"/>
      <c r="BD781" s="135"/>
      <c r="BE781" s="135"/>
      <c r="BF781" s="135"/>
      <c r="BG781" s="135"/>
      <c r="BH781" s="135"/>
      <c r="BI781" s="135"/>
      <c r="BJ781" s="135"/>
      <c r="BK781" s="135"/>
      <c r="BL781" s="135"/>
      <c r="BM781" s="135"/>
      <c r="BN781" s="135"/>
      <c r="BO781" s="135"/>
      <c r="BP781" s="135"/>
      <c r="BQ781" s="135"/>
      <c r="BR781" s="135"/>
      <c r="BS781" s="135"/>
      <c r="BT781" s="135"/>
      <c r="BU781" s="135"/>
      <c r="BV781" s="135"/>
      <c r="BW781" s="135"/>
      <c r="BX781" s="135"/>
      <c r="BY781" s="135"/>
      <c r="BZ781" s="135"/>
      <c r="CA781" s="135"/>
      <c r="CB781" s="135"/>
      <c r="CC781" s="135"/>
      <c r="CD781" s="135"/>
      <c r="CE781" s="135"/>
      <c r="CF781" s="135"/>
      <c r="CG781" s="135"/>
      <c r="CH781" s="135"/>
      <c r="CI781" s="135"/>
      <c r="CJ781" s="135"/>
      <c r="CK781" s="135"/>
      <c r="CL781" s="135"/>
      <c r="CM781" s="135"/>
      <c r="CN781" s="135"/>
      <c r="CO781" s="135"/>
      <c r="CP781" s="135"/>
      <c r="CQ781" s="135"/>
      <c r="CR781" s="135"/>
      <c r="CS781" s="135"/>
      <c r="CT781" s="135"/>
      <c r="CU781" s="135"/>
      <c r="CV781" s="135"/>
      <c r="CW781" s="135"/>
      <c r="CX781" s="135"/>
      <c r="CY781" s="135"/>
      <c r="CZ781" s="135"/>
      <c r="DA781" s="135"/>
      <c r="DB781" s="135"/>
      <c r="DC781" s="135"/>
      <c r="DD781" s="135"/>
      <c r="DE781" s="135"/>
      <c r="DF781" s="135"/>
      <c r="DG781" s="135"/>
      <c r="DH781" s="135"/>
      <c r="DI781" s="135"/>
      <c r="DJ781" s="135"/>
      <c r="DK781" s="135"/>
      <c r="DL781" s="135"/>
      <c r="DM781" s="135"/>
      <c r="DN781" s="135"/>
      <c r="DO781" s="135"/>
      <c r="DP781" s="135"/>
      <c r="DQ781" s="135"/>
      <c r="DR781" s="135"/>
      <c r="DS781" s="135"/>
      <c r="DT781" s="135"/>
      <c r="DU781" s="135"/>
      <c r="DV781" s="135"/>
      <c r="DW781" s="135"/>
      <c r="DX781" s="135"/>
      <c r="DY781" s="135"/>
      <c r="DZ781" s="135"/>
      <c r="EA781" s="135"/>
      <c r="EB781" s="135"/>
      <c r="EC781" s="135"/>
      <c r="ED781" s="135"/>
      <c r="EE781" s="136"/>
      <c r="EF781" s="22"/>
      <c r="EG781" s="134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57"/>
    </row>
    <row r="782" spans="2:148" hidden="1">
      <c r="C782" s="53" t="str">
        <f>'Avoided Cost Case'!C782</f>
        <v>Total solar subject to incremental costs</v>
      </c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  <c r="BP782" s="129"/>
      <c r="BQ782" s="129"/>
      <c r="BR782" s="129"/>
      <c r="BS782" s="129"/>
      <c r="BT782" s="129"/>
      <c r="BU782" s="129"/>
      <c r="BV782" s="129"/>
      <c r="BW782" s="129"/>
      <c r="BX782" s="129"/>
      <c r="BY782" s="129"/>
      <c r="BZ782" s="129"/>
      <c r="CA782" s="129"/>
      <c r="CB782" s="129"/>
      <c r="CC782" s="129"/>
      <c r="CD782" s="129"/>
      <c r="CE782" s="129"/>
      <c r="CF782" s="129"/>
      <c r="CG782" s="129"/>
      <c r="CH782" s="129"/>
      <c r="CI782" s="129"/>
      <c r="CJ782" s="129"/>
      <c r="CK782" s="129"/>
      <c r="CL782" s="129"/>
      <c r="CM782" s="129"/>
      <c r="CN782" s="129"/>
      <c r="CO782" s="129"/>
      <c r="CP782" s="129"/>
      <c r="CQ782" s="129"/>
      <c r="CR782" s="129"/>
      <c r="CS782" s="129"/>
      <c r="CT782" s="129"/>
      <c r="CU782" s="129"/>
      <c r="CV782" s="129"/>
      <c r="CW782" s="129"/>
      <c r="CX782" s="129"/>
      <c r="CY782" s="129"/>
      <c r="CZ782" s="129"/>
      <c r="DA782" s="129"/>
      <c r="DB782" s="129"/>
      <c r="DC782" s="129"/>
      <c r="DD782" s="129"/>
      <c r="DE782" s="129"/>
      <c r="DF782" s="129"/>
      <c r="DG782" s="129"/>
      <c r="DH782" s="129"/>
      <c r="DI782" s="129"/>
      <c r="DJ782" s="129"/>
      <c r="DK782" s="129"/>
      <c r="DL782" s="129"/>
      <c r="DM782" s="129"/>
      <c r="DN782" s="129"/>
      <c r="DO782" s="129"/>
      <c r="DP782" s="129"/>
      <c r="DQ782" s="129"/>
      <c r="DR782" s="129"/>
      <c r="DS782" s="129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29"/>
      <c r="ED782" s="129"/>
      <c r="EF782" s="22"/>
      <c r="EG782" s="134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57"/>
    </row>
    <row r="783" spans="2:148" ht="15" hidden="1">
      <c r="C783" s="53" t="str">
        <f>'Avoided Cost Case'!C783</f>
        <v>Tracking Solar ($2.18 /MWh)</v>
      </c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132"/>
      <c r="AB783" s="132"/>
      <c r="AC783" s="132"/>
      <c r="AD783" s="132"/>
      <c r="AE783" s="132"/>
      <c r="AF783" s="132"/>
      <c r="AG783" s="132"/>
      <c r="AH783" s="132"/>
      <c r="AI783" s="132"/>
      <c r="AJ783" s="132"/>
      <c r="AK783" s="132"/>
      <c r="AL783" s="132"/>
      <c r="AM783" s="132"/>
      <c r="AN783" s="132"/>
      <c r="AO783" s="132"/>
      <c r="AP783" s="132"/>
      <c r="AQ783" s="132"/>
      <c r="AR783" s="132"/>
      <c r="AS783" s="132"/>
      <c r="AT783" s="132"/>
      <c r="AU783" s="132"/>
      <c r="AV783" s="132"/>
      <c r="AW783" s="132"/>
      <c r="AX783" s="132"/>
      <c r="AY783" s="132"/>
      <c r="AZ783" s="132"/>
      <c r="BA783" s="132"/>
      <c r="BB783" s="132"/>
      <c r="BC783" s="132"/>
      <c r="BD783" s="132"/>
      <c r="BE783" s="132"/>
      <c r="BF783" s="132"/>
      <c r="BG783" s="132"/>
      <c r="BH783" s="132"/>
      <c r="BI783" s="132"/>
      <c r="BJ783" s="132"/>
      <c r="BK783" s="132"/>
      <c r="BL783" s="132"/>
      <c r="BM783" s="132"/>
      <c r="BN783" s="132"/>
      <c r="BO783" s="132"/>
      <c r="BP783" s="132"/>
      <c r="BQ783" s="132"/>
      <c r="BR783" s="132"/>
      <c r="BS783" s="132"/>
      <c r="BT783" s="132"/>
      <c r="BU783" s="132"/>
      <c r="BV783" s="132"/>
      <c r="BW783" s="132"/>
      <c r="BX783" s="132"/>
      <c r="BY783" s="132"/>
      <c r="BZ783" s="132"/>
      <c r="CA783" s="132"/>
      <c r="CB783" s="132"/>
      <c r="CC783" s="132"/>
      <c r="CD783" s="132"/>
      <c r="CE783" s="132"/>
      <c r="CF783" s="132"/>
      <c r="CG783" s="132"/>
      <c r="CH783" s="132"/>
      <c r="CI783" s="132"/>
      <c r="CJ783" s="132"/>
      <c r="CK783" s="132"/>
      <c r="CL783" s="132"/>
      <c r="CM783" s="132"/>
      <c r="CN783" s="132"/>
      <c r="CO783" s="132"/>
      <c r="CP783" s="132"/>
      <c r="CQ783" s="132"/>
      <c r="CR783" s="132"/>
      <c r="CS783" s="132"/>
      <c r="CT783" s="132"/>
      <c r="CU783" s="132"/>
      <c r="CV783" s="132"/>
      <c r="CW783" s="132"/>
      <c r="CX783" s="132"/>
      <c r="CY783" s="132"/>
      <c r="CZ783" s="132"/>
      <c r="DA783" s="132"/>
      <c r="DB783" s="132"/>
      <c r="DC783" s="132"/>
      <c r="DD783" s="132"/>
      <c r="DE783" s="132"/>
      <c r="DF783" s="132"/>
      <c r="DG783" s="132"/>
      <c r="DH783" s="132"/>
      <c r="DI783" s="132"/>
      <c r="DJ783" s="132"/>
      <c r="DK783" s="132"/>
      <c r="DL783" s="132"/>
      <c r="DM783" s="132"/>
      <c r="DN783" s="132"/>
      <c r="DO783" s="132"/>
      <c r="DP783" s="132"/>
      <c r="DQ783" s="132"/>
      <c r="DR783" s="132"/>
      <c r="DS783" s="132"/>
      <c r="DT783" s="132"/>
      <c r="DU783" s="132"/>
      <c r="DV783" s="132"/>
      <c r="DW783" s="132"/>
      <c r="DX783" s="132"/>
      <c r="DY783" s="132"/>
      <c r="DZ783" s="132"/>
      <c r="EA783" s="132"/>
      <c r="EB783" s="132"/>
      <c r="EC783" s="132"/>
      <c r="ED783" s="132"/>
      <c r="EE783" s="133"/>
      <c r="EF783" s="22"/>
      <c r="EG783" s="134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57"/>
    </row>
    <row r="784" spans="2:148" hidden="1">
      <c r="B784" s="24"/>
      <c r="C784" s="53" t="str">
        <f>'Avoided Cost Case'!C784</f>
        <v>Solar subject to Incremental Integration - $</v>
      </c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9"/>
      <c r="EF784" s="22"/>
      <c r="EG784" s="134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57"/>
    </row>
    <row r="785" spans="1:148" hidden="1">
      <c r="B785" s="24"/>
      <c r="C785" s="53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40"/>
      <c r="EF785" s="22"/>
      <c r="EG785" s="134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57"/>
    </row>
    <row r="786" spans="1:148" hidden="1">
      <c r="B786" s="24" t="str">
        <f>'Avoided Cost Case'!B786</f>
        <v>Incremental Fixed Solar Integration Costs</v>
      </c>
      <c r="C786" s="53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40"/>
      <c r="EF786" s="22"/>
      <c r="EG786" s="134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31" t="str">
        <f>'Avoided Cost Case'!ER786</f>
        <v>Hide Row</v>
      </c>
    </row>
    <row r="787" spans="1:148" hidden="1">
      <c r="B787" s="24"/>
      <c r="C787" s="23" t="str">
        <f>'Avoided Cost Case'!C787</f>
        <v>Not Used</v>
      </c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  <c r="AC787" s="141"/>
      <c r="AD787" s="141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141"/>
      <c r="AX787" s="141"/>
      <c r="AY787" s="141"/>
      <c r="AZ787" s="141"/>
      <c r="BA787" s="141"/>
      <c r="BB787" s="141"/>
      <c r="BC787" s="141"/>
      <c r="BD787" s="141"/>
      <c r="BE787" s="141"/>
      <c r="BF787" s="141"/>
      <c r="BG787" s="141"/>
      <c r="BH787" s="141"/>
      <c r="BI787" s="141"/>
      <c r="BJ787" s="141"/>
      <c r="BK787" s="141"/>
      <c r="BL787" s="141"/>
      <c r="BM787" s="141"/>
      <c r="BN787" s="141"/>
      <c r="BO787" s="141"/>
      <c r="BP787" s="141"/>
      <c r="BQ787" s="141"/>
      <c r="BR787" s="141"/>
      <c r="BS787" s="141"/>
      <c r="BT787" s="141"/>
      <c r="BU787" s="141"/>
      <c r="BV787" s="141"/>
      <c r="BW787" s="141"/>
      <c r="BX787" s="141"/>
      <c r="BY787" s="141"/>
      <c r="BZ787" s="141"/>
      <c r="CA787" s="141"/>
      <c r="CB787" s="141"/>
      <c r="CC787" s="141"/>
      <c r="CD787" s="141"/>
      <c r="CE787" s="141"/>
      <c r="CF787" s="141"/>
      <c r="CG787" s="141"/>
      <c r="CH787" s="141"/>
      <c r="CI787" s="141"/>
      <c r="CJ787" s="141"/>
      <c r="CK787" s="141"/>
      <c r="CL787" s="141"/>
      <c r="CM787" s="141"/>
      <c r="CN787" s="141"/>
      <c r="CO787" s="141"/>
      <c r="CP787" s="141"/>
      <c r="CQ787" s="141"/>
      <c r="CR787" s="141"/>
      <c r="CS787" s="141"/>
      <c r="CT787" s="141"/>
      <c r="CU787" s="141"/>
      <c r="CV787" s="141"/>
      <c r="CW787" s="141"/>
      <c r="CX787" s="141"/>
      <c r="CY787" s="141"/>
      <c r="CZ787" s="141"/>
      <c r="DA787" s="141"/>
      <c r="DB787" s="141"/>
      <c r="DC787" s="141"/>
      <c r="DD787" s="141"/>
      <c r="DE787" s="141"/>
      <c r="DF787" s="141"/>
      <c r="DG787" s="141"/>
      <c r="DH787" s="141"/>
      <c r="DI787" s="141"/>
      <c r="DJ787" s="141"/>
      <c r="DK787" s="141"/>
      <c r="DL787" s="141"/>
      <c r="DM787" s="141"/>
      <c r="DN787" s="141"/>
      <c r="DO787" s="141"/>
      <c r="DP787" s="141"/>
      <c r="DQ787" s="141"/>
      <c r="DR787" s="141"/>
      <c r="DS787" s="141"/>
      <c r="DT787" s="141"/>
      <c r="DU787" s="141"/>
      <c r="DV787" s="141"/>
      <c r="DW787" s="141"/>
      <c r="DX787" s="141"/>
      <c r="DY787" s="141"/>
      <c r="DZ787" s="141"/>
      <c r="EA787" s="141"/>
      <c r="EB787" s="141"/>
      <c r="EC787" s="141"/>
      <c r="ED787" s="141"/>
      <c r="EE787" s="140"/>
      <c r="EF787" s="22"/>
      <c r="EG787" s="134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31" t="str">
        <f>'Avoided Cost Case'!ER787</f>
        <v>Hide Row</v>
      </c>
    </row>
    <row r="788" spans="1:148" ht="15" hidden="1">
      <c r="C788" s="53" t="str">
        <f>'Avoided Cost Case'!C788</f>
        <v>Fixed Solar ($2.83 /MWh)</v>
      </c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42"/>
      <c r="AV788" s="142"/>
      <c r="AW788" s="142"/>
      <c r="AX788" s="142"/>
      <c r="AY788" s="142"/>
      <c r="AZ788" s="142"/>
      <c r="BA788" s="142"/>
      <c r="BB788" s="142"/>
      <c r="BC788" s="142"/>
      <c r="BD788" s="142"/>
      <c r="BE788" s="142"/>
      <c r="BF788" s="142"/>
      <c r="BG788" s="142"/>
      <c r="BH788" s="142"/>
      <c r="BI788" s="142"/>
      <c r="BJ788" s="142"/>
      <c r="BK788" s="142"/>
      <c r="BL788" s="142"/>
      <c r="BM788" s="142"/>
      <c r="BN788" s="142"/>
      <c r="BO788" s="142"/>
      <c r="BP788" s="142"/>
      <c r="BQ788" s="142"/>
      <c r="BR788" s="142"/>
      <c r="BS788" s="142"/>
      <c r="BT788" s="142"/>
      <c r="BU788" s="142"/>
      <c r="BV788" s="142"/>
      <c r="BW788" s="142"/>
      <c r="BX788" s="142"/>
      <c r="BY788" s="142"/>
      <c r="BZ788" s="142"/>
      <c r="CA788" s="142"/>
      <c r="CB788" s="142"/>
      <c r="CC788" s="142"/>
      <c r="CD788" s="142"/>
      <c r="CE788" s="142"/>
      <c r="CF788" s="142"/>
      <c r="CG788" s="142"/>
      <c r="CH788" s="142"/>
      <c r="CI788" s="142"/>
      <c r="CJ788" s="142"/>
      <c r="CK788" s="142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2"/>
      <c r="DE788" s="142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42"/>
      <c r="DU788" s="142"/>
      <c r="DV788" s="142"/>
      <c r="DW788" s="142"/>
      <c r="DX788" s="142"/>
      <c r="DY788" s="142"/>
      <c r="DZ788" s="142"/>
      <c r="EA788" s="142"/>
      <c r="EB788" s="142"/>
      <c r="EC788" s="142"/>
      <c r="ED788" s="142"/>
      <c r="EE788" s="143"/>
      <c r="EF788" s="22"/>
      <c r="EG788" s="134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31" t="str">
        <f>'Avoided Cost Case'!ER788</f>
        <v>Hide Row</v>
      </c>
    </row>
    <row r="789" spans="1:148" hidden="1">
      <c r="B789" s="24"/>
      <c r="C789" s="53" t="str">
        <f>'Avoided Cost Case'!C789</f>
        <v>Solar subject to Incremental Integration - $</v>
      </c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  <c r="AC789" s="141"/>
      <c r="AD789" s="141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141"/>
      <c r="AX789" s="141"/>
      <c r="AY789" s="141"/>
      <c r="AZ789" s="141"/>
      <c r="BA789" s="141"/>
      <c r="BB789" s="141"/>
      <c r="BC789" s="141"/>
      <c r="BD789" s="141"/>
      <c r="BE789" s="141"/>
      <c r="BF789" s="141"/>
      <c r="BG789" s="141"/>
      <c r="BH789" s="141"/>
      <c r="BI789" s="141"/>
      <c r="BJ789" s="141"/>
      <c r="BK789" s="141"/>
      <c r="BL789" s="141"/>
      <c r="BM789" s="141"/>
      <c r="BN789" s="141"/>
      <c r="BO789" s="141"/>
      <c r="BP789" s="141"/>
      <c r="BQ789" s="141"/>
      <c r="BR789" s="141"/>
      <c r="BS789" s="141"/>
      <c r="BT789" s="141"/>
      <c r="BU789" s="141"/>
      <c r="BV789" s="141"/>
      <c r="BW789" s="141"/>
      <c r="BX789" s="141"/>
      <c r="BY789" s="141"/>
      <c r="BZ789" s="141"/>
      <c r="CA789" s="141"/>
      <c r="CB789" s="141"/>
      <c r="CC789" s="141"/>
      <c r="CD789" s="141"/>
      <c r="CE789" s="141"/>
      <c r="CF789" s="141"/>
      <c r="CG789" s="141"/>
      <c r="CH789" s="141"/>
      <c r="CI789" s="141"/>
      <c r="CJ789" s="141"/>
      <c r="CK789" s="141"/>
      <c r="CL789" s="141"/>
      <c r="CM789" s="141"/>
      <c r="CN789" s="141"/>
      <c r="CO789" s="141"/>
      <c r="CP789" s="141"/>
      <c r="CQ789" s="141"/>
      <c r="CR789" s="141"/>
      <c r="CS789" s="141"/>
      <c r="CT789" s="141"/>
      <c r="CU789" s="141"/>
      <c r="CV789" s="141"/>
      <c r="CW789" s="141"/>
      <c r="CX789" s="141"/>
      <c r="CY789" s="141"/>
      <c r="CZ789" s="141"/>
      <c r="DA789" s="141"/>
      <c r="DB789" s="141"/>
      <c r="DC789" s="141"/>
      <c r="DD789" s="141"/>
      <c r="DE789" s="141"/>
      <c r="DF789" s="141"/>
      <c r="DG789" s="141"/>
      <c r="DH789" s="141"/>
      <c r="DI789" s="141"/>
      <c r="DJ789" s="141"/>
      <c r="DK789" s="141"/>
      <c r="DL789" s="141"/>
      <c r="DM789" s="141"/>
      <c r="DN789" s="141"/>
      <c r="DO789" s="141"/>
      <c r="DP789" s="141"/>
      <c r="DQ789" s="141"/>
      <c r="DR789" s="141"/>
      <c r="DS789" s="141"/>
      <c r="DT789" s="141"/>
      <c r="DU789" s="141"/>
      <c r="DV789" s="141"/>
      <c r="DW789" s="141"/>
      <c r="DX789" s="141"/>
      <c r="DY789" s="141"/>
      <c r="DZ789" s="141"/>
      <c r="EA789" s="141"/>
      <c r="EB789" s="141"/>
      <c r="EC789" s="141"/>
      <c r="ED789" s="141"/>
      <c r="EE789" s="140"/>
      <c r="EF789" s="22"/>
      <c r="EG789" s="134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31" t="str">
        <f>'Avoided Cost Case'!ER789</f>
        <v>Hide Row</v>
      </c>
    </row>
    <row r="790" spans="1:148" ht="13.5" thickBot="1"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  <c r="Z790" s="140"/>
      <c r="AA790" s="140"/>
      <c r="AB790" s="140"/>
      <c r="AC790" s="140"/>
      <c r="AD790" s="140"/>
      <c r="AE790" s="140"/>
      <c r="AF790" s="140"/>
      <c r="AG790" s="140"/>
      <c r="AH790" s="140"/>
      <c r="AI790" s="140"/>
      <c r="AJ790" s="140"/>
      <c r="AK790" s="140"/>
      <c r="AL790" s="140"/>
      <c r="AM790" s="140"/>
      <c r="AN790" s="140"/>
      <c r="AO790" s="140"/>
      <c r="AP790" s="140"/>
      <c r="AQ790" s="140"/>
      <c r="AR790" s="140"/>
      <c r="AS790" s="140"/>
      <c r="AT790" s="140"/>
      <c r="AU790" s="140"/>
      <c r="AV790" s="140"/>
      <c r="AW790" s="140"/>
      <c r="AX790" s="140"/>
      <c r="AY790" s="140"/>
      <c r="AZ790" s="140"/>
      <c r="BA790" s="140"/>
      <c r="BB790" s="140"/>
      <c r="BC790" s="140"/>
      <c r="BD790" s="140"/>
      <c r="BE790" s="140"/>
      <c r="BF790" s="140"/>
      <c r="BG790" s="140"/>
      <c r="BH790" s="140"/>
      <c r="BI790" s="140"/>
      <c r="BJ790" s="140"/>
      <c r="BK790" s="140"/>
      <c r="BL790" s="140"/>
      <c r="BM790" s="140"/>
      <c r="BN790" s="140"/>
      <c r="BO790" s="140"/>
      <c r="BP790" s="140"/>
      <c r="BQ790" s="140"/>
      <c r="BR790" s="140"/>
      <c r="BS790" s="140"/>
      <c r="BT790" s="140"/>
      <c r="BU790" s="140"/>
      <c r="BV790" s="140"/>
      <c r="BW790" s="140"/>
      <c r="BX790" s="140"/>
      <c r="BY790" s="140"/>
      <c r="BZ790" s="140"/>
      <c r="CA790" s="140"/>
      <c r="CB790" s="140"/>
      <c r="CC790" s="140"/>
      <c r="CD790" s="140"/>
      <c r="CE790" s="140"/>
      <c r="CF790" s="140"/>
      <c r="CG790" s="140"/>
      <c r="CH790" s="140"/>
      <c r="CI790" s="140"/>
      <c r="CJ790" s="140"/>
      <c r="CK790" s="140"/>
      <c r="CL790" s="140"/>
      <c r="CM790" s="140"/>
      <c r="CN790" s="140"/>
      <c r="CO790" s="140"/>
      <c r="CP790" s="140"/>
      <c r="CQ790" s="140"/>
      <c r="CR790" s="140"/>
      <c r="CS790" s="140"/>
      <c r="CT790" s="140"/>
      <c r="CU790" s="140"/>
      <c r="CV790" s="140"/>
      <c r="CW790" s="140"/>
      <c r="CX790" s="140"/>
      <c r="CY790" s="140"/>
      <c r="CZ790" s="140"/>
      <c r="DA790" s="140"/>
      <c r="DB790" s="140"/>
      <c r="DC790" s="140"/>
      <c r="DD790" s="140"/>
      <c r="DE790" s="140"/>
      <c r="DF790" s="140"/>
      <c r="DG790" s="140"/>
      <c r="DH790" s="140"/>
      <c r="DI790" s="140"/>
      <c r="DJ790" s="140"/>
      <c r="DK790" s="140"/>
      <c r="DL790" s="140"/>
      <c r="DM790" s="140"/>
      <c r="DN790" s="140"/>
      <c r="DO790" s="140"/>
      <c r="DP790" s="140"/>
      <c r="DQ790" s="140"/>
      <c r="DR790" s="140"/>
      <c r="DS790" s="140"/>
      <c r="DT790" s="140"/>
      <c r="DU790" s="140"/>
      <c r="DV790" s="140"/>
      <c r="DW790" s="140"/>
      <c r="DX790" s="140"/>
      <c r="DY790" s="140"/>
      <c r="DZ790" s="140"/>
      <c r="EA790" s="140"/>
      <c r="EB790" s="140"/>
      <c r="EC790" s="140"/>
      <c r="ED790" s="140"/>
      <c r="EE790" s="140"/>
      <c r="EF790" s="58"/>
      <c r="EG790" s="87"/>
      <c r="EH790" s="58"/>
      <c r="EI790" s="58"/>
      <c r="EJ790" s="58"/>
      <c r="EK790" s="58"/>
      <c r="EL790" s="58"/>
      <c r="EM790" s="58"/>
      <c r="EN790" s="58"/>
      <c r="EO790" s="58"/>
      <c r="EP790" s="58"/>
      <c r="EQ790" s="58"/>
      <c r="ER790" s="31" t="str">
        <f>'Avoided Cost Case'!ER790</f>
        <v xml:space="preserve"> - </v>
      </c>
    </row>
    <row r="791" spans="1:148" ht="26.25">
      <c r="A791" s="268"/>
      <c r="B791" s="289" t="s">
        <v>8</v>
      </c>
      <c r="C791" s="270"/>
      <c r="D791" s="269"/>
      <c r="E791" s="271"/>
      <c r="F791" s="271"/>
      <c r="G791" s="271"/>
      <c r="H791" s="271"/>
      <c r="I791" s="271"/>
      <c r="J791" s="271"/>
      <c r="K791" s="271"/>
      <c r="L791" s="271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  <c r="AA791" s="271"/>
      <c r="AB791" s="271"/>
      <c r="AC791" s="271"/>
      <c r="AD791" s="271"/>
      <c r="AE791" s="271"/>
      <c r="AF791" s="271"/>
      <c r="AG791" s="271"/>
      <c r="AH791" s="271"/>
      <c r="AI791" s="271"/>
      <c r="AJ791" s="271"/>
      <c r="AK791" s="271"/>
      <c r="AL791" s="271"/>
      <c r="AM791" s="271"/>
      <c r="AN791" s="271"/>
      <c r="AO791" s="271"/>
      <c r="AP791" s="271"/>
      <c r="AQ791" s="271"/>
      <c r="AR791" s="271"/>
      <c r="AS791" s="271"/>
      <c r="AT791" s="271"/>
      <c r="AU791" s="271"/>
      <c r="AV791" s="271"/>
      <c r="AW791" s="271"/>
      <c r="AX791" s="271"/>
      <c r="AY791" s="271"/>
      <c r="AZ791" s="271"/>
      <c r="BA791" s="271"/>
      <c r="BB791" s="271"/>
      <c r="BC791" s="271"/>
      <c r="BD791" s="271"/>
      <c r="BE791" s="271"/>
      <c r="BF791" s="271"/>
      <c r="BG791" s="271"/>
      <c r="BH791" s="271"/>
      <c r="BI791" s="271"/>
      <c r="BJ791" s="271"/>
      <c r="BK791" s="271"/>
      <c r="BL791" s="271"/>
      <c r="BM791" s="271"/>
      <c r="BN791" s="271"/>
      <c r="BO791" s="271"/>
      <c r="BP791" s="271"/>
      <c r="BQ791" s="271"/>
      <c r="BR791" s="271"/>
      <c r="BS791" s="271"/>
      <c r="BT791" s="271"/>
      <c r="BU791" s="271"/>
      <c r="BV791" s="271"/>
      <c r="BW791" s="271"/>
      <c r="BX791" s="271"/>
      <c r="BY791" s="271"/>
      <c r="BZ791" s="271"/>
      <c r="CA791" s="271"/>
      <c r="CB791" s="271"/>
      <c r="CC791" s="271"/>
      <c r="CD791" s="271"/>
      <c r="CE791" s="271"/>
      <c r="CF791" s="271"/>
      <c r="CG791" s="271"/>
      <c r="CH791" s="271"/>
      <c r="CI791" s="271"/>
      <c r="CJ791" s="271"/>
      <c r="CK791" s="271"/>
      <c r="CL791" s="271"/>
      <c r="CM791" s="271"/>
      <c r="CN791" s="271"/>
      <c r="CO791" s="271"/>
      <c r="CP791" s="271"/>
      <c r="CQ791" s="271"/>
      <c r="CR791" s="271"/>
      <c r="CS791" s="271"/>
      <c r="CT791" s="271"/>
      <c r="CU791" s="271"/>
      <c r="CV791" s="271"/>
      <c r="CW791" s="271"/>
      <c r="CX791" s="271"/>
      <c r="CY791" s="271"/>
      <c r="CZ791" s="271"/>
      <c r="DA791" s="271"/>
      <c r="DB791" s="271"/>
      <c r="DC791" s="271"/>
      <c r="DD791" s="271"/>
      <c r="DE791" s="271"/>
      <c r="DF791" s="271"/>
      <c r="DG791" s="271"/>
      <c r="DH791" s="271"/>
      <c r="DI791" s="271"/>
      <c r="DJ791" s="271"/>
      <c r="DK791" s="271"/>
      <c r="DL791" s="271"/>
      <c r="DM791" s="271"/>
      <c r="DN791" s="271"/>
      <c r="DO791" s="271"/>
      <c r="DP791" s="271"/>
      <c r="DQ791" s="271"/>
      <c r="DR791" s="271"/>
      <c r="DS791" s="271"/>
      <c r="DT791" s="271"/>
      <c r="DU791" s="271"/>
      <c r="DV791" s="271"/>
      <c r="DW791" s="271"/>
      <c r="DX791" s="271"/>
      <c r="DY791" s="271"/>
      <c r="DZ791" s="271"/>
      <c r="EA791" s="271"/>
      <c r="EB791" s="271"/>
      <c r="EC791" s="271"/>
      <c r="ED791" s="271"/>
      <c r="EE791" s="272"/>
      <c r="EF791" s="58"/>
      <c r="EG791" s="87"/>
      <c r="EH791" s="58"/>
      <c r="EI791" s="58"/>
      <c r="EJ791" s="58"/>
      <c r="EK791" s="58"/>
      <c r="EL791" s="58"/>
      <c r="EM791" s="58"/>
      <c r="EN791" s="58"/>
      <c r="EO791" s="58"/>
      <c r="EP791" s="58"/>
      <c r="EQ791" s="58"/>
      <c r="ER791" s="31" t="str">
        <f>'Avoided Cost Case'!ER791</f>
        <v xml:space="preserve"> - </v>
      </c>
    </row>
    <row r="792" spans="1:148">
      <c r="A792" s="273"/>
      <c r="B792" s="24"/>
      <c r="C792" s="53" t="s">
        <v>9</v>
      </c>
      <c r="D792" s="24"/>
      <c r="E792" s="274">
        <f>'Avoided Cost Case'!E792-'Base Case'!E792</f>
        <v>1482.2041891870008</v>
      </c>
      <c r="F792" s="274">
        <f>'Avoided Cost Case'!F792-'Base Case'!F792</f>
        <v>0</v>
      </c>
      <c r="G792" s="274">
        <f>'Avoided Cost Case'!G792-'Base Case'!G792</f>
        <v>0</v>
      </c>
      <c r="H792" s="274">
        <f>'Avoided Cost Case'!H792-'Base Case'!H792</f>
        <v>2.473559999999992</v>
      </c>
      <c r="I792" s="274">
        <f>'Avoided Cost Case'!I792-'Base Case'!I792</f>
        <v>24.73445520000007</v>
      </c>
      <c r="J792" s="274">
        <f>'Avoided Cost Case'!J792-'Base Case'!J792</f>
        <v>7.4204519999999832</v>
      </c>
      <c r="K792" s="274">
        <f>'Avoided Cost Case'!K792-'Base Case'!K792</f>
        <v>58.304860799999915</v>
      </c>
      <c r="L792" s="274">
        <f>'Avoided Cost Case'!L792-'Base Case'!L792</f>
        <v>0</v>
      </c>
      <c r="M792" s="274">
        <f>'Avoided Cost Case'!M792-'Base Case'!M792</f>
        <v>0</v>
      </c>
      <c r="N792" s="274">
        <f>'Avoided Cost Case'!N792-'Base Case'!N792</f>
        <v>0</v>
      </c>
      <c r="O792" s="274">
        <f>'Avoided Cost Case'!O792-'Base Case'!O792</f>
        <v>2.4734421999999996</v>
      </c>
      <c r="P792" s="274">
        <f>'Avoided Cost Case'!P792-'Base Case'!P792</f>
        <v>1287.406516987</v>
      </c>
      <c r="Q792" s="274">
        <f>'Avoided Cost Case'!Q792-'Base Case'!Q792</f>
        <v>99.390902000000011</v>
      </c>
      <c r="R792" s="274">
        <f>'Avoided Cost Case'!R792-'Base Case'!R792</f>
        <v>3279.9859287230065</v>
      </c>
      <c r="S792" s="274">
        <f>'Avoided Cost Case'!S792-'Base Case'!S792</f>
        <v>0</v>
      </c>
      <c r="T792" s="274">
        <f>'Avoided Cost Case'!T792-'Base Case'!T792</f>
        <v>17.134288700000013</v>
      </c>
      <c r="U792" s="274">
        <f>'Avoided Cost Case'!U792-'Base Case'!U792</f>
        <v>-438.83543771999939</v>
      </c>
      <c r="V792" s="274">
        <f>'Avoided Cost Case'!V792-'Base Case'!V792</f>
        <v>1291.11924077</v>
      </c>
      <c r="W792" s="274">
        <f>'Avoided Cost Case'!W792-'Base Case'!W792</f>
        <v>541.18331714099986</v>
      </c>
      <c r="X792" s="274">
        <f>'Avoided Cost Case'!X792-'Base Case'!X792</f>
        <v>1132.3505053320005</v>
      </c>
      <c r="Y792" s="274">
        <f>'Avoided Cost Case'!Y792-'Base Case'!Y792</f>
        <v>86.172036529999986</v>
      </c>
      <c r="Z792" s="274">
        <f>'Avoided Cost Case'!Z792-'Base Case'!Z792</f>
        <v>0</v>
      </c>
      <c r="AA792" s="274">
        <f>'Avoided Cost Case'!AA792-'Base Case'!AA792</f>
        <v>14.840895999999987</v>
      </c>
      <c r="AB792" s="274">
        <f>'Avoided Cost Case'!AB792-'Base Case'!AB792</f>
        <v>41.675451699999996</v>
      </c>
      <c r="AC792" s="274">
        <f>'Avoided Cost Case'!AC792-'Base Case'!AC792</f>
        <v>461.45649327000024</v>
      </c>
      <c r="AD792" s="274">
        <f>'Avoided Cost Case'!AD792-'Base Case'!AD792</f>
        <v>132.88913700000001</v>
      </c>
      <c r="AE792" s="274">
        <f>'Avoided Cost Case'!AE792-'Base Case'!AE792</f>
        <v>6082.9000565030146</v>
      </c>
      <c r="AF792" s="274">
        <f>'Avoided Cost Case'!AF792-'Base Case'!AF792</f>
        <v>11.538277798999999</v>
      </c>
      <c r="AG792" s="274">
        <f>'Avoided Cost Case'!AG792-'Base Case'!AG792</f>
        <v>143.97607833000006</v>
      </c>
      <c r="AH792" s="274">
        <f>'Avoided Cost Case'!AH792-'Base Case'!AH792</f>
        <v>1791.1858690599984</v>
      </c>
      <c r="AI792" s="274">
        <f>'Avoided Cost Case'!AI792-'Base Case'!AI792</f>
        <v>1042.2208929239969</v>
      </c>
      <c r="AJ792" s="274">
        <f>'Avoided Cost Case'!AJ792-'Base Case'!AJ792</f>
        <v>1296.8363491499986</v>
      </c>
      <c r="AK792" s="274">
        <f>'Avoided Cost Case'!AK792-'Base Case'!AK792</f>
        <v>994.73258824000004</v>
      </c>
      <c r="AL792" s="274">
        <f>'Avoided Cost Case'!AL792-'Base Case'!AL792</f>
        <v>11.552798700000039</v>
      </c>
      <c r="AM792" s="274">
        <f>'Avoided Cost Case'!AM792-'Base Case'!AM792</f>
        <v>0</v>
      </c>
      <c r="AN792" s="274">
        <f>'Avoided Cost Case'!AN792-'Base Case'!AN792</f>
        <v>4.9471374999999966</v>
      </c>
      <c r="AO792" s="274">
        <f>'Avoided Cost Case'!AO792-'Base Case'!AO792</f>
        <v>44.052578600000061</v>
      </c>
      <c r="AP792" s="274">
        <f>'Avoided Cost Case'!AP792-'Base Case'!AP792</f>
        <v>125.90611420000005</v>
      </c>
      <c r="AQ792" s="274">
        <f>'Avoided Cost Case'!AQ792-'Base Case'!AQ792</f>
        <v>615.95137199999999</v>
      </c>
      <c r="AR792" s="274">
        <f>'Avoided Cost Case'!AR792-'Base Case'!AR792</f>
        <v>4675.4068669399712</v>
      </c>
      <c r="AS792" s="274">
        <f>'Avoided Cost Case'!AS792-'Base Case'!AS792</f>
        <v>22.232955599999997</v>
      </c>
      <c r="AT792" s="274">
        <f>'Avoided Cost Case'!AT792-'Base Case'!AT792</f>
        <v>50.550557999999967</v>
      </c>
      <c r="AU792" s="274">
        <f>'Avoided Cost Case'!AU792-'Base Case'!AU792</f>
        <v>38.34019502999945</v>
      </c>
      <c r="AV792" s="274">
        <f>'Avoided Cost Case'!AV792-'Base Case'!AV792</f>
        <v>690.29719765600021</v>
      </c>
      <c r="AW792" s="274">
        <f>'Avoided Cost Case'!AW792-'Base Case'!AW792</f>
        <v>2442.7548521240005</v>
      </c>
      <c r="AX792" s="274">
        <f>'Avoided Cost Case'!AX792-'Base Case'!AX792</f>
        <v>812.77957285999946</v>
      </c>
      <c r="AY792" s="274">
        <f>'Avoided Cost Case'!AY792-'Base Case'!AY792</f>
        <v>24.736266899999976</v>
      </c>
      <c r="AZ792" s="274">
        <f>'Avoided Cost Case'!AZ792-'Base Case'!AZ792</f>
        <v>2.4734499999999997</v>
      </c>
      <c r="BA792" s="274">
        <f>'Avoided Cost Case'!BA792-'Base Case'!BA792</f>
        <v>0</v>
      </c>
      <c r="BB792" s="274">
        <f>'Avoided Cost Case'!BB792-'Base Case'!BB792</f>
        <v>46.996124860000009</v>
      </c>
      <c r="BC792" s="274">
        <f>'Avoided Cost Case'!BC792-'Base Case'!BC792</f>
        <v>345.24241874000018</v>
      </c>
      <c r="BD792" s="274">
        <f>'Avoided Cost Case'!BD792-'Base Case'!BD792</f>
        <v>199.00327517000005</v>
      </c>
      <c r="BE792" s="274">
        <f>'Avoided Cost Case'!BE792-'Base Case'!BE792</f>
        <v>3431.9506261099959</v>
      </c>
      <c r="BF792" s="274">
        <f>'Avoided Cost Case'!BF792-'Base Case'!BF792</f>
        <v>0</v>
      </c>
      <c r="BG792" s="274">
        <f>'Avoided Cost Case'!BG792-'Base Case'!BG792</f>
        <v>-9.3929009999999948</v>
      </c>
      <c r="BH792" s="274">
        <f>'Avoided Cost Case'!BH792-'Base Case'!BH792</f>
        <v>646.68535689999953</v>
      </c>
      <c r="BI792" s="274">
        <f>'Avoided Cost Case'!BI792-'Base Case'!BI792</f>
        <v>21.585793239999475</v>
      </c>
      <c r="BJ792" s="274">
        <f>'Avoided Cost Case'!BJ792-'Base Case'!BJ792</f>
        <v>1361.2113787099988</v>
      </c>
      <c r="BK792" s="274">
        <f>'Avoided Cost Case'!BK792-'Base Case'!BK792</f>
        <v>942.6012156300003</v>
      </c>
      <c r="BL792" s="274">
        <f>'Avoided Cost Case'!BL792-'Base Case'!BL792</f>
        <v>21.022913059999951</v>
      </c>
      <c r="BM792" s="274">
        <f>'Avoided Cost Case'!BM792-'Base Case'!BM792</f>
        <v>0</v>
      </c>
      <c r="BN792" s="274">
        <f>'Avoided Cost Case'!BN792-'Base Case'!BN792</f>
        <v>4.9471434999999992</v>
      </c>
      <c r="BO792" s="274">
        <f>'Avoided Cost Case'!BO792-'Base Case'!BO792</f>
        <v>60.339360200000101</v>
      </c>
      <c r="BP792" s="274">
        <f>'Avoided Cost Case'!BP792-'Base Case'!BP792</f>
        <v>156.05507207000028</v>
      </c>
      <c r="BQ792" s="274">
        <f>'Avoided Cost Case'!BQ792-'Base Case'!BQ792</f>
        <v>226.89529379999999</v>
      </c>
      <c r="BR792" s="274"/>
      <c r="BS792" s="274"/>
      <c r="BT792" s="274"/>
      <c r="BU792" s="274"/>
      <c r="BV792" s="274"/>
      <c r="BW792" s="274"/>
      <c r="BX792" s="274"/>
      <c r="BY792" s="274"/>
      <c r="BZ792" s="274"/>
      <c r="CA792" s="274"/>
      <c r="CB792" s="274"/>
      <c r="CC792" s="274"/>
      <c r="CD792" s="274"/>
      <c r="CE792" s="274"/>
      <c r="CF792" s="274"/>
      <c r="CG792" s="274"/>
      <c r="CH792" s="274"/>
      <c r="CI792" s="274"/>
      <c r="CJ792" s="274"/>
      <c r="CK792" s="274"/>
      <c r="CL792" s="274"/>
      <c r="CM792" s="274"/>
      <c r="CN792" s="274"/>
      <c r="CO792" s="274"/>
      <c r="CP792" s="274"/>
      <c r="CQ792" s="274"/>
      <c r="CR792" s="274"/>
      <c r="CS792" s="274"/>
      <c r="CT792" s="274"/>
      <c r="CU792" s="274"/>
      <c r="CV792" s="274"/>
      <c r="CW792" s="274"/>
      <c r="CX792" s="274"/>
      <c r="CY792" s="274"/>
      <c r="CZ792" s="274"/>
      <c r="DA792" s="274"/>
      <c r="DB792" s="274"/>
      <c r="DC792" s="274"/>
      <c r="DD792" s="274"/>
      <c r="DE792" s="274"/>
      <c r="DF792" s="274"/>
      <c r="DG792" s="274"/>
      <c r="DH792" s="274"/>
      <c r="DI792" s="274"/>
      <c r="DJ792" s="274"/>
      <c r="DK792" s="274"/>
      <c r="DL792" s="274"/>
      <c r="DM792" s="274"/>
      <c r="DN792" s="274"/>
      <c r="DO792" s="274"/>
      <c r="DP792" s="274"/>
      <c r="DQ792" s="274"/>
      <c r="DR792" s="274"/>
      <c r="DS792" s="274"/>
      <c r="DT792" s="274"/>
      <c r="DU792" s="274"/>
      <c r="DV792" s="274"/>
      <c r="DW792" s="274"/>
      <c r="DX792" s="274"/>
      <c r="DY792" s="274"/>
      <c r="DZ792" s="274"/>
      <c r="EA792" s="274"/>
      <c r="EB792" s="274"/>
      <c r="EC792" s="274"/>
      <c r="ED792" s="274"/>
      <c r="EE792" s="275"/>
      <c r="EF792" s="58"/>
      <c r="EG792" s="87"/>
      <c r="EH792" s="58"/>
      <c r="EI792" s="58"/>
      <c r="EJ792" s="58"/>
      <c r="EK792" s="58"/>
      <c r="EL792" s="58"/>
      <c r="EM792" s="58"/>
      <c r="EN792" s="58"/>
      <c r="EO792" s="58"/>
      <c r="EP792" s="58"/>
      <c r="EQ792" s="58"/>
      <c r="ER792" s="31" t="str">
        <f>'Avoided Cost Case'!ER792</f>
        <v xml:space="preserve"> - </v>
      </c>
    </row>
    <row r="793" spans="1:148">
      <c r="A793" s="273"/>
      <c r="B793" s="24"/>
      <c r="C793" s="53" t="s">
        <v>10</v>
      </c>
      <c r="D793" s="24"/>
      <c r="E793" s="276">
        <f>'Avoided Cost Case'!E793-'Base Case'!E793</f>
        <v>2.3550767412093503</v>
      </c>
      <c r="F793" s="276">
        <f>'Avoided Cost Case'!F793-'Base Case'!F793</f>
        <v>-6.0196677291955325E-2</v>
      </c>
      <c r="G793" s="276">
        <f>'Avoided Cost Case'!G793-'Base Case'!G793</f>
        <v>-1.2578407698200067E-2</v>
      </c>
      <c r="H793" s="276">
        <f>'Avoided Cost Case'!H793-'Base Case'!H793</f>
        <v>6.6379925296690345E-2</v>
      </c>
      <c r="I793" s="276">
        <f>'Avoided Cost Case'!I793-'Base Case'!I793</f>
        <v>6.3960705214096691E-2</v>
      </c>
      <c r="J793" s="276">
        <f>'Avoided Cost Case'!J793-'Base Case'!J793</f>
        <v>6.292585193122946E-2</v>
      </c>
      <c r="K793" s="276">
        <f>'Avoided Cost Case'!K793-'Base Case'!K793</f>
        <v>0</v>
      </c>
      <c r="L793" s="276">
        <f>'Avoided Cost Case'!L793-'Base Case'!L793</f>
        <v>0.37186349628243676</v>
      </c>
      <c r="M793" s="276">
        <f>'Avoided Cost Case'!M793-'Base Case'!M793</f>
        <v>0.482002844538723</v>
      </c>
      <c r="N793" s="276">
        <f>'Avoided Cost Case'!N793-'Base Case'!N793</f>
        <v>-1.6210257902933733E-2</v>
      </c>
      <c r="O793" s="276">
        <f>'Avoided Cost Case'!O793-'Base Case'!O793</f>
        <v>-9.7856496718605968E-2</v>
      </c>
      <c r="P793" s="276">
        <f>'Avoided Cost Case'!P793-'Base Case'!P793</f>
        <v>0.21330915279280305</v>
      </c>
      <c r="Q793" s="276">
        <f>'Avoided Cost Case'!Q793-'Base Case'!Q793</f>
        <v>0.20346535101614549</v>
      </c>
      <c r="R793" s="276">
        <f>'Avoided Cost Case'!R793-'Base Case'!R793</f>
        <v>-6.6730997153716665E-3</v>
      </c>
      <c r="S793" s="276">
        <f>'Avoided Cost Case'!S793-'Base Case'!S793</f>
        <v>-0.47704094609956371</v>
      </c>
      <c r="T793" s="276">
        <f>'Avoided Cost Case'!T793-'Base Case'!T793</f>
        <v>-2.0316082225722454E-2</v>
      </c>
      <c r="U793" s="276">
        <f>'Avoided Cost Case'!U793-'Base Case'!U793</f>
        <v>-0.14046798725941656</v>
      </c>
      <c r="V793" s="276">
        <f>'Avoided Cost Case'!V793-'Base Case'!V793</f>
        <v>-0.12027139350266225</v>
      </c>
      <c r="W793" s="276">
        <f>'Avoided Cost Case'!W793-'Base Case'!W793</f>
        <v>3.6461700303526356E-2</v>
      </c>
      <c r="X793" s="276">
        <f>'Avoided Cost Case'!X793-'Base Case'!X793</f>
        <v>0</v>
      </c>
      <c r="Y793" s="276">
        <f>'Avoided Cost Case'!Y793-'Base Case'!Y793</f>
        <v>4.1900659389706867</v>
      </c>
      <c r="Z793" s="276">
        <f>'Avoided Cost Case'!Z793-'Base Case'!Z793</f>
        <v>-21.281957077734408</v>
      </c>
      <c r="AA793" s="276">
        <f>'Avoided Cost Case'!AA793-'Base Case'!AA793</f>
        <v>0.81527520886247729</v>
      </c>
      <c r="AB793" s="276">
        <f>'Avoided Cost Case'!AB793-'Base Case'!AB793</f>
        <v>3.7261235208418952E-4</v>
      </c>
      <c r="AC793" s="276">
        <f>'Avoided Cost Case'!AC793-'Base Case'!AC793</f>
        <v>-0.10227148558605847</v>
      </c>
      <c r="AD793" s="276">
        <f>'Avoided Cost Case'!AD793-'Base Case'!AD793</f>
        <v>0.16688049999197929</v>
      </c>
      <c r="AE793" s="276">
        <f>'Avoided Cost Case'!AE793-'Base Case'!AE793</f>
        <v>2.8832067196375988E-3</v>
      </c>
      <c r="AF793" s="276">
        <f>'Avoided Cost Case'!AF793-'Base Case'!AF793</f>
        <v>-0.19646474141410053</v>
      </c>
      <c r="AG793" s="276">
        <f>'Avoided Cost Case'!AG793-'Base Case'!AG793</f>
        <v>-9.7430955928167862E-2</v>
      </c>
      <c r="AH793" s="276">
        <f>'Avoided Cost Case'!AH793-'Base Case'!AH793</f>
        <v>-0.38408394668689994</v>
      </c>
      <c r="AI793" s="276">
        <f>'Avoided Cost Case'!AI793-'Base Case'!AI793</f>
        <v>-5.291715956831311E-2</v>
      </c>
      <c r="AJ793" s="276">
        <f>'Avoided Cost Case'!AJ793-'Base Case'!AJ793</f>
        <v>-0.2205198365016301</v>
      </c>
      <c r="AK793" s="276">
        <f>'Avoided Cost Case'!AK793-'Base Case'!AK793</f>
        <v>0.26366629620500248</v>
      </c>
      <c r="AL793" s="276">
        <f>'Avoided Cost Case'!AL793-'Base Case'!AL793</f>
        <v>2.4397165697184811</v>
      </c>
      <c r="AM793" s="276">
        <f>'Avoided Cost Case'!AM793-'Base Case'!AM793</f>
        <v>-21.752941417445292</v>
      </c>
      <c r="AN793" s="276">
        <f>'Avoided Cost Case'!AN793-'Base Case'!AN793</f>
        <v>1.3014782402522798</v>
      </c>
      <c r="AO793" s="276">
        <f>'Avoided Cost Case'!AO793-'Base Case'!AO793</f>
        <v>8.2618918675233743E-2</v>
      </c>
      <c r="AP793" s="276">
        <f>'Avoided Cost Case'!AP793-'Base Case'!AP793</f>
        <v>0.17216308973621253</v>
      </c>
      <c r="AQ793" s="276">
        <f>'Avoided Cost Case'!AQ793-'Base Case'!AQ793</f>
        <v>0.37803927772437973</v>
      </c>
      <c r="AR793" s="276">
        <f>'Avoided Cost Case'!AR793-'Base Case'!AR793</f>
        <v>0.13091188567120593</v>
      </c>
      <c r="AS793" s="276">
        <f>'Avoided Cost Case'!AS793-'Base Case'!AS793</f>
        <v>-0.20336897633910667</v>
      </c>
      <c r="AT793" s="276">
        <f>'Avoided Cost Case'!AT793-'Base Case'!AT793</f>
        <v>-0.23714821785604556</v>
      </c>
      <c r="AU793" s="276">
        <f>'Avoided Cost Case'!AU793-'Base Case'!AU793</f>
        <v>-0.19803675674173249</v>
      </c>
      <c r="AV793" s="276">
        <f>'Avoided Cost Case'!AV793-'Base Case'!AV793</f>
        <v>0.23725039787042235</v>
      </c>
      <c r="AW793" s="276">
        <f>'Avoided Cost Case'!AW793-'Base Case'!AW793</f>
        <v>3.8446401469261815E-2</v>
      </c>
      <c r="AX793" s="276">
        <f>'Avoided Cost Case'!AX793-'Base Case'!AX793</f>
        <v>0.23567870785124612</v>
      </c>
      <c r="AY793" s="276">
        <f>'Avoided Cost Case'!AY793-'Base Case'!AY793</f>
        <v>0.83475500911401213</v>
      </c>
      <c r="AZ793" s="276">
        <f>'Avoided Cost Case'!AZ793-'Base Case'!AZ793</f>
        <v>0.60029312211654684</v>
      </c>
      <c r="BA793" s="276">
        <f>'Avoided Cost Case'!BA793-'Base Case'!BA793</f>
        <v>0.57960089055838893</v>
      </c>
      <c r="BB793" s="276">
        <f>'Avoided Cost Case'!BB793-'Base Case'!BB793</f>
        <v>-5.7758820651972798E-2</v>
      </c>
      <c r="BC793" s="276">
        <f>'Avoided Cost Case'!BC793-'Base Case'!BC793</f>
        <v>0.18804523581518495</v>
      </c>
      <c r="BD793" s="276">
        <f>'Avoided Cost Case'!BD793-'Base Case'!BD793</f>
        <v>0.3369368196351239</v>
      </c>
      <c r="BE793" s="276">
        <f>'Avoided Cost Case'!BE793-'Base Case'!BE793</f>
        <v>0.26450438383851171</v>
      </c>
      <c r="BF793" s="276">
        <f>'Avoided Cost Case'!BF793-'Base Case'!BF793</f>
        <v>-0.2065169297984859</v>
      </c>
      <c r="BG793" s="276">
        <f>'Avoided Cost Case'!BG793-'Base Case'!BG793</f>
        <v>-0.34808881031988648</v>
      </c>
      <c r="BH793" s="276">
        <f>'Avoided Cost Case'!BH793-'Base Case'!BH793</f>
        <v>-0.17475364068677379</v>
      </c>
      <c r="BI793" s="276">
        <f>'Avoided Cost Case'!BI793-'Base Case'!BI793</f>
        <v>-5.2395129135650365E-2</v>
      </c>
      <c r="BJ793" s="276">
        <f>'Avoided Cost Case'!BJ793-'Base Case'!BJ793</f>
        <v>5.0984295425855919E-2</v>
      </c>
      <c r="BK793" s="276">
        <f>'Avoided Cost Case'!BK793-'Base Case'!BK793</f>
        <v>0.95920185482292553</v>
      </c>
      <c r="BL793" s="276">
        <f>'Avoided Cost Case'!BL793-'Base Case'!BL793</f>
        <v>-4.4403012899685734E-2</v>
      </c>
      <c r="BM793" s="276">
        <f>'Avoided Cost Case'!BM793-'Base Case'!BM793</f>
        <v>-2.431440845145616E-2</v>
      </c>
      <c r="BN793" s="276">
        <f>'Avoided Cost Case'!BN793-'Base Case'!BN793</f>
        <v>0.59321611280807574</v>
      </c>
      <c r="BO793" s="276">
        <f>'Avoided Cost Case'!BO793-'Base Case'!BO793</f>
        <v>-2.259033465705329E-2</v>
      </c>
      <c r="BP793" s="276">
        <f>'Avoided Cost Case'!BP793-'Base Case'!BP793</f>
        <v>0.18392557222055217</v>
      </c>
      <c r="BQ793" s="276">
        <f>'Avoided Cost Case'!BQ793-'Base Case'!BQ793</f>
        <v>0.23305849102240117</v>
      </c>
      <c r="BR793" s="276"/>
      <c r="BS793" s="276"/>
      <c r="BT793" s="276"/>
      <c r="BU793" s="276"/>
      <c r="BV793" s="276"/>
      <c r="BW793" s="276"/>
      <c r="BX793" s="276"/>
      <c r="BY793" s="276"/>
      <c r="BZ793" s="276"/>
      <c r="CA793" s="276"/>
      <c r="CB793" s="276"/>
      <c r="CC793" s="276"/>
      <c r="CD793" s="276"/>
      <c r="CE793" s="276"/>
      <c r="CF793" s="276"/>
      <c r="CG793" s="276"/>
      <c r="CH793" s="276"/>
      <c r="CI793" s="276"/>
      <c r="CJ793" s="276"/>
      <c r="CK793" s="276"/>
      <c r="CL793" s="276"/>
      <c r="CM793" s="276"/>
      <c r="CN793" s="276"/>
      <c r="CO793" s="276"/>
      <c r="CP793" s="276"/>
      <c r="CQ793" s="276"/>
      <c r="CR793" s="276"/>
      <c r="CS793" s="276"/>
      <c r="CT793" s="276"/>
      <c r="CU793" s="276"/>
      <c r="CV793" s="276"/>
      <c r="CW793" s="276"/>
      <c r="CX793" s="276"/>
      <c r="CY793" s="276"/>
      <c r="CZ793" s="276"/>
      <c r="DA793" s="276"/>
      <c r="DB793" s="276"/>
      <c r="DC793" s="276"/>
      <c r="DD793" s="276"/>
      <c r="DE793" s="276"/>
      <c r="DF793" s="276"/>
      <c r="DG793" s="276"/>
      <c r="DH793" s="276"/>
      <c r="DI793" s="276"/>
      <c r="DJ793" s="276"/>
      <c r="DK793" s="276"/>
      <c r="DL793" s="276"/>
      <c r="DM793" s="276"/>
      <c r="DN793" s="276"/>
      <c r="DO793" s="276"/>
      <c r="DP793" s="276"/>
      <c r="DQ793" s="276"/>
      <c r="DR793" s="276"/>
      <c r="DS793" s="276"/>
      <c r="DT793" s="276"/>
      <c r="DU793" s="276"/>
      <c r="DV793" s="276"/>
      <c r="DW793" s="276"/>
      <c r="DX793" s="276"/>
      <c r="DY793" s="276"/>
      <c r="DZ793" s="276"/>
      <c r="EA793" s="276"/>
      <c r="EB793" s="276"/>
      <c r="EC793" s="276"/>
      <c r="ED793" s="276"/>
      <c r="EE793" s="277"/>
      <c r="EF793" s="58"/>
      <c r="EG793" s="87"/>
      <c r="EH793" s="58"/>
      <c r="EI793" s="58"/>
      <c r="EJ793" s="58"/>
      <c r="EK793" s="58"/>
      <c r="EL793" s="58"/>
      <c r="EM793" s="58"/>
      <c r="EN793" s="58"/>
      <c r="EO793" s="58"/>
      <c r="EP793" s="58"/>
      <c r="EQ793" s="58"/>
      <c r="ER793" s="31" t="str">
        <f>'Avoided Cost Case'!ER793</f>
        <v xml:space="preserve"> - </v>
      </c>
    </row>
    <row r="794" spans="1:148">
      <c r="A794" s="273"/>
      <c r="B794" s="24"/>
      <c r="C794" s="53" t="s">
        <v>11</v>
      </c>
      <c r="D794" s="24"/>
      <c r="E794" s="278">
        <f>'Avoided Cost Case'!E794-'Base Case'!E794</f>
        <v>16480.927527786756</v>
      </c>
      <c r="F794" s="278">
        <f>'Avoided Cost Case'!F794-'Base Case'!F794</f>
        <v>0</v>
      </c>
      <c r="G794" s="278">
        <f>'Avoided Cost Case'!G794-'Base Case'!G794</f>
        <v>0</v>
      </c>
      <c r="H794" s="278">
        <f>'Avoided Cost Case'!H794-'Base Case'!H794</f>
        <v>21.857213761791741</v>
      </c>
      <c r="I794" s="278">
        <f>'Avoided Cost Case'!I794-'Base Case'!I794</f>
        <v>98.963064048425622</v>
      </c>
      <c r="J794" s="278">
        <f>'Avoided Cost Case'!J794-'Base Case'!J794</f>
        <v>38.572613595815824</v>
      </c>
      <c r="K794" s="278">
        <f>'Avoided Cost Case'!K794-'Base Case'!K794</f>
        <v>0</v>
      </c>
      <c r="L794" s="278">
        <f>'Avoided Cost Case'!L794-'Base Case'!L794</f>
        <v>0</v>
      </c>
      <c r="M794" s="278">
        <f>'Avoided Cost Case'!M794-'Base Case'!M794</f>
        <v>0</v>
      </c>
      <c r="N794" s="278">
        <f>'Avoided Cost Case'!N794-'Base Case'!N794</f>
        <v>0</v>
      </c>
      <c r="O794" s="278">
        <f>'Avoided Cost Case'!O794-'Base Case'!O794</f>
        <v>11.227012972257764</v>
      </c>
      <c r="P794" s="278">
        <f>'Avoided Cost Case'!P794-'Base Case'!P794</f>
        <v>14870.810365499055</v>
      </c>
      <c r="Q794" s="278">
        <f>'Avoided Cost Case'!Q794-'Base Case'!Q794</f>
        <v>1439.4972579094101</v>
      </c>
      <c r="R794" s="278">
        <f>'Avoided Cost Case'!R794-'Base Case'!R794</f>
        <v>11264.615690094099</v>
      </c>
      <c r="S794" s="278">
        <f>'Avoided Cost Case'!S794-'Base Case'!S794</f>
        <v>0</v>
      </c>
      <c r="T794" s="278">
        <f>'Avoided Cost Case'!T794-'Base Case'!T794</f>
        <v>132.4500967267852</v>
      </c>
      <c r="U794" s="278">
        <f>'Avoided Cost Case'!U794-'Base Case'!U794</f>
        <v>-3874.3606417056144</v>
      </c>
      <c r="V794" s="278">
        <f>'Avoided Cost Case'!V794-'Base Case'!V794</f>
        <v>1438.9949592564881</v>
      </c>
      <c r="W794" s="278">
        <f>'Avoided Cost Case'!W794-'Base Case'!W794</f>
        <v>2639.455018114837</v>
      </c>
      <c r="X794" s="278">
        <f>'Avoided Cost Case'!X794-'Base Case'!X794</f>
        <v>0</v>
      </c>
      <c r="Y794" s="278">
        <f>'Avoided Cost Case'!Y794-'Base Case'!Y794</f>
        <v>1967.7103416419725</v>
      </c>
      <c r="Z794" s="278">
        <f>'Avoided Cost Case'!Z794-'Base Case'!Z794</f>
        <v>0</v>
      </c>
      <c r="AA794" s="278">
        <f>'Avoided Cost Case'!AA794-'Base Case'!AA794</f>
        <v>445.98983158151805</v>
      </c>
      <c r="AB794" s="278">
        <f>'Avoided Cost Case'!AB794-'Base Case'!AB794</f>
        <v>432.98048617976474</v>
      </c>
      <c r="AC794" s="278">
        <f>'Avoided Cost Case'!AC794-'Base Case'!AC794</f>
        <v>5752.2068679247895</v>
      </c>
      <c r="AD794" s="278">
        <f>'Avoided Cost Case'!AD794-'Base Case'!AD794</f>
        <v>2329.1887303735439</v>
      </c>
      <c r="AE794" s="278">
        <f>'Avoided Cost Case'!AE794-'Base Case'!AE794</f>
        <v>33795.268972200225</v>
      </c>
      <c r="AF794" s="278">
        <f>'Avoided Cost Case'!AF794-'Base Case'!AF794</f>
        <v>127.77325613787775</v>
      </c>
      <c r="AG794" s="278">
        <f>'Avoided Cost Case'!AG794-'Base Case'!AG794</f>
        <v>1421.3394012987847</v>
      </c>
      <c r="AH794" s="278">
        <f>'Avoided Cost Case'!AH794-'Base Case'!AH794</f>
        <v>7330.5257689570135</v>
      </c>
      <c r="AI794" s="278">
        <f>'Avoided Cost Case'!AI794-'Base Case'!AI794</f>
        <v>2539.9071533142996</v>
      </c>
      <c r="AJ794" s="278">
        <f>'Avoided Cost Case'!AJ794-'Base Case'!AJ794</f>
        <v>-1906.3970287476841</v>
      </c>
      <c r="AK794" s="278">
        <f>'Avoided Cost Case'!AK794-'Base Case'!AK794</f>
        <v>7901.5582955314094</v>
      </c>
      <c r="AL794" s="278">
        <f>'Avoided Cost Case'!AL794-'Base Case'!AL794</f>
        <v>1914.7508532539523</v>
      </c>
      <c r="AM794" s="278">
        <f>'Avoided Cost Case'!AM794-'Base Case'!AM794</f>
        <v>0</v>
      </c>
      <c r="AN794" s="278">
        <f>'Avoided Cost Case'!AN794-'Base Case'!AN794</f>
        <v>93.58620315931023</v>
      </c>
      <c r="AO794" s="278">
        <f>'Avoided Cost Case'!AO794-'Base Case'!AO794</f>
        <v>524.72564087338651</v>
      </c>
      <c r="AP794" s="278">
        <f>'Avoided Cost Case'!AP794-'Base Case'!AP794</f>
        <v>2878.180915715333</v>
      </c>
      <c r="AQ794" s="278">
        <f>'Avoided Cost Case'!AQ794-'Base Case'!AQ794</f>
        <v>10969.318512706566</v>
      </c>
      <c r="AR794" s="278">
        <f>'Avoided Cost Case'!AR794-'Base Case'!AR794</f>
        <v>43177.785303917946</v>
      </c>
      <c r="AS794" s="278">
        <f>'Avoided Cost Case'!AS794-'Base Case'!AS794</f>
        <v>292.12389731161488</v>
      </c>
      <c r="AT794" s="278">
        <f>'Avoided Cost Case'!AT794-'Base Case'!AT794</f>
        <v>514.15606883733471</v>
      </c>
      <c r="AU794" s="278">
        <f>'Avoided Cost Case'!AU794-'Base Case'!AU794</f>
        <v>-2122.3665204175195</v>
      </c>
      <c r="AV794" s="278">
        <f>'Avoided Cost Case'!AV794-'Base Case'!AV794</f>
        <v>8225.7994076557079</v>
      </c>
      <c r="AW794" s="278">
        <f>'Avoided Cost Case'!AW794-'Base Case'!AW794</f>
        <v>16872.551433071698</v>
      </c>
      <c r="AX794" s="278">
        <f>'Avoided Cost Case'!AX794-'Base Case'!AX794</f>
        <v>7711.6077420123038</v>
      </c>
      <c r="AY794" s="278">
        <f>'Avoided Cost Case'!AY794-'Base Case'!AY794</f>
        <v>828.22869147573783</v>
      </c>
      <c r="AZ794" s="278">
        <f>'Avoided Cost Case'!AZ794-'Base Case'!AZ794</f>
        <v>62.979468773976151</v>
      </c>
      <c r="BA794" s="278">
        <f>'Avoided Cost Case'!BA794-'Base Case'!BA794</f>
        <v>0</v>
      </c>
      <c r="BB794" s="278">
        <f>'Avoided Cost Case'!BB794-'Base Case'!BB794</f>
        <v>402.30421090616255</v>
      </c>
      <c r="BC794" s="278">
        <f>'Avoided Cost Case'!BC794-'Base Case'!BC794</f>
        <v>6204.9306315615395</v>
      </c>
      <c r="BD794" s="278">
        <f>'Avoided Cost Case'!BD794-'Base Case'!BD794</f>
        <v>4185.470272729377</v>
      </c>
      <c r="BE794" s="278">
        <f>'Avoided Cost Case'!BE794-'Base Case'!BE794</f>
        <v>51561.109236808959</v>
      </c>
      <c r="BF794" s="278">
        <f>'Avoided Cost Case'!BF794-'Base Case'!BF794</f>
        <v>0</v>
      </c>
      <c r="BG794" s="278">
        <f>'Avoided Cost Case'!BG794-'Base Case'!BG794</f>
        <v>-239.45468828658522</v>
      </c>
      <c r="BH794" s="278">
        <f>'Avoided Cost Case'!BH794-'Base Case'!BH794</f>
        <v>5992.4137998393417</v>
      </c>
      <c r="BI794" s="278">
        <f>'Avoided Cost Case'!BI794-'Base Case'!BI794</f>
        <v>-399.83935979932721</v>
      </c>
      <c r="BJ794" s="278">
        <f>'Avoided Cost Case'!BJ794-'Base Case'!BJ794</f>
        <v>13510.601851174637</v>
      </c>
      <c r="BK794" s="278">
        <f>'Avoided Cost Case'!BK794-'Base Case'!BK794</f>
        <v>22993.470504199722</v>
      </c>
      <c r="BL794" s="278">
        <f>'Avoided Cost Case'!BL794-'Base Case'!BL794</f>
        <v>535.11673179653189</v>
      </c>
      <c r="BM794" s="278">
        <f>'Avoided Cost Case'!BM794-'Base Case'!BM794</f>
        <v>0</v>
      </c>
      <c r="BN794" s="278">
        <f>'Avoided Cost Case'!BN794-'Base Case'!BN794</f>
        <v>73.914214695446162</v>
      </c>
      <c r="BO794" s="278">
        <f>'Avoided Cost Case'!BO794-'Base Case'!BO794</f>
        <v>759.69603140722393</v>
      </c>
      <c r="BP794" s="278">
        <f>'Avoided Cost Case'!BP794-'Base Case'!BP794</f>
        <v>3363.5187261640385</v>
      </c>
      <c r="BQ794" s="278">
        <f>'Avoided Cost Case'!BQ794-'Base Case'!BQ794</f>
        <v>4971.6714256179039</v>
      </c>
      <c r="BR794" s="278"/>
      <c r="BS794" s="278"/>
      <c r="BT794" s="278"/>
      <c r="BU794" s="278"/>
      <c r="BV794" s="278"/>
      <c r="BW794" s="278"/>
      <c r="BX794" s="278"/>
      <c r="BY794" s="278"/>
      <c r="BZ794" s="278"/>
      <c r="CA794" s="278"/>
      <c r="CB794" s="278"/>
      <c r="CC794" s="278"/>
      <c r="CD794" s="278"/>
      <c r="CE794" s="278"/>
      <c r="CF794" s="278"/>
      <c r="CG794" s="278"/>
      <c r="CH794" s="278"/>
      <c r="CI794" s="278"/>
      <c r="CJ794" s="278"/>
      <c r="CK794" s="278"/>
      <c r="CL794" s="278"/>
      <c r="CM794" s="278"/>
      <c r="CN794" s="278"/>
      <c r="CO794" s="278"/>
      <c r="CP794" s="278"/>
      <c r="CQ794" s="278"/>
      <c r="CR794" s="278"/>
      <c r="CS794" s="278"/>
      <c r="CT794" s="278"/>
      <c r="CU794" s="278"/>
      <c r="CV794" s="278"/>
      <c r="CW794" s="278"/>
      <c r="CX794" s="278"/>
      <c r="CY794" s="278"/>
      <c r="CZ794" s="278"/>
      <c r="DA794" s="278"/>
      <c r="DB794" s="278"/>
      <c r="DC794" s="278"/>
      <c r="DD794" s="278"/>
      <c r="DE794" s="278"/>
      <c r="DF794" s="278"/>
      <c r="DG794" s="278"/>
      <c r="DH794" s="278"/>
      <c r="DI794" s="278"/>
      <c r="DJ794" s="278"/>
      <c r="DK794" s="278"/>
      <c r="DL794" s="278"/>
      <c r="DM794" s="278"/>
      <c r="DN794" s="278"/>
      <c r="DO794" s="278"/>
      <c r="DP794" s="278"/>
      <c r="DQ794" s="278"/>
      <c r="DR794" s="278"/>
      <c r="DS794" s="278"/>
      <c r="DT794" s="278"/>
      <c r="DU794" s="278"/>
      <c r="DV794" s="278"/>
      <c r="DW794" s="278"/>
      <c r="DX794" s="278"/>
      <c r="DY794" s="278"/>
      <c r="DZ794" s="278"/>
      <c r="EA794" s="278"/>
      <c r="EB794" s="278"/>
      <c r="EC794" s="278"/>
      <c r="ED794" s="278"/>
      <c r="EE794" s="279"/>
      <c r="EF794" s="58"/>
      <c r="EG794" s="87"/>
      <c r="EH794" s="58"/>
      <c r="EI794" s="58"/>
      <c r="EJ794" s="58"/>
      <c r="EK794" s="58"/>
      <c r="EL794" s="58"/>
      <c r="EM794" s="58"/>
      <c r="EN794" s="58"/>
      <c r="EO794" s="58"/>
      <c r="EP794" s="58"/>
      <c r="EQ794" s="58"/>
      <c r="ER794" s="31" t="str">
        <f>'Avoided Cost Case'!ER794</f>
        <v xml:space="preserve"> - </v>
      </c>
    </row>
    <row r="795" spans="1:148">
      <c r="A795" s="273"/>
      <c r="B795" s="24"/>
      <c r="C795" s="53"/>
      <c r="D795" s="24"/>
      <c r="E795" s="280"/>
      <c r="F795" s="280"/>
      <c r="G795" s="280"/>
      <c r="H795" s="280"/>
      <c r="I795" s="280"/>
      <c r="J795" s="280"/>
      <c r="K795" s="280"/>
      <c r="L795" s="280"/>
      <c r="M795" s="280"/>
      <c r="N795" s="280"/>
      <c r="O795" s="280"/>
      <c r="P795" s="280"/>
      <c r="Q795" s="280"/>
      <c r="R795" s="280"/>
      <c r="S795" s="280"/>
      <c r="T795" s="280"/>
      <c r="U795" s="280"/>
      <c r="V795" s="280"/>
      <c r="W795" s="280"/>
      <c r="X795" s="280"/>
      <c r="Y795" s="280"/>
      <c r="Z795" s="280"/>
      <c r="AA795" s="280"/>
      <c r="AB795" s="280"/>
      <c r="AC795" s="280"/>
      <c r="AD795" s="280"/>
      <c r="AE795" s="280"/>
      <c r="AF795" s="280"/>
      <c r="AG795" s="280"/>
      <c r="AH795" s="280"/>
      <c r="AI795" s="280"/>
      <c r="AJ795" s="280"/>
      <c r="AK795" s="280"/>
      <c r="AL795" s="280"/>
      <c r="AM795" s="280"/>
      <c r="AN795" s="280"/>
      <c r="AO795" s="280"/>
      <c r="AP795" s="280"/>
      <c r="AQ795" s="280"/>
      <c r="AR795" s="280"/>
      <c r="AS795" s="280"/>
      <c r="AT795" s="280"/>
      <c r="AU795" s="280"/>
      <c r="AV795" s="280"/>
      <c r="AW795" s="280"/>
      <c r="AX795" s="280"/>
      <c r="AY795" s="280"/>
      <c r="AZ795" s="280"/>
      <c r="BA795" s="280"/>
      <c r="BB795" s="280"/>
      <c r="BC795" s="280"/>
      <c r="BD795" s="280"/>
      <c r="BE795" s="280"/>
      <c r="BF795" s="280"/>
      <c r="BG795" s="280"/>
      <c r="BH795" s="280"/>
      <c r="BI795" s="280"/>
      <c r="BJ795" s="280"/>
      <c r="BK795" s="280"/>
      <c r="BL795" s="280"/>
      <c r="BM795" s="280"/>
      <c r="BN795" s="280"/>
      <c r="BO795" s="280"/>
      <c r="BP795" s="280"/>
      <c r="BQ795" s="280"/>
      <c r="BR795" s="280"/>
      <c r="BS795" s="280"/>
      <c r="BT795" s="280"/>
      <c r="BU795" s="280"/>
      <c r="BV795" s="280"/>
      <c r="BW795" s="280"/>
      <c r="BX795" s="280"/>
      <c r="BY795" s="280"/>
      <c r="BZ795" s="280"/>
      <c r="CA795" s="280"/>
      <c r="CB795" s="280"/>
      <c r="CC795" s="280"/>
      <c r="CD795" s="280"/>
      <c r="CE795" s="280"/>
      <c r="CF795" s="280"/>
      <c r="CG795" s="280"/>
      <c r="CH795" s="280"/>
      <c r="CI795" s="280"/>
      <c r="CJ795" s="280"/>
      <c r="CK795" s="280"/>
      <c r="CL795" s="280"/>
      <c r="CM795" s="280"/>
      <c r="CN795" s="280"/>
      <c r="CO795" s="280"/>
      <c r="CP795" s="280"/>
      <c r="CQ795" s="280"/>
      <c r="CR795" s="280"/>
      <c r="CS795" s="280"/>
      <c r="CT795" s="280"/>
      <c r="CU795" s="280"/>
      <c r="CV795" s="280"/>
      <c r="CW795" s="280"/>
      <c r="CX795" s="280"/>
      <c r="CY795" s="280"/>
      <c r="CZ795" s="280"/>
      <c r="DA795" s="280"/>
      <c r="DB795" s="280"/>
      <c r="DC795" s="280"/>
      <c r="DD795" s="280"/>
      <c r="DE795" s="280"/>
      <c r="DF795" s="280"/>
      <c r="DG795" s="280"/>
      <c r="DH795" s="280"/>
      <c r="DI795" s="280"/>
      <c r="DJ795" s="280"/>
      <c r="DK795" s="280"/>
      <c r="DL795" s="280"/>
      <c r="DM795" s="280"/>
      <c r="DN795" s="280"/>
      <c r="DO795" s="280"/>
      <c r="DP795" s="280"/>
      <c r="DQ795" s="280"/>
      <c r="DR795" s="280"/>
      <c r="DS795" s="280"/>
      <c r="DT795" s="280"/>
      <c r="DU795" s="280"/>
      <c r="DV795" s="280"/>
      <c r="DW795" s="280"/>
      <c r="DX795" s="280"/>
      <c r="DY795" s="280"/>
      <c r="DZ795" s="280"/>
      <c r="EA795" s="280"/>
      <c r="EB795" s="280"/>
      <c r="EC795" s="280"/>
      <c r="ED795" s="280"/>
      <c r="EE795" s="277"/>
      <c r="EF795" s="58"/>
      <c r="EG795" s="87"/>
      <c r="EH795" s="58"/>
      <c r="EI795" s="58"/>
      <c r="EJ795" s="58"/>
      <c r="EK795" s="58"/>
      <c r="EL795" s="58"/>
      <c r="EM795" s="58"/>
      <c r="EN795" s="58"/>
      <c r="EO795" s="58"/>
      <c r="EP795" s="58"/>
      <c r="EQ795" s="58"/>
      <c r="ER795" s="31" t="str">
        <f>'Avoided Cost Case'!ER795</f>
        <v xml:space="preserve"> - </v>
      </c>
    </row>
    <row r="796" spans="1:148">
      <c r="A796" s="273"/>
      <c r="B796" s="24"/>
      <c r="C796" s="53" t="s">
        <v>12</v>
      </c>
      <c r="D796" s="24"/>
      <c r="E796" s="274">
        <f>'Avoided Cost Case'!E796-'Base Case'!E796</f>
        <v>0</v>
      </c>
      <c r="F796" s="274">
        <f>'Avoided Cost Case'!F796-'Base Case'!F796</f>
        <v>0</v>
      </c>
      <c r="G796" s="274">
        <f>'Avoided Cost Case'!G796-'Base Case'!G796</f>
        <v>0</v>
      </c>
      <c r="H796" s="274">
        <f>'Avoided Cost Case'!H796-'Base Case'!H796</f>
        <v>0</v>
      </c>
      <c r="I796" s="274">
        <f>'Avoided Cost Case'!I796-'Base Case'!I796</f>
        <v>0</v>
      </c>
      <c r="J796" s="274">
        <f>'Avoided Cost Case'!J796-'Base Case'!J796</f>
        <v>0</v>
      </c>
      <c r="K796" s="274">
        <f>'Avoided Cost Case'!K796-'Base Case'!K796</f>
        <v>0</v>
      </c>
      <c r="L796" s="274">
        <f>'Avoided Cost Case'!L796-'Base Case'!L796</f>
        <v>0</v>
      </c>
      <c r="M796" s="274">
        <f>'Avoided Cost Case'!M796-'Base Case'!M796</f>
        <v>0</v>
      </c>
      <c r="N796" s="274">
        <f>'Avoided Cost Case'!N796-'Base Case'!N796</f>
        <v>0</v>
      </c>
      <c r="O796" s="274">
        <f>'Avoided Cost Case'!O796-'Base Case'!O796</f>
        <v>0</v>
      </c>
      <c r="P796" s="274">
        <f>'Avoided Cost Case'!P796-'Base Case'!P796</f>
        <v>0</v>
      </c>
      <c r="Q796" s="274">
        <f>'Avoided Cost Case'!Q796-'Base Case'!Q796</f>
        <v>0</v>
      </c>
      <c r="R796" s="274">
        <f>'Avoided Cost Case'!R796-'Base Case'!R796</f>
        <v>0</v>
      </c>
      <c r="S796" s="274">
        <f>'Avoided Cost Case'!S796-'Base Case'!S796</f>
        <v>0</v>
      </c>
      <c r="T796" s="274">
        <f>'Avoided Cost Case'!T796-'Base Case'!T796</f>
        <v>0</v>
      </c>
      <c r="U796" s="274">
        <f>'Avoided Cost Case'!U796-'Base Case'!U796</f>
        <v>0</v>
      </c>
      <c r="V796" s="274">
        <f>'Avoided Cost Case'!V796-'Base Case'!V796</f>
        <v>0</v>
      </c>
      <c r="W796" s="274">
        <f>'Avoided Cost Case'!W796-'Base Case'!W796</f>
        <v>0</v>
      </c>
      <c r="X796" s="274">
        <f>'Avoided Cost Case'!X796-'Base Case'!X796</f>
        <v>0</v>
      </c>
      <c r="Y796" s="274">
        <f>'Avoided Cost Case'!Y796-'Base Case'!Y796</f>
        <v>0</v>
      </c>
      <c r="Z796" s="274">
        <f>'Avoided Cost Case'!Z796-'Base Case'!Z796</f>
        <v>0</v>
      </c>
      <c r="AA796" s="274">
        <f>'Avoided Cost Case'!AA796-'Base Case'!AA796</f>
        <v>0</v>
      </c>
      <c r="AB796" s="274">
        <f>'Avoided Cost Case'!AB796-'Base Case'!AB796</f>
        <v>0</v>
      </c>
      <c r="AC796" s="274">
        <f>'Avoided Cost Case'!AC796-'Base Case'!AC796</f>
        <v>0</v>
      </c>
      <c r="AD796" s="274">
        <f>'Avoided Cost Case'!AD796-'Base Case'!AD796</f>
        <v>0</v>
      </c>
      <c r="AE796" s="274">
        <f>'Avoided Cost Case'!AE796-'Base Case'!AE796</f>
        <v>0</v>
      </c>
      <c r="AF796" s="274">
        <f>'Avoided Cost Case'!AF796-'Base Case'!AF796</f>
        <v>0</v>
      </c>
      <c r="AG796" s="274">
        <f>'Avoided Cost Case'!AG796-'Base Case'!AG796</f>
        <v>0</v>
      </c>
      <c r="AH796" s="274">
        <f>'Avoided Cost Case'!AH796-'Base Case'!AH796</f>
        <v>0</v>
      </c>
      <c r="AI796" s="274">
        <f>'Avoided Cost Case'!AI796-'Base Case'!AI796</f>
        <v>0</v>
      </c>
      <c r="AJ796" s="274">
        <f>'Avoided Cost Case'!AJ796-'Base Case'!AJ796</f>
        <v>0</v>
      </c>
      <c r="AK796" s="274">
        <f>'Avoided Cost Case'!AK796-'Base Case'!AK796</f>
        <v>0</v>
      </c>
      <c r="AL796" s="274">
        <f>'Avoided Cost Case'!AL796-'Base Case'!AL796</f>
        <v>0</v>
      </c>
      <c r="AM796" s="274">
        <f>'Avoided Cost Case'!AM796-'Base Case'!AM796</f>
        <v>0</v>
      </c>
      <c r="AN796" s="274">
        <f>'Avoided Cost Case'!AN796-'Base Case'!AN796</f>
        <v>0</v>
      </c>
      <c r="AO796" s="274">
        <f>'Avoided Cost Case'!AO796-'Base Case'!AO796</f>
        <v>0</v>
      </c>
      <c r="AP796" s="274">
        <f>'Avoided Cost Case'!AP796-'Base Case'!AP796</f>
        <v>0</v>
      </c>
      <c r="AQ796" s="274">
        <f>'Avoided Cost Case'!AQ796-'Base Case'!AQ796</f>
        <v>0</v>
      </c>
      <c r="AR796" s="274">
        <f>'Avoided Cost Case'!AR796-'Base Case'!AR796</f>
        <v>0</v>
      </c>
      <c r="AS796" s="274">
        <f>'Avoided Cost Case'!AS796-'Base Case'!AS796</f>
        <v>0</v>
      </c>
      <c r="AT796" s="274">
        <f>'Avoided Cost Case'!AT796-'Base Case'!AT796</f>
        <v>0</v>
      </c>
      <c r="AU796" s="274">
        <f>'Avoided Cost Case'!AU796-'Base Case'!AU796</f>
        <v>0</v>
      </c>
      <c r="AV796" s="274">
        <f>'Avoided Cost Case'!AV796-'Base Case'!AV796</f>
        <v>0</v>
      </c>
      <c r="AW796" s="274">
        <f>'Avoided Cost Case'!AW796-'Base Case'!AW796</f>
        <v>0</v>
      </c>
      <c r="AX796" s="274">
        <f>'Avoided Cost Case'!AX796-'Base Case'!AX796</f>
        <v>0</v>
      </c>
      <c r="AY796" s="274">
        <f>'Avoided Cost Case'!AY796-'Base Case'!AY796</f>
        <v>0</v>
      </c>
      <c r="AZ796" s="274">
        <f>'Avoided Cost Case'!AZ796-'Base Case'!AZ796</f>
        <v>0</v>
      </c>
      <c r="BA796" s="274">
        <f>'Avoided Cost Case'!BA796-'Base Case'!BA796</f>
        <v>0</v>
      </c>
      <c r="BB796" s="274">
        <f>'Avoided Cost Case'!BB796-'Base Case'!BB796</f>
        <v>0</v>
      </c>
      <c r="BC796" s="274">
        <f>'Avoided Cost Case'!BC796-'Base Case'!BC796</f>
        <v>0</v>
      </c>
      <c r="BD796" s="274">
        <f>'Avoided Cost Case'!BD796-'Base Case'!BD796</f>
        <v>0</v>
      </c>
      <c r="BE796" s="274">
        <f>'Avoided Cost Case'!BE796-'Base Case'!BE796</f>
        <v>0</v>
      </c>
      <c r="BF796" s="274">
        <f>'Avoided Cost Case'!BF796-'Base Case'!BF796</f>
        <v>0</v>
      </c>
      <c r="BG796" s="274">
        <f>'Avoided Cost Case'!BG796-'Base Case'!BG796</f>
        <v>0</v>
      </c>
      <c r="BH796" s="274">
        <f>'Avoided Cost Case'!BH796-'Base Case'!BH796</f>
        <v>0</v>
      </c>
      <c r="BI796" s="274">
        <f>'Avoided Cost Case'!BI796-'Base Case'!BI796</f>
        <v>0</v>
      </c>
      <c r="BJ796" s="274">
        <f>'Avoided Cost Case'!BJ796-'Base Case'!BJ796</f>
        <v>0</v>
      </c>
      <c r="BK796" s="274">
        <f>'Avoided Cost Case'!BK796-'Base Case'!BK796</f>
        <v>0</v>
      </c>
      <c r="BL796" s="274">
        <f>'Avoided Cost Case'!BL796-'Base Case'!BL796</f>
        <v>0</v>
      </c>
      <c r="BM796" s="274">
        <f>'Avoided Cost Case'!BM796-'Base Case'!BM796</f>
        <v>0</v>
      </c>
      <c r="BN796" s="274">
        <f>'Avoided Cost Case'!BN796-'Base Case'!BN796</f>
        <v>0</v>
      </c>
      <c r="BO796" s="274">
        <f>'Avoided Cost Case'!BO796-'Base Case'!BO796</f>
        <v>0</v>
      </c>
      <c r="BP796" s="274">
        <f>'Avoided Cost Case'!BP796-'Base Case'!BP796</f>
        <v>0</v>
      </c>
      <c r="BQ796" s="274">
        <f>'Avoided Cost Case'!BQ796-'Base Case'!BQ796</f>
        <v>0</v>
      </c>
      <c r="BR796" s="274"/>
      <c r="BS796" s="274"/>
      <c r="BT796" s="274"/>
      <c r="BU796" s="274"/>
      <c r="BV796" s="274"/>
      <c r="BW796" s="274"/>
      <c r="BX796" s="274"/>
      <c r="BY796" s="274"/>
      <c r="BZ796" s="274"/>
      <c r="CA796" s="274"/>
      <c r="CB796" s="274"/>
      <c r="CC796" s="274"/>
      <c r="CD796" s="274"/>
      <c r="CE796" s="274"/>
      <c r="CF796" s="274"/>
      <c r="CG796" s="274"/>
      <c r="CH796" s="274"/>
      <c r="CI796" s="274"/>
      <c r="CJ796" s="274"/>
      <c r="CK796" s="274"/>
      <c r="CL796" s="274"/>
      <c r="CM796" s="274"/>
      <c r="CN796" s="274"/>
      <c r="CO796" s="274"/>
      <c r="CP796" s="274"/>
      <c r="CQ796" s="274"/>
      <c r="CR796" s="274"/>
      <c r="CS796" s="274"/>
      <c r="CT796" s="274"/>
      <c r="CU796" s="274"/>
      <c r="CV796" s="274"/>
      <c r="CW796" s="274"/>
      <c r="CX796" s="274"/>
      <c r="CY796" s="274"/>
      <c r="CZ796" s="274"/>
      <c r="DA796" s="274"/>
      <c r="DB796" s="274"/>
      <c r="DC796" s="274"/>
      <c r="DD796" s="274"/>
      <c r="DE796" s="274"/>
      <c r="DF796" s="274"/>
      <c r="DG796" s="274"/>
      <c r="DH796" s="274"/>
      <c r="DI796" s="274"/>
      <c r="DJ796" s="274"/>
      <c r="DK796" s="274"/>
      <c r="DL796" s="274"/>
      <c r="DM796" s="274"/>
      <c r="DN796" s="274"/>
      <c r="DO796" s="274"/>
      <c r="DP796" s="274"/>
      <c r="DQ796" s="274"/>
      <c r="DR796" s="274"/>
      <c r="DS796" s="274"/>
      <c r="DT796" s="274"/>
      <c r="DU796" s="274"/>
      <c r="DV796" s="274"/>
      <c r="DW796" s="274"/>
      <c r="DX796" s="274"/>
      <c r="DY796" s="274"/>
      <c r="DZ796" s="274"/>
      <c r="EA796" s="274"/>
      <c r="EB796" s="274"/>
      <c r="EC796" s="274"/>
      <c r="ED796" s="274"/>
      <c r="EE796" s="275"/>
      <c r="EF796" s="58"/>
      <c r="EG796" s="87"/>
      <c r="EH796" s="58"/>
      <c r="EI796" s="58"/>
      <c r="EJ796" s="58"/>
      <c r="EK796" s="58"/>
      <c r="EL796" s="58"/>
      <c r="EM796" s="58"/>
      <c r="EN796" s="58"/>
      <c r="EO796" s="58"/>
      <c r="EP796" s="58"/>
      <c r="EQ796" s="58"/>
      <c r="ER796" s="31" t="str">
        <f>'Avoided Cost Case'!ER796</f>
        <v xml:space="preserve"> - </v>
      </c>
    </row>
    <row r="797" spans="1:148">
      <c r="A797" s="273"/>
      <c r="B797" s="24"/>
      <c r="C797" s="53" t="s">
        <v>13</v>
      </c>
      <c r="D797" s="24"/>
      <c r="E797" s="276">
        <f>'Avoided Cost Case'!E797-'Base Case'!E797</f>
        <v>-1.9051124315617729E-2</v>
      </c>
      <c r="F797" s="276">
        <f>'Avoided Cost Case'!F797-'Base Case'!F797</f>
        <v>-0.46398126844464826</v>
      </c>
      <c r="G797" s="276">
        <f>'Avoided Cost Case'!G797-'Base Case'!G797</f>
        <v>-0.11945567619608255</v>
      </c>
      <c r="H797" s="276">
        <f>'Avoided Cost Case'!H797-'Base Case'!H797</f>
        <v>0</v>
      </c>
      <c r="I797" s="276">
        <f>'Avoided Cost Case'!I797-'Base Case'!I797</f>
        <v>0</v>
      </c>
      <c r="J797" s="276">
        <f>'Avoided Cost Case'!J797-'Base Case'!J797</f>
        <v>0</v>
      </c>
      <c r="K797" s="276">
        <f>'Avoided Cost Case'!K797-'Base Case'!K797</f>
        <v>0</v>
      </c>
      <c r="L797" s="276">
        <f>'Avoided Cost Case'!L797-'Base Case'!L797</f>
        <v>0</v>
      </c>
      <c r="M797" s="276">
        <f>'Avoided Cost Case'!M797-'Base Case'!M797</f>
        <v>7.8787773234420655E-2</v>
      </c>
      <c r="N797" s="276">
        <f>'Avoided Cost Case'!N797-'Base Case'!N797</f>
        <v>1.4963383896073879E-3</v>
      </c>
      <c r="O797" s="276">
        <f>'Avoided Cost Case'!O797-'Base Case'!O797</f>
        <v>5.2798039231014116E-2</v>
      </c>
      <c r="P797" s="276">
        <f>'Avoided Cost Case'!P797-'Base Case'!P797</f>
        <v>-8.3597686982475494E-2</v>
      </c>
      <c r="Q797" s="276">
        <f>'Avoided Cost Case'!Q797-'Base Case'!Q797</f>
        <v>-0.13913127263206704</v>
      </c>
      <c r="R797" s="276">
        <f>'Avoided Cost Case'!R797-'Base Case'!R797</f>
        <v>5.2384051085154759E-3</v>
      </c>
      <c r="S797" s="276">
        <f>'Avoided Cost Case'!S797-'Base Case'!S797</f>
        <v>-0.19794993444693887</v>
      </c>
      <c r="T797" s="276">
        <f>'Avoided Cost Case'!T797-'Base Case'!T797</f>
        <v>3.1016633244878022E-2</v>
      </c>
      <c r="U797" s="276">
        <f>'Avoided Cost Case'!U797-'Base Case'!U797</f>
        <v>0</v>
      </c>
      <c r="V797" s="276">
        <f>'Avoided Cost Case'!V797-'Base Case'!V797</f>
        <v>0</v>
      </c>
      <c r="W797" s="276">
        <f>'Avoided Cost Case'!W797-'Base Case'!W797</f>
        <v>0</v>
      </c>
      <c r="X797" s="276">
        <f>'Avoided Cost Case'!X797-'Base Case'!X797</f>
        <v>0</v>
      </c>
      <c r="Y797" s="276">
        <f>'Avoided Cost Case'!Y797-'Base Case'!Y797</f>
        <v>0</v>
      </c>
      <c r="Z797" s="276">
        <f>'Avoided Cost Case'!Z797-'Base Case'!Z797</f>
        <v>0.15256298013109415</v>
      </c>
      <c r="AA797" s="276">
        <f>'Avoided Cost Case'!AA797-'Base Case'!AA797</f>
        <v>-2.6790252757631805E-2</v>
      </c>
      <c r="AB797" s="276">
        <f>'Avoided Cost Case'!AB797-'Base Case'!AB797</f>
        <v>-2.1409230380882605E-2</v>
      </c>
      <c r="AC797" s="276">
        <f>'Avoided Cost Case'!AC797-'Base Case'!AC797</f>
        <v>-2.0933511829412055E-2</v>
      </c>
      <c r="AD797" s="276">
        <f>'Avoided Cost Case'!AD797-'Base Case'!AD797</f>
        <v>-6.2430604495908426E-2</v>
      </c>
      <c r="AE797" s="276">
        <f>'Avoided Cost Case'!AE797-'Base Case'!AE797</f>
        <v>4.6953579676530133E-2</v>
      </c>
      <c r="AF797" s="276">
        <f>'Avoided Cost Case'!AF797-'Base Case'!AF797</f>
        <v>6.3109899781110812E-3</v>
      </c>
      <c r="AG797" s="276">
        <f>'Avoided Cost Case'!AG797-'Base Case'!AG797</f>
        <v>2.2983762453424816E-2</v>
      </c>
      <c r="AH797" s="276">
        <f>'Avoided Cost Case'!AH797-'Base Case'!AH797</f>
        <v>0.16596685184491733</v>
      </c>
      <c r="AI797" s="276">
        <f>'Avoided Cost Case'!AI797-'Base Case'!AI797</f>
        <v>0</v>
      </c>
      <c r="AJ797" s="276">
        <f>'Avoided Cost Case'!AJ797-'Base Case'!AJ797</f>
        <v>0</v>
      </c>
      <c r="AK797" s="276">
        <f>'Avoided Cost Case'!AK797-'Base Case'!AK797</f>
        <v>0</v>
      </c>
      <c r="AL797" s="276">
        <f>'Avoided Cost Case'!AL797-'Base Case'!AL797</f>
        <v>0</v>
      </c>
      <c r="AM797" s="276">
        <f>'Avoided Cost Case'!AM797-'Base Case'!AM797</f>
        <v>0.46232924513128992</v>
      </c>
      <c r="AN797" s="276">
        <f>'Avoided Cost Case'!AN797-'Base Case'!AN797</f>
        <v>0.30304512600204347</v>
      </c>
      <c r="AO797" s="276">
        <f>'Avoided Cost Case'!AO797-'Base Case'!AO797</f>
        <v>-4.412157541709405E-2</v>
      </c>
      <c r="AP797" s="276">
        <f>'Avoided Cost Case'!AP797-'Base Case'!AP797</f>
        <v>3.0174736423983717E-2</v>
      </c>
      <c r="AQ797" s="276">
        <f>'Avoided Cost Case'!AQ797-'Base Case'!AQ797</f>
        <v>-2.9426222495828824E-2</v>
      </c>
      <c r="AR797" s="276">
        <f>'Avoided Cost Case'!AR797-'Base Case'!AR797</f>
        <v>6.1102406089498018E-2</v>
      </c>
      <c r="AS797" s="276">
        <f>'Avoided Cost Case'!AS797-'Base Case'!AS797</f>
        <v>-0.10028680447251048</v>
      </c>
      <c r="AT797" s="276">
        <f>'Avoided Cost Case'!AT797-'Base Case'!AT797</f>
        <v>8.434404572462384E-2</v>
      </c>
      <c r="AU797" s="276">
        <f>'Avoided Cost Case'!AU797-'Base Case'!AU797</f>
        <v>8.3649979824695464E-2</v>
      </c>
      <c r="AV797" s="276">
        <f>'Avoided Cost Case'!AV797-'Base Case'!AV797</f>
        <v>0</v>
      </c>
      <c r="AW797" s="276">
        <f>'Avoided Cost Case'!AW797-'Base Case'!AW797</f>
        <v>0</v>
      </c>
      <c r="AX797" s="276">
        <f>'Avoided Cost Case'!AX797-'Base Case'!AX797</f>
        <v>0</v>
      </c>
      <c r="AY797" s="276">
        <f>'Avoided Cost Case'!AY797-'Base Case'!AY797</f>
        <v>0</v>
      </c>
      <c r="AZ797" s="276">
        <f>'Avoided Cost Case'!AZ797-'Base Case'!AZ797</f>
        <v>0.47510019198129783</v>
      </c>
      <c r="BA797" s="276">
        <f>'Avoided Cost Case'!BA797-'Base Case'!BA797</f>
        <v>8.0643302145062989E-2</v>
      </c>
      <c r="BB797" s="276">
        <f>'Avoided Cost Case'!BB797-'Base Case'!BB797</f>
        <v>-2.7920127296940933E-2</v>
      </c>
      <c r="BC797" s="276">
        <f>'Avoided Cost Case'!BC797-'Base Case'!BC797</f>
        <v>3.6360487645204387E-2</v>
      </c>
      <c r="BD797" s="276">
        <f>'Avoided Cost Case'!BD797-'Base Case'!BD797</f>
        <v>-3.5886246203563843E-2</v>
      </c>
      <c r="BE797" s="276">
        <f>'Avoided Cost Case'!BE797-'Base Case'!BE797</f>
        <v>-3.5596026697460204E-2</v>
      </c>
      <c r="BF797" s="276">
        <f>'Avoided Cost Case'!BF797-'Base Case'!BF797</f>
        <v>-0.10478724470175749</v>
      </c>
      <c r="BG797" s="276">
        <f>'Avoided Cost Case'!BG797-'Base Case'!BG797</f>
        <v>-7.610498110505759E-2</v>
      </c>
      <c r="BH797" s="276">
        <f>'Avoided Cost Case'!BH797-'Base Case'!BH797</f>
        <v>4.4529234991081523E-2</v>
      </c>
      <c r="BI797" s="276">
        <f>'Avoided Cost Case'!BI797-'Base Case'!BI797</f>
        <v>-5.9549719600735074E-2</v>
      </c>
      <c r="BJ797" s="276">
        <f>'Avoided Cost Case'!BJ797-'Base Case'!BJ797</f>
        <v>0</v>
      </c>
      <c r="BK797" s="276">
        <f>'Avoided Cost Case'!BK797-'Base Case'!BK797</f>
        <v>0</v>
      </c>
      <c r="BL797" s="276">
        <f>'Avoided Cost Case'!BL797-'Base Case'!BL797</f>
        <v>-0.22536851984638773</v>
      </c>
      <c r="BM797" s="276">
        <f>'Avoided Cost Case'!BM797-'Base Case'!BM797</f>
        <v>0.30264480068757749</v>
      </c>
      <c r="BN797" s="276">
        <f>'Avoided Cost Case'!BN797-'Base Case'!BN797</f>
        <v>6.5067490814932682E-2</v>
      </c>
      <c r="BO797" s="276">
        <f>'Avoided Cost Case'!BO797-'Base Case'!BO797</f>
        <v>-2.2611201254015612E-2</v>
      </c>
      <c r="BP797" s="276">
        <f>'Avoided Cost Case'!BP797-'Base Case'!BP797</f>
        <v>-2.2156458471577878E-2</v>
      </c>
      <c r="BQ797" s="276">
        <f>'Avoided Cost Case'!BQ797-'Base Case'!BQ797</f>
        <v>-4.1989113112514076E-2</v>
      </c>
      <c r="BR797" s="276"/>
      <c r="BS797" s="276"/>
      <c r="BT797" s="276"/>
      <c r="BU797" s="276"/>
      <c r="BV797" s="276"/>
      <c r="BW797" s="276"/>
      <c r="BX797" s="276"/>
      <c r="BY797" s="276"/>
      <c r="BZ797" s="276"/>
      <c r="CA797" s="276"/>
      <c r="CB797" s="276"/>
      <c r="CC797" s="276"/>
      <c r="CD797" s="276"/>
      <c r="CE797" s="276"/>
      <c r="CF797" s="276"/>
      <c r="CG797" s="276"/>
      <c r="CH797" s="276"/>
      <c r="CI797" s="276"/>
      <c r="CJ797" s="276"/>
      <c r="CK797" s="276"/>
      <c r="CL797" s="276"/>
      <c r="CM797" s="276"/>
      <c r="CN797" s="276"/>
      <c r="CO797" s="276"/>
      <c r="CP797" s="276"/>
      <c r="CQ797" s="276"/>
      <c r="CR797" s="276"/>
      <c r="CS797" s="276"/>
      <c r="CT797" s="276"/>
      <c r="CU797" s="276"/>
      <c r="CV797" s="276"/>
      <c r="CW797" s="276"/>
      <c r="CX797" s="276"/>
      <c r="CY797" s="276"/>
      <c r="CZ797" s="276"/>
      <c r="DA797" s="276"/>
      <c r="DB797" s="276"/>
      <c r="DC797" s="276"/>
      <c r="DD797" s="276"/>
      <c r="DE797" s="276"/>
      <c r="DF797" s="276"/>
      <c r="DG797" s="276"/>
      <c r="DH797" s="276"/>
      <c r="DI797" s="276"/>
      <c r="DJ797" s="276"/>
      <c r="DK797" s="276"/>
      <c r="DL797" s="276"/>
      <c r="DM797" s="276"/>
      <c r="DN797" s="276"/>
      <c r="DO797" s="276"/>
      <c r="DP797" s="276"/>
      <c r="DQ797" s="276"/>
      <c r="DR797" s="276"/>
      <c r="DS797" s="276"/>
      <c r="DT797" s="276"/>
      <c r="DU797" s="276"/>
      <c r="DV797" s="276"/>
      <c r="DW797" s="276"/>
      <c r="DX797" s="276"/>
      <c r="DY797" s="276"/>
      <c r="DZ797" s="276"/>
      <c r="EA797" s="276"/>
      <c r="EB797" s="276"/>
      <c r="EC797" s="276"/>
      <c r="ED797" s="276"/>
      <c r="EE797" s="277"/>
      <c r="EF797" s="58"/>
      <c r="EG797" s="87"/>
      <c r="EH797" s="58"/>
      <c r="EI797" s="58"/>
      <c r="EJ797" s="58"/>
      <c r="EK797" s="58"/>
      <c r="EL797" s="58"/>
      <c r="EM797" s="58"/>
      <c r="EN797" s="58"/>
      <c r="EO797" s="58"/>
      <c r="EP797" s="58"/>
      <c r="EQ797" s="58"/>
      <c r="ER797" s="31" t="str">
        <f>'Avoided Cost Case'!ER797</f>
        <v xml:space="preserve"> - </v>
      </c>
    </row>
    <row r="798" spans="1:148">
      <c r="A798" s="273"/>
      <c r="B798" s="24"/>
      <c r="C798" s="53" t="s">
        <v>14</v>
      </c>
      <c r="D798" s="24"/>
      <c r="E798" s="278">
        <f>'Avoided Cost Case'!E798-'Base Case'!E798</f>
        <v>-479.92427857756047</v>
      </c>
      <c r="F798" s="278">
        <f>'Avoided Cost Case'!F798-'Base Case'!F798</f>
        <v>-83.025552958217474</v>
      </c>
      <c r="G798" s="278">
        <f>'Avoided Cost Case'!G798-'Base Case'!G798</f>
        <v>-123.08334512052306</v>
      </c>
      <c r="H798" s="278">
        <f>'Avoided Cost Case'!H798-'Base Case'!H798</f>
        <v>0</v>
      </c>
      <c r="I798" s="278">
        <f>'Avoided Cost Case'!I798-'Base Case'!I798</f>
        <v>0</v>
      </c>
      <c r="J798" s="278">
        <f>'Avoided Cost Case'!J798-'Base Case'!J798</f>
        <v>0</v>
      </c>
      <c r="K798" s="278">
        <f>'Avoided Cost Case'!K798-'Base Case'!K798</f>
        <v>0</v>
      </c>
      <c r="L798" s="278">
        <f>'Avoided Cost Case'!L798-'Base Case'!L798</f>
        <v>0</v>
      </c>
      <c r="M798" s="278">
        <f>'Avoided Cost Case'!M798-'Base Case'!M798</f>
        <v>0</v>
      </c>
      <c r="N798" s="278">
        <f>'Avoided Cost Case'!N798-'Base Case'!N798</f>
        <v>0</v>
      </c>
      <c r="O798" s="278">
        <f>'Avoided Cost Case'!O798-'Base Case'!O798</f>
        <v>0</v>
      </c>
      <c r="P798" s="278">
        <f>'Avoided Cost Case'!P798-'Base Case'!P798</f>
        <v>-144.01504536554603</v>
      </c>
      <c r="Q798" s="278">
        <f>'Avoided Cost Case'!Q798-'Base Case'!Q798</f>
        <v>-129.80033513327362</v>
      </c>
      <c r="R798" s="278">
        <f>'Avoided Cost Case'!R798-'Base Case'!R798</f>
        <v>155.61755329401058</v>
      </c>
      <c r="S798" s="278">
        <f>'Avoided Cost Case'!S798-'Base Case'!S798</f>
        <v>0</v>
      </c>
      <c r="T798" s="278">
        <f>'Avoided Cost Case'!T798-'Base Case'!T798</f>
        <v>226.77408448744245</v>
      </c>
      <c r="U798" s="278">
        <f>'Avoided Cost Case'!U798-'Base Case'!U798</f>
        <v>0</v>
      </c>
      <c r="V798" s="278">
        <f>'Avoided Cost Case'!V798-'Base Case'!V798</f>
        <v>0</v>
      </c>
      <c r="W798" s="278">
        <f>'Avoided Cost Case'!W798-'Base Case'!W798</f>
        <v>0</v>
      </c>
      <c r="X798" s="278">
        <f>'Avoided Cost Case'!X798-'Base Case'!X798</f>
        <v>0</v>
      </c>
      <c r="Y798" s="278">
        <f>'Avoided Cost Case'!Y798-'Base Case'!Y798</f>
        <v>0</v>
      </c>
      <c r="Z798" s="278">
        <f>'Avoided Cost Case'!Z798-'Base Case'!Z798</f>
        <v>0</v>
      </c>
      <c r="AA798" s="278">
        <f>'Avoided Cost Case'!AA798-'Base Case'!AA798</f>
        <v>0</v>
      </c>
      <c r="AB798" s="278">
        <f>'Avoided Cost Case'!AB798-'Base Case'!AB798</f>
        <v>0</v>
      </c>
      <c r="AC798" s="278">
        <f>'Avoided Cost Case'!AC798-'Base Case'!AC798</f>
        <v>-33.157357426687668</v>
      </c>
      <c r="AD798" s="278">
        <f>'Avoided Cost Case'!AD798-'Base Case'!AD798</f>
        <v>-37.999173766742388</v>
      </c>
      <c r="AE798" s="278">
        <f>'Avoided Cost Case'!AE798-'Base Case'!AE798</f>
        <v>1616.9657735757064</v>
      </c>
      <c r="AF798" s="278">
        <f>'Avoided Cost Case'!AF798-'Base Case'!AF798</f>
        <v>38.329049077277887</v>
      </c>
      <c r="AG798" s="278">
        <f>'Avoided Cost Case'!AG798-'Base Case'!AG798</f>
        <v>152.82762511597684</v>
      </c>
      <c r="AH798" s="278">
        <f>'Avoided Cost Case'!AH798-'Base Case'!AH798</f>
        <v>1459.5145718508247</v>
      </c>
      <c r="AI798" s="278">
        <f>'Avoided Cost Case'!AI798-'Base Case'!AI798</f>
        <v>0</v>
      </c>
      <c r="AJ798" s="278">
        <f>'Avoided Cost Case'!AJ798-'Base Case'!AJ798</f>
        <v>0</v>
      </c>
      <c r="AK798" s="278">
        <f>'Avoided Cost Case'!AK798-'Base Case'!AK798</f>
        <v>0</v>
      </c>
      <c r="AL798" s="278">
        <f>'Avoided Cost Case'!AL798-'Base Case'!AL798</f>
        <v>0</v>
      </c>
      <c r="AM798" s="278">
        <f>'Avoided Cost Case'!AM798-'Base Case'!AM798</f>
        <v>0</v>
      </c>
      <c r="AN798" s="278">
        <f>'Avoided Cost Case'!AN798-'Base Case'!AN798</f>
        <v>15.194740196316502</v>
      </c>
      <c r="AO798" s="278">
        <f>'Avoided Cost Case'!AO798-'Base Case'!AO798</f>
        <v>0</v>
      </c>
      <c r="AP798" s="278">
        <f>'Avoided Cost Case'!AP798-'Base Case'!AP798</f>
        <v>69.21486927722799</v>
      </c>
      <c r="AQ798" s="278">
        <f>'Avoided Cost Case'!AQ798-'Base Case'!AQ798</f>
        <v>-118.1150819419563</v>
      </c>
      <c r="AR798" s="278">
        <f>'Avoided Cost Case'!AR798-'Base Case'!AR798</f>
        <v>1984.018548013526</v>
      </c>
      <c r="AS798" s="278">
        <f>'Avoided Cost Case'!AS798-'Base Case'!AS798</f>
        <v>-2.0099787628281547</v>
      </c>
      <c r="AT798" s="278">
        <f>'Avoided Cost Case'!AT798-'Base Case'!AT798</f>
        <v>870.25845854764339</v>
      </c>
      <c r="AU798" s="278">
        <f>'Avoided Cost Case'!AU798-'Base Case'!AU798</f>
        <v>1063.400733466231</v>
      </c>
      <c r="AV798" s="278">
        <f>'Avoided Cost Case'!AV798-'Base Case'!AV798</f>
        <v>0</v>
      </c>
      <c r="AW798" s="278">
        <f>'Avoided Cost Case'!AW798-'Base Case'!AW798</f>
        <v>0</v>
      </c>
      <c r="AX798" s="278">
        <f>'Avoided Cost Case'!AX798-'Base Case'!AX798</f>
        <v>0</v>
      </c>
      <c r="AY798" s="278">
        <f>'Avoided Cost Case'!AY798-'Base Case'!AY798</f>
        <v>0</v>
      </c>
      <c r="AZ798" s="278">
        <f>'Avoided Cost Case'!AZ798-'Base Case'!AZ798</f>
        <v>0</v>
      </c>
      <c r="BA798" s="278">
        <f>'Avoided Cost Case'!BA798-'Base Case'!BA798</f>
        <v>0</v>
      </c>
      <c r="BB798" s="278">
        <f>'Avoided Cost Case'!BB798-'Base Case'!BB798</f>
        <v>0</v>
      </c>
      <c r="BC798" s="278">
        <f>'Avoided Cost Case'!BC798-'Base Case'!BC798</f>
        <v>82.807728107116418</v>
      </c>
      <c r="BD798" s="278">
        <f>'Avoided Cost Case'!BD798-'Base Case'!BD798</f>
        <v>-30.438393344626093</v>
      </c>
      <c r="BE798" s="278">
        <f>'Avoided Cost Case'!BE798-'Base Case'!BE798</f>
        <v>-352.29470373199729</v>
      </c>
      <c r="BF798" s="278">
        <f>'Avoided Cost Case'!BF798-'Base Case'!BF798</f>
        <v>0</v>
      </c>
      <c r="BG798" s="278">
        <f>'Avoided Cost Case'!BG798-'Base Case'!BG798</f>
        <v>-28.031943440047144</v>
      </c>
      <c r="BH798" s="278">
        <f>'Avoided Cost Case'!BH798-'Base Case'!BH798</f>
        <v>16.500098083961348</v>
      </c>
      <c r="BI798" s="278">
        <f>'Avoided Cost Case'!BI798-'Base Case'!BI798</f>
        <v>-209.19591721450888</v>
      </c>
      <c r="BJ798" s="278">
        <f>'Avoided Cost Case'!BJ798-'Base Case'!BJ798</f>
        <v>0</v>
      </c>
      <c r="BK798" s="278">
        <f>'Avoided Cost Case'!BK798-'Base Case'!BK798</f>
        <v>0</v>
      </c>
      <c r="BL798" s="278">
        <f>'Avoided Cost Case'!BL798-'Base Case'!BL798</f>
        <v>0</v>
      </c>
      <c r="BM798" s="278">
        <f>'Avoided Cost Case'!BM798-'Base Case'!BM798</f>
        <v>0</v>
      </c>
      <c r="BN798" s="278">
        <f>'Avoided Cost Case'!BN798-'Base Case'!BN798</f>
        <v>0</v>
      </c>
      <c r="BO798" s="278">
        <f>'Avoided Cost Case'!BO798-'Base Case'!BO798</f>
        <v>0</v>
      </c>
      <c r="BP798" s="278">
        <f>'Avoided Cost Case'!BP798-'Base Case'!BP798</f>
        <v>-74.023090841037629</v>
      </c>
      <c r="BQ798" s="278">
        <f>'Avoided Cost Case'!BQ798-'Base Case'!BQ798</f>
        <v>-57.543850320362253</v>
      </c>
      <c r="BR798" s="278"/>
      <c r="BS798" s="278"/>
      <c r="BT798" s="278"/>
      <c r="BU798" s="278"/>
      <c r="BV798" s="278"/>
      <c r="BW798" s="278"/>
      <c r="BX798" s="278"/>
      <c r="BY798" s="278"/>
      <c r="BZ798" s="278"/>
      <c r="CA798" s="278"/>
      <c r="CB798" s="278"/>
      <c r="CC798" s="278"/>
      <c r="CD798" s="278"/>
      <c r="CE798" s="278"/>
      <c r="CF798" s="278"/>
      <c r="CG798" s="278"/>
      <c r="CH798" s="278"/>
      <c r="CI798" s="278"/>
      <c r="CJ798" s="278"/>
      <c r="CK798" s="278"/>
      <c r="CL798" s="278"/>
      <c r="CM798" s="278"/>
      <c r="CN798" s="278"/>
      <c r="CO798" s="278"/>
      <c r="CP798" s="278"/>
      <c r="CQ798" s="278"/>
      <c r="CR798" s="278"/>
      <c r="CS798" s="278"/>
      <c r="CT798" s="278"/>
      <c r="CU798" s="278"/>
      <c r="CV798" s="278"/>
      <c r="CW798" s="278"/>
      <c r="CX798" s="278"/>
      <c r="CY798" s="278"/>
      <c r="CZ798" s="278"/>
      <c r="DA798" s="278"/>
      <c r="DB798" s="278"/>
      <c r="DC798" s="278"/>
      <c r="DD798" s="278"/>
      <c r="DE798" s="278"/>
      <c r="DF798" s="278"/>
      <c r="DG798" s="278"/>
      <c r="DH798" s="278"/>
      <c r="DI798" s="278"/>
      <c r="DJ798" s="278"/>
      <c r="DK798" s="278"/>
      <c r="DL798" s="278"/>
      <c r="DM798" s="278"/>
      <c r="DN798" s="278"/>
      <c r="DO798" s="278"/>
      <c r="DP798" s="278"/>
      <c r="DQ798" s="278"/>
      <c r="DR798" s="278"/>
      <c r="DS798" s="278"/>
      <c r="DT798" s="278"/>
      <c r="DU798" s="278"/>
      <c r="DV798" s="278"/>
      <c r="DW798" s="278"/>
      <c r="DX798" s="278"/>
      <c r="DY798" s="278"/>
      <c r="DZ798" s="278"/>
      <c r="EA798" s="278"/>
      <c r="EB798" s="278"/>
      <c r="EC798" s="278"/>
      <c r="ED798" s="278"/>
      <c r="EE798" s="279"/>
      <c r="EF798" s="58"/>
      <c r="EG798" s="87"/>
      <c r="EH798" s="58"/>
      <c r="EI798" s="58"/>
      <c r="EJ798" s="58"/>
      <c r="EK798" s="58"/>
      <c r="EL798" s="58"/>
      <c r="EM798" s="58"/>
      <c r="EN798" s="58"/>
      <c r="EO798" s="58"/>
      <c r="EP798" s="58"/>
      <c r="EQ798" s="58"/>
      <c r="ER798" s="31" t="str">
        <f>'Avoided Cost Case'!ER798</f>
        <v xml:space="preserve"> - </v>
      </c>
    </row>
    <row r="799" spans="1:148">
      <c r="A799" s="273"/>
      <c r="B799" s="24"/>
      <c r="C799" s="53"/>
      <c r="D799" s="24"/>
      <c r="E799" s="280"/>
      <c r="F799" s="280"/>
      <c r="G799" s="280"/>
      <c r="H799" s="280"/>
      <c r="I799" s="280"/>
      <c r="J799" s="280"/>
      <c r="K799" s="280"/>
      <c r="L799" s="280"/>
      <c r="M799" s="280"/>
      <c r="N799" s="280"/>
      <c r="O799" s="280"/>
      <c r="P799" s="280"/>
      <c r="Q799" s="280"/>
      <c r="R799" s="280"/>
      <c r="S799" s="280"/>
      <c r="T799" s="280"/>
      <c r="U799" s="280"/>
      <c r="V799" s="280"/>
      <c r="W799" s="280"/>
      <c r="X799" s="280"/>
      <c r="Y799" s="280"/>
      <c r="Z799" s="280"/>
      <c r="AA799" s="280"/>
      <c r="AB799" s="280"/>
      <c r="AC799" s="280"/>
      <c r="AD799" s="280"/>
      <c r="AE799" s="280"/>
      <c r="AF799" s="280"/>
      <c r="AG799" s="280"/>
      <c r="AH799" s="280"/>
      <c r="AI799" s="280"/>
      <c r="AJ799" s="280"/>
      <c r="AK799" s="280"/>
      <c r="AL799" s="280"/>
      <c r="AM799" s="280"/>
      <c r="AN799" s="280"/>
      <c r="AO799" s="280"/>
      <c r="AP799" s="280"/>
      <c r="AQ799" s="280"/>
      <c r="AR799" s="280"/>
      <c r="AS799" s="280"/>
      <c r="AT799" s="280"/>
      <c r="AU799" s="280"/>
      <c r="AV799" s="280"/>
      <c r="AW799" s="280"/>
      <c r="AX799" s="280"/>
      <c r="AY799" s="280"/>
      <c r="AZ799" s="280"/>
      <c r="BA799" s="280"/>
      <c r="BB799" s="280"/>
      <c r="BC799" s="280"/>
      <c r="BD799" s="280"/>
      <c r="BE799" s="280"/>
      <c r="BF799" s="280"/>
      <c r="BG799" s="280"/>
      <c r="BH799" s="280"/>
      <c r="BI799" s="280"/>
      <c r="BJ799" s="280"/>
      <c r="BK799" s="280"/>
      <c r="BL799" s="280"/>
      <c r="BM799" s="280"/>
      <c r="BN799" s="280"/>
      <c r="BO799" s="280"/>
      <c r="BP799" s="280"/>
      <c r="BQ799" s="280"/>
      <c r="BR799" s="280"/>
      <c r="BS799" s="280"/>
      <c r="BT799" s="280"/>
      <c r="BU799" s="280"/>
      <c r="BV799" s="280"/>
      <c r="BW799" s="280"/>
      <c r="BX799" s="280"/>
      <c r="BY799" s="280"/>
      <c r="BZ799" s="280"/>
      <c r="CA799" s="280"/>
      <c r="CB799" s="280"/>
      <c r="CC799" s="280"/>
      <c r="CD799" s="280"/>
      <c r="CE799" s="280"/>
      <c r="CF799" s="280"/>
      <c r="CG799" s="280"/>
      <c r="CH799" s="280"/>
      <c r="CI799" s="280"/>
      <c r="CJ799" s="280"/>
      <c r="CK799" s="280"/>
      <c r="CL799" s="280"/>
      <c r="CM799" s="280"/>
      <c r="CN799" s="280"/>
      <c r="CO799" s="280"/>
      <c r="CP799" s="280"/>
      <c r="CQ799" s="280"/>
      <c r="CR799" s="280"/>
      <c r="CS799" s="280"/>
      <c r="CT799" s="280"/>
      <c r="CU799" s="280"/>
      <c r="CV799" s="280"/>
      <c r="CW799" s="280"/>
      <c r="CX799" s="280"/>
      <c r="CY799" s="280"/>
      <c r="CZ799" s="280"/>
      <c r="DA799" s="280"/>
      <c r="DB799" s="280"/>
      <c r="DC799" s="280"/>
      <c r="DD799" s="280"/>
      <c r="DE799" s="280"/>
      <c r="DF799" s="280"/>
      <c r="DG799" s="280"/>
      <c r="DH799" s="280"/>
      <c r="DI799" s="280"/>
      <c r="DJ799" s="280"/>
      <c r="DK799" s="280"/>
      <c r="DL799" s="280"/>
      <c r="DM799" s="280"/>
      <c r="DN799" s="280"/>
      <c r="DO799" s="280"/>
      <c r="DP799" s="280"/>
      <c r="DQ799" s="280"/>
      <c r="DR799" s="280"/>
      <c r="DS799" s="280"/>
      <c r="DT799" s="280"/>
      <c r="DU799" s="280"/>
      <c r="DV799" s="280"/>
      <c r="DW799" s="280"/>
      <c r="DX799" s="280"/>
      <c r="DY799" s="280"/>
      <c r="DZ799" s="280"/>
      <c r="EA799" s="280"/>
      <c r="EB799" s="280"/>
      <c r="EC799" s="280"/>
      <c r="ED799" s="280"/>
      <c r="EE799" s="277"/>
      <c r="EF799" s="58"/>
      <c r="EG799" s="87"/>
      <c r="EH799" s="58"/>
      <c r="EI799" s="58"/>
      <c r="EJ799" s="58"/>
      <c r="EK799" s="58"/>
      <c r="EL799" s="58"/>
      <c r="EM799" s="58"/>
      <c r="EN799" s="58"/>
      <c r="EO799" s="58"/>
      <c r="EP799" s="58"/>
      <c r="EQ799" s="58"/>
      <c r="ER799" s="31" t="str">
        <f>'Avoided Cost Case'!ER799</f>
        <v xml:space="preserve"> - </v>
      </c>
    </row>
    <row r="800" spans="1:148">
      <c r="A800" s="273"/>
      <c r="B800" s="24"/>
      <c r="C800" s="53" t="s">
        <v>15</v>
      </c>
      <c r="D800" s="24"/>
      <c r="E800" s="281">
        <f>'Avoided Cost Case'!E800-'Base Case'!E800</f>
        <v>16001.0032492092</v>
      </c>
      <c r="F800" s="281">
        <f>'Avoided Cost Case'!F800-'Base Case'!F800</f>
        <v>-83.025552958217474</v>
      </c>
      <c r="G800" s="281">
        <f>'Avoided Cost Case'!G800-'Base Case'!G800</f>
        <v>-123.08334512052306</v>
      </c>
      <c r="H800" s="281">
        <f>'Avoided Cost Case'!H800-'Base Case'!H800</f>
        <v>21.857213761791741</v>
      </c>
      <c r="I800" s="281">
        <f>'Avoided Cost Case'!I800-'Base Case'!I800</f>
        <v>98.963064048425622</v>
      </c>
      <c r="J800" s="281">
        <f>'Avoided Cost Case'!J800-'Base Case'!J800</f>
        <v>38.572613595815824</v>
      </c>
      <c r="K800" s="281">
        <f>'Avoided Cost Case'!K800-'Base Case'!K800</f>
        <v>0</v>
      </c>
      <c r="L800" s="281">
        <f>'Avoided Cost Case'!L800-'Base Case'!L800</f>
        <v>0</v>
      </c>
      <c r="M800" s="281">
        <f>'Avoided Cost Case'!M800-'Base Case'!M800</f>
        <v>0</v>
      </c>
      <c r="N800" s="281">
        <f>'Avoided Cost Case'!N800-'Base Case'!N800</f>
        <v>0</v>
      </c>
      <c r="O800" s="281">
        <f>'Avoided Cost Case'!O800-'Base Case'!O800</f>
        <v>11.227012972257764</v>
      </c>
      <c r="P800" s="281">
        <f>'Avoided Cost Case'!P800-'Base Case'!P800</f>
        <v>14726.795320133511</v>
      </c>
      <c r="Q800" s="281">
        <f>'Avoided Cost Case'!Q800-'Base Case'!Q800</f>
        <v>1309.6969227761365</v>
      </c>
      <c r="R800" s="281">
        <f>'Avoided Cost Case'!R800-'Base Case'!R800</f>
        <v>11420.233243388124</v>
      </c>
      <c r="S800" s="281">
        <f>'Avoided Cost Case'!S800-'Base Case'!S800</f>
        <v>0</v>
      </c>
      <c r="T800" s="281">
        <f>'Avoided Cost Case'!T800-'Base Case'!T800</f>
        <v>359.22418121422743</v>
      </c>
      <c r="U800" s="281">
        <f>'Avoided Cost Case'!U800-'Base Case'!U800</f>
        <v>-3874.3606417056144</v>
      </c>
      <c r="V800" s="281">
        <f>'Avoided Cost Case'!V800-'Base Case'!V800</f>
        <v>1438.9949592564881</v>
      </c>
      <c r="W800" s="281">
        <f>'Avoided Cost Case'!W800-'Base Case'!W800</f>
        <v>2639.455018114837</v>
      </c>
      <c r="X800" s="281">
        <f>'Avoided Cost Case'!X800-'Base Case'!X800</f>
        <v>0</v>
      </c>
      <c r="Y800" s="281">
        <f>'Avoided Cost Case'!Y800-'Base Case'!Y800</f>
        <v>1967.7103416419725</v>
      </c>
      <c r="Z800" s="281">
        <f>'Avoided Cost Case'!Z800-'Base Case'!Z800</f>
        <v>0</v>
      </c>
      <c r="AA800" s="281">
        <f>'Avoided Cost Case'!AA800-'Base Case'!AA800</f>
        <v>445.98983158151805</v>
      </c>
      <c r="AB800" s="281">
        <f>'Avoided Cost Case'!AB800-'Base Case'!AB800</f>
        <v>432.98048617976474</v>
      </c>
      <c r="AC800" s="281">
        <f>'Avoided Cost Case'!AC800-'Base Case'!AC800</f>
        <v>5719.0495104981019</v>
      </c>
      <c r="AD800" s="281">
        <f>'Avoided Cost Case'!AD800-'Base Case'!AD800</f>
        <v>2291.1895566068051</v>
      </c>
      <c r="AE800" s="281">
        <f>'Avoided Cost Case'!AE800-'Base Case'!AE800</f>
        <v>35412.234745775932</v>
      </c>
      <c r="AF800" s="281">
        <f>'Avoided Cost Case'!AF800-'Base Case'!AF800</f>
        <v>166.10230521515768</v>
      </c>
      <c r="AG800" s="281">
        <f>'Avoided Cost Case'!AG800-'Base Case'!AG800</f>
        <v>1574.1670264147615</v>
      </c>
      <c r="AH800" s="281">
        <f>'Avoided Cost Case'!AH800-'Base Case'!AH800</f>
        <v>8790.0403408078419</v>
      </c>
      <c r="AI800" s="281">
        <f>'Avoided Cost Case'!AI800-'Base Case'!AI800</f>
        <v>2539.9071533142996</v>
      </c>
      <c r="AJ800" s="281">
        <f>'Avoided Cost Case'!AJ800-'Base Case'!AJ800</f>
        <v>-1906.3970287476841</v>
      </c>
      <c r="AK800" s="281">
        <f>'Avoided Cost Case'!AK800-'Base Case'!AK800</f>
        <v>7901.5582955314094</v>
      </c>
      <c r="AL800" s="281">
        <f>'Avoided Cost Case'!AL800-'Base Case'!AL800</f>
        <v>1914.7508532539523</v>
      </c>
      <c r="AM800" s="281">
        <f>'Avoided Cost Case'!AM800-'Base Case'!AM800</f>
        <v>0</v>
      </c>
      <c r="AN800" s="281">
        <f>'Avoided Cost Case'!AN800-'Base Case'!AN800</f>
        <v>108.78094335562673</v>
      </c>
      <c r="AO800" s="281">
        <f>'Avoided Cost Case'!AO800-'Base Case'!AO800</f>
        <v>524.72564087338651</v>
      </c>
      <c r="AP800" s="281">
        <f>'Avoided Cost Case'!AP800-'Base Case'!AP800</f>
        <v>2947.3957849925646</v>
      </c>
      <c r="AQ800" s="281">
        <f>'Avoided Cost Case'!AQ800-'Base Case'!AQ800</f>
        <v>10851.20343076461</v>
      </c>
      <c r="AR800" s="281">
        <f>'Avoided Cost Case'!AR800-'Base Case'!AR800</f>
        <v>45161.803851931589</v>
      </c>
      <c r="AS800" s="281">
        <f>'Avoided Cost Case'!AS800-'Base Case'!AS800</f>
        <v>290.11391854878661</v>
      </c>
      <c r="AT800" s="281">
        <f>'Avoided Cost Case'!AT800-'Base Case'!AT800</f>
        <v>1384.4145273849863</v>
      </c>
      <c r="AU800" s="281">
        <f>'Avoided Cost Case'!AU800-'Base Case'!AU800</f>
        <v>-1058.965786951303</v>
      </c>
      <c r="AV800" s="281">
        <f>'Avoided Cost Case'!AV800-'Base Case'!AV800</f>
        <v>8225.7994076557079</v>
      </c>
      <c r="AW800" s="281">
        <f>'Avoided Cost Case'!AW800-'Base Case'!AW800</f>
        <v>16872.551433071698</v>
      </c>
      <c r="AX800" s="281">
        <f>'Avoided Cost Case'!AX800-'Base Case'!AX800</f>
        <v>7711.6077420123038</v>
      </c>
      <c r="AY800" s="281">
        <f>'Avoided Cost Case'!AY800-'Base Case'!AY800</f>
        <v>828.22869147573783</v>
      </c>
      <c r="AZ800" s="281">
        <f>'Avoided Cost Case'!AZ800-'Base Case'!AZ800</f>
        <v>62.979468773976151</v>
      </c>
      <c r="BA800" s="281">
        <f>'Avoided Cost Case'!BA800-'Base Case'!BA800</f>
        <v>0</v>
      </c>
      <c r="BB800" s="281">
        <f>'Avoided Cost Case'!BB800-'Base Case'!BB800</f>
        <v>402.30421090616255</v>
      </c>
      <c r="BC800" s="281">
        <f>'Avoided Cost Case'!BC800-'Base Case'!BC800</f>
        <v>6287.7383596686414</v>
      </c>
      <c r="BD800" s="281">
        <f>'Avoided Cost Case'!BD800-'Base Case'!BD800</f>
        <v>4155.0318793847546</v>
      </c>
      <c r="BE800" s="281">
        <f>'Avoided Cost Case'!BE800-'Base Case'!BE800</f>
        <v>51208.814533077064</v>
      </c>
      <c r="BF800" s="281">
        <f>'Avoided Cost Case'!BF800-'Base Case'!BF800</f>
        <v>0</v>
      </c>
      <c r="BG800" s="281">
        <f>'Avoided Cost Case'!BG800-'Base Case'!BG800</f>
        <v>-267.48663172663146</v>
      </c>
      <c r="BH800" s="281">
        <f>'Avoided Cost Case'!BH800-'Base Case'!BH800</f>
        <v>6008.9138979233103</v>
      </c>
      <c r="BI800" s="281">
        <f>'Avoided Cost Case'!BI800-'Base Case'!BI800</f>
        <v>-609.03527701384155</v>
      </c>
      <c r="BJ800" s="281">
        <f>'Avoided Cost Case'!BJ800-'Base Case'!BJ800</f>
        <v>13510.601851174637</v>
      </c>
      <c r="BK800" s="281">
        <f>'Avoided Cost Case'!BK800-'Base Case'!BK800</f>
        <v>22993.470504199722</v>
      </c>
      <c r="BL800" s="281">
        <f>'Avoided Cost Case'!BL800-'Base Case'!BL800</f>
        <v>535.11673179653189</v>
      </c>
      <c r="BM800" s="281">
        <f>'Avoided Cost Case'!BM800-'Base Case'!BM800</f>
        <v>0</v>
      </c>
      <c r="BN800" s="281">
        <f>'Avoided Cost Case'!BN800-'Base Case'!BN800</f>
        <v>73.914214695446162</v>
      </c>
      <c r="BO800" s="281">
        <f>'Avoided Cost Case'!BO800-'Base Case'!BO800</f>
        <v>759.69603140722393</v>
      </c>
      <c r="BP800" s="281">
        <f>'Avoided Cost Case'!BP800-'Base Case'!BP800</f>
        <v>3289.4956353229936</v>
      </c>
      <c r="BQ800" s="281">
        <f>'Avoided Cost Case'!BQ800-'Base Case'!BQ800</f>
        <v>4914.1275752975416</v>
      </c>
      <c r="BR800" s="281"/>
      <c r="BS800" s="281"/>
      <c r="BT800" s="281"/>
      <c r="BU800" s="281"/>
      <c r="BV800" s="281"/>
      <c r="BW800" s="281"/>
      <c r="BX800" s="281"/>
      <c r="BY800" s="281"/>
      <c r="BZ800" s="281"/>
      <c r="CA800" s="281"/>
      <c r="CB800" s="281"/>
      <c r="CC800" s="281"/>
      <c r="CD800" s="281"/>
      <c r="CE800" s="281"/>
      <c r="CF800" s="281"/>
      <c r="CG800" s="281"/>
      <c r="CH800" s="281"/>
      <c r="CI800" s="281"/>
      <c r="CJ800" s="281"/>
      <c r="CK800" s="281"/>
      <c r="CL800" s="281"/>
      <c r="CM800" s="281"/>
      <c r="CN800" s="281"/>
      <c r="CO800" s="281"/>
      <c r="CP800" s="281"/>
      <c r="CQ800" s="281"/>
      <c r="CR800" s="281"/>
      <c r="CS800" s="281"/>
      <c r="CT800" s="281"/>
      <c r="CU800" s="281"/>
      <c r="CV800" s="281"/>
      <c r="CW800" s="281"/>
      <c r="CX800" s="281"/>
      <c r="CY800" s="281"/>
      <c r="CZ800" s="281"/>
      <c r="DA800" s="281"/>
      <c r="DB800" s="281"/>
      <c r="DC800" s="281"/>
      <c r="DD800" s="281"/>
      <c r="DE800" s="281"/>
      <c r="DF800" s="281"/>
      <c r="DG800" s="281"/>
      <c r="DH800" s="281"/>
      <c r="DI800" s="281"/>
      <c r="DJ800" s="281"/>
      <c r="DK800" s="281"/>
      <c r="DL800" s="281"/>
      <c r="DM800" s="281"/>
      <c r="DN800" s="281"/>
      <c r="DO800" s="281"/>
      <c r="DP800" s="281"/>
      <c r="DQ800" s="281"/>
      <c r="DR800" s="281"/>
      <c r="DS800" s="281"/>
      <c r="DT800" s="281"/>
      <c r="DU800" s="281"/>
      <c r="DV800" s="281"/>
      <c r="DW800" s="281"/>
      <c r="DX800" s="281"/>
      <c r="DY800" s="281"/>
      <c r="DZ800" s="281"/>
      <c r="EA800" s="281"/>
      <c r="EB800" s="281"/>
      <c r="EC800" s="281"/>
      <c r="ED800" s="281"/>
      <c r="EE800" s="282"/>
      <c r="EF800" s="58"/>
      <c r="EG800" s="87"/>
      <c r="EH800" s="58"/>
      <c r="EI800" s="58"/>
      <c r="EJ800" s="58"/>
      <c r="EK800" s="58"/>
      <c r="EL800" s="58"/>
      <c r="EM800" s="58"/>
      <c r="EN800" s="58"/>
      <c r="EO800" s="58"/>
      <c r="EP800" s="58"/>
      <c r="EQ800" s="58"/>
      <c r="ER800" s="31" t="str">
        <f>'Avoided Cost Case'!ER800</f>
        <v xml:space="preserve"> - </v>
      </c>
    </row>
    <row r="801" spans="1:148" ht="13.5" thickBot="1">
      <c r="A801" s="283"/>
      <c r="B801" s="284"/>
      <c r="C801" s="285"/>
      <c r="D801" s="284"/>
      <c r="E801" s="305"/>
      <c r="F801" s="305"/>
      <c r="G801" s="305"/>
      <c r="H801" s="305"/>
      <c r="I801" s="305"/>
      <c r="J801" s="305"/>
      <c r="K801" s="305"/>
      <c r="L801" s="305"/>
      <c r="M801" s="305"/>
      <c r="N801" s="305"/>
      <c r="O801" s="305"/>
      <c r="P801" s="305"/>
      <c r="Q801" s="305"/>
      <c r="R801" s="305"/>
      <c r="S801" s="305"/>
      <c r="T801" s="305"/>
      <c r="U801" s="305"/>
      <c r="V801" s="305"/>
      <c r="W801" s="305"/>
      <c r="X801" s="305"/>
      <c r="Y801" s="305"/>
      <c r="Z801" s="305"/>
      <c r="AA801" s="305"/>
      <c r="AB801" s="305"/>
      <c r="AC801" s="305"/>
      <c r="AD801" s="305"/>
      <c r="AE801" s="305"/>
      <c r="AF801" s="305"/>
      <c r="AG801" s="305"/>
      <c r="AH801" s="305"/>
      <c r="AI801" s="305"/>
      <c r="AJ801" s="305"/>
      <c r="AK801" s="305"/>
      <c r="AL801" s="305"/>
      <c r="AM801" s="305"/>
      <c r="AN801" s="305"/>
      <c r="AO801" s="305"/>
      <c r="AP801" s="305"/>
      <c r="AQ801" s="305"/>
      <c r="AR801" s="305"/>
      <c r="AS801" s="305"/>
      <c r="AT801" s="305"/>
      <c r="AU801" s="305"/>
      <c r="AV801" s="305"/>
      <c r="AW801" s="305"/>
      <c r="AX801" s="305"/>
      <c r="AY801" s="305"/>
      <c r="AZ801" s="305"/>
      <c r="BA801" s="305"/>
      <c r="BB801" s="305"/>
      <c r="BC801" s="305"/>
      <c r="BD801" s="305"/>
      <c r="BE801" s="305"/>
      <c r="BF801" s="305"/>
      <c r="BG801" s="305"/>
      <c r="BH801" s="305"/>
      <c r="BI801" s="305"/>
      <c r="BJ801" s="305"/>
      <c r="BK801" s="305"/>
      <c r="BL801" s="305"/>
      <c r="BM801" s="305"/>
      <c r="BN801" s="305"/>
      <c r="BO801" s="305"/>
      <c r="BP801" s="305"/>
      <c r="BQ801" s="305"/>
      <c r="BR801" s="305"/>
      <c r="BS801" s="305"/>
      <c r="BT801" s="305"/>
      <c r="BU801" s="305"/>
      <c r="BV801" s="305"/>
      <c r="BW801" s="305"/>
      <c r="BX801" s="305"/>
      <c r="BY801" s="305"/>
      <c r="BZ801" s="305"/>
      <c r="CA801" s="305"/>
      <c r="CB801" s="305"/>
      <c r="CC801" s="305"/>
      <c r="CD801" s="305"/>
      <c r="CE801" s="305"/>
      <c r="CF801" s="305"/>
      <c r="CG801" s="305"/>
      <c r="CH801" s="305"/>
      <c r="CI801" s="305"/>
      <c r="CJ801" s="305"/>
      <c r="CK801" s="305"/>
      <c r="CL801" s="305"/>
      <c r="CM801" s="305"/>
      <c r="CN801" s="305"/>
      <c r="CO801" s="305"/>
      <c r="CP801" s="305"/>
      <c r="CQ801" s="305"/>
      <c r="CR801" s="305"/>
      <c r="CS801" s="305"/>
      <c r="CT801" s="305"/>
      <c r="CU801" s="305"/>
      <c r="CV801" s="305"/>
      <c r="CW801" s="305"/>
      <c r="CX801" s="305"/>
      <c r="CY801" s="305"/>
      <c r="CZ801" s="305"/>
      <c r="DA801" s="305"/>
      <c r="DB801" s="305"/>
      <c r="DC801" s="305"/>
      <c r="DD801" s="305"/>
      <c r="DE801" s="305"/>
      <c r="DF801" s="305"/>
      <c r="DG801" s="305"/>
      <c r="DH801" s="305"/>
      <c r="DI801" s="305"/>
      <c r="DJ801" s="305"/>
      <c r="DK801" s="305"/>
      <c r="DL801" s="305"/>
      <c r="DM801" s="305"/>
      <c r="DN801" s="305"/>
      <c r="DO801" s="305"/>
      <c r="DP801" s="305"/>
      <c r="DQ801" s="305"/>
      <c r="DR801" s="305"/>
      <c r="DS801" s="305"/>
      <c r="DT801" s="305"/>
      <c r="DU801" s="305"/>
      <c r="DV801" s="305"/>
      <c r="DW801" s="305"/>
      <c r="DX801" s="305"/>
      <c r="DY801" s="305"/>
      <c r="DZ801" s="305"/>
      <c r="EA801" s="305"/>
      <c r="EB801" s="305"/>
      <c r="EC801" s="305"/>
      <c r="ED801" s="305"/>
      <c r="EE801" s="306"/>
      <c r="EF801" s="58"/>
      <c r="EG801" s="87"/>
      <c r="EH801" s="58"/>
      <c r="EI801" s="58"/>
      <c r="EJ801" s="58"/>
      <c r="EK801" s="58"/>
      <c r="EL801" s="58"/>
      <c r="EM801" s="58"/>
      <c r="EN801" s="58"/>
      <c r="EO801" s="58"/>
      <c r="EP801" s="58"/>
      <c r="EQ801" s="58"/>
      <c r="ER801" s="58"/>
    </row>
    <row r="802" spans="1:148" hidden="1">
      <c r="A802" s="52"/>
      <c r="B802" s="53" t="str">
        <f>'Avoided Cost Case'!B802</f>
        <v>Total Integration Charge ($)</v>
      </c>
      <c r="C802" s="24"/>
      <c r="D802" s="24"/>
      <c r="E802" s="304"/>
      <c r="F802" s="304"/>
      <c r="G802" s="304"/>
      <c r="H802" s="304"/>
      <c r="I802" s="304"/>
      <c r="J802" s="304"/>
      <c r="K802" s="304"/>
      <c r="L802" s="304"/>
      <c r="M802" s="304"/>
      <c r="N802" s="304"/>
      <c r="O802" s="304"/>
      <c r="P802" s="304"/>
      <c r="Q802" s="304"/>
      <c r="R802" s="304"/>
      <c r="S802" s="304"/>
      <c r="T802" s="304"/>
      <c r="U802" s="304"/>
      <c r="V802" s="304"/>
      <c r="W802" s="304"/>
      <c r="X802" s="304"/>
      <c r="Y802" s="304"/>
      <c r="Z802" s="304"/>
      <c r="AA802" s="304"/>
      <c r="AB802" s="304"/>
      <c r="AC802" s="304"/>
      <c r="AD802" s="304"/>
      <c r="AE802" s="304"/>
      <c r="AF802" s="304"/>
      <c r="AG802" s="304"/>
      <c r="AH802" s="304"/>
      <c r="AI802" s="304"/>
      <c r="AJ802" s="304"/>
      <c r="AK802" s="304"/>
      <c r="AL802" s="304"/>
      <c r="AM802" s="304"/>
      <c r="AN802" s="304"/>
      <c r="AO802" s="304"/>
      <c r="AP802" s="304"/>
      <c r="AQ802" s="304"/>
      <c r="AR802" s="304"/>
      <c r="AS802" s="304"/>
      <c r="AT802" s="304"/>
      <c r="AU802" s="304"/>
      <c r="AV802" s="304"/>
      <c r="AW802" s="304"/>
      <c r="AX802" s="304"/>
      <c r="AY802" s="304"/>
      <c r="AZ802" s="304"/>
      <c r="BA802" s="304"/>
      <c r="BB802" s="304"/>
      <c r="BC802" s="304"/>
      <c r="BD802" s="304"/>
      <c r="BE802" s="304"/>
      <c r="BF802" s="304"/>
      <c r="BG802" s="304"/>
      <c r="BH802" s="304"/>
      <c r="BI802" s="304"/>
      <c r="BJ802" s="304"/>
      <c r="BK802" s="304"/>
      <c r="BL802" s="304"/>
      <c r="BM802" s="304"/>
      <c r="BN802" s="304"/>
      <c r="BO802" s="304"/>
      <c r="BP802" s="304"/>
      <c r="BQ802" s="304"/>
      <c r="BR802" s="304"/>
      <c r="BS802" s="304"/>
      <c r="BT802" s="304"/>
      <c r="BU802" s="304"/>
      <c r="BV802" s="304"/>
      <c r="BW802" s="304"/>
      <c r="BX802" s="304"/>
      <c r="BY802" s="304"/>
      <c r="BZ802" s="304"/>
      <c r="CA802" s="304"/>
      <c r="CB802" s="304"/>
      <c r="CC802" s="304"/>
      <c r="CD802" s="304"/>
      <c r="CE802" s="304"/>
      <c r="CF802" s="304"/>
      <c r="CG802" s="304"/>
      <c r="CH802" s="304"/>
      <c r="CI802" s="304"/>
      <c r="CJ802" s="304"/>
      <c r="CK802" s="304"/>
      <c r="CL802" s="304"/>
      <c r="CM802" s="304"/>
      <c r="CN802" s="304"/>
      <c r="CO802" s="304"/>
      <c r="CP802" s="304"/>
      <c r="CQ802" s="304"/>
      <c r="CR802" s="304"/>
      <c r="CS802" s="304"/>
      <c r="CT802" s="304"/>
      <c r="CU802" s="304"/>
      <c r="CV802" s="304"/>
      <c r="CW802" s="304"/>
      <c r="CX802" s="304"/>
      <c r="CY802" s="304"/>
      <c r="CZ802" s="304"/>
      <c r="DA802" s="304"/>
      <c r="DB802" s="304"/>
      <c r="DC802" s="304"/>
      <c r="DD802" s="304"/>
      <c r="DE802" s="304"/>
      <c r="DF802" s="304"/>
      <c r="DG802" s="304"/>
      <c r="DH802" s="304"/>
      <c r="DI802" s="304"/>
      <c r="DJ802" s="304"/>
      <c r="DK802" s="304"/>
      <c r="DL802" s="304"/>
      <c r="DM802" s="304"/>
      <c r="DN802" s="304"/>
      <c r="DO802" s="304"/>
      <c r="DP802" s="304"/>
      <c r="DQ802" s="304"/>
      <c r="DR802" s="304"/>
      <c r="DS802" s="304"/>
      <c r="DT802" s="304"/>
      <c r="DU802" s="304"/>
      <c r="DV802" s="304"/>
      <c r="DW802" s="304"/>
      <c r="DX802" s="304"/>
      <c r="DY802" s="304"/>
      <c r="DZ802" s="304"/>
      <c r="EA802" s="304"/>
      <c r="EB802" s="304"/>
      <c r="EC802" s="304"/>
      <c r="ED802" s="304"/>
      <c r="EE802" s="302"/>
      <c r="EF802" s="58"/>
      <c r="EG802" s="87"/>
      <c r="EH802" s="58"/>
      <c r="EI802" s="58"/>
      <c r="EJ802" s="58"/>
      <c r="EK802" s="58"/>
      <c r="EL802" s="58"/>
      <c r="EM802" s="58"/>
      <c r="EN802" s="58"/>
      <c r="EO802" s="58"/>
      <c r="EP802" s="58"/>
      <c r="EQ802" s="58"/>
      <c r="ER802" s="57"/>
    </row>
    <row r="803" spans="1:148" hidden="1">
      <c r="A803" s="52"/>
      <c r="B803" s="24"/>
      <c r="C803" s="53"/>
      <c r="D803" s="24"/>
      <c r="E803" s="145"/>
      <c r="F803" s="145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  <c r="BJ803" s="145"/>
      <c r="BK803" s="145"/>
      <c r="BL803" s="145"/>
      <c r="BM803" s="145"/>
      <c r="BN803" s="145"/>
      <c r="BO803" s="145"/>
      <c r="BP803" s="145"/>
      <c r="BQ803" s="145"/>
      <c r="BR803" s="145"/>
      <c r="BS803" s="145"/>
      <c r="BT803" s="145"/>
      <c r="BU803" s="145"/>
      <c r="BV803" s="145"/>
      <c r="BW803" s="145"/>
      <c r="BX803" s="145"/>
      <c r="BY803" s="145"/>
      <c r="BZ803" s="145"/>
      <c r="CA803" s="145"/>
      <c r="CB803" s="145"/>
      <c r="CC803" s="145"/>
      <c r="CD803" s="145"/>
      <c r="CE803" s="145"/>
      <c r="CF803" s="145"/>
      <c r="CG803" s="145"/>
      <c r="CH803" s="145"/>
      <c r="CI803" s="145"/>
      <c r="CJ803" s="145"/>
      <c r="CK803" s="145"/>
      <c r="CL803" s="145"/>
      <c r="CM803" s="145"/>
      <c r="CN803" s="145"/>
      <c r="CO803" s="145"/>
      <c r="CP803" s="145"/>
      <c r="CQ803" s="145"/>
      <c r="CR803" s="145"/>
      <c r="CS803" s="145"/>
      <c r="CT803" s="145"/>
      <c r="CU803" s="145"/>
      <c r="CV803" s="145"/>
      <c r="CW803" s="145"/>
      <c r="CX803" s="145"/>
      <c r="CY803" s="145"/>
      <c r="CZ803" s="145"/>
      <c r="DA803" s="145"/>
      <c r="DB803" s="145"/>
      <c r="DC803" s="145"/>
      <c r="DD803" s="145"/>
      <c r="DE803" s="145"/>
      <c r="DF803" s="145"/>
      <c r="DG803" s="145"/>
      <c r="DH803" s="145"/>
      <c r="DI803" s="145"/>
      <c r="DJ803" s="145"/>
      <c r="DK803" s="145"/>
      <c r="DL803" s="145"/>
      <c r="DM803" s="145"/>
      <c r="DN803" s="145"/>
      <c r="DO803" s="145"/>
      <c r="DP803" s="145"/>
      <c r="DQ803" s="145"/>
      <c r="DR803" s="145"/>
      <c r="DS803" s="145"/>
      <c r="DT803" s="145"/>
      <c r="DU803" s="145"/>
      <c r="DV803" s="145"/>
      <c r="DW803" s="145"/>
      <c r="DX803" s="145"/>
      <c r="DY803" s="145"/>
      <c r="DZ803" s="145"/>
      <c r="EA803" s="145"/>
      <c r="EB803" s="145"/>
      <c r="EC803" s="145"/>
      <c r="ED803" s="145"/>
      <c r="EE803" s="24"/>
      <c r="EF803" s="58"/>
      <c r="EG803" s="87"/>
      <c r="EH803" s="58"/>
      <c r="EI803" s="58"/>
      <c r="EJ803" s="58"/>
      <c r="EK803" s="58"/>
      <c r="EL803" s="58"/>
      <c r="EM803" s="58"/>
      <c r="EN803" s="58"/>
      <c r="EO803" s="58"/>
      <c r="EP803" s="58"/>
      <c r="EQ803" s="58"/>
    </row>
    <row r="804" spans="1:148" hidden="1">
      <c r="A804" s="2" t="str">
        <f>'Avoided Cost Case'!A804</f>
        <v>Additional Fixed Costs</v>
      </c>
      <c r="C804" s="53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  <c r="BY804" s="106"/>
      <c r="BZ804" s="106"/>
      <c r="CA804" s="106"/>
      <c r="CB804" s="106"/>
      <c r="CC804" s="106"/>
      <c r="CD804" s="106"/>
      <c r="CE804" s="106"/>
      <c r="CF804" s="106"/>
      <c r="CG804" s="106"/>
      <c r="CH804" s="106"/>
      <c r="CI804" s="106"/>
      <c r="CJ804" s="106"/>
      <c r="CK804" s="106"/>
      <c r="CL804" s="106"/>
      <c r="CM804" s="106"/>
      <c r="CN804" s="106"/>
      <c r="CO804" s="106"/>
      <c r="CP804" s="106"/>
      <c r="CQ804" s="106"/>
      <c r="CR804" s="106"/>
      <c r="CS804" s="106"/>
      <c r="CT804" s="106"/>
      <c r="CU804" s="106"/>
      <c r="CV804" s="106"/>
      <c r="CW804" s="106"/>
      <c r="CX804" s="106"/>
      <c r="CY804" s="106"/>
      <c r="CZ804" s="106"/>
      <c r="DA804" s="106"/>
      <c r="DB804" s="106"/>
      <c r="DC804" s="106"/>
      <c r="DD804" s="106"/>
      <c r="DE804" s="106"/>
      <c r="DF804" s="106"/>
      <c r="DG804" s="106"/>
      <c r="DH804" s="106"/>
      <c r="DI804" s="106"/>
      <c r="DJ804" s="106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6"/>
      <c r="DV804" s="106"/>
      <c r="DW804" s="106"/>
      <c r="DX804" s="106"/>
      <c r="DY804" s="106"/>
      <c r="DZ804" s="106"/>
      <c r="EA804" s="106"/>
      <c r="EB804" s="106"/>
      <c r="EC804" s="106"/>
      <c r="ED804" s="106"/>
      <c r="ER804" s="31" t="str">
        <f>'Avoided Cost Case'!ER804</f>
        <v>Hide Row</v>
      </c>
    </row>
    <row r="805" spans="1:148" hidden="1">
      <c r="B805" s="53" t="str">
        <f>'Avoided Cost Case'!B805</f>
        <v>Chehalis Tolling</v>
      </c>
      <c r="C805" s="53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  <c r="BP805" s="129"/>
      <c r="BQ805" s="129"/>
      <c r="BR805" s="129"/>
      <c r="BS805" s="129"/>
      <c r="BT805" s="129"/>
      <c r="BU805" s="129"/>
      <c r="BV805" s="129"/>
      <c r="BW805" s="129"/>
      <c r="BX805" s="129"/>
      <c r="BY805" s="129"/>
      <c r="BZ805" s="129"/>
      <c r="CA805" s="129"/>
      <c r="CB805" s="129"/>
      <c r="CC805" s="129"/>
      <c r="CD805" s="129"/>
      <c r="CE805" s="129"/>
      <c r="CF805" s="129"/>
      <c r="CG805" s="129"/>
      <c r="CH805" s="129"/>
      <c r="CI805" s="129"/>
      <c r="CJ805" s="129"/>
      <c r="CK805" s="129"/>
      <c r="CL805" s="129"/>
      <c r="CM805" s="129"/>
      <c r="CN805" s="129"/>
      <c r="CO805" s="129"/>
      <c r="CP805" s="129"/>
      <c r="CQ805" s="129"/>
      <c r="CR805" s="129"/>
      <c r="CS805" s="129"/>
      <c r="CT805" s="129"/>
      <c r="CU805" s="129"/>
      <c r="CV805" s="129"/>
      <c r="CW805" s="129"/>
      <c r="CX805" s="129"/>
      <c r="CY805" s="129"/>
      <c r="CZ805" s="129"/>
      <c r="DA805" s="129"/>
      <c r="DB805" s="129"/>
      <c r="DC805" s="129"/>
      <c r="DD805" s="129"/>
      <c r="DE805" s="129"/>
      <c r="DF805" s="129"/>
      <c r="DG805" s="129"/>
      <c r="DH805" s="129"/>
      <c r="DI805" s="129"/>
      <c r="DJ805" s="129"/>
      <c r="DK805" s="129"/>
      <c r="DL805" s="129"/>
      <c r="DM805" s="129"/>
      <c r="DN805" s="129"/>
      <c r="DO805" s="129"/>
      <c r="DP805" s="129"/>
      <c r="DQ805" s="129"/>
      <c r="DR805" s="129"/>
      <c r="DS805" s="129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29"/>
      <c r="ED805" s="129"/>
      <c r="ER805" s="31" t="str">
        <f>'Avoided Cost Case'!ER805</f>
        <v>Hide Row</v>
      </c>
    </row>
    <row r="806" spans="1:148" hidden="1">
      <c r="B806" s="53"/>
      <c r="C806" s="53"/>
      <c r="E806" s="40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40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40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40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40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40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40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40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40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40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R806" s="31" t="str">
        <f>'Avoided Cost Case'!ER806</f>
        <v>Hide Row</v>
      </c>
    </row>
    <row r="807" spans="1:148" hidden="1">
      <c r="B807" s="53" t="str">
        <f>'Avoided Cost Case'!B807</f>
        <v>Chehalis</v>
      </c>
      <c r="C807" s="53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  <c r="BP807" s="129"/>
      <c r="BQ807" s="129"/>
      <c r="BR807" s="129"/>
      <c r="BS807" s="129"/>
      <c r="BT807" s="129"/>
      <c r="BU807" s="129"/>
      <c r="BV807" s="129"/>
      <c r="BW807" s="129"/>
      <c r="BX807" s="129"/>
      <c r="BY807" s="129"/>
      <c r="BZ807" s="129"/>
      <c r="CA807" s="129"/>
      <c r="CB807" s="129"/>
      <c r="CC807" s="129"/>
      <c r="CD807" s="129"/>
      <c r="CE807" s="129"/>
      <c r="CF807" s="129"/>
      <c r="CG807" s="129"/>
      <c r="CH807" s="129"/>
      <c r="CI807" s="129"/>
      <c r="CJ807" s="129"/>
      <c r="CK807" s="129"/>
      <c r="CL807" s="129"/>
      <c r="CM807" s="129"/>
      <c r="CN807" s="129"/>
      <c r="CO807" s="129"/>
      <c r="CP807" s="129"/>
      <c r="CQ807" s="129"/>
      <c r="CR807" s="129"/>
      <c r="CS807" s="129"/>
      <c r="CT807" s="129"/>
      <c r="CU807" s="129"/>
      <c r="CV807" s="129"/>
      <c r="CW807" s="129"/>
      <c r="CX807" s="129"/>
      <c r="CY807" s="129"/>
      <c r="CZ807" s="129"/>
      <c r="DA807" s="129"/>
      <c r="DB807" s="129"/>
      <c r="DC807" s="129"/>
      <c r="DD807" s="129"/>
      <c r="DE807" s="129"/>
      <c r="DF807" s="129"/>
      <c r="DG807" s="129"/>
      <c r="DH807" s="129"/>
      <c r="DI807" s="129"/>
      <c r="DJ807" s="129"/>
      <c r="DK807" s="129"/>
      <c r="DL807" s="129"/>
      <c r="DM807" s="129"/>
      <c r="DN807" s="129"/>
      <c r="DO807" s="129"/>
      <c r="DP807" s="129"/>
      <c r="DQ807" s="129"/>
      <c r="DR807" s="129"/>
      <c r="DS807" s="129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29"/>
      <c r="ED807" s="129"/>
      <c r="ER807" s="31" t="str">
        <f>'Avoided Cost Case'!ER807</f>
        <v>Hide Row</v>
      </c>
    </row>
    <row r="808" spans="1:148" hidden="1">
      <c r="B808" s="53"/>
      <c r="C808" s="146" t="str">
        <f>'Avoided Cost Case'!C808</f>
        <v>Additional O&amp;M</v>
      </c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  <c r="BP808" s="129"/>
      <c r="BQ808" s="129"/>
      <c r="BR808" s="129"/>
      <c r="BS808" s="129"/>
      <c r="BT808" s="129"/>
      <c r="BU808" s="129"/>
      <c r="BV808" s="129"/>
      <c r="BW808" s="129"/>
      <c r="BX808" s="129"/>
      <c r="BY808" s="129"/>
      <c r="BZ808" s="129"/>
      <c r="CA808" s="129"/>
      <c r="CB808" s="129"/>
      <c r="CC808" s="129"/>
      <c r="CD808" s="129"/>
      <c r="CE808" s="129"/>
      <c r="CF808" s="129"/>
      <c r="CG808" s="129"/>
      <c r="CH808" s="129"/>
      <c r="CI808" s="129"/>
      <c r="CJ808" s="129"/>
      <c r="CK808" s="129"/>
      <c r="CL808" s="129"/>
      <c r="CM808" s="129"/>
      <c r="CN808" s="129"/>
      <c r="CO808" s="129"/>
      <c r="CP808" s="129"/>
      <c r="CQ808" s="129"/>
      <c r="CR808" s="129"/>
      <c r="CS808" s="129"/>
      <c r="CT808" s="129"/>
      <c r="CU808" s="129"/>
      <c r="CV808" s="129"/>
      <c r="CW808" s="129"/>
      <c r="CX808" s="129"/>
      <c r="CY808" s="129"/>
      <c r="CZ808" s="129"/>
      <c r="DA808" s="129"/>
      <c r="DB808" s="129"/>
      <c r="DC808" s="129"/>
      <c r="DD808" s="129"/>
      <c r="DE808" s="129"/>
      <c r="DF808" s="129"/>
      <c r="DG808" s="129"/>
      <c r="DH808" s="129"/>
      <c r="DI808" s="129"/>
      <c r="DJ808" s="129"/>
      <c r="DK808" s="129"/>
      <c r="DL808" s="129"/>
      <c r="DM808" s="129"/>
      <c r="DN808" s="129"/>
      <c r="DO808" s="129"/>
      <c r="DP808" s="129"/>
      <c r="DQ808" s="129"/>
      <c r="DR808" s="129"/>
      <c r="DS808" s="129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29"/>
      <c r="ED808" s="129"/>
      <c r="ER808" s="31" t="str">
        <f>'Avoided Cost Case'!ER808</f>
        <v>Hide Row</v>
      </c>
    </row>
    <row r="809" spans="1:148" hidden="1">
      <c r="B809" s="53"/>
      <c r="C809" s="146" t="str">
        <f>'Avoided Cost Case'!C809</f>
        <v>Startup Fuel</v>
      </c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  <c r="BP809" s="129"/>
      <c r="BQ809" s="129"/>
      <c r="BR809" s="129"/>
      <c r="BS809" s="129"/>
      <c r="BT809" s="129"/>
      <c r="BU809" s="129"/>
      <c r="BV809" s="129"/>
      <c r="BW809" s="129"/>
      <c r="BX809" s="129"/>
      <c r="BY809" s="129"/>
      <c r="BZ809" s="129"/>
      <c r="CA809" s="129"/>
      <c r="CB809" s="129"/>
      <c r="CC809" s="129"/>
      <c r="CD809" s="129"/>
      <c r="CE809" s="129"/>
      <c r="CF809" s="129"/>
      <c r="CG809" s="129"/>
      <c r="CH809" s="129"/>
      <c r="CI809" s="129"/>
      <c r="CJ809" s="129"/>
      <c r="CK809" s="129"/>
      <c r="CL809" s="129"/>
      <c r="CM809" s="129"/>
      <c r="CN809" s="129"/>
      <c r="CO809" s="129"/>
      <c r="CP809" s="129"/>
      <c r="CQ809" s="129"/>
      <c r="CR809" s="129"/>
      <c r="CS809" s="129"/>
      <c r="CT809" s="129"/>
      <c r="CU809" s="129"/>
      <c r="CV809" s="129"/>
      <c r="CW809" s="129"/>
      <c r="CX809" s="129"/>
      <c r="CY809" s="129"/>
      <c r="CZ809" s="129"/>
      <c r="DA809" s="129"/>
      <c r="DB809" s="129"/>
      <c r="DC809" s="129"/>
      <c r="DD809" s="129"/>
      <c r="DE809" s="129"/>
      <c r="DF809" s="129"/>
      <c r="DG809" s="129"/>
      <c r="DH809" s="129"/>
      <c r="DI809" s="129"/>
      <c r="DJ809" s="129"/>
      <c r="DK809" s="129"/>
      <c r="DL809" s="129"/>
      <c r="DM809" s="129"/>
      <c r="DN809" s="129"/>
      <c r="DO809" s="129"/>
      <c r="DP809" s="129"/>
      <c r="DQ809" s="129"/>
      <c r="DR809" s="129"/>
      <c r="DS809" s="129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29"/>
      <c r="ED809" s="129"/>
      <c r="ER809" s="31" t="str">
        <f>'Avoided Cost Case'!ER809</f>
        <v>Hide Row</v>
      </c>
    </row>
    <row r="810" spans="1:148" hidden="1">
      <c r="B810" s="23" t="str">
        <f>'Avoided Cost Case'!B810</f>
        <v>Currant Creek</v>
      </c>
      <c r="D810" s="147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  <c r="BP810" s="129"/>
      <c r="BQ810" s="129"/>
      <c r="BR810" s="129"/>
      <c r="BS810" s="129"/>
      <c r="BT810" s="129"/>
      <c r="BU810" s="129"/>
      <c r="BV810" s="129"/>
      <c r="BW810" s="129"/>
      <c r="BX810" s="129"/>
      <c r="BY810" s="129"/>
      <c r="BZ810" s="129"/>
      <c r="CA810" s="129"/>
      <c r="CB810" s="129"/>
      <c r="CC810" s="129"/>
      <c r="CD810" s="129"/>
      <c r="CE810" s="129"/>
      <c r="CF810" s="129"/>
      <c r="CG810" s="129"/>
      <c r="CH810" s="129"/>
      <c r="CI810" s="129"/>
      <c r="CJ810" s="129"/>
      <c r="CK810" s="129"/>
      <c r="CL810" s="129"/>
      <c r="CM810" s="129"/>
      <c r="CN810" s="129"/>
      <c r="CO810" s="129"/>
      <c r="CP810" s="129"/>
      <c r="CQ810" s="129"/>
      <c r="CR810" s="129"/>
      <c r="CS810" s="129"/>
      <c r="CT810" s="129"/>
      <c r="CU810" s="129"/>
      <c r="CV810" s="129"/>
      <c r="CW810" s="129"/>
      <c r="CX810" s="129"/>
      <c r="CY810" s="129"/>
      <c r="CZ810" s="129"/>
      <c r="DA810" s="129"/>
      <c r="DB810" s="129"/>
      <c r="DC810" s="129"/>
      <c r="DD810" s="129"/>
      <c r="DE810" s="129"/>
      <c r="DF810" s="129"/>
      <c r="DG810" s="129"/>
      <c r="DH810" s="129"/>
      <c r="DI810" s="129"/>
      <c r="DJ810" s="129"/>
      <c r="DK810" s="129"/>
      <c r="DL810" s="129"/>
      <c r="DM810" s="129"/>
      <c r="DN810" s="129"/>
      <c r="DO810" s="129"/>
      <c r="DP810" s="129"/>
      <c r="DQ810" s="129"/>
      <c r="DR810" s="129"/>
      <c r="DS810" s="129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29"/>
      <c r="ED810" s="129"/>
      <c r="ER810" s="31" t="str">
        <f>'Avoided Cost Case'!ER810</f>
        <v>Hide Row</v>
      </c>
    </row>
    <row r="811" spans="1:148" hidden="1">
      <c r="B811" s="23"/>
      <c r="C811" s="148" t="str">
        <f>C808</f>
        <v>Additional O&amp;M</v>
      </c>
      <c r="D811" s="147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  <c r="BP811" s="129"/>
      <c r="BQ811" s="129"/>
      <c r="BR811" s="129"/>
      <c r="BS811" s="129"/>
      <c r="BT811" s="129"/>
      <c r="BU811" s="129"/>
      <c r="BV811" s="129"/>
      <c r="BW811" s="129"/>
      <c r="BX811" s="129"/>
      <c r="BY811" s="129"/>
      <c r="BZ811" s="129"/>
      <c r="CA811" s="129"/>
      <c r="CB811" s="129"/>
      <c r="CC811" s="129"/>
      <c r="CD811" s="129"/>
      <c r="CE811" s="129"/>
      <c r="CF811" s="129"/>
      <c r="CG811" s="129"/>
      <c r="CH811" s="129"/>
      <c r="CI811" s="129"/>
      <c r="CJ811" s="129"/>
      <c r="CK811" s="129"/>
      <c r="CL811" s="129"/>
      <c r="CM811" s="129"/>
      <c r="CN811" s="129"/>
      <c r="CO811" s="129"/>
      <c r="CP811" s="129"/>
      <c r="CQ811" s="129"/>
      <c r="CR811" s="129"/>
      <c r="CS811" s="129"/>
      <c r="CT811" s="129"/>
      <c r="CU811" s="129"/>
      <c r="CV811" s="129"/>
      <c r="CW811" s="129"/>
      <c r="CX811" s="129"/>
      <c r="CY811" s="129"/>
      <c r="CZ811" s="129"/>
      <c r="DA811" s="129"/>
      <c r="DB811" s="129"/>
      <c r="DC811" s="129"/>
      <c r="DD811" s="129"/>
      <c r="DE811" s="129"/>
      <c r="DF811" s="129"/>
      <c r="DG811" s="129"/>
      <c r="DH811" s="129"/>
      <c r="DI811" s="129"/>
      <c r="DJ811" s="129"/>
      <c r="DK811" s="129"/>
      <c r="DL811" s="129"/>
      <c r="DM811" s="129"/>
      <c r="DN811" s="129"/>
      <c r="DO811" s="129"/>
      <c r="DP811" s="129"/>
      <c r="DQ811" s="129"/>
      <c r="DR811" s="129"/>
      <c r="DS811" s="129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29"/>
      <c r="ED811" s="129"/>
      <c r="EF811" s="22"/>
      <c r="EG811" s="58"/>
      <c r="EH811" s="58"/>
      <c r="EI811" s="58"/>
      <c r="EJ811" s="58"/>
      <c r="EK811" s="58"/>
      <c r="EL811" s="58"/>
      <c r="EM811" s="58"/>
      <c r="EN811" s="58"/>
      <c r="EO811" s="58"/>
      <c r="EP811" s="58"/>
      <c r="EQ811" s="58"/>
      <c r="ER811" s="31" t="str">
        <f>'Avoided Cost Case'!ER811</f>
        <v>Hide Row</v>
      </c>
    </row>
    <row r="812" spans="1:148" hidden="1">
      <c r="B812" s="23"/>
      <c r="C812" s="148" t="str">
        <f>C809</f>
        <v>Startup Fuel</v>
      </c>
      <c r="D812" s="147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  <c r="BP812" s="129"/>
      <c r="BQ812" s="129"/>
      <c r="BR812" s="129"/>
      <c r="BS812" s="129"/>
      <c r="BT812" s="129"/>
      <c r="BU812" s="129"/>
      <c r="BV812" s="129"/>
      <c r="BW812" s="129"/>
      <c r="BX812" s="129"/>
      <c r="BY812" s="129"/>
      <c r="BZ812" s="129"/>
      <c r="CA812" s="129"/>
      <c r="CB812" s="129"/>
      <c r="CC812" s="129"/>
      <c r="CD812" s="129"/>
      <c r="CE812" s="129"/>
      <c r="CF812" s="129"/>
      <c r="CG812" s="129"/>
      <c r="CH812" s="129"/>
      <c r="CI812" s="129"/>
      <c r="CJ812" s="129"/>
      <c r="CK812" s="129"/>
      <c r="CL812" s="129"/>
      <c r="CM812" s="129"/>
      <c r="CN812" s="129"/>
      <c r="CO812" s="129"/>
      <c r="CP812" s="129"/>
      <c r="CQ812" s="129"/>
      <c r="CR812" s="129"/>
      <c r="CS812" s="129"/>
      <c r="CT812" s="129"/>
      <c r="CU812" s="129"/>
      <c r="CV812" s="129"/>
      <c r="CW812" s="129"/>
      <c r="CX812" s="129"/>
      <c r="CY812" s="129"/>
      <c r="CZ812" s="129"/>
      <c r="DA812" s="129"/>
      <c r="DB812" s="129"/>
      <c r="DC812" s="129"/>
      <c r="DD812" s="129"/>
      <c r="DE812" s="129"/>
      <c r="DF812" s="129"/>
      <c r="DG812" s="129"/>
      <c r="DH812" s="129"/>
      <c r="DI812" s="129"/>
      <c r="DJ812" s="129"/>
      <c r="DK812" s="129"/>
      <c r="DL812" s="129"/>
      <c r="DM812" s="129"/>
      <c r="DN812" s="129"/>
      <c r="DO812" s="129"/>
      <c r="DP812" s="129"/>
      <c r="DQ812" s="129"/>
      <c r="DR812" s="129"/>
      <c r="DS812" s="129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29"/>
      <c r="ED812" s="129"/>
      <c r="EF812" s="22"/>
      <c r="EG812" s="58"/>
      <c r="EH812" s="58"/>
      <c r="EI812" s="58"/>
      <c r="EJ812" s="58"/>
      <c r="EK812" s="58"/>
      <c r="EL812" s="58"/>
      <c r="EM812" s="58"/>
      <c r="EN812" s="58"/>
      <c r="EO812" s="58"/>
      <c r="EP812" s="58"/>
      <c r="EQ812" s="58"/>
      <c r="ER812" s="31" t="str">
        <f>'Avoided Cost Case'!ER812</f>
        <v>Hide Row</v>
      </c>
    </row>
    <row r="813" spans="1:148" hidden="1">
      <c r="B813" s="23" t="str">
        <f>'Avoided Cost Case'!B813</f>
        <v>Lake Side</v>
      </c>
      <c r="D813" s="147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  <c r="BP813" s="129"/>
      <c r="BQ813" s="129"/>
      <c r="BR813" s="129"/>
      <c r="BS813" s="129"/>
      <c r="BT813" s="129"/>
      <c r="BU813" s="129"/>
      <c r="BV813" s="129"/>
      <c r="BW813" s="129"/>
      <c r="BX813" s="129"/>
      <c r="BY813" s="129"/>
      <c r="BZ813" s="129"/>
      <c r="CA813" s="129"/>
      <c r="CB813" s="129"/>
      <c r="CC813" s="129"/>
      <c r="CD813" s="129"/>
      <c r="CE813" s="129"/>
      <c r="CF813" s="129"/>
      <c r="CG813" s="129"/>
      <c r="CH813" s="129"/>
      <c r="CI813" s="129"/>
      <c r="CJ813" s="129"/>
      <c r="CK813" s="129"/>
      <c r="CL813" s="129"/>
      <c r="CM813" s="129"/>
      <c r="CN813" s="129"/>
      <c r="CO813" s="129"/>
      <c r="CP813" s="129"/>
      <c r="CQ813" s="129"/>
      <c r="CR813" s="129"/>
      <c r="CS813" s="129"/>
      <c r="CT813" s="129"/>
      <c r="CU813" s="129"/>
      <c r="CV813" s="129"/>
      <c r="CW813" s="129"/>
      <c r="CX813" s="129"/>
      <c r="CY813" s="129"/>
      <c r="CZ813" s="129"/>
      <c r="DA813" s="129"/>
      <c r="DB813" s="129"/>
      <c r="DC813" s="129"/>
      <c r="DD813" s="129"/>
      <c r="DE813" s="129"/>
      <c r="DF813" s="129"/>
      <c r="DG813" s="129"/>
      <c r="DH813" s="129"/>
      <c r="DI813" s="129"/>
      <c r="DJ813" s="129"/>
      <c r="DK813" s="129"/>
      <c r="DL813" s="129"/>
      <c r="DM813" s="129"/>
      <c r="DN813" s="129"/>
      <c r="DO813" s="129"/>
      <c r="DP813" s="129"/>
      <c r="DQ813" s="129"/>
      <c r="DR813" s="129"/>
      <c r="DS813" s="129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29"/>
      <c r="ED813" s="129"/>
      <c r="EF813" s="22"/>
      <c r="EG813" s="58"/>
      <c r="EH813" s="58"/>
      <c r="EI813" s="58"/>
      <c r="EJ813" s="58"/>
      <c r="EK813" s="58"/>
      <c r="EL813" s="58"/>
      <c r="EM813" s="58"/>
      <c r="EN813" s="58"/>
      <c r="EO813" s="58"/>
      <c r="EP813" s="58"/>
      <c r="EQ813" s="58"/>
      <c r="ER813" s="31" t="str">
        <f>'Avoided Cost Case'!ER813</f>
        <v>Hide Row</v>
      </c>
    </row>
    <row r="814" spans="1:148" s="58" customFormat="1" hidden="1">
      <c r="A814" s="8"/>
      <c r="B814" s="23"/>
      <c r="C814" s="148" t="str">
        <f>C811</f>
        <v>Additional O&amp;M</v>
      </c>
      <c r="D814" s="147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  <c r="BP814" s="129"/>
      <c r="BQ814" s="129"/>
      <c r="BR814" s="129"/>
      <c r="BS814" s="129"/>
      <c r="BT814" s="129"/>
      <c r="BU814" s="129"/>
      <c r="BV814" s="129"/>
      <c r="BW814" s="129"/>
      <c r="BX814" s="129"/>
      <c r="BY814" s="129"/>
      <c r="BZ814" s="129"/>
      <c r="CA814" s="129"/>
      <c r="CB814" s="129"/>
      <c r="CC814" s="129"/>
      <c r="CD814" s="129"/>
      <c r="CE814" s="129"/>
      <c r="CF814" s="129"/>
      <c r="CG814" s="129"/>
      <c r="CH814" s="129"/>
      <c r="CI814" s="129"/>
      <c r="CJ814" s="129"/>
      <c r="CK814" s="129"/>
      <c r="CL814" s="129"/>
      <c r="CM814" s="129"/>
      <c r="CN814" s="129"/>
      <c r="CO814" s="129"/>
      <c r="CP814" s="129"/>
      <c r="CQ814" s="129"/>
      <c r="CR814" s="129"/>
      <c r="CS814" s="129"/>
      <c r="CT814" s="129"/>
      <c r="CU814" s="129"/>
      <c r="CV814" s="129"/>
      <c r="CW814" s="129"/>
      <c r="CX814" s="129"/>
      <c r="CY814" s="129"/>
      <c r="CZ814" s="129"/>
      <c r="DA814" s="129"/>
      <c r="DB814" s="129"/>
      <c r="DC814" s="129"/>
      <c r="DD814" s="129"/>
      <c r="DE814" s="129"/>
      <c r="DF814" s="129"/>
      <c r="DG814" s="129"/>
      <c r="DH814" s="129"/>
      <c r="DI814" s="129"/>
      <c r="DJ814" s="129"/>
      <c r="DK814" s="129"/>
      <c r="DL814" s="129"/>
      <c r="DM814" s="129"/>
      <c r="DN814" s="129"/>
      <c r="DO814" s="129"/>
      <c r="DP814" s="129"/>
      <c r="DQ814" s="129"/>
      <c r="DR814" s="129"/>
      <c r="DS814" s="129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29"/>
      <c r="ED814" s="129"/>
      <c r="EE814" s="22"/>
      <c r="ER814" s="31" t="str">
        <f>'Avoided Cost Case'!ER814</f>
        <v>Hide Row</v>
      </c>
    </row>
    <row r="815" spans="1:148" s="58" customFormat="1" hidden="1">
      <c r="A815" s="8"/>
      <c r="B815" s="23"/>
      <c r="C815" s="148" t="str">
        <f>C812</f>
        <v>Startup Fuel</v>
      </c>
      <c r="D815" s="147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  <c r="BP815" s="129"/>
      <c r="BQ815" s="129"/>
      <c r="BR815" s="129"/>
      <c r="BS815" s="129"/>
      <c r="BT815" s="129"/>
      <c r="BU815" s="129"/>
      <c r="BV815" s="129"/>
      <c r="BW815" s="129"/>
      <c r="BX815" s="129"/>
      <c r="BY815" s="129"/>
      <c r="BZ815" s="129"/>
      <c r="CA815" s="129"/>
      <c r="CB815" s="129"/>
      <c r="CC815" s="129"/>
      <c r="CD815" s="129"/>
      <c r="CE815" s="129"/>
      <c r="CF815" s="129"/>
      <c r="CG815" s="129"/>
      <c r="CH815" s="129"/>
      <c r="CI815" s="129"/>
      <c r="CJ815" s="129"/>
      <c r="CK815" s="129"/>
      <c r="CL815" s="129"/>
      <c r="CM815" s="129"/>
      <c r="CN815" s="129"/>
      <c r="CO815" s="129"/>
      <c r="CP815" s="129"/>
      <c r="CQ815" s="129"/>
      <c r="CR815" s="129"/>
      <c r="CS815" s="129"/>
      <c r="CT815" s="129"/>
      <c r="CU815" s="129"/>
      <c r="CV815" s="129"/>
      <c r="CW815" s="129"/>
      <c r="CX815" s="129"/>
      <c r="CY815" s="129"/>
      <c r="CZ815" s="129"/>
      <c r="DA815" s="129"/>
      <c r="DB815" s="129"/>
      <c r="DC815" s="129"/>
      <c r="DD815" s="129"/>
      <c r="DE815" s="129"/>
      <c r="DF815" s="129"/>
      <c r="DG815" s="129"/>
      <c r="DH815" s="129"/>
      <c r="DI815" s="129"/>
      <c r="DJ815" s="129"/>
      <c r="DK815" s="129"/>
      <c r="DL815" s="129"/>
      <c r="DM815" s="129"/>
      <c r="DN815" s="129"/>
      <c r="DO815" s="129"/>
      <c r="DP815" s="129"/>
      <c r="DQ815" s="129"/>
      <c r="DR815" s="129"/>
      <c r="DS815" s="129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29"/>
      <c r="ED815" s="129"/>
      <c r="EE815" s="22"/>
      <c r="ER815" s="31" t="str">
        <f>'Avoided Cost Case'!ER815</f>
        <v>Hide Row</v>
      </c>
    </row>
    <row r="816" spans="1:148" hidden="1">
      <c r="B816" s="22" t="str">
        <f>'Avoided Cost Case'!B816</f>
        <v>Total Fixed Costs</v>
      </c>
      <c r="C816" s="53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  <c r="BP816" s="129"/>
      <c r="BQ816" s="129"/>
      <c r="BR816" s="129"/>
      <c r="BS816" s="129"/>
      <c r="BT816" s="129"/>
      <c r="BU816" s="129"/>
      <c r="BV816" s="129"/>
      <c r="BW816" s="129"/>
      <c r="BX816" s="129"/>
      <c r="BY816" s="129"/>
      <c r="BZ816" s="129"/>
      <c r="CA816" s="129"/>
      <c r="CB816" s="129"/>
      <c r="CC816" s="129"/>
      <c r="CD816" s="129"/>
      <c r="CE816" s="129"/>
      <c r="CF816" s="129"/>
      <c r="CG816" s="129"/>
      <c r="CH816" s="129"/>
      <c r="CI816" s="129"/>
      <c r="CJ816" s="129"/>
      <c r="CK816" s="129"/>
      <c r="CL816" s="129"/>
      <c r="CM816" s="129"/>
      <c r="CN816" s="129"/>
      <c r="CO816" s="129"/>
      <c r="CP816" s="129"/>
      <c r="CQ816" s="129"/>
      <c r="CR816" s="129"/>
      <c r="CS816" s="129"/>
      <c r="CT816" s="129"/>
      <c r="CU816" s="129"/>
      <c r="CV816" s="129"/>
      <c r="CW816" s="129"/>
      <c r="CX816" s="129"/>
      <c r="CY816" s="129"/>
      <c r="CZ816" s="129"/>
      <c r="DA816" s="129"/>
      <c r="DB816" s="129"/>
      <c r="DC816" s="129"/>
      <c r="DD816" s="129"/>
      <c r="DE816" s="129"/>
      <c r="DF816" s="129"/>
      <c r="DG816" s="129"/>
      <c r="DH816" s="129"/>
      <c r="DI816" s="129"/>
      <c r="DJ816" s="129"/>
      <c r="DK816" s="129"/>
      <c r="DL816" s="129"/>
      <c r="DM816" s="129"/>
      <c r="DN816" s="129"/>
      <c r="DO816" s="129"/>
      <c r="DP816" s="129"/>
      <c r="DQ816" s="129"/>
      <c r="DR816" s="129"/>
      <c r="DS816" s="129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29"/>
      <c r="ED816" s="129"/>
      <c r="EF816" s="22"/>
      <c r="EG816" s="58"/>
      <c r="EH816" s="58"/>
      <c r="EI816" s="58"/>
      <c r="EJ816" s="58"/>
      <c r="EK816" s="58"/>
      <c r="EL816" s="58"/>
      <c r="EM816" s="58"/>
      <c r="EN816" s="58"/>
      <c r="EO816" s="58"/>
      <c r="EP816" s="58"/>
      <c r="EQ816" s="58"/>
      <c r="ER816" s="31" t="str">
        <f>'Avoided Cost Case'!ER816</f>
        <v>Hide Row</v>
      </c>
    </row>
    <row r="817" spans="1:148" hidden="1">
      <c r="E817" s="106"/>
      <c r="F817" s="106"/>
      <c r="G817" s="106"/>
      <c r="H817" s="106"/>
      <c r="I817" s="106"/>
      <c r="J817" s="149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49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49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  <c r="AV817" s="106"/>
      <c r="AW817" s="149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49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49"/>
      <c r="BX817" s="106"/>
      <c r="BY817" s="106"/>
      <c r="BZ817" s="106"/>
      <c r="CA817" s="106"/>
      <c r="CB817" s="106"/>
      <c r="CC817" s="106"/>
      <c r="CD817" s="106"/>
      <c r="CE817" s="106"/>
      <c r="CF817" s="106"/>
      <c r="CG817" s="106"/>
      <c r="CH817" s="106"/>
      <c r="CI817" s="106"/>
      <c r="CJ817" s="149"/>
      <c r="CK817" s="106"/>
      <c r="CL817" s="106"/>
      <c r="CM817" s="106"/>
      <c r="CN817" s="106"/>
      <c r="CO817" s="106"/>
      <c r="CP817" s="106"/>
      <c r="CQ817" s="106"/>
      <c r="CR817" s="106"/>
      <c r="CS817" s="106"/>
      <c r="CT817" s="106"/>
      <c r="CU817" s="106"/>
      <c r="CV817" s="106"/>
      <c r="CW817" s="149"/>
      <c r="CX817" s="106"/>
      <c r="CY817" s="106"/>
      <c r="CZ817" s="106"/>
      <c r="DA817" s="106"/>
      <c r="DB817" s="106"/>
      <c r="DC817" s="106"/>
      <c r="DD817" s="106"/>
      <c r="DE817" s="106"/>
      <c r="DF817" s="106"/>
      <c r="DG817" s="106"/>
      <c r="DH817" s="106"/>
      <c r="DI817" s="106"/>
      <c r="DJ817" s="149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6"/>
      <c r="DV817" s="106"/>
      <c r="DW817" s="149"/>
      <c r="DX817" s="106"/>
      <c r="DY817" s="106"/>
      <c r="DZ817" s="106"/>
      <c r="EA817" s="106"/>
      <c r="EB817" s="106"/>
      <c r="EC817" s="106"/>
      <c r="ED817" s="106"/>
      <c r="EF817" s="22"/>
      <c r="EG817" s="58"/>
      <c r="EH817" s="58"/>
      <c r="EI817" s="58"/>
      <c r="EJ817" s="58"/>
      <c r="EK817" s="58"/>
      <c r="EL817" s="58"/>
      <c r="EM817" s="58"/>
      <c r="EN817" s="58"/>
      <c r="EO817" s="58"/>
      <c r="EP817" s="58"/>
      <c r="EQ817" s="58"/>
    </row>
    <row r="818" spans="1:148" ht="15.75" hidden="1">
      <c r="A818" s="17" t="str">
        <f>'Avoided Cost Case'!A818</f>
        <v>Special Sales For Resale</v>
      </c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6"/>
      <c r="DV818" s="106"/>
      <c r="DW818" s="106"/>
      <c r="DX818" s="106"/>
      <c r="DY818" s="106"/>
      <c r="DZ818" s="106"/>
      <c r="EA818" s="106"/>
      <c r="EB818" s="106"/>
      <c r="EC818" s="106"/>
      <c r="ED818" s="106"/>
    </row>
    <row r="819" spans="1:148" hidden="1">
      <c r="B819" s="22" t="str">
        <f>'Avoided Cost Case'!B819</f>
        <v>Long Term Firm Sales</v>
      </c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6"/>
      <c r="DV819" s="106"/>
      <c r="DW819" s="106"/>
      <c r="DX819" s="106"/>
      <c r="DY819" s="106"/>
      <c r="DZ819" s="106"/>
      <c r="EA819" s="106"/>
      <c r="EB819" s="106"/>
      <c r="EC819" s="106"/>
      <c r="ED819" s="106"/>
    </row>
    <row r="820" spans="1:148" hidden="1">
      <c r="C820" s="23" t="str">
        <f>'Avoided Cost Case'!C820</f>
        <v>Black Hills s27013/s28160</v>
      </c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2"/>
      <c r="BF820" s="92"/>
      <c r="BG820" s="92"/>
      <c r="BH820" s="92"/>
      <c r="BI820" s="92"/>
      <c r="BJ820" s="92"/>
      <c r="BK820" s="92"/>
      <c r="BL820" s="92"/>
      <c r="BM820" s="92"/>
      <c r="BN820" s="92"/>
      <c r="BO820" s="92"/>
      <c r="BP820" s="92"/>
      <c r="BQ820" s="92"/>
      <c r="BR820" s="92"/>
      <c r="BS820" s="92"/>
      <c r="BT820" s="92"/>
      <c r="BU820" s="92"/>
      <c r="BV820" s="92"/>
      <c r="BW820" s="92"/>
      <c r="BX820" s="92"/>
      <c r="BY820" s="92"/>
      <c r="BZ820" s="92"/>
      <c r="CA820" s="92"/>
      <c r="CB820" s="92"/>
      <c r="CC820" s="92"/>
      <c r="CD820" s="92"/>
      <c r="CE820" s="92"/>
      <c r="CF820" s="92"/>
      <c r="CG820" s="92"/>
      <c r="CH820" s="92"/>
      <c r="CI820" s="92"/>
      <c r="CJ820" s="92"/>
      <c r="CK820" s="92"/>
      <c r="CL820" s="92"/>
      <c r="CM820" s="92"/>
      <c r="CN820" s="92"/>
      <c r="CO820" s="92"/>
      <c r="CP820" s="92"/>
      <c r="CQ820" s="92"/>
      <c r="CR820" s="92"/>
      <c r="CS820" s="92"/>
      <c r="CT820" s="92"/>
      <c r="CU820" s="92"/>
      <c r="CV820" s="92"/>
      <c r="CW820" s="92"/>
      <c r="CX820" s="92"/>
      <c r="CY820" s="92"/>
      <c r="CZ820" s="92"/>
      <c r="DA820" s="92"/>
      <c r="DB820" s="92"/>
      <c r="DC820" s="92"/>
      <c r="DD820" s="92"/>
      <c r="DE820" s="92"/>
      <c r="DF820" s="92"/>
      <c r="DG820" s="92"/>
      <c r="DH820" s="92"/>
      <c r="DI820" s="92"/>
      <c r="DJ820" s="92"/>
      <c r="DK820" s="92"/>
      <c r="DL820" s="92"/>
      <c r="DM820" s="92"/>
      <c r="DN820" s="92"/>
      <c r="DO820" s="92"/>
      <c r="DP820" s="92"/>
      <c r="DQ820" s="92"/>
      <c r="DR820" s="92"/>
      <c r="DS820" s="92"/>
      <c r="DT820" s="92"/>
      <c r="DU820" s="92"/>
      <c r="DV820" s="92"/>
      <c r="DW820" s="92"/>
      <c r="DX820" s="92"/>
      <c r="DY820" s="92"/>
      <c r="DZ820" s="92"/>
      <c r="EA820" s="92"/>
      <c r="EB820" s="92"/>
      <c r="EC820" s="92"/>
      <c r="ED820" s="92"/>
      <c r="EE820" s="114"/>
      <c r="ER820" s="31" t="str">
        <f>'Avoided Cost Case'!ER820</f>
        <v xml:space="preserve"> - </v>
      </c>
    </row>
    <row r="821" spans="1:148" hidden="1">
      <c r="C821" s="23" t="str">
        <f>'Avoided Cost Case'!C821</f>
        <v>BPA Wind s42818</v>
      </c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/>
      <c r="BK821" s="92"/>
      <c r="BL821" s="92"/>
      <c r="BM821" s="92"/>
      <c r="BN821" s="92"/>
      <c r="BO821" s="92"/>
      <c r="BP821" s="92"/>
      <c r="BQ821" s="92"/>
      <c r="BR821" s="92"/>
      <c r="BS821" s="92"/>
      <c r="BT821" s="92"/>
      <c r="BU821" s="92"/>
      <c r="BV821" s="92"/>
      <c r="BW821" s="92"/>
      <c r="BX821" s="92"/>
      <c r="BY821" s="92"/>
      <c r="BZ821" s="92"/>
      <c r="CA821" s="92"/>
      <c r="CB821" s="92"/>
      <c r="CC821" s="92"/>
      <c r="CD821" s="92"/>
      <c r="CE821" s="92"/>
      <c r="CF821" s="92"/>
      <c r="CG821" s="92"/>
      <c r="CH821" s="92"/>
      <c r="CI821" s="92"/>
      <c r="CJ821" s="92"/>
      <c r="CK821" s="92"/>
      <c r="CL821" s="92"/>
      <c r="CM821" s="92"/>
      <c r="CN821" s="92"/>
      <c r="CO821" s="92"/>
      <c r="CP821" s="92"/>
      <c r="CQ821" s="92"/>
      <c r="CR821" s="92"/>
      <c r="CS821" s="92"/>
      <c r="CT821" s="92"/>
      <c r="CU821" s="92"/>
      <c r="CV821" s="92"/>
      <c r="CW821" s="92"/>
      <c r="CX821" s="92"/>
      <c r="CY821" s="92"/>
      <c r="CZ821" s="92"/>
      <c r="DA821" s="92"/>
      <c r="DB821" s="92"/>
      <c r="DC821" s="92"/>
      <c r="DD821" s="92"/>
      <c r="DE821" s="92"/>
      <c r="DF821" s="92"/>
      <c r="DG821" s="92"/>
      <c r="DH821" s="92"/>
      <c r="DI821" s="92"/>
      <c r="DJ821" s="92"/>
      <c r="DK821" s="92"/>
      <c r="DL821" s="92"/>
      <c r="DM821" s="92"/>
      <c r="DN821" s="92"/>
      <c r="DO821" s="92"/>
      <c r="DP821" s="92"/>
      <c r="DQ821" s="92"/>
      <c r="DR821" s="92"/>
      <c r="DS821" s="92"/>
      <c r="DT821" s="92"/>
      <c r="DU821" s="92"/>
      <c r="DV821" s="92"/>
      <c r="DW821" s="92"/>
      <c r="DX821" s="92"/>
      <c r="DY821" s="92"/>
      <c r="DZ821" s="92"/>
      <c r="EA821" s="92"/>
      <c r="EB821" s="92"/>
      <c r="EC821" s="92"/>
      <c r="ED821" s="92"/>
      <c r="EE821" s="114"/>
      <c r="ER821" s="31" t="str">
        <f>'Avoided Cost Case'!ER821</f>
        <v xml:space="preserve"> - </v>
      </c>
    </row>
    <row r="822" spans="1:148" hidden="1">
      <c r="C822" s="23" t="str">
        <f>'Avoided Cost Case'!C822</f>
        <v>East Area Sales (WCA Sale)</v>
      </c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/>
      <c r="BK822" s="92"/>
      <c r="BL822" s="92"/>
      <c r="BM822" s="92"/>
      <c r="BN822" s="92"/>
      <c r="BO822" s="92"/>
      <c r="BP822" s="92"/>
      <c r="BQ822" s="92"/>
      <c r="BR822" s="92"/>
      <c r="BS822" s="92"/>
      <c r="BT822" s="92"/>
      <c r="BU822" s="92"/>
      <c r="BV822" s="92"/>
      <c r="BW822" s="92"/>
      <c r="BX822" s="92"/>
      <c r="BY822" s="92"/>
      <c r="BZ822" s="92"/>
      <c r="CA822" s="92"/>
      <c r="CB822" s="92"/>
      <c r="CC822" s="92"/>
      <c r="CD822" s="92"/>
      <c r="CE822" s="92"/>
      <c r="CF822" s="92"/>
      <c r="CG822" s="92"/>
      <c r="CH822" s="92"/>
      <c r="CI822" s="92"/>
      <c r="CJ822" s="92"/>
      <c r="CK822" s="92"/>
      <c r="CL822" s="92"/>
      <c r="CM822" s="92"/>
      <c r="CN822" s="92"/>
      <c r="CO822" s="92"/>
      <c r="CP822" s="92"/>
      <c r="CQ822" s="92"/>
      <c r="CR822" s="92"/>
      <c r="CS822" s="92"/>
      <c r="CT822" s="92"/>
      <c r="CU822" s="92"/>
      <c r="CV822" s="92"/>
      <c r="CW822" s="92"/>
      <c r="CX822" s="92"/>
      <c r="CY822" s="92"/>
      <c r="CZ822" s="92"/>
      <c r="DA822" s="92"/>
      <c r="DB822" s="92"/>
      <c r="DC822" s="92"/>
      <c r="DD822" s="92"/>
      <c r="DE822" s="92"/>
      <c r="DF822" s="92"/>
      <c r="DG822" s="92"/>
      <c r="DH822" s="92"/>
      <c r="DI822" s="92"/>
      <c r="DJ822" s="92"/>
      <c r="DK822" s="92"/>
      <c r="DL822" s="92"/>
      <c r="DM822" s="92"/>
      <c r="DN822" s="92"/>
      <c r="DO822" s="92"/>
      <c r="DP822" s="92"/>
      <c r="DQ822" s="92"/>
      <c r="DR822" s="92"/>
      <c r="DS822" s="92"/>
      <c r="DT822" s="92"/>
      <c r="DU822" s="92"/>
      <c r="DV822" s="92"/>
      <c r="DW822" s="92"/>
      <c r="DX822" s="92"/>
      <c r="DY822" s="92"/>
      <c r="DZ822" s="92"/>
      <c r="EA822" s="92"/>
      <c r="EB822" s="92"/>
      <c r="EC822" s="92"/>
      <c r="ED822" s="92"/>
      <c r="EE822" s="114"/>
      <c r="ER822" s="31" t="str">
        <f>'Avoided Cost Case'!ER822</f>
        <v>Hide Row</v>
      </c>
    </row>
    <row r="823" spans="1:148" hidden="1">
      <c r="C823" s="23" t="str">
        <f>'Avoided Cost Case'!C823</f>
        <v>Hurricane Sale s393046</v>
      </c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/>
      <c r="BK823" s="92"/>
      <c r="BL823" s="92"/>
      <c r="BM823" s="92"/>
      <c r="BN823" s="92"/>
      <c r="BO823" s="92"/>
      <c r="BP823" s="92"/>
      <c r="BQ823" s="92"/>
      <c r="BR823" s="92"/>
      <c r="BS823" s="92"/>
      <c r="BT823" s="92"/>
      <c r="BU823" s="92"/>
      <c r="BV823" s="92"/>
      <c r="BW823" s="92"/>
      <c r="BX823" s="92"/>
      <c r="BY823" s="92"/>
      <c r="BZ823" s="92"/>
      <c r="CA823" s="92"/>
      <c r="CB823" s="92"/>
      <c r="CC823" s="92"/>
      <c r="CD823" s="92"/>
      <c r="CE823" s="92"/>
      <c r="CF823" s="92"/>
      <c r="CG823" s="92"/>
      <c r="CH823" s="92"/>
      <c r="CI823" s="92"/>
      <c r="CJ823" s="92"/>
      <c r="CK823" s="92"/>
      <c r="CL823" s="92"/>
      <c r="CM823" s="92"/>
      <c r="CN823" s="92"/>
      <c r="CO823" s="92"/>
      <c r="CP823" s="92"/>
      <c r="CQ823" s="92"/>
      <c r="CR823" s="92"/>
      <c r="CS823" s="92"/>
      <c r="CT823" s="92"/>
      <c r="CU823" s="92"/>
      <c r="CV823" s="92"/>
      <c r="CW823" s="92"/>
      <c r="CX823" s="92"/>
      <c r="CY823" s="92"/>
      <c r="CZ823" s="92"/>
      <c r="DA823" s="92"/>
      <c r="DB823" s="92"/>
      <c r="DC823" s="92"/>
      <c r="DD823" s="92"/>
      <c r="DE823" s="92"/>
      <c r="DF823" s="92"/>
      <c r="DG823" s="92"/>
      <c r="DH823" s="92"/>
      <c r="DI823" s="92"/>
      <c r="DJ823" s="92"/>
      <c r="DK823" s="92"/>
      <c r="DL823" s="92"/>
      <c r="DM823" s="92"/>
      <c r="DN823" s="92"/>
      <c r="DO823" s="92"/>
      <c r="DP823" s="92"/>
      <c r="DQ823" s="92"/>
      <c r="DR823" s="92"/>
      <c r="DS823" s="92"/>
      <c r="DT823" s="92"/>
      <c r="DU823" s="92"/>
      <c r="DV823" s="92"/>
      <c r="DW823" s="92"/>
      <c r="DX823" s="92"/>
      <c r="DY823" s="92"/>
      <c r="DZ823" s="92"/>
      <c r="EA823" s="92"/>
      <c r="EB823" s="92"/>
      <c r="EC823" s="92"/>
      <c r="ED823" s="92"/>
      <c r="EE823" s="114"/>
      <c r="ER823" s="31" t="str">
        <f>'Avoided Cost Case'!ER823</f>
        <v xml:space="preserve"> - </v>
      </c>
    </row>
    <row r="824" spans="1:148" hidden="1">
      <c r="C824" s="23" t="str">
        <f>'Avoided Cost Case'!C824</f>
        <v>LADWP (IPP Layoff)</v>
      </c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/>
      <c r="BK824" s="92"/>
      <c r="BL824" s="92"/>
      <c r="BM824" s="92"/>
      <c r="BN824" s="92"/>
      <c r="BO824" s="92"/>
      <c r="BP824" s="92"/>
      <c r="BQ824" s="92"/>
      <c r="BR824" s="92"/>
      <c r="BS824" s="92"/>
      <c r="BT824" s="92"/>
      <c r="BU824" s="92"/>
      <c r="BV824" s="92"/>
      <c r="BW824" s="92"/>
      <c r="BX824" s="92"/>
      <c r="BY824" s="92"/>
      <c r="BZ824" s="92"/>
      <c r="CA824" s="92"/>
      <c r="CB824" s="92"/>
      <c r="CC824" s="92"/>
      <c r="CD824" s="92"/>
      <c r="CE824" s="92"/>
      <c r="CF824" s="92"/>
      <c r="CG824" s="92"/>
      <c r="CH824" s="92"/>
      <c r="CI824" s="92"/>
      <c r="CJ824" s="92"/>
      <c r="CK824" s="92"/>
      <c r="CL824" s="92"/>
      <c r="CM824" s="92"/>
      <c r="CN824" s="92"/>
      <c r="CO824" s="92"/>
      <c r="CP824" s="92"/>
      <c r="CQ824" s="92"/>
      <c r="CR824" s="92"/>
      <c r="CS824" s="92"/>
      <c r="CT824" s="92"/>
      <c r="CU824" s="92"/>
      <c r="CV824" s="92"/>
      <c r="CW824" s="92"/>
      <c r="CX824" s="92"/>
      <c r="CY824" s="92"/>
      <c r="CZ824" s="92"/>
      <c r="DA824" s="92"/>
      <c r="DB824" s="92"/>
      <c r="DC824" s="92"/>
      <c r="DD824" s="92"/>
      <c r="DE824" s="92"/>
      <c r="DF824" s="92"/>
      <c r="DG824" s="92"/>
      <c r="DH824" s="92"/>
      <c r="DI824" s="92"/>
      <c r="DJ824" s="92"/>
      <c r="DK824" s="92"/>
      <c r="DL824" s="92"/>
      <c r="DM824" s="92"/>
      <c r="DN824" s="92"/>
      <c r="DO824" s="92"/>
      <c r="DP824" s="92"/>
      <c r="DQ824" s="92"/>
      <c r="DR824" s="92"/>
      <c r="DS824" s="92"/>
      <c r="DT824" s="92"/>
      <c r="DU824" s="92"/>
      <c r="DV824" s="92"/>
      <c r="DW824" s="92"/>
      <c r="DX824" s="92"/>
      <c r="DY824" s="92"/>
      <c r="DZ824" s="92"/>
      <c r="EA824" s="92"/>
      <c r="EB824" s="92"/>
      <c r="EC824" s="92"/>
      <c r="ED824" s="92"/>
      <c r="EE824" s="114"/>
      <c r="ER824" s="31" t="str">
        <f>'Avoided Cost Case'!ER824</f>
        <v xml:space="preserve"> - </v>
      </c>
    </row>
    <row r="825" spans="1:148" hidden="1">
      <c r="C825" s="23" t="str">
        <f>'Avoided Cost Case'!C825</f>
        <v>Shell Sale 2013-2014</v>
      </c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/>
      <c r="BK825" s="92"/>
      <c r="BL825" s="92"/>
      <c r="BM825" s="92"/>
      <c r="BN825" s="92"/>
      <c r="BO825" s="92"/>
      <c r="BP825" s="92"/>
      <c r="BQ825" s="92"/>
      <c r="BR825" s="92"/>
      <c r="BS825" s="92"/>
      <c r="BT825" s="92"/>
      <c r="BU825" s="92"/>
      <c r="BV825" s="92"/>
      <c r="BW825" s="92"/>
      <c r="BX825" s="92"/>
      <c r="BY825" s="92"/>
      <c r="BZ825" s="92"/>
      <c r="CA825" s="92"/>
      <c r="CB825" s="92"/>
      <c r="CC825" s="92"/>
      <c r="CD825" s="92"/>
      <c r="CE825" s="92"/>
      <c r="CF825" s="92"/>
      <c r="CG825" s="92"/>
      <c r="CH825" s="92"/>
      <c r="CI825" s="92"/>
      <c r="CJ825" s="92"/>
      <c r="CK825" s="92"/>
      <c r="CL825" s="92"/>
      <c r="CM825" s="92"/>
      <c r="CN825" s="92"/>
      <c r="CO825" s="92"/>
      <c r="CP825" s="92"/>
      <c r="CQ825" s="92"/>
      <c r="CR825" s="92"/>
      <c r="CS825" s="92"/>
      <c r="CT825" s="92"/>
      <c r="CU825" s="92"/>
      <c r="CV825" s="92"/>
      <c r="CW825" s="92"/>
      <c r="CX825" s="92"/>
      <c r="CY825" s="92"/>
      <c r="CZ825" s="92"/>
      <c r="DA825" s="92"/>
      <c r="DB825" s="92"/>
      <c r="DC825" s="92"/>
      <c r="DD825" s="92"/>
      <c r="DE825" s="92"/>
      <c r="DF825" s="92"/>
      <c r="DG825" s="92"/>
      <c r="DH825" s="92"/>
      <c r="DI825" s="92"/>
      <c r="DJ825" s="92"/>
      <c r="DK825" s="92"/>
      <c r="DL825" s="92"/>
      <c r="DM825" s="92"/>
      <c r="DN825" s="92"/>
      <c r="DO825" s="92"/>
      <c r="DP825" s="92"/>
      <c r="DQ825" s="92"/>
      <c r="DR825" s="92"/>
      <c r="DS825" s="92"/>
      <c r="DT825" s="92"/>
      <c r="DU825" s="92"/>
      <c r="DV825" s="92"/>
      <c r="DW825" s="92"/>
      <c r="DX825" s="92"/>
      <c r="DY825" s="92"/>
      <c r="DZ825" s="92"/>
      <c r="EA825" s="92"/>
      <c r="EB825" s="92"/>
      <c r="EC825" s="92"/>
      <c r="ED825" s="92"/>
      <c r="EE825" s="114"/>
      <c r="ER825" s="31" t="str">
        <f>'Avoided Cost Case'!ER825</f>
        <v>Hide Row</v>
      </c>
    </row>
    <row r="826" spans="1:148" hidden="1">
      <c r="C826" s="23" t="str">
        <f>'Avoided Cost Case'!C826</f>
        <v>SMUD s24296</v>
      </c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/>
      <c r="BK826" s="92"/>
      <c r="BL826" s="92"/>
      <c r="BM826" s="92"/>
      <c r="BN826" s="92"/>
      <c r="BO826" s="92"/>
      <c r="BP826" s="92"/>
      <c r="BQ826" s="92"/>
      <c r="BR826" s="92"/>
      <c r="BS826" s="92"/>
      <c r="BT826" s="92"/>
      <c r="BU826" s="92"/>
      <c r="BV826" s="92"/>
      <c r="BW826" s="92"/>
      <c r="BX826" s="92"/>
      <c r="BY826" s="92"/>
      <c r="BZ826" s="92"/>
      <c r="CA826" s="92"/>
      <c r="CB826" s="92"/>
      <c r="CC826" s="92"/>
      <c r="CD826" s="92"/>
      <c r="CE826" s="92"/>
      <c r="CF826" s="92"/>
      <c r="CG826" s="92"/>
      <c r="CH826" s="92"/>
      <c r="CI826" s="92"/>
      <c r="CJ826" s="92"/>
      <c r="CK826" s="92"/>
      <c r="CL826" s="92"/>
      <c r="CM826" s="92"/>
      <c r="CN826" s="92"/>
      <c r="CO826" s="92"/>
      <c r="CP826" s="92"/>
      <c r="CQ826" s="92"/>
      <c r="CR826" s="92"/>
      <c r="CS826" s="92"/>
      <c r="CT826" s="92"/>
      <c r="CU826" s="92"/>
      <c r="CV826" s="92"/>
      <c r="CW826" s="92"/>
      <c r="CX826" s="92"/>
      <c r="CY826" s="92"/>
      <c r="CZ826" s="92"/>
      <c r="DA826" s="92"/>
      <c r="DB826" s="92"/>
      <c r="DC826" s="92"/>
      <c r="DD826" s="92"/>
      <c r="DE826" s="92"/>
      <c r="DF826" s="92"/>
      <c r="DG826" s="92"/>
      <c r="DH826" s="92"/>
      <c r="DI826" s="92"/>
      <c r="DJ826" s="92"/>
      <c r="DK826" s="92"/>
      <c r="DL826" s="92"/>
      <c r="DM826" s="92"/>
      <c r="DN826" s="92"/>
      <c r="DO826" s="92"/>
      <c r="DP826" s="92"/>
      <c r="DQ826" s="92"/>
      <c r="DR826" s="92"/>
      <c r="DS826" s="92"/>
      <c r="DT826" s="92"/>
      <c r="DU826" s="92"/>
      <c r="DV826" s="92"/>
      <c r="DW826" s="92"/>
      <c r="DX826" s="92"/>
      <c r="DY826" s="92"/>
      <c r="DZ826" s="92"/>
      <c r="EA826" s="92"/>
      <c r="EB826" s="92"/>
      <c r="EC826" s="92"/>
      <c r="ED826" s="92"/>
      <c r="EE826" s="114"/>
      <c r="ER826" s="31" t="str">
        <f>'Avoided Cost Case'!ER826</f>
        <v>Hide Row</v>
      </c>
    </row>
    <row r="827" spans="1:148" hidden="1">
      <c r="C827" s="23" t="str">
        <f>'Avoided Cost Case'!C827</f>
        <v>UMPA II s45631</v>
      </c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2"/>
      <c r="BL827" s="92"/>
      <c r="BM827" s="92"/>
      <c r="BN827" s="92"/>
      <c r="BO827" s="92"/>
      <c r="BP827" s="92"/>
      <c r="BQ827" s="92"/>
      <c r="BR827" s="92"/>
      <c r="BS827" s="92"/>
      <c r="BT827" s="92"/>
      <c r="BU827" s="92"/>
      <c r="BV827" s="92"/>
      <c r="BW827" s="92"/>
      <c r="BX827" s="92"/>
      <c r="BY827" s="92"/>
      <c r="BZ827" s="92"/>
      <c r="CA827" s="92"/>
      <c r="CB827" s="92"/>
      <c r="CC827" s="92"/>
      <c r="CD827" s="92"/>
      <c r="CE827" s="92"/>
      <c r="CF827" s="92"/>
      <c r="CG827" s="92"/>
      <c r="CH827" s="92"/>
      <c r="CI827" s="92"/>
      <c r="CJ827" s="92"/>
      <c r="CK827" s="92"/>
      <c r="CL827" s="92"/>
      <c r="CM827" s="92"/>
      <c r="CN827" s="92"/>
      <c r="CO827" s="92"/>
      <c r="CP827" s="92"/>
      <c r="CQ827" s="92"/>
      <c r="CR827" s="92"/>
      <c r="CS827" s="92"/>
      <c r="CT827" s="92"/>
      <c r="CU827" s="92"/>
      <c r="CV827" s="92"/>
      <c r="CW827" s="92"/>
      <c r="CX827" s="92"/>
      <c r="CY827" s="92"/>
      <c r="CZ827" s="92"/>
      <c r="DA827" s="92"/>
      <c r="DB827" s="92"/>
      <c r="DC827" s="92"/>
      <c r="DD827" s="92"/>
      <c r="DE827" s="92"/>
      <c r="DF827" s="92"/>
      <c r="DG827" s="92"/>
      <c r="DH827" s="92"/>
      <c r="DI827" s="92"/>
      <c r="DJ827" s="92"/>
      <c r="DK827" s="92"/>
      <c r="DL827" s="92"/>
      <c r="DM827" s="92"/>
      <c r="DN827" s="92"/>
      <c r="DO827" s="92"/>
      <c r="DP827" s="92"/>
      <c r="DQ827" s="92"/>
      <c r="DR827" s="92"/>
      <c r="DS827" s="92"/>
      <c r="DT827" s="92"/>
      <c r="DU827" s="92"/>
      <c r="DV827" s="92"/>
      <c r="DW827" s="92"/>
      <c r="DX827" s="92"/>
      <c r="DY827" s="92"/>
      <c r="DZ827" s="92"/>
      <c r="EA827" s="92"/>
      <c r="EB827" s="92"/>
      <c r="EC827" s="92"/>
      <c r="ED827" s="92"/>
      <c r="EE827" s="114"/>
      <c r="ER827" s="31" t="str">
        <f>'Avoided Cost Case'!ER827</f>
        <v xml:space="preserve"> - </v>
      </c>
    </row>
    <row r="828" spans="1:148" hidden="1">
      <c r="E828" s="150"/>
      <c r="F828" s="150"/>
      <c r="G828" s="150"/>
      <c r="H828" s="150"/>
      <c r="I828" s="150"/>
      <c r="J828" s="150"/>
      <c r="K828" s="150"/>
      <c r="L828" s="150"/>
      <c r="M828" s="150"/>
      <c r="N828" s="150"/>
      <c r="O828" s="150"/>
      <c r="P828" s="150"/>
      <c r="Q828" s="150"/>
      <c r="R828" s="150"/>
      <c r="S828" s="150"/>
      <c r="T828" s="150"/>
      <c r="U828" s="150"/>
      <c r="V828" s="150"/>
      <c r="W828" s="150"/>
      <c r="X828" s="150"/>
      <c r="Y828" s="150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</row>
    <row r="829" spans="1:148" hidden="1">
      <c r="B829" s="22" t="str">
        <f>'Avoided Cost Case'!B829</f>
        <v>Total Long Term Firm Sales</v>
      </c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/>
      <c r="BK829" s="92"/>
      <c r="BL829" s="92"/>
      <c r="BM829" s="92"/>
      <c r="BN829" s="92"/>
      <c r="BO829" s="92"/>
      <c r="BP829" s="92"/>
      <c r="BQ829" s="92"/>
      <c r="BR829" s="92"/>
      <c r="BS829" s="92"/>
      <c r="BT829" s="92"/>
      <c r="BU829" s="92"/>
      <c r="BV829" s="92"/>
      <c r="BW829" s="92"/>
      <c r="BX829" s="92"/>
      <c r="BY829" s="92"/>
      <c r="BZ829" s="92"/>
      <c r="CA829" s="92"/>
      <c r="CB829" s="92"/>
      <c r="CC829" s="92"/>
      <c r="CD829" s="92"/>
      <c r="CE829" s="92"/>
      <c r="CF829" s="92"/>
      <c r="CG829" s="92"/>
      <c r="CH829" s="92"/>
      <c r="CI829" s="92"/>
      <c r="CJ829" s="92"/>
      <c r="CK829" s="92"/>
      <c r="CL829" s="92"/>
      <c r="CM829" s="92"/>
      <c r="CN829" s="92"/>
      <c r="CO829" s="92"/>
      <c r="CP829" s="92"/>
      <c r="CQ829" s="92"/>
      <c r="CR829" s="92"/>
      <c r="CS829" s="92"/>
      <c r="CT829" s="92"/>
      <c r="CU829" s="92"/>
      <c r="CV829" s="92"/>
      <c r="CW829" s="92"/>
      <c r="CX829" s="92"/>
      <c r="CY829" s="92"/>
      <c r="CZ829" s="92"/>
      <c r="DA829" s="92"/>
      <c r="DB829" s="92"/>
      <c r="DC829" s="92"/>
      <c r="DD829" s="92"/>
      <c r="DE829" s="92"/>
      <c r="DF829" s="92"/>
      <c r="DG829" s="92"/>
      <c r="DH829" s="92"/>
      <c r="DI829" s="92"/>
      <c r="DJ829" s="92"/>
      <c r="DK829" s="92"/>
      <c r="DL829" s="92"/>
      <c r="DM829" s="92"/>
      <c r="DN829" s="92"/>
      <c r="DO829" s="92"/>
      <c r="DP829" s="92"/>
      <c r="DQ829" s="92"/>
      <c r="DR829" s="92"/>
      <c r="DS829" s="92"/>
      <c r="DT829" s="92"/>
      <c r="DU829" s="92"/>
      <c r="DV829" s="92"/>
      <c r="DW829" s="92"/>
      <c r="DX829" s="92"/>
      <c r="DY829" s="92"/>
      <c r="DZ829" s="92"/>
      <c r="EA829" s="92"/>
      <c r="EB829" s="92"/>
      <c r="EC829" s="92"/>
      <c r="ED829" s="92"/>
      <c r="EE829" s="114"/>
    </row>
    <row r="830" spans="1:148" hidden="1">
      <c r="E830" s="150"/>
      <c r="F830" s="150"/>
      <c r="G830" s="150"/>
      <c r="H830" s="150"/>
      <c r="I830" s="150"/>
      <c r="J830" s="150"/>
      <c r="K830" s="150"/>
      <c r="L830" s="150"/>
      <c r="M830" s="150"/>
      <c r="N830" s="150"/>
      <c r="O830" s="150"/>
      <c r="P830" s="150"/>
      <c r="Q830" s="150"/>
      <c r="R830" s="150"/>
      <c r="S830" s="150"/>
      <c r="T830" s="150"/>
      <c r="U830" s="150"/>
      <c r="V830" s="150"/>
      <c r="W830" s="150"/>
      <c r="X830" s="150"/>
      <c r="Y830" s="150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</row>
    <row r="831" spans="1:148" hidden="1">
      <c r="B831" s="22" t="str">
        <f>'Avoided Cost Case'!B831</f>
        <v>Short Term Firm Sales</v>
      </c>
      <c r="E831" s="150"/>
      <c r="F831" s="150"/>
      <c r="G831" s="150"/>
      <c r="H831" s="150"/>
      <c r="I831" s="150"/>
      <c r="J831" s="150"/>
      <c r="K831" s="150"/>
      <c r="L831" s="150"/>
      <c r="M831" s="150"/>
      <c r="N831" s="150"/>
      <c r="O831" s="150"/>
      <c r="P831" s="150"/>
      <c r="Q831" s="150"/>
      <c r="R831" s="150"/>
      <c r="S831" s="150"/>
      <c r="T831" s="150"/>
      <c r="U831" s="150"/>
      <c r="V831" s="150"/>
      <c r="W831" s="150"/>
      <c r="X831" s="150"/>
      <c r="Y831" s="150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</row>
    <row r="832" spans="1:148" hidden="1">
      <c r="C832" s="23" t="str">
        <f>'Avoided Cost Case'!C832</f>
        <v>COB</v>
      </c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/>
      <c r="BK832" s="92"/>
      <c r="BL832" s="92"/>
      <c r="BM832" s="92"/>
      <c r="BN832" s="92"/>
      <c r="BO832" s="92"/>
      <c r="BP832" s="92"/>
      <c r="BQ832" s="92"/>
      <c r="BR832" s="92"/>
      <c r="BS832" s="92"/>
      <c r="BT832" s="92"/>
      <c r="BU832" s="92"/>
      <c r="BV832" s="92"/>
      <c r="BW832" s="92"/>
      <c r="BX832" s="92"/>
      <c r="BY832" s="92"/>
      <c r="BZ832" s="92"/>
      <c r="CA832" s="92"/>
      <c r="CB832" s="92"/>
      <c r="CC832" s="92"/>
      <c r="CD832" s="92"/>
      <c r="CE832" s="92"/>
      <c r="CF832" s="92"/>
      <c r="CG832" s="92"/>
      <c r="CH832" s="92"/>
      <c r="CI832" s="92"/>
      <c r="CJ832" s="92"/>
      <c r="CK832" s="92"/>
      <c r="CL832" s="92"/>
      <c r="CM832" s="92"/>
      <c r="CN832" s="92"/>
      <c r="CO832" s="92"/>
      <c r="CP832" s="92"/>
      <c r="CQ832" s="92"/>
      <c r="CR832" s="92"/>
      <c r="CS832" s="92"/>
      <c r="CT832" s="92"/>
      <c r="CU832" s="92"/>
      <c r="CV832" s="92"/>
      <c r="CW832" s="92"/>
      <c r="CX832" s="92"/>
      <c r="CY832" s="92"/>
      <c r="CZ832" s="92"/>
      <c r="DA832" s="92"/>
      <c r="DB832" s="92"/>
      <c r="DC832" s="92"/>
      <c r="DD832" s="92"/>
      <c r="DE832" s="92"/>
      <c r="DF832" s="92"/>
      <c r="DG832" s="92"/>
      <c r="DH832" s="92"/>
      <c r="DI832" s="92"/>
      <c r="DJ832" s="92"/>
      <c r="DK832" s="92"/>
      <c r="DL832" s="92"/>
      <c r="DM832" s="92"/>
      <c r="DN832" s="92"/>
      <c r="DO832" s="92"/>
      <c r="DP832" s="92"/>
      <c r="DQ832" s="92"/>
      <c r="DR832" s="92"/>
      <c r="DS832" s="92"/>
      <c r="DT832" s="92"/>
      <c r="DU832" s="92"/>
      <c r="DV832" s="92"/>
      <c r="DW832" s="92"/>
      <c r="DX832" s="92"/>
      <c r="DY832" s="92"/>
      <c r="DZ832" s="92"/>
      <c r="EA832" s="92"/>
      <c r="EB832" s="92"/>
      <c r="EC832" s="92"/>
      <c r="ED832" s="92"/>
      <c r="EE832" s="114"/>
      <c r="ER832" s="31" t="str">
        <f>'Avoided Cost Case'!ER832</f>
        <v>Hide Row</v>
      </c>
    </row>
    <row r="833" spans="2:148" hidden="1">
      <c r="C833" s="23" t="str">
        <f>'Avoided Cost Case'!C833</f>
        <v>Four Corners</v>
      </c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/>
      <c r="BK833" s="92"/>
      <c r="BL833" s="92"/>
      <c r="BM833" s="92"/>
      <c r="BN833" s="92"/>
      <c r="BO833" s="92"/>
      <c r="BP833" s="92"/>
      <c r="BQ833" s="92"/>
      <c r="BR833" s="92"/>
      <c r="BS833" s="92"/>
      <c r="BT833" s="92"/>
      <c r="BU833" s="92"/>
      <c r="BV833" s="92"/>
      <c r="BW833" s="92"/>
      <c r="BX833" s="92"/>
      <c r="BY833" s="92"/>
      <c r="BZ833" s="92"/>
      <c r="CA833" s="92"/>
      <c r="CB833" s="92"/>
      <c r="CC833" s="92"/>
      <c r="CD833" s="92"/>
      <c r="CE833" s="92"/>
      <c r="CF833" s="92"/>
      <c r="CG833" s="92"/>
      <c r="CH833" s="92"/>
      <c r="CI833" s="92"/>
      <c r="CJ833" s="92"/>
      <c r="CK833" s="92"/>
      <c r="CL833" s="92"/>
      <c r="CM833" s="92"/>
      <c r="CN833" s="92"/>
      <c r="CO833" s="92"/>
      <c r="CP833" s="92"/>
      <c r="CQ833" s="92"/>
      <c r="CR833" s="92"/>
      <c r="CS833" s="92"/>
      <c r="CT833" s="92"/>
      <c r="CU833" s="92"/>
      <c r="CV833" s="92"/>
      <c r="CW833" s="92"/>
      <c r="CX833" s="92"/>
      <c r="CY833" s="92"/>
      <c r="CZ833" s="92"/>
      <c r="DA833" s="92"/>
      <c r="DB833" s="92"/>
      <c r="DC833" s="92"/>
      <c r="DD833" s="92"/>
      <c r="DE833" s="92"/>
      <c r="DF833" s="92"/>
      <c r="DG833" s="92"/>
      <c r="DH833" s="92"/>
      <c r="DI833" s="92"/>
      <c r="DJ833" s="92"/>
      <c r="DK833" s="92"/>
      <c r="DL833" s="92"/>
      <c r="DM833" s="92"/>
      <c r="DN833" s="92"/>
      <c r="DO833" s="92"/>
      <c r="DP833" s="92"/>
      <c r="DQ833" s="92"/>
      <c r="DR833" s="92"/>
      <c r="DS833" s="92"/>
      <c r="DT833" s="92"/>
      <c r="DU833" s="92"/>
      <c r="DV833" s="92"/>
      <c r="DW833" s="92"/>
      <c r="DX833" s="92"/>
      <c r="DY833" s="92"/>
      <c r="DZ833" s="92"/>
      <c r="EA833" s="92"/>
      <c r="EB833" s="92"/>
      <c r="EC833" s="92"/>
      <c r="ED833" s="92"/>
      <c r="EE833" s="114"/>
      <c r="ER833" s="31" t="str">
        <f>'Avoided Cost Case'!ER833</f>
        <v>Hide Row</v>
      </c>
    </row>
    <row r="834" spans="2:148" hidden="1">
      <c r="C834" s="23" t="str">
        <f>'Avoided Cost Case'!C834</f>
        <v>Mid Columbia</v>
      </c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2"/>
      <c r="BB834" s="92"/>
      <c r="BC834" s="92"/>
      <c r="BD834" s="92"/>
      <c r="BE834" s="92"/>
      <c r="BF834" s="92"/>
      <c r="BG834" s="92"/>
      <c r="BH834" s="92"/>
      <c r="BI834" s="92"/>
      <c r="BJ834" s="92"/>
      <c r="BK834" s="92"/>
      <c r="BL834" s="92"/>
      <c r="BM834" s="92"/>
      <c r="BN834" s="92"/>
      <c r="BO834" s="92"/>
      <c r="BP834" s="92"/>
      <c r="BQ834" s="92"/>
      <c r="BR834" s="92"/>
      <c r="BS834" s="92"/>
      <c r="BT834" s="92"/>
      <c r="BU834" s="92"/>
      <c r="BV834" s="92"/>
      <c r="BW834" s="92"/>
      <c r="BX834" s="92"/>
      <c r="BY834" s="92"/>
      <c r="BZ834" s="92"/>
      <c r="CA834" s="92"/>
      <c r="CB834" s="92"/>
      <c r="CC834" s="92"/>
      <c r="CD834" s="92"/>
      <c r="CE834" s="92"/>
      <c r="CF834" s="92"/>
      <c r="CG834" s="92"/>
      <c r="CH834" s="92"/>
      <c r="CI834" s="92"/>
      <c r="CJ834" s="92"/>
      <c r="CK834" s="92"/>
      <c r="CL834" s="92"/>
      <c r="CM834" s="92"/>
      <c r="CN834" s="92"/>
      <c r="CO834" s="92"/>
      <c r="CP834" s="92"/>
      <c r="CQ834" s="92"/>
      <c r="CR834" s="92"/>
      <c r="CS834" s="92"/>
      <c r="CT834" s="92"/>
      <c r="CU834" s="92"/>
      <c r="CV834" s="92"/>
      <c r="CW834" s="92"/>
      <c r="CX834" s="92"/>
      <c r="CY834" s="92"/>
      <c r="CZ834" s="92"/>
      <c r="DA834" s="92"/>
      <c r="DB834" s="92"/>
      <c r="DC834" s="92"/>
      <c r="DD834" s="92"/>
      <c r="DE834" s="92"/>
      <c r="DF834" s="92"/>
      <c r="DG834" s="92"/>
      <c r="DH834" s="92"/>
      <c r="DI834" s="92"/>
      <c r="DJ834" s="92"/>
      <c r="DK834" s="92"/>
      <c r="DL834" s="92"/>
      <c r="DM834" s="92"/>
      <c r="DN834" s="92"/>
      <c r="DO834" s="92"/>
      <c r="DP834" s="92"/>
      <c r="DQ834" s="92"/>
      <c r="DR834" s="92"/>
      <c r="DS834" s="92"/>
      <c r="DT834" s="92"/>
      <c r="DU834" s="92"/>
      <c r="DV834" s="92"/>
      <c r="DW834" s="92"/>
      <c r="DX834" s="92"/>
      <c r="DY834" s="92"/>
      <c r="DZ834" s="92"/>
      <c r="EA834" s="92"/>
      <c r="EB834" s="92"/>
      <c r="EC834" s="92"/>
      <c r="ED834" s="92"/>
      <c r="EE834" s="114"/>
      <c r="ER834" s="31" t="str">
        <f>'Avoided Cost Case'!ER834</f>
        <v xml:space="preserve"> - </v>
      </c>
    </row>
    <row r="835" spans="2:148" hidden="1">
      <c r="C835" s="23" t="str">
        <f>'Avoided Cost Case'!C835</f>
        <v>Mona</v>
      </c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2"/>
      <c r="AV835" s="92"/>
      <c r="AW835" s="92"/>
      <c r="AX835" s="92"/>
      <c r="AY835" s="92"/>
      <c r="AZ835" s="92"/>
      <c r="BA835" s="92"/>
      <c r="BB835" s="92"/>
      <c r="BC835" s="92"/>
      <c r="BD835" s="92"/>
      <c r="BE835" s="92"/>
      <c r="BF835" s="92"/>
      <c r="BG835" s="92"/>
      <c r="BH835" s="92"/>
      <c r="BI835" s="92"/>
      <c r="BJ835" s="92"/>
      <c r="BK835" s="92"/>
      <c r="BL835" s="92"/>
      <c r="BM835" s="92"/>
      <c r="BN835" s="92"/>
      <c r="BO835" s="92"/>
      <c r="BP835" s="92"/>
      <c r="BQ835" s="92"/>
      <c r="BR835" s="92"/>
      <c r="BS835" s="92"/>
      <c r="BT835" s="92"/>
      <c r="BU835" s="92"/>
      <c r="BV835" s="92"/>
      <c r="BW835" s="92"/>
      <c r="BX835" s="92"/>
      <c r="BY835" s="92"/>
      <c r="BZ835" s="92"/>
      <c r="CA835" s="92"/>
      <c r="CB835" s="92"/>
      <c r="CC835" s="92"/>
      <c r="CD835" s="92"/>
      <c r="CE835" s="92"/>
      <c r="CF835" s="92"/>
      <c r="CG835" s="92"/>
      <c r="CH835" s="92"/>
      <c r="CI835" s="92"/>
      <c r="CJ835" s="92"/>
      <c r="CK835" s="92"/>
      <c r="CL835" s="92"/>
      <c r="CM835" s="92"/>
      <c r="CN835" s="92"/>
      <c r="CO835" s="92"/>
      <c r="CP835" s="92"/>
      <c r="CQ835" s="92"/>
      <c r="CR835" s="92"/>
      <c r="CS835" s="92"/>
      <c r="CT835" s="92"/>
      <c r="CU835" s="92"/>
      <c r="CV835" s="92"/>
      <c r="CW835" s="92"/>
      <c r="CX835" s="92"/>
      <c r="CY835" s="92"/>
      <c r="CZ835" s="92"/>
      <c r="DA835" s="92"/>
      <c r="DB835" s="92"/>
      <c r="DC835" s="92"/>
      <c r="DD835" s="92"/>
      <c r="DE835" s="92"/>
      <c r="DF835" s="92"/>
      <c r="DG835" s="92"/>
      <c r="DH835" s="92"/>
      <c r="DI835" s="92"/>
      <c r="DJ835" s="92"/>
      <c r="DK835" s="92"/>
      <c r="DL835" s="92"/>
      <c r="DM835" s="92"/>
      <c r="DN835" s="92"/>
      <c r="DO835" s="92"/>
      <c r="DP835" s="92"/>
      <c r="DQ835" s="92"/>
      <c r="DR835" s="92"/>
      <c r="DS835" s="92"/>
      <c r="DT835" s="92"/>
      <c r="DU835" s="92"/>
      <c r="DV835" s="92"/>
      <c r="DW835" s="92"/>
      <c r="DX835" s="92"/>
      <c r="DY835" s="92"/>
      <c r="DZ835" s="92"/>
      <c r="EA835" s="92"/>
      <c r="EB835" s="92"/>
      <c r="EC835" s="92"/>
      <c r="ED835" s="92"/>
      <c r="EE835" s="114"/>
      <c r="ER835" s="31" t="str">
        <f>'Avoided Cost Case'!ER835</f>
        <v>Hide Row</v>
      </c>
    </row>
    <row r="836" spans="2:148" hidden="1">
      <c r="C836" s="23" t="str">
        <f>'Avoided Cost Case'!C836</f>
        <v>Palo Verde</v>
      </c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2"/>
      <c r="AV836" s="92"/>
      <c r="AW836" s="92"/>
      <c r="AX836" s="92"/>
      <c r="AY836" s="92"/>
      <c r="AZ836" s="92"/>
      <c r="BA836" s="92"/>
      <c r="BB836" s="92"/>
      <c r="BC836" s="92"/>
      <c r="BD836" s="92"/>
      <c r="BE836" s="92"/>
      <c r="BF836" s="92"/>
      <c r="BG836" s="92"/>
      <c r="BH836" s="92"/>
      <c r="BI836" s="92"/>
      <c r="BJ836" s="92"/>
      <c r="BK836" s="92"/>
      <c r="BL836" s="92"/>
      <c r="BM836" s="92"/>
      <c r="BN836" s="92"/>
      <c r="BO836" s="92"/>
      <c r="BP836" s="92"/>
      <c r="BQ836" s="92"/>
      <c r="BR836" s="92"/>
      <c r="BS836" s="92"/>
      <c r="BT836" s="92"/>
      <c r="BU836" s="92"/>
      <c r="BV836" s="92"/>
      <c r="BW836" s="92"/>
      <c r="BX836" s="92"/>
      <c r="BY836" s="92"/>
      <c r="BZ836" s="92"/>
      <c r="CA836" s="92"/>
      <c r="CB836" s="92"/>
      <c r="CC836" s="92"/>
      <c r="CD836" s="92"/>
      <c r="CE836" s="92"/>
      <c r="CF836" s="92"/>
      <c r="CG836" s="92"/>
      <c r="CH836" s="92"/>
      <c r="CI836" s="92"/>
      <c r="CJ836" s="92"/>
      <c r="CK836" s="92"/>
      <c r="CL836" s="92"/>
      <c r="CM836" s="92"/>
      <c r="CN836" s="92"/>
      <c r="CO836" s="92"/>
      <c r="CP836" s="92"/>
      <c r="CQ836" s="92"/>
      <c r="CR836" s="92"/>
      <c r="CS836" s="92"/>
      <c r="CT836" s="92"/>
      <c r="CU836" s="92"/>
      <c r="CV836" s="92"/>
      <c r="CW836" s="92"/>
      <c r="CX836" s="92"/>
      <c r="CY836" s="92"/>
      <c r="CZ836" s="92"/>
      <c r="DA836" s="92"/>
      <c r="DB836" s="92"/>
      <c r="DC836" s="92"/>
      <c r="DD836" s="92"/>
      <c r="DE836" s="92"/>
      <c r="DF836" s="92"/>
      <c r="DG836" s="92"/>
      <c r="DH836" s="92"/>
      <c r="DI836" s="92"/>
      <c r="DJ836" s="92"/>
      <c r="DK836" s="92"/>
      <c r="DL836" s="92"/>
      <c r="DM836" s="92"/>
      <c r="DN836" s="92"/>
      <c r="DO836" s="92"/>
      <c r="DP836" s="92"/>
      <c r="DQ836" s="92"/>
      <c r="DR836" s="92"/>
      <c r="DS836" s="92"/>
      <c r="DT836" s="92"/>
      <c r="DU836" s="92"/>
      <c r="DV836" s="92"/>
      <c r="DW836" s="92"/>
      <c r="DX836" s="92"/>
      <c r="DY836" s="92"/>
      <c r="DZ836" s="92"/>
      <c r="EA836" s="92"/>
      <c r="EB836" s="92"/>
      <c r="EC836" s="92"/>
      <c r="ED836" s="92"/>
      <c r="EE836" s="114"/>
      <c r="ER836" s="31" t="str">
        <f>'Avoided Cost Case'!ER836</f>
        <v xml:space="preserve"> - </v>
      </c>
    </row>
    <row r="837" spans="2:148" hidden="1">
      <c r="C837" s="23" t="str">
        <f>'Avoided Cost Case'!C837</f>
        <v>SP15</v>
      </c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2"/>
      <c r="AV837" s="92"/>
      <c r="AW837" s="92"/>
      <c r="AX837" s="92"/>
      <c r="AY837" s="92"/>
      <c r="AZ837" s="92"/>
      <c r="BA837" s="92"/>
      <c r="BB837" s="92"/>
      <c r="BC837" s="92"/>
      <c r="BD837" s="92"/>
      <c r="BE837" s="92"/>
      <c r="BF837" s="92"/>
      <c r="BG837" s="92"/>
      <c r="BH837" s="92"/>
      <c r="BI837" s="92"/>
      <c r="BJ837" s="92"/>
      <c r="BK837" s="92"/>
      <c r="BL837" s="92"/>
      <c r="BM837" s="92"/>
      <c r="BN837" s="92"/>
      <c r="BO837" s="92"/>
      <c r="BP837" s="92"/>
      <c r="BQ837" s="92"/>
      <c r="BR837" s="92"/>
      <c r="BS837" s="92"/>
      <c r="BT837" s="92"/>
      <c r="BU837" s="92"/>
      <c r="BV837" s="92"/>
      <c r="BW837" s="92"/>
      <c r="BX837" s="92"/>
      <c r="BY837" s="92"/>
      <c r="BZ837" s="92"/>
      <c r="CA837" s="92"/>
      <c r="CB837" s="92"/>
      <c r="CC837" s="92"/>
      <c r="CD837" s="92"/>
      <c r="CE837" s="92"/>
      <c r="CF837" s="92"/>
      <c r="CG837" s="92"/>
      <c r="CH837" s="92"/>
      <c r="CI837" s="92"/>
      <c r="CJ837" s="92"/>
      <c r="CK837" s="92"/>
      <c r="CL837" s="92"/>
      <c r="CM837" s="92"/>
      <c r="CN837" s="92"/>
      <c r="CO837" s="92"/>
      <c r="CP837" s="92"/>
      <c r="CQ837" s="92"/>
      <c r="CR837" s="92"/>
      <c r="CS837" s="92"/>
      <c r="CT837" s="92"/>
      <c r="CU837" s="92"/>
      <c r="CV837" s="92"/>
      <c r="CW837" s="92"/>
      <c r="CX837" s="92"/>
      <c r="CY837" s="92"/>
      <c r="CZ837" s="92"/>
      <c r="DA837" s="92"/>
      <c r="DB837" s="92"/>
      <c r="DC837" s="92"/>
      <c r="DD837" s="92"/>
      <c r="DE837" s="92"/>
      <c r="DF837" s="92"/>
      <c r="DG837" s="92"/>
      <c r="DH837" s="92"/>
      <c r="DI837" s="92"/>
      <c r="DJ837" s="92"/>
      <c r="DK837" s="92"/>
      <c r="DL837" s="92"/>
      <c r="DM837" s="92"/>
      <c r="DN837" s="92"/>
      <c r="DO837" s="92"/>
      <c r="DP837" s="92"/>
      <c r="DQ837" s="92"/>
      <c r="DR837" s="92"/>
      <c r="DS837" s="92"/>
      <c r="DT837" s="92"/>
      <c r="DU837" s="92"/>
      <c r="DV837" s="92"/>
      <c r="DW837" s="92"/>
      <c r="DX837" s="92"/>
      <c r="DY837" s="92"/>
      <c r="DZ837" s="92"/>
      <c r="EA837" s="92"/>
      <c r="EB837" s="92"/>
      <c r="EC837" s="92"/>
      <c r="ED837" s="92"/>
      <c r="EE837" s="114"/>
      <c r="ER837" s="31" t="str">
        <f>'Avoided Cost Case'!ER837</f>
        <v>Hide Row</v>
      </c>
    </row>
    <row r="838" spans="2:148" hidden="1">
      <c r="C838" s="23" t="str">
        <f>'Avoided Cost Case'!C838</f>
        <v>STF Index Trades</v>
      </c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2"/>
      <c r="AV838" s="92"/>
      <c r="AW838" s="92"/>
      <c r="AX838" s="92"/>
      <c r="AY838" s="92"/>
      <c r="AZ838" s="92"/>
      <c r="BA838" s="92"/>
      <c r="BB838" s="92"/>
      <c r="BC838" s="92"/>
      <c r="BD838" s="92"/>
      <c r="BE838" s="92"/>
      <c r="BF838" s="92"/>
      <c r="BG838" s="92"/>
      <c r="BH838" s="92"/>
      <c r="BI838" s="92"/>
      <c r="BJ838" s="92"/>
      <c r="BK838" s="92"/>
      <c r="BL838" s="92"/>
      <c r="BM838" s="92"/>
      <c r="BN838" s="92"/>
      <c r="BO838" s="92"/>
      <c r="BP838" s="92"/>
      <c r="BQ838" s="92"/>
      <c r="BR838" s="92"/>
      <c r="BS838" s="92"/>
      <c r="BT838" s="92"/>
      <c r="BU838" s="92"/>
      <c r="BV838" s="92"/>
      <c r="BW838" s="92"/>
      <c r="BX838" s="92"/>
      <c r="BY838" s="92"/>
      <c r="BZ838" s="92"/>
      <c r="CA838" s="92"/>
      <c r="CB838" s="92"/>
      <c r="CC838" s="92"/>
      <c r="CD838" s="92"/>
      <c r="CE838" s="92"/>
      <c r="CF838" s="92"/>
      <c r="CG838" s="92"/>
      <c r="CH838" s="92"/>
      <c r="CI838" s="92"/>
      <c r="CJ838" s="92"/>
      <c r="CK838" s="92"/>
      <c r="CL838" s="92"/>
      <c r="CM838" s="92"/>
      <c r="CN838" s="92"/>
      <c r="CO838" s="92"/>
      <c r="CP838" s="92"/>
      <c r="CQ838" s="92"/>
      <c r="CR838" s="92"/>
      <c r="CS838" s="92"/>
      <c r="CT838" s="92"/>
      <c r="CU838" s="92"/>
      <c r="CV838" s="92"/>
      <c r="CW838" s="92"/>
      <c r="CX838" s="92"/>
      <c r="CY838" s="92"/>
      <c r="CZ838" s="92"/>
      <c r="DA838" s="92"/>
      <c r="DB838" s="92"/>
      <c r="DC838" s="92"/>
      <c r="DD838" s="92"/>
      <c r="DE838" s="92"/>
      <c r="DF838" s="92"/>
      <c r="DG838" s="92"/>
      <c r="DH838" s="92"/>
      <c r="DI838" s="92"/>
      <c r="DJ838" s="92"/>
      <c r="DK838" s="92"/>
      <c r="DL838" s="92"/>
      <c r="DM838" s="92"/>
      <c r="DN838" s="92"/>
      <c r="DO838" s="92"/>
      <c r="DP838" s="92"/>
      <c r="DQ838" s="92"/>
      <c r="DR838" s="92"/>
      <c r="DS838" s="92"/>
      <c r="DT838" s="92"/>
      <c r="DU838" s="92"/>
      <c r="DV838" s="92"/>
      <c r="DW838" s="92"/>
      <c r="DX838" s="92"/>
      <c r="DY838" s="92"/>
      <c r="DZ838" s="92"/>
      <c r="EA838" s="92"/>
      <c r="EB838" s="92"/>
      <c r="EC838" s="92"/>
      <c r="ED838" s="92"/>
      <c r="EE838" s="114"/>
    </row>
    <row r="839" spans="2:148" hidden="1">
      <c r="E839" s="150"/>
      <c r="F839" s="150"/>
      <c r="G839" s="150"/>
      <c r="H839" s="150"/>
      <c r="I839" s="150"/>
      <c r="J839" s="150"/>
      <c r="K839" s="150"/>
      <c r="L839" s="150"/>
      <c r="M839" s="150"/>
      <c r="N839" s="150"/>
      <c r="O839" s="150"/>
      <c r="P839" s="150"/>
      <c r="Q839" s="150"/>
      <c r="R839" s="150"/>
      <c r="S839" s="150"/>
      <c r="T839" s="150"/>
      <c r="U839" s="150"/>
      <c r="V839" s="150"/>
      <c r="W839" s="150"/>
      <c r="X839" s="150"/>
      <c r="Y839" s="150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</row>
    <row r="840" spans="2:148" hidden="1">
      <c r="B840" s="22" t="str">
        <f>'Avoided Cost Case'!B840</f>
        <v>Total Short Term Firm Sales</v>
      </c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2"/>
      <c r="BL840" s="92"/>
      <c r="BM840" s="92"/>
      <c r="BN840" s="92"/>
      <c r="BO840" s="92"/>
      <c r="BP840" s="92"/>
      <c r="BQ840" s="92"/>
      <c r="BR840" s="92"/>
      <c r="BS840" s="92"/>
      <c r="BT840" s="92"/>
      <c r="BU840" s="92"/>
      <c r="BV840" s="92"/>
      <c r="BW840" s="92"/>
      <c r="BX840" s="92"/>
      <c r="BY840" s="92"/>
      <c r="BZ840" s="92"/>
      <c r="CA840" s="92"/>
      <c r="CB840" s="92"/>
      <c r="CC840" s="92"/>
      <c r="CD840" s="92"/>
      <c r="CE840" s="92"/>
      <c r="CF840" s="92"/>
      <c r="CG840" s="92"/>
      <c r="CH840" s="92"/>
      <c r="CI840" s="92"/>
      <c r="CJ840" s="92"/>
      <c r="CK840" s="92"/>
      <c r="CL840" s="92"/>
      <c r="CM840" s="92"/>
      <c r="CN840" s="92"/>
      <c r="CO840" s="92"/>
      <c r="CP840" s="92"/>
      <c r="CQ840" s="92"/>
      <c r="CR840" s="92"/>
      <c r="CS840" s="92"/>
      <c r="CT840" s="92"/>
      <c r="CU840" s="92"/>
      <c r="CV840" s="92"/>
      <c r="CW840" s="92"/>
      <c r="CX840" s="92"/>
      <c r="CY840" s="92"/>
      <c r="CZ840" s="92"/>
      <c r="DA840" s="92"/>
      <c r="DB840" s="92"/>
      <c r="DC840" s="92"/>
      <c r="DD840" s="92"/>
      <c r="DE840" s="92"/>
      <c r="DF840" s="92"/>
      <c r="DG840" s="92"/>
      <c r="DH840" s="92"/>
      <c r="DI840" s="92"/>
      <c r="DJ840" s="92"/>
      <c r="DK840" s="92"/>
      <c r="DL840" s="92"/>
      <c r="DM840" s="92"/>
      <c r="DN840" s="92"/>
      <c r="DO840" s="92"/>
      <c r="DP840" s="92"/>
      <c r="DQ840" s="92"/>
      <c r="DR840" s="92"/>
      <c r="DS840" s="92"/>
      <c r="DT840" s="92"/>
      <c r="DU840" s="92"/>
      <c r="DV840" s="92"/>
      <c r="DW840" s="92"/>
      <c r="DX840" s="92"/>
      <c r="DY840" s="92"/>
      <c r="DZ840" s="92"/>
      <c r="EA840" s="92"/>
      <c r="EB840" s="92"/>
      <c r="EC840" s="92"/>
      <c r="ED840" s="92"/>
      <c r="EE840" s="114"/>
    </row>
    <row r="841" spans="2:148" hidden="1">
      <c r="E841" s="150"/>
      <c r="F841" s="150"/>
      <c r="G841" s="150"/>
      <c r="H841" s="150"/>
      <c r="I841" s="150"/>
      <c r="J841" s="150"/>
      <c r="K841" s="150"/>
      <c r="L841" s="150"/>
      <c r="M841" s="150"/>
      <c r="N841" s="150"/>
      <c r="O841" s="150"/>
      <c r="P841" s="150"/>
      <c r="Q841" s="150"/>
      <c r="R841" s="150"/>
      <c r="S841" s="150"/>
      <c r="T841" s="150"/>
      <c r="U841" s="150"/>
      <c r="V841" s="150"/>
      <c r="W841" s="150"/>
      <c r="X841" s="150"/>
      <c r="Y841" s="150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</row>
    <row r="842" spans="2:148" hidden="1">
      <c r="B842" s="22" t="str">
        <f>B298&amp;"     Rounded"</f>
        <v>System Balancing Sales     Rounded</v>
      </c>
      <c r="E842" s="150"/>
      <c r="F842" s="150"/>
      <c r="G842" s="150"/>
      <c r="H842" s="150"/>
      <c r="I842" s="150"/>
      <c r="J842" s="150"/>
      <c r="K842" s="150"/>
      <c r="L842" s="150"/>
      <c r="M842" s="150"/>
      <c r="N842" s="150"/>
      <c r="O842" s="150"/>
      <c r="P842" s="150"/>
      <c r="Q842" s="150"/>
      <c r="R842" s="150"/>
      <c r="S842" s="150"/>
      <c r="T842" s="150"/>
      <c r="U842" s="150"/>
      <c r="V842" s="150"/>
      <c r="W842" s="150"/>
      <c r="X842" s="150"/>
      <c r="Y842" s="150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</row>
    <row r="843" spans="2:148" hidden="1">
      <c r="C843" s="23" t="str">
        <f>'Avoided Cost Case'!C843</f>
        <v>COB</v>
      </c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/>
      <c r="BK843" s="92"/>
      <c r="BL843" s="92"/>
      <c r="BM843" s="92"/>
      <c r="BN843" s="92"/>
      <c r="BO843" s="92"/>
      <c r="BP843" s="92"/>
      <c r="BQ843" s="92"/>
      <c r="BR843" s="92"/>
      <c r="BS843" s="92"/>
      <c r="BT843" s="92"/>
      <c r="BU843" s="92"/>
      <c r="BV843" s="92"/>
      <c r="BW843" s="92"/>
      <c r="BX843" s="92"/>
      <c r="BY843" s="92"/>
      <c r="BZ843" s="92"/>
      <c r="CA843" s="92"/>
      <c r="CB843" s="92"/>
      <c r="CC843" s="92"/>
      <c r="CD843" s="92"/>
      <c r="CE843" s="92"/>
      <c r="CF843" s="92"/>
      <c r="CG843" s="92"/>
      <c r="CH843" s="92"/>
      <c r="CI843" s="92"/>
      <c r="CJ843" s="92"/>
      <c r="CK843" s="92"/>
      <c r="CL843" s="92"/>
      <c r="CM843" s="92"/>
      <c r="CN843" s="92"/>
      <c r="CO843" s="92"/>
      <c r="CP843" s="92"/>
      <c r="CQ843" s="92"/>
      <c r="CR843" s="92"/>
      <c r="CS843" s="92"/>
      <c r="CT843" s="92"/>
      <c r="CU843" s="92"/>
      <c r="CV843" s="92"/>
      <c r="CW843" s="92"/>
      <c r="CX843" s="92"/>
      <c r="CY843" s="92"/>
      <c r="CZ843" s="92"/>
      <c r="DA843" s="92"/>
      <c r="DB843" s="92"/>
      <c r="DC843" s="92"/>
      <c r="DD843" s="92"/>
      <c r="DE843" s="92"/>
      <c r="DF843" s="92"/>
      <c r="DG843" s="92"/>
      <c r="DH843" s="92"/>
      <c r="DI843" s="92"/>
      <c r="DJ843" s="92"/>
      <c r="DK843" s="92"/>
      <c r="DL843" s="92"/>
      <c r="DM843" s="92"/>
      <c r="DN843" s="92"/>
      <c r="DO843" s="92"/>
      <c r="DP843" s="92"/>
      <c r="DQ843" s="92"/>
      <c r="DR843" s="92"/>
      <c r="DS843" s="92"/>
      <c r="DT843" s="92"/>
      <c r="DU843" s="92"/>
      <c r="DV843" s="92"/>
      <c r="DW843" s="92"/>
      <c r="DX843" s="92"/>
      <c r="DY843" s="92"/>
      <c r="DZ843" s="92"/>
      <c r="EA843" s="92"/>
      <c r="EB843" s="92"/>
      <c r="EC843" s="92"/>
      <c r="ED843" s="92"/>
      <c r="EE843" s="114"/>
      <c r="ER843" s="31" t="str">
        <f>'Avoided Cost Case'!ER843</f>
        <v xml:space="preserve"> - </v>
      </c>
    </row>
    <row r="844" spans="2:148" hidden="1">
      <c r="C844" s="23" t="str">
        <f>'Avoided Cost Case'!C844</f>
        <v>Four Corners</v>
      </c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/>
      <c r="BK844" s="92"/>
      <c r="BL844" s="92"/>
      <c r="BM844" s="92"/>
      <c r="BN844" s="92"/>
      <c r="BO844" s="92"/>
      <c r="BP844" s="92"/>
      <c r="BQ844" s="92"/>
      <c r="BR844" s="92"/>
      <c r="BS844" s="92"/>
      <c r="BT844" s="92"/>
      <c r="BU844" s="92"/>
      <c r="BV844" s="92"/>
      <c r="BW844" s="92"/>
      <c r="BX844" s="92"/>
      <c r="BY844" s="92"/>
      <c r="BZ844" s="92"/>
      <c r="CA844" s="92"/>
      <c r="CB844" s="92"/>
      <c r="CC844" s="92"/>
      <c r="CD844" s="92"/>
      <c r="CE844" s="92"/>
      <c r="CF844" s="92"/>
      <c r="CG844" s="92"/>
      <c r="CH844" s="92"/>
      <c r="CI844" s="92"/>
      <c r="CJ844" s="92"/>
      <c r="CK844" s="92"/>
      <c r="CL844" s="92"/>
      <c r="CM844" s="92"/>
      <c r="CN844" s="92"/>
      <c r="CO844" s="92"/>
      <c r="CP844" s="92"/>
      <c r="CQ844" s="92"/>
      <c r="CR844" s="92"/>
      <c r="CS844" s="92"/>
      <c r="CT844" s="92"/>
      <c r="CU844" s="92"/>
      <c r="CV844" s="92"/>
      <c r="CW844" s="92"/>
      <c r="CX844" s="92"/>
      <c r="CY844" s="92"/>
      <c r="CZ844" s="92"/>
      <c r="DA844" s="92"/>
      <c r="DB844" s="92"/>
      <c r="DC844" s="92"/>
      <c r="DD844" s="92"/>
      <c r="DE844" s="92"/>
      <c r="DF844" s="92"/>
      <c r="DG844" s="92"/>
      <c r="DH844" s="92"/>
      <c r="DI844" s="92"/>
      <c r="DJ844" s="92"/>
      <c r="DK844" s="92"/>
      <c r="DL844" s="92"/>
      <c r="DM844" s="92"/>
      <c r="DN844" s="92"/>
      <c r="DO844" s="92"/>
      <c r="DP844" s="92"/>
      <c r="DQ844" s="92"/>
      <c r="DR844" s="92"/>
      <c r="DS844" s="92"/>
      <c r="DT844" s="92"/>
      <c r="DU844" s="92"/>
      <c r="DV844" s="92"/>
      <c r="DW844" s="92"/>
      <c r="DX844" s="92"/>
      <c r="DY844" s="92"/>
      <c r="DZ844" s="92"/>
      <c r="EA844" s="92"/>
      <c r="EB844" s="92"/>
      <c r="EC844" s="92"/>
      <c r="ED844" s="92"/>
      <c r="EE844" s="114"/>
      <c r="ER844" s="31" t="str">
        <f>'Avoided Cost Case'!ER844</f>
        <v xml:space="preserve"> - </v>
      </c>
    </row>
    <row r="845" spans="2:148" hidden="1">
      <c r="C845" s="23" t="str">
        <f>'Avoided Cost Case'!C845</f>
        <v>Mid Columbia</v>
      </c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2"/>
      <c r="BL845" s="92"/>
      <c r="BM845" s="92"/>
      <c r="BN845" s="92"/>
      <c r="BO845" s="92"/>
      <c r="BP845" s="92"/>
      <c r="BQ845" s="92"/>
      <c r="BR845" s="92"/>
      <c r="BS845" s="92"/>
      <c r="BT845" s="92"/>
      <c r="BU845" s="92"/>
      <c r="BV845" s="92"/>
      <c r="BW845" s="92"/>
      <c r="BX845" s="92"/>
      <c r="BY845" s="92"/>
      <c r="BZ845" s="92"/>
      <c r="CA845" s="92"/>
      <c r="CB845" s="92"/>
      <c r="CC845" s="92"/>
      <c r="CD845" s="92"/>
      <c r="CE845" s="92"/>
      <c r="CF845" s="92"/>
      <c r="CG845" s="92"/>
      <c r="CH845" s="92"/>
      <c r="CI845" s="92"/>
      <c r="CJ845" s="92"/>
      <c r="CK845" s="92"/>
      <c r="CL845" s="92"/>
      <c r="CM845" s="92"/>
      <c r="CN845" s="92"/>
      <c r="CO845" s="92"/>
      <c r="CP845" s="92"/>
      <c r="CQ845" s="92"/>
      <c r="CR845" s="92"/>
      <c r="CS845" s="92"/>
      <c r="CT845" s="92"/>
      <c r="CU845" s="92"/>
      <c r="CV845" s="92"/>
      <c r="CW845" s="92"/>
      <c r="CX845" s="92"/>
      <c r="CY845" s="92"/>
      <c r="CZ845" s="92"/>
      <c r="DA845" s="92"/>
      <c r="DB845" s="92"/>
      <c r="DC845" s="92"/>
      <c r="DD845" s="92"/>
      <c r="DE845" s="92"/>
      <c r="DF845" s="92"/>
      <c r="DG845" s="92"/>
      <c r="DH845" s="92"/>
      <c r="DI845" s="92"/>
      <c r="DJ845" s="92"/>
      <c r="DK845" s="92"/>
      <c r="DL845" s="92"/>
      <c r="DM845" s="92"/>
      <c r="DN845" s="92"/>
      <c r="DO845" s="92"/>
      <c r="DP845" s="92"/>
      <c r="DQ845" s="92"/>
      <c r="DR845" s="92"/>
      <c r="DS845" s="92"/>
      <c r="DT845" s="92"/>
      <c r="DU845" s="92"/>
      <c r="DV845" s="92"/>
      <c r="DW845" s="92"/>
      <c r="DX845" s="92"/>
      <c r="DY845" s="92"/>
      <c r="DZ845" s="92"/>
      <c r="EA845" s="92"/>
      <c r="EB845" s="92"/>
      <c r="EC845" s="92"/>
      <c r="ED845" s="92"/>
      <c r="EE845" s="114"/>
      <c r="ER845" s="31" t="str">
        <f>'Avoided Cost Case'!ER845</f>
        <v xml:space="preserve"> - </v>
      </c>
    </row>
    <row r="846" spans="2:148" hidden="1">
      <c r="C846" s="23" t="str">
        <f>'Avoided Cost Case'!C846</f>
        <v>Mona</v>
      </c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2"/>
      <c r="BL846" s="92"/>
      <c r="BM846" s="92"/>
      <c r="BN846" s="92"/>
      <c r="BO846" s="92"/>
      <c r="BP846" s="92"/>
      <c r="BQ846" s="92"/>
      <c r="BR846" s="92"/>
      <c r="BS846" s="92"/>
      <c r="BT846" s="92"/>
      <c r="BU846" s="92"/>
      <c r="BV846" s="92"/>
      <c r="BW846" s="92"/>
      <c r="BX846" s="92"/>
      <c r="BY846" s="92"/>
      <c r="BZ846" s="92"/>
      <c r="CA846" s="92"/>
      <c r="CB846" s="92"/>
      <c r="CC846" s="92"/>
      <c r="CD846" s="92"/>
      <c r="CE846" s="92"/>
      <c r="CF846" s="92"/>
      <c r="CG846" s="92"/>
      <c r="CH846" s="92"/>
      <c r="CI846" s="92"/>
      <c r="CJ846" s="92"/>
      <c r="CK846" s="92"/>
      <c r="CL846" s="92"/>
      <c r="CM846" s="92"/>
      <c r="CN846" s="92"/>
      <c r="CO846" s="92"/>
      <c r="CP846" s="92"/>
      <c r="CQ846" s="92"/>
      <c r="CR846" s="92"/>
      <c r="CS846" s="92"/>
      <c r="CT846" s="92"/>
      <c r="CU846" s="92"/>
      <c r="CV846" s="92"/>
      <c r="CW846" s="92"/>
      <c r="CX846" s="92"/>
      <c r="CY846" s="92"/>
      <c r="CZ846" s="92"/>
      <c r="DA846" s="92"/>
      <c r="DB846" s="92"/>
      <c r="DC846" s="92"/>
      <c r="DD846" s="92"/>
      <c r="DE846" s="92"/>
      <c r="DF846" s="92"/>
      <c r="DG846" s="92"/>
      <c r="DH846" s="92"/>
      <c r="DI846" s="92"/>
      <c r="DJ846" s="92"/>
      <c r="DK846" s="92"/>
      <c r="DL846" s="92"/>
      <c r="DM846" s="92"/>
      <c r="DN846" s="92"/>
      <c r="DO846" s="92"/>
      <c r="DP846" s="92"/>
      <c r="DQ846" s="92"/>
      <c r="DR846" s="92"/>
      <c r="DS846" s="92"/>
      <c r="DT846" s="92"/>
      <c r="DU846" s="92"/>
      <c r="DV846" s="92"/>
      <c r="DW846" s="92"/>
      <c r="DX846" s="92"/>
      <c r="DY846" s="92"/>
      <c r="DZ846" s="92"/>
      <c r="EA846" s="92"/>
      <c r="EB846" s="92"/>
      <c r="EC846" s="92"/>
      <c r="ED846" s="92"/>
      <c r="EE846" s="114"/>
      <c r="ER846" s="31" t="str">
        <f>'Avoided Cost Case'!ER846</f>
        <v xml:space="preserve"> - </v>
      </c>
    </row>
    <row r="847" spans="2:148" hidden="1">
      <c r="C847" s="23" t="str">
        <f>'Avoided Cost Case'!C847</f>
        <v>Palo Verde</v>
      </c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2"/>
      <c r="BL847" s="92"/>
      <c r="BM847" s="92"/>
      <c r="BN847" s="92"/>
      <c r="BO847" s="92"/>
      <c r="BP847" s="92"/>
      <c r="BQ847" s="92"/>
      <c r="BR847" s="92"/>
      <c r="BS847" s="92"/>
      <c r="BT847" s="92"/>
      <c r="BU847" s="92"/>
      <c r="BV847" s="92"/>
      <c r="BW847" s="92"/>
      <c r="BX847" s="92"/>
      <c r="BY847" s="92"/>
      <c r="BZ847" s="92"/>
      <c r="CA847" s="92"/>
      <c r="CB847" s="92"/>
      <c r="CC847" s="92"/>
      <c r="CD847" s="92"/>
      <c r="CE847" s="92"/>
      <c r="CF847" s="92"/>
      <c r="CG847" s="92"/>
      <c r="CH847" s="92"/>
      <c r="CI847" s="92"/>
      <c r="CJ847" s="92"/>
      <c r="CK847" s="92"/>
      <c r="CL847" s="92"/>
      <c r="CM847" s="92"/>
      <c r="CN847" s="92"/>
      <c r="CO847" s="92"/>
      <c r="CP847" s="92"/>
      <c r="CQ847" s="92"/>
      <c r="CR847" s="92"/>
      <c r="CS847" s="92"/>
      <c r="CT847" s="92"/>
      <c r="CU847" s="92"/>
      <c r="CV847" s="92"/>
      <c r="CW847" s="92"/>
      <c r="CX847" s="92"/>
      <c r="CY847" s="92"/>
      <c r="CZ847" s="92"/>
      <c r="DA847" s="92"/>
      <c r="DB847" s="92"/>
      <c r="DC847" s="92"/>
      <c r="DD847" s="92"/>
      <c r="DE847" s="92"/>
      <c r="DF847" s="92"/>
      <c r="DG847" s="92"/>
      <c r="DH847" s="92"/>
      <c r="DI847" s="92"/>
      <c r="DJ847" s="92"/>
      <c r="DK847" s="92"/>
      <c r="DL847" s="92"/>
      <c r="DM847" s="92"/>
      <c r="DN847" s="92"/>
      <c r="DO847" s="92"/>
      <c r="DP847" s="92"/>
      <c r="DQ847" s="92"/>
      <c r="DR847" s="92"/>
      <c r="DS847" s="92"/>
      <c r="DT847" s="92"/>
      <c r="DU847" s="92"/>
      <c r="DV847" s="92"/>
      <c r="DW847" s="92"/>
      <c r="DX847" s="92"/>
      <c r="DY847" s="92"/>
      <c r="DZ847" s="92"/>
      <c r="EA847" s="92"/>
      <c r="EB847" s="92"/>
      <c r="EC847" s="92"/>
      <c r="ED847" s="92"/>
      <c r="EE847" s="114"/>
      <c r="ER847" s="31" t="str">
        <f>'Avoided Cost Case'!ER847</f>
        <v xml:space="preserve"> - </v>
      </c>
    </row>
    <row r="848" spans="2:148" hidden="1">
      <c r="C848" s="23" t="str">
        <f>'Avoided Cost Case'!C848</f>
        <v>SP15</v>
      </c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/>
      <c r="BK848" s="92"/>
      <c r="BL848" s="92"/>
      <c r="BM848" s="92"/>
      <c r="BN848" s="92"/>
      <c r="BO848" s="92"/>
      <c r="BP848" s="92"/>
      <c r="BQ848" s="92"/>
      <c r="BR848" s="92"/>
      <c r="BS848" s="92"/>
      <c r="BT848" s="92"/>
      <c r="BU848" s="92"/>
      <c r="BV848" s="92"/>
      <c r="BW848" s="92"/>
      <c r="BX848" s="92"/>
      <c r="BY848" s="92"/>
      <c r="BZ848" s="92"/>
      <c r="CA848" s="92"/>
      <c r="CB848" s="92"/>
      <c r="CC848" s="92"/>
      <c r="CD848" s="92"/>
      <c r="CE848" s="92"/>
      <c r="CF848" s="92"/>
      <c r="CG848" s="92"/>
      <c r="CH848" s="92"/>
      <c r="CI848" s="92"/>
      <c r="CJ848" s="92"/>
      <c r="CK848" s="92"/>
      <c r="CL848" s="92"/>
      <c r="CM848" s="92"/>
      <c r="CN848" s="92"/>
      <c r="CO848" s="92"/>
      <c r="CP848" s="92"/>
      <c r="CQ848" s="92"/>
      <c r="CR848" s="92"/>
      <c r="CS848" s="92"/>
      <c r="CT848" s="92"/>
      <c r="CU848" s="92"/>
      <c r="CV848" s="92"/>
      <c r="CW848" s="92"/>
      <c r="CX848" s="92"/>
      <c r="CY848" s="92"/>
      <c r="CZ848" s="92"/>
      <c r="DA848" s="92"/>
      <c r="DB848" s="92"/>
      <c r="DC848" s="92"/>
      <c r="DD848" s="92"/>
      <c r="DE848" s="92"/>
      <c r="DF848" s="92"/>
      <c r="DG848" s="92"/>
      <c r="DH848" s="92"/>
      <c r="DI848" s="92"/>
      <c r="DJ848" s="92"/>
      <c r="DK848" s="92"/>
      <c r="DL848" s="92"/>
      <c r="DM848" s="92"/>
      <c r="DN848" s="92"/>
      <c r="DO848" s="92"/>
      <c r="DP848" s="92"/>
      <c r="DQ848" s="92"/>
      <c r="DR848" s="92"/>
      <c r="DS848" s="92"/>
      <c r="DT848" s="92"/>
      <c r="DU848" s="92"/>
      <c r="DV848" s="92"/>
      <c r="DW848" s="92"/>
      <c r="DX848" s="92"/>
      <c r="DY848" s="92"/>
      <c r="DZ848" s="92"/>
      <c r="EA848" s="92"/>
      <c r="EB848" s="92"/>
      <c r="EC848" s="92"/>
      <c r="ED848" s="92"/>
      <c r="EE848" s="114"/>
      <c r="ER848" s="31" t="str">
        <f>'Avoided Cost Case'!ER848</f>
        <v>Hide Row</v>
      </c>
    </row>
    <row r="849" spans="1:148" hidden="1">
      <c r="C849" s="23" t="str">
        <f>'Avoided Cost Case'!C849</f>
        <v>Trapped Energy</v>
      </c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/>
      <c r="BK849" s="92"/>
      <c r="BL849" s="92"/>
      <c r="BM849" s="92"/>
      <c r="BN849" s="92"/>
      <c r="BO849" s="92"/>
      <c r="BP849" s="92"/>
      <c r="BQ849" s="92"/>
      <c r="BR849" s="92"/>
      <c r="BS849" s="92"/>
      <c r="BT849" s="92"/>
      <c r="BU849" s="92"/>
      <c r="BV849" s="92"/>
      <c r="BW849" s="92"/>
      <c r="BX849" s="92"/>
      <c r="BY849" s="92"/>
      <c r="BZ849" s="92"/>
      <c r="CA849" s="92"/>
      <c r="CB849" s="92"/>
      <c r="CC849" s="92"/>
      <c r="CD849" s="92"/>
      <c r="CE849" s="92"/>
      <c r="CF849" s="92"/>
      <c r="CG849" s="92"/>
      <c r="CH849" s="92"/>
      <c r="CI849" s="92"/>
      <c r="CJ849" s="92"/>
      <c r="CK849" s="92"/>
      <c r="CL849" s="92"/>
      <c r="CM849" s="92"/>
      <c r="CN849" s="92"/>
      <c r="CO849" s="92"/>
      <c r="CP849" s="92"/>
      <c r="CQ849" s="92"/>
      <c r="CR849" s="92"/>
      <c r="CS849" s="92"/>
      <c r="CT849" s="92"/>
      <c r="CU849" s="92"/>
      <c r="CV849" s="92"/>
      <c r="CW849" s="92"/>
      <c r="CX849" s="92"/>
      <c r="CY849" s="92"/>
      <c r="CZ849" s="92"/>
      <c r="DA849" s="92"/>
      <c r="DB849" s="92"/>
      <c r="DC849" s="92"/>
      <c r="DD849" s="92"/>
      <c r="DE849" s="92"/>
      <c r="DF849" s="92"/>
      <c r="DG849" s="92"/>
      <c r="DH849" s="92"/>
      <c r="DI849" s="92"/>
      <c r="DJ849" s="92"/>
      <c r="DK849" s="92"/>
      <c r="DL849" s="92"/>
      <c r="DM849" s="92"/>
      <c r="DN849" s="92"/>
      <c r="DO849" s="92"/>
      <c r="DP849" s="92"/>
      <c r="DQ849" s="92"/>
      <c r="DR849" s="92"/>
      <c r="DS849" s="92"/>
      <c r="DT849" s="92"/>
      <c r="DU849" s="92"/>
      <c r="DV849" s="92"/>
      <c r="DW849" s="92"/>
      <c r="DX849" s="92"/>
      <c r="DY849" s="92"/>
      <c r="DZ849" s="92"/>
      <c r="EA849" s="92"/>
      <c r="EB849" s="92"/>
      <c r="EC849" s="92"/>
      <c r="ED849" s="92"/>
      <c r="EE849" s="114"/>
    </row>
    <row r="850" spans="1:148" hidden="1"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W850" s="151"/>
      <c r="AX850" s="151"/>
      <c r="AY850" s="151"/>
      <c r="AZ850" s="151"/>
      <c r="BA850" s="151"/>
      <c r="BB850" s="151"/>
      <c r="BC850" s="151"/>
      <c r="BD850" s="151"/>
      <c r="BE850" s="151"/>
      <c r="BF850" s="151"/>
      <c r="BG850" s="151"/>
      <c r="BH850" s="151"/>
      <c r="BI850" s="151"/>
      <c r="BJ850" s="151"/>
      <c r="BK850" s="151"/>
      <c r="BL850" s="151"/>
      <c r="BM850" s="151"/>
      <c r="BN850" s="151"/>
      <c r="BO850" s="151"/>
      <c r="BP850" s="151"/>
      <c r="BQ850" s="151"/>
      <c r="BR850" s="151"/>
      <c r="BS850" s="151"/>
      <c r="BT850" s="151"/>
      <c r="BU850" s="151"/>
      <c r="BV850" s="151"/>
      <c r="BW850" s="151"/>
      <c r="BX850" s="151"/>
      <c r="BY850" s="151"/>
      <c r="BZ850" s="151"/>
      <c r="CA850" s="151"/>
      <c r="CB850" s="151"/>
      <c r="CC850" s="151"/>
      <c r="CD850" s="151"/>
      <c r="CE850" s="151"/>
      <c r="CF850" s="151"/>
      <c r="CG850" s="151"/>
      <c r="CH850" s="151"/>
      <c r="CI850" s="151"/>
      <c r="CJ850" s="151"/>
      <c r="CK850" s="151"/>
      <c r="CL850" s="151"/>
      <c r="CM850" s="151"/>
      <c r="CN850" s="151"/>
      <c r="CO850" s="151"/>
      <c r="CP850" s="151"/>
      <c r="CQ850" s="151"/>
      <c r="CR850" s="151"/>
      <c r="CS850" s="151"/>
      <c r="CT850" s="151"/>
      <c r="CU850" s="151"/>
      <c r="CV850" s="151"/>
      <c r="CW850" s="151"/>
      <c r="CX850" s="151"/>
      <c r="CY850" s="151"/>
      <c r="CZ850" s="151"/>
      <c r="DA850" s="151"/>
      <c r="DB850" s="151"/>
      <c r="DC850" s="151"/>
      <c r="DD850" s="151"/>
      <c r="DE850" s="151"/>
      <c r="DF850" s="151"/>
      <c r="DG850" s="151"/>
      <c r="DH850" s="151"/>
      <c r="DI850" s="151"/>
      <c r="DJ850" s="151"/>
      <c r="DK850" s="151"/>
      <c r="DL850" s="151"/>
      <c r="DM850" s="151"/>
      <c r="DN850" s="151"/>
      <c r="DO850" s="151"/>
      <c r="DP850" s="151"/>
      <c r="DQ850" s="151"/>
      <c r="DR850" s="151"/>
      <c r="DS850" s="151"/>
      <c r="DT850" s="151"/>
      <c r="DU850" s="151"/>
      <c r="DV850" s="151"/>
      <c r="DW850" s="151"/>
      <c r="DX850" s="151"/>
      <c r="DY850" s="151"/>
      <c r="DZ850" s="151"/>
      <c r="EA850" s="151"/>
      <c r="EB850" s="151"/>
      <c r="EC850" s="151"/>
      <c r="ED850" s="151"/>
    </row>
    <row r="851" spans="1:148" hidden="1">
      <c r="B851" s="22" t="str">
        <f>'Avoided Cost Case'!B851</f>
        <v>Total System Balancing Sales</v>
      </c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/>
      <c r="BK851" s="92"/>
      <c r="BL851" s="92"/>
      <c r="BM851" s="92"/>
      <c r="BN851" s="92"/>
      <c r="BO851" s="92"/>
      <c r="BP851" s="92"/>
      <c r="BQ851" s="92"/>
      <c r="BR851" s="92"/>
      <c r="BS851" s="92"/>
      <c r="BT851" s="92"/>
      <c r="BU851" s="92"/>
      <c r="BV851" s="92"/>
      <c r="BW851" s="92"/>
      <c r="BX851" s="92"/>
      <c r="BY851" s="92"/>
      <c r="BZ851" s="92"/>
      <c r="CA851" s="92"/>
      <c r="CB851" s="92"/>
      <c r="CC851" s="92"/>
      <c r="CD851" s="92"/>
      <c r="CE851" s="92"/>
      <c r="CF851" s="92"/>
      <c r="CG851" s="92"/>
      <c r="CH851" s="92"/>
      <c r="CI851" s="92"/>
      <c r="CJ851" s="92"/>
      <c r="CK851" s="92"/>
      <c r="CL851" s="92"/>
      <c r="CM851" s="92"/>
      <c r="CN851" s="92"/>
      <c r="CO851" s="92"/>
      <c r="CP851" s="92"/>
      <c r="CQ851" s="92"/>
      <c r="CR851" s="92"/>
      <c r="CS851" s="92"/>
      <c r="CT851" s="92"/>
      <c r="CU851" s="92"/>
      <c r="CV851" s="92"/>
      <c r="CW851" s="92"/>
      <c r="CX851" s="92"/>
      <c r="CY851" s="92"/>
      <c r="CZ851" s="92"/>
      <c r="DA851" s="92"/>
      <c r="DB851" s="92"/>
      <c r="DC851" s="92"/>
      <c r="DD851" s="92"/>
      <c r="DE851" s="92"/>
      <c r="DF851" s="92"/>
      <c r="DG851" s="92"/>
      <c r="DH851" s="92"/>
      <c r="DI851" s="92"/>
      <c r="DJ851" s="92"/>
      <c r="DK851" s="92"/>
      <c r="DL851" s="92"/>
      <c r="DM851" s="92"/>
      <c r="DN851" s="92"/>
      <c r="DO851" s="92"/>
      <c r="DP851" s="92"/>
      <c r="DQ851" s="92"/>
      <c r="DR851" s="92"/>
      <c r="DS851" s="92"/>
      <c r="DT851" s="92"/>
      <c r="DU851" s="92"/>
      <c r="DV851" s="92"/>
      <c r="DW851" s="92"/>
      <c r="DX851" s="92"/>
      <c r="DY851" s="92"/>
      <c r="DZ851" s="92"/>
      <c r="EA851" s="92"/>
      <c r="EB851" s="92"/>
      <c r="EC851" s="92"/>
      <c r="ED851" s="92"/>
      <c r="EE851" s="114"/>
    </row>
    <row r="852" spans="1:148" hidden="1"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I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  <c r="AU852" s="151"/>
      <c r="AV852" s="151"/>
      <c r="AW852" s="151"/>
      <c r="AX852" s="151"/>
      <c r="AY852" s="151"/>
      <c r="AZ852" s="151"/>
      <c r="BA852" s="151"/>
      <c r="BB852" s="151"/>
      <c r="BC852" s="151"/>
      <c r="BD852" s="151"/>
      <c r="BE852" s="151"/>
      <c r="BF852" s="151"/>
      <c r="BG852" s="151"/>
      <c r="BH852" s="151"/>
      <c r="BI852" s="151"/>
      <c r="BJ852" s="151"/>
      <c r="BK852" s="151"/>
      <c r="BL852" s="151"/>
      <c r="BM852" s="151"/>
      <c r="BN852" s="151"/>
      <c r="BO852" s="151"/>
      <c r="BP852" s="151"/>
      <c r="BQ852" s="151"/>
      <c r="BR852" s="151"/>
      <c r="BS852" s="151"/>
      <c r="BT852" s="151"/>
      <c r="BU852" s="151"/>
      <c r="BV852" s="151"/>
      <c r="BW852" s="151"/>
      <c r="BX852" s="151"/>
      <c r="BY852" s="151"/>
      <c r="BZ852" s="151"/>
      <c r="CA852" s="151"/>
      <c r="CB852" s="151"/>
      <c r="CC852" s="151"/>
      <c r="CD852" s="151"/>
      <c r="CE852" s="151"/>
      <c r="CF852" s="151"/>
      <c r="CG852" s="151"/>
      <c r="CH852" s="151"/>
      <c r="CI852" s="151"/>
      <c r="CJ852" s="151"/>
      <c r="CK852" s="151"/>
      <c r="CL852" s="151"/>
      <c r="CM852" s="151"/>
      <c r="CN852" s="151"/>
      <c r="CO852" s="151"/>
      <c r="CP852" s="151"/>
      <c r="CQ852" s="151"/>
      <c r="CR852" s="151"/>
      <c r="CS852" s="151"/>
      <c r="CT852" s="151"/>
      <c r="CU852" s="151"/>
      <c r="CV852" s="151"/>
      <c r="CW852" s="151"/>
      <c r="CX852" s="151"/>
      <c r="CY852" s="151"/>
      <c r="CZ852" s="151"/>
      <c r="DA852" s="151"/>
      <c r="DB852" s="151"/>
      <c r="DC852" s="151"/>
      <c r="DD852" s="151"/>
      <c r="DE852" s="151"/>
      <c r="DF852" s="151"/>
      <c r="DG852" s="151"/>
      <c r="DH852" s="151"/>
      <c r="DI852" s="151"/>
      <c r="DJ852" s="151"/>
      <c r="DK852" s="151"/>
      <c r="DL852" s="151"/>
      <c r="DM852" s="151"/>
      <c r="DN852" s="151"/>
      <c r="DO852" s="151"/>
      <c r="DP852" s="151"/>
      <c r="DQ852" s="151"/>
      <c r="DR852" s="151"/>
      <c r="DS852" s="151"/>
      <c r="DT852" s="151"/>
      <c r="DU852" s="151"/>
      <c r="DV852" s="151"/>
      <c r="DW852" s="151"/>
      <c r="DX852" s="151"/>
      <c r="DY852" s="151"/>
      <c r="DZ852" s="151"/>
      <c r="EA852" s="151"/>
      <c r="EB852" s="151"/>
      <c r="EC852" s="151"/>
      <c r="ED852" s="151"/>
    </row>
    <row r="853" spans="1:148" hidden="1">
      <c r="A853" s="22" t="str">
        <f>'Avoided Cost Case'!A853</f>
        <v>Total Special Sales For Resale</v>
      </c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/>
      <c r="BK853" s="92"/>
      <c r="BL853" s="92"/>
      <c r="BM853" s="92"/>
      <c r="BN853" s="92"/>
      <c r="BO853" s="92"/>
      <c r="BP853" s="92"/>
      <c r="BQ853" s="92"/>
      <c r="BR853" s="92"/>
      <c r="BS853" s="92"/>
      <c r="BT853" s="92"/>
      <c r="BU853" s="92"/>
      <c r="BV853" s="92"/>
      <c r="BW853" s="92"/>
      <c r="BX853" s="92"/>
      <c r="BY853" s="92"/>
      <c r="BZ853" s="92"/>
      <c r="CA853" s="92"/>
      <c r="CB853" s="92"/>
      <c r="CC853" s="92"/>
      <c r="CD853" s="92"/>
      <c r="CE853" s="92"/>
      <c r="CF853" s="92"/>
      <c r="CG853" s="92"/>
      <c r="CH853" s="92"/>
      <c r="CI853" s="92"/>
      <c r="CJ853" s="92"/>
      <c r="CK853" s="92"/>
      <c r="CL853" s="92"/>
      <c r="CM853" s="92"/>
      <c r="CN853" s="92"/>
      <c r="CO853" s="92"/>
      <c r="CP853" s="92"/>
      <c r="CQ853" s="92"/>
      <c r="CR853" s="92"/>
      <c r="CS853" s="92"/>
      <c r="CT853" s="92"/>
      <c r="CU853" s="92"/>
      <c r="CV853" s="92"/>
      <c r="CW853" s="92"/>
      <c r="CX853" s="92"/>
      <c r="CY853" s="92"/>
      <c r="CZ853" s="92"/>
      <c r="DA853" s="92"/>
      <c r="DB853" s="92"/>
      <c r="DC853" s="92"/>
      <c r="DD853" s="92"/>
      <c r="DE853" s="92"/>
      <c r="DF853" s="92"/>
      <c r="DG853" s="92"/>
      <c r="DH853" s="92"/>
      <c r="DI853" s="92"/>
      <c r="DJ853" s="92"/>
      <c r="DK853" s="92"/>
      <c r="DL853" s="92"/>
      <c r="DM853" s="92"/>
      <c r="DN853" s="92"/>
      <c r="DO853" s="92"/>
      <c r="DP853" s="92"/>
      <c r="DQ853" s="92"/>
      <c r="DR853" s="92"/>
      <c r="DS853" s="92"/>
      <c r="DT853" s="92"/>
      <c r="DU853" s="92"/>
      <c r="DV853" s="92"/>
      <c r="DW853" s="92"/>
      <c r="DX853" s="92"/>
      <c r="DY853" s="92"/>
      <c r="DZ853" s="92"/>
      <c r="EA853" s="92"/>
      <c r="EB853" s="92"/>
      <c r="EC853" s="92"/>
      <c r="ED853" s="92"/>
      <c r="EE853" s="114"/>
    </row>
    <row r="854" spans="1:148" hidden="1"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I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  <c r="AU854" s="151"/>
      <c r="AV854" s="151"/>
      <c r="AW854" s="151"/>
      <c r="AX854" s="151"/>
      <c r="AY854" s="151"/>
      <c r="AZ854" s="151"/>
      <c r="BA854" s="151"/>
      <c r="BB854" s="151"/>
      <c r="BC854" s="151"/>
      <c r="BD854" s="151"/>
      <c r="BE854" s="151"/>
      <c r="BF854" s="151"/>
      <c r="BG854" s="151"/>
      <c r="BH854" s="151"/>
      <c r="BI854" s="151"/>
      <c r="BJ854" s="151"/>
      <c r="BK854" s="151"/>
      <c r="BL854" s="151"/>
      <c r="BM854" s="151"/>
      <c r="BN854" s="151"/>
      <c r="BO854" s="151"/>
      <c r="BP854" s="151"/>
      <c r="BQ854" s="151"/>
      <c r="BR854" s="151"/>
      <c r="BS854" s="151"/>
      <c r="BT854" s="151"/>
      <c r="BU854" s="151"/>
      <c r="BV854" s="151"/>
      <c r="BW854" s="151"/>
      <c r="BX854" s="151"/>
      <c r="BY854" s="151"/>
      <c r="BZ854" s="151"/>
      <c r="CA854" s="151"/>
      <c r="CB854" s="151"/>
      <c r="CC854" s="151"/>
      <c r="CD854" s="151"/>
      <c r="CE854" s="151"/>
      <c r="CF854" s="151"/>
      <c r="CG854" s="151"/>
      <c r="CH854" s="151"/>
      <c r="CI854" s="151"/>
      <c r="CJ854" s="151"/>
      <c r="CK854" s="151"/>
      <c r="CL854" s="151"/>
      <c r="CM854" s="151"/>
      <c r="CN854" s="151"/>
      <c r="CO854" s="151"/>
      <c r="CP854" s="151"/>
      <c r="CQ854" s="151"/>
      <c r="CR854" s="151"/>
      <c r="CS854" s="151"/>
      <c r="CT854" s="151"/>
      <c r="CU854" s="151"/>
      <c r="CV854" s="151"/>
      <c r="CW854" s="151"/>
      <c r="CX854" s="151"/>
      <c r="CY854" s="151"/>
      <c r="CZ854" s="151"/>
      <c r="DA854" s="151"/>
      <c r="DB854" s="151"/>
      <c r="DC854" s="151"/>
      <c r="DD854" s="151"/>
      <c r="DE854" s="151"/>
      <c r="DF854" s="151"/>
      <c r="DG854" s="151"/>
      <c r="DH854" s="151"/>
      <c r="DI854" s="151"/>
      <c r="DJ854" s="151"/>
      <c r="DK854" s="151"/>
      <c r="DL854" s="151"/>
      <c r="DM854" s="151"/>
      <c r="DN854" s="151"/>
      <c r="DO854" s="151"/>
      <c r="DP854" s="151"/>
      <c r="DQ854" s="151"/>
      <c r="DR854" s="151"/>
      <c r="DS854" s="151"/>
      <c r="DT854" s="151"/>
      <c r="DU854" s="151"/>
      <c r="DV854" s="151"/>
      <c r="DW854" s="151"/>
      <c r="DX854" s="151"/>
      <c r="DY854" s="151"/>
      <c r="DZ854" s="151"/>
      <c r="EA854" s="151"/>
      <c r="EB854" s="151"/>
      <c r="EC854" s="151"/>
      <c r="ED854" s="151"/>
    </row>
    <row r="855" spans="1:148" ht="15.75" hidden="1">
      <c r="A855" s="17" t="str">
        <f>'Avoided Cost Case'!A855</f>
        <v>Purchased Power &amp; Net Interchange</v>
      </c>
      <c r="E855" s="152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2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  <c r="AC855" s="153"/>
      <c r="AD855" s="153"/>
      <c r="AE855" s="152"/>
      <c r="AF855" s="153"/>
      <c r="AG855" s="153"/>
      <c r="AH855" s="153"/>
      <c r="AI855" s="153"/>
      <c r="AJ855" s="153"/>
      <c r="AK855" s="153"/>
      <c r="AL855" s="153"/>
      <c r="AM855" s="153"/>
      <c r="AN855" s="153"/>
      <c r="AO855" s="153"/>
      <c r="AP855" s="153"/>
      <c r="AQ855" s="153"/>
      <c r="AR855" s="152"/>
      <c r="AS855" s="153"/>
      <c r="AT855" s="153"/>
      <c r="AU855" s="153"/>
      <c r="AV855" s="153"/>
      <c r="AW855" s="153"/>
      <c r="AX855" s="153"/>
      <c r="AY855" s="153"/>
      <c r="AZ855" s="153"/>
      <c r="BA855" s="153"/>
      <c r="BB855" s="153"/>
      <c r="BC855" s="153"/>
      <c r="BD855" s="153"/>
      <c r="BE855" s="152"/>
      <c r="BF855" s="153"/>
      <c r="BG855" s="153"/>
      <c r="BH855" s="153"/>
      <c r="BI855" s="153"/>
      <c r="BJ855" s="153"/>
      <c r="BK855" s="153"/>
      <c r="BL855" s="153"/>
      <c r="BM855" s="153"/>
      <c r="BN855" s="153"/>
      <c r="BO855" s="153"/>
      <c r="BP855" s="153"/>
      <c r="BQ855" s="153"/>
      <c r="BR855" s="152"/>
      <c r="BS855" s="153"/>
      <c r="BT855" s="153"/>
      <c r="BU855" s="153"/>
      <c r="BV855" s="153"/>
      <c r="BW855" s="153"/>
      <c r="BX855" s="153"/>
      <c r="BY855" s="153"/>
      <c r="BZ855" s="153"/>
      <c r="CA855" s="153"/>
      <c r="CB855" s="153"/>
      <c r="CC855" s="153"/>
      <c r="CD855" s="153"/>
      <c r="CE855" s="152"/>
      <c r="CF855" s="153"/>
      <c r="CG855" s="153"/>
      <c r="CH855" s="153"/>
      <c r="CI855" s="153"/>
      <c r="CJ855" s="153"/>
      <c r="CK855" s="153"/>
      <c r="CL855" s="153"/>
      <c r="CM855" s="153"/>
      <c r="CN855" s="153"/>
      <c r="CO855" s="153"/>
      <c r="CP855" s="153"/>
      <c r="CQ855" s="153"/>
      <c r="CR855" s="152"/>
      <c r="CS855" s="153"/>
      <c r="CT855" s="153"/>
      <c r="CU855" s="153"/>
      <c r="CV855" s="153"/>
      <c r="CW855" s="153"/>
      <c r="CX855" s="153"/>
      <c r="CY855" s="153"/>
      <c r="CZ855" s="153"/>
      <c r="DA855" s="153"/>
      <c r="DB855" s="153"/>
      <c r="DC855" s="153"/>
      <c r="DD855" s="153"/>
      <c r="DE855" s="152"/>
      <c r="DF855" s="153"/>
      <c r="DG855" s="153"/>
      <c r="DH855" s="153"/>
      <c r="DI855" s="153"/>
      <c r="DJ855" s="153"/>
      <c r="DK855" s="153"/>
      <c r="DL855" s="153"/>
      <c r="DM855" s="153"/>
      <c r="DN855" s="153"/>
      <c r="DO855" s="153"/>
      <c r="DP855" s="153"/>
      <c r="DQ855" s="153"/>
      <c r="DR855" s="152"/>
      <c r="DS855" s="153"/>
      <c r="DT855" s="153"/>
      <c r="DU855" s="153"/>
      <c r="DV855" s="153"/>
      <c r="DW855" s="153"/>
      <c r="DX855" s="153"/>
      <c r="DY855" s="153"/>
      <c r="DZ855" s="153"/>
      <c r="EA855" s="153"/>
      <c r="EB855" s="153"/>
      <c r="EC855" s="153"/>
      <c r="ED855" s="153"/>
    </row>
    <row r="856" spans="1:148" hidden="1">
      <c r="B856" s="22" t="str">
        <f>'Avoided Cost Case'!B856</f>
        <v>Long Term Firm Purchases</v>
      </c>
      <c r="E856" s="152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2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  <c r="AC856" s="154"/>
      <c r="AD856" s="154"/>
      <c r="AE856" s="152"/>
      <c r="AF856" s="154"/>
      <c r="AG856" s="154"/>
      <c r="AH856" s="154"/>
      <c r="AI856" s="154"/>
      <c r="AJ856" s="154"/>
      <c r="AK856" s="154"/>
      <c r="AL856" s="154"/>
      <c r="AM856" s="154"/>
      <c r="AN856" s="154"/>
      <c r="AO856" s="154"/>
      <c r="AP856" s="154"/>
      <c r="AQ856" s="154"/>
      <c r="AR856" s="152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  <c r="BD856" s="154"/>
      <c r="BE856" s="152"/>
      <c r="BF856" s="154"/>
      <c r="BG856" s="154"/>
      <c r="BH856" s="154"/>
      <c r="BI856" s="154"/>
      <c r="BJ856" s="154"/>
      <c r="BK856" s="154"/>
      <c r="BL856" s="154"/>
      <c r="BM856" s="154"/>
      <c r="BN856" s="154"/>
      <c r="BO856" s="154"/>
      <c r="BP856" s="154"/>
      <c r="BQ856" s="154"/>
      <c r="BR856" s="152"/>
      <c r="BS856" s="154"/>
      <c r="BT856" s="154"/>
      <c r="BU856" s="154"/>
      <c r="BV856" s="154"/>
      <c r="BW856" s="154"/>
      <c r="BX856" s="154"/>
      <c r="BY856" s="154"/>
      <c r="BZ856" s="154"/>
      <c r="CA856" s="154"/>
      <c r="CB856" s="154"/>
      <c r="CC856" s="154"/>
      <c r="CD856" s="154"/>
      <c r="CE856" s="152"/>
      <c r="CF856" s="154"/>
      <c r="CG856" s="154"/>
      <c r="CH856" s="154"/>
      <c r="CI856" s="154"/>
      <c r="CJ856" s="154"/>
      <c r="CK856" s="154"/>
      <c r="CL856" s="154"/>
      <c r="CM856" s="154"/>
      <c r="CN856" s="154"/>
      <c r="CO856" s="154"/>
      <c r="CP856" s="154"/>
      <c r="CQ856" s="154"/>
      <c r="CR856" s="152"/>
      <c r="CS856" s="154"/>
      <c r="CT856" s="154"/>
      <c r="CU856" s="154"/>
      <c r="CV856" s="154"/>
      <c r="CW856" s="154"/>
      <c r="CX856" s="154"/>
      <c r="CY856" s="154"/>
      <c r="CZ856" s="154"/>
      <c r="DA856" s="154"/>
      <c r="DB856" s="154"/>
      <c r="DC856" s="154"/>
      <c r="DD856" s="154"/>
      <c r="DE856" s="152"/>
      <c r="DF856" s="154"/>
      <c r="DG856" s="154"/>
      <c r="DH856" s="154"/>
      <c r="DI856" s="154"/>
      <c r="DJ856" s="154"/>
      <c r="DK856" s="154"/>
      <c r="DL856" s="154"/>
      <c r="DM856" s="154"/>
      <c r="DN856" s="154"/>
      <c r="DO856" s="154"/>
      <c r="DP856" s="154"/>
      <c r="DQ856" s="154"/>
      <c r="DR856" s="152"/>
      <c r="DS856" s="154"/>
      <c r="DT856" s="154"/>
      <c r="DU856" s="154"/>
      <c r="DV856" s="154"/>
      <c r="DW856" s="154"/>
      <c r="DX856" s="154"/>
      <c r="DY856" s="154"/>
      <c r="DZ856" s="154"/>
      <c r="EA856" s="154"/>
      <c r="EB856" s="154"/>
      <c r="EC856" s="154"/>
      <c r="ED856" s="154"/>
    </row>
    <row r="857" spans="1:148" hidden="1">
      <c r="C857" s="23" t="str">
        <f>'Avoided Cost Case'!C857</f>
        <v>APS Supplemental p27875</v>
      </c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92"/>
      <c r="AQ857" s="92"/>
      <c r="AR857" s="92"/>
      <c r="AS857" s="92"/>
      <c r="AT857" s="92"/>
      <c r="AU857" s="92"/>
      <c r="AV857" s="92"/>
      <c r="AW857" s="92"/>
      <c r="AX857" s="92"/>
      <c r="AY857" s="92"/>
      <c r="AZ857" s="92"/>
      <c r="BA857" s="92"/>
      <c r="BB857" s="92"/>
      <c r="BC857" s="92"/>
      <c r="BD857" s="92"/>
      <c r="BE857" s="92"/>
      <c r="BF857" s="92"/>
      <c r="BG857" s="92"/>
      <c r="BH857" s="92"/>
      <c r="BI857" s="92"/>
      <c r="BJ857" s="92"/>
      <c r="BK857" s="92"/>
      <c r="BL857" s="92"/>
      <c r="BM857" s="92"/>
      <c r="BN857" s="92"/>
      <c r="BO857" s="92"/>
      <c r="BP857" s="92"/>
      <c r="BQ857" s="92"/>
      <c r="BR857" s="92"/>
      <c r="BS857" s="92"/>
      <c r="BT857" s="92"/>
      <c r="BU857" s="92"/>
      <c r="BV857" s="92"/>
      <c r="BW857" s="92"/>
      <c r="BX857" s="92"/>
      <c r="BY857" s="92"/>
      <c r="BZ857" s="92"/>
      <c r="CA857" s="92"/>
      <c r="CB857" s="92"/>
      <c r="CC857" s="92"/>
      <c r="CD857" s="92"/>
      <c r="CE857" s="92"/>
      <c r="CF857" s="92"/>
      <c r="CG857" s="92"/>
      <c r="CH857" s="92"/>
      <c r="CI857" s="92"/>
      <c r="CJ857" s="92"/>
      <c r="CK857" s="92"/>
      <c r="CL857" s="92"/>
      <c r="CM857" s="92"/>
      <c r="CN857" s="92"/>
      <c r="CO857" s="92"/>
      <c r="CP857" s="92"/>
      <c r="CQ857" s="92"/>
      <c r="CR857" s="92"/>
      <c r="CS857" s="92"/>
      <c r="CT857" s="92"/>
      <c r="CU857" s="92"/>
      <c r="CV857" s="92"/>
      <c r="CW857" s="92"/>
      <c r="CX857" s="92"/>
      <c r="CY857" s="92"/>
      <c r="CZ857" s="92"/>
      <c r="DA857" s="92"/>
      <c r="DB857" s="92"/>
      <c r="DC857" s="92"/>
      <c r="DD857" s="92"/>
      <c r="DE857" s="92"/>
      <c r="DF857" s="92"/>
      <c r="DG857" s="92"/>
      <c r="DH857" s="92"/>
      <c r="DI857" s="92"/>
      <c r="DJ857" s="92"/>
      <c r="DK857" s="92"/>
      <c r="DL857" s="92"/>
      <c r="DM857" s="92"/>
      <c r="DN857" s="92"/>
      <c r="DO857" s="92"/>
      <c r="DP857" s="92"/>
      <c r="DQ857" s="92"/>
      <c r="DR857" s="92"/>
      <c r="DS857" s="92"/>
      <c r="DT857" s="92"/>
      <c r="DU857" s="92"/>
      <c r="DV857" s="92"/>
      <c r="DW857" s="92"/>
      <c r="DX857" s="92"/>
      <c r="DY857" s="92"/>
      <c r="DZ857" s="92"/>
      <c r="EA857" s="92"/>
      <c r="EB857" s="92"/>
      <c r="EC857" s="92"/>
      <c r="ED857" s="92"/>
      <c r="EE857" s="114"/>
      <c r="ER857" s="31" t="str">
        <f>'Avoided Cost Case'!ER857</f>
        <v xml:space="preserve"> - </v>
      </c>
    </row>
    <row r="858" spans="1:148" hidden="1">
      <c r="C858" s="23" t="str">
        <f>'Avoided Cost Case'!C858</f>
        <v xml:space="preserve">Combine Hills Wind p160595 </v>
      </c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  <c r="AQ858" s="92"/>
      <c r="AR858" s="92"/>
      <c r="AS858" s="92"/>
      <c r="AT858" s="92"/>
      <c r="AU858" s="92"/>
      <c r="AV858" s="92"/>
      <c r="AW858" s="92"/>
      <c r="AX858" s="92"/>
      <c r="AY858" s="92"/>
      <c r="AZ858" s="92"/>
      <c r="BA858" s="92"/>
      <c r="BB858" s="92"/>
      <c r="BC858" s="92"/>
      <c r="BD858" s="92"/>
      <c r="BE858" s="92"/>
      <c r="BF858" s="92"/>
      <c r="BG858" s="92"/>
      <c r="BH858" s="92"/>
      <c r="BI858" s="92"/>
      <c r="BJ858" s="92"/>
      <c r="BK858" s="92"/>
      <c r="BL858" s="92"/>
      <c r="BM858" s="92"/>
      <c r="BN858" s="92"/>
      <c r="BO858" s="92"/>
      <c r="BP858" s="92"/>
      <c r="BQ858" s="92"/>
      <c r="BR858" s="92"/>
      <c r="BS858" s="92"/>
      <c r="BT858" s="92"/>
      <c r="BU858" s="92"/>
      <c r="BV858" s="92"/>
      <c r="BW858" s="92"/>
      <c r="BX858" s="92"/>
      <c r="BY858" s="92"/>
      <c r="BZ858" s="92"/>
      <c r="CA858" s="92"/>
      <c r="CB858" s="92"/>
      <c r="CC858" s="92"/>
      <c r="CD858" s="92"/>
      <c r="CE858" s="92"/>
      <c r="CF858" s="92"/>
      <c r="CG858" s="92"/>
      <c r="CH858" s="92"/>
      <c r="CI858" s="92"/>
      <c r="CJ858" s="92"/>
      <c r="CK858" s="92"/>
      <c r="CL858" s="92"/>
      <c r="CM858" s="92"/>
      <c r="CN858" s="92"/>
      <c r="CO858" s="92"/>
      <c r="CP858" s="92"/>
      <c r="CQ858" s="92"/>
      <c r="CR858" s="92"/>
      <c r="CS858" s="92"/>
      <c r="CT858" s="92"/>
      <c r="CU858" s="92"/>
      <c r="CV858" s="92"/>
      <c r="CW858" s="92"/>
      <c r="CX858" s="92"/>
      <c r="CY858" s="92"/>
      <c r="CZ858" s="92"/>
      <c r="DA858" s="92"/>
      <c r="DB858" s="92"/>
      <c r="DC858" s="92"/>
      <c r="DD858" s="92"/>
      <c r="DE858" s="92"/>
      <c r="DF858" s="92"/>
      <c r="DG858" s="92"/>
      <c r="DH858" s="92"/>
      <c r="DI858" s="92"/>
      <c r="DJ858" s="92"/>
      <c r="DK858" s="92"/>
      <c r="DL858" s="92"/>
      <c r="DM858" s="92"/>
      <c r="DN858" s="92"/>
      <c r="DO858" s="92"/>
      <c r="DP858" s="92"/>
      <c r="DQ858" s="92"/>
      <c r="DR858" s="92"/>
      <c r="DS858" s="92"/>
      <c r="DT858" s="92"/>
      <c r="DU858" s="92"/>
      <c r="DV858" s="92"/>
      <c r="DW858" s="92"/>
      <c r="DX858" s="92"/>
      <c r="DY858" s="92"/>
      <c r="DZ858" s="92"/>
      <c r="EA858" s="92"/>
      <c r="EB858" s="92"/>
      <c r="EC858" s="92"/>
      <c r="ED858" s="92"/>
      <c r="EE858" s="114"/>
      <c r="ER858" s="31" t="str">
        <f>'Avoided Cost Case'!ER858</f>
        <v xml:space="preserve"> - </v>
      </c>
    </row>
    <row r="859" spans="1:148" hidden="1">
      <c r="C859" s="23" t="str">
        <f>'Avoided Cost Case'!C859</f>
        <v>Constellation Seasonal 2013-2016</v>
      </c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2"/>
      <c r="BL859" s="92"/>
      <c r="BM859" s="92"/>
      <c r="BN859" s="92"/>
      <c r="BO859" s="92"/>
      <c r="BP859" s="92"/>
      <c r="BQ859" s="92"/>
      <c r="BR859" s="92"/>
      <c r="BS859" s="92"/>
      <c r="BT859" s="92"/>
      <c r="BU859" s="92"/>
      <c r="BV859" s="92"/>
      <c r="BW859" s="92"/>
      <c r="BX859" s="92"/>
      <c r="BY859" s="92"/>
      <c r="BZ859" s="92"/>
      <c r="CA859" s="92"/>
      <c r="CB859" s="92"/>
      <c r="CC859" s="92"/>
      <c r="CD859" s="92"/>
      <c r="CE859" s="92"/>
      <c r="CF859" s="92"/>
      <c r="CG859" s="92"/>
      <c r="CH859" s="92"/>
      <c r="CI859" s="92"/>
      <c r="CJ859" s="92"/>
      <c r="CK859" s="92"/>
      <c r="CL859" s="92"/>
      <c r="CM859" s="92"/>
      <c r="CN859" s="92"/>
      <c r="CO859" s="92"/>
      <c r="CP859" s="92"/>
      <c r="CQ859" s="92"/>
      <c r="CR859" s="92"/>
      <c r="CS859" s="92"/>
      <c r="CT859" s="92"/>
      <c r="CU859" s="92"/>
      <c r="CV859" s="92"/>
      <c r="CW859" s="92"/>
      <c r="CX859" s="92"/>
      <c r="CY859" s="92"/>
      <c r="CZ859" s="92"/>
      <c r="DA859" s="92"/>
      <c r="DB859" s="92"/>
      <c r="DC859" s="92"/>
      <c r="DD859" s="92"/>
      <c r="DE859" s="92"/>
      <c r="DF859" s="92"/>
      <c r="DG859" s="92"/>
      <c r="DH859" s="92"/>
      <c r="DI859" s="92"/>
      <c r="DJ859" s="92"/>
      <c r="DK859" s="92"/>
      <c r="DL859" s="92"/>
      <c r="DM859" s="92"/>
      <c r="DN859" s="92"/>
      <c r="DO859" s="92"/>
      <c r="DP859" s="92"/>
      <c r="DQ859" s="92"/>
      <c r="DR859" s="92"/>
      <c r="DS859" s="92"/>
      <c r="DT859" s="92"/>
      <c r="DU859" s="92"/>
      <c r="DV859" s="92"/>
      <c r="DW859" s="92"/>
      <c r="DX859" s="92"/>
      <c r="DY859" s="92"/>
      <c r="DZ859" s="92"/>
      <c r="EA859" s="92"/>
      <c r="EB859" s="92"/>
      <c r="EC859" s="92"/>
      <c r="ED859" s="92"/>
      <c r="EE859" s="114"/>
      <c r="ER859" s="31" t="str">
        <f>'Avoided Cost Case'!ER859</f>
        <v xml:space="preserve"> - </v>
      </c>
    </row>
    <row r="860" spans="1:148" hidden="1">
      <c r="C860" s="23" t="str">
        <f>'Avoided Cost Case'!C860</f>
        <v>Deseret Purchase p194277</v>
      </c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  <c r="AQ860" s="92"/>
      <c r="AR860" s="92"/>
      <c r="AS860" s="92"/>
      <c r="AT860" s="92"/>
      <c r="AU860" s="92"/>
      <c r="AV860" s="92"/>
      <c r="AW860" s="92"/>
      <c r="AX860" s="92"/>
      <c r="AY860" s="92"/>
      <c r="AZ860" s="92"/>
      <c r="BA860" s="92"/>
      <c r="BB860" s="92"/>
      <c r="BC860" s="92"/>
      <c r="BD860" s="92"/>
      <c r="BE860" s="92"/>
      <c r="BF860" s="92"/>
      <c r="BG860" s="92"/>
      <c r="BH860" s="92"/>
      <c r="BI860" s="92"/>
      <c r="BJ860" s="92"/>
      <c r="BK860" s="92"/>
      <c r="BL860" s="92"/>
      <c r="BM860" s="92"/>
      <c r="BN860" s="92"/>
      <c r="BO860" s="92"/>
      <c r="BP860" s="92"/>
      <c r="BQ860" s="92"/>
      <c r="BR860" s="92"/>
      <c r="BS860" s="92"/>
      <c r="BT860" s="92"/>
      <c r="BU860" s="92"/>
      <c r="BV860" s="92"/>
      <c r="BW860" s="92"/>
      <c r="BX860" s="92"/>
      <c r="BY860" s="92"/>
      <c r="BZ860" s="92"/>
      <c r="CA860" s="92"/>
      <c r="CB860" s="92"/>
      <c r="CC860" s="92"/>
      <c r="CD860" s="92"/>
      <c r="CE860" s="92"/>
      <c r="CF860" s="92"/>
      <c r="CG860" s="92"/>
      <c r="CH860" s="92"/>
      <c r="CI860" s="92"/>
      <c r="CJ860" s="92"/>
      <c r="CK860" s="92"/>
      <c r="CL860" s="92"/>
      <c r="CM860" s="92"/>
      <c r="CN860" s="92"/>
      <c r="CO860" s="92"/>
      <c r="CP860" s="92"/>
      <c r="CQ860" s="92"/>
      <c r="CR860" s="92"/>
      <c r="CS860" s="92"/>
      <c r="CT860" s="92"/>
      <c r="CU860" s="92"/>
      <c r="CV860" s="92"/>
      <c r="CW860" s="92"/>
      <c r="CX860" s="92"/>
      <c r="CY860" s="92"/>
      <c r="CZ860" s="92"/>
      <c r="DA860" s="92"/>
      <c r="DB860" s="92"/>
      <c r="DC860" s="92"/>
      <c r="DD860" s="92"/>
      <c r="DE860" s="92"/>
      <c r="DF860" s="92"/>
      <c r="DG860" s="92"/>
      <c r="DH860" s="92"/>
      <c r="DI860" s="92"/>
      <c r="DJ860" s="92"/>
      <c r="DK860" s="92"/>
      <c r="DL860" s="92"/>
      <c r="DM860" s="92"/>
      <c r="DN860" s="92"/>
      <c r="DO860" s="92"/>
      <c r="DP860" s="92"/>
      <c r="DQ860" s="92"/>
      <c r="DR860" s="92"/>
      <c r="DS860" s="92"/>
      <c r="DT860" s="92"/>
      <c r="DU860" s="92"/>
      <c r="DV860" s="92"/>
      <c r="DW860" s="92"/>
      <c r="DX860" s="92"/>
      <c r="DY860" s="92"/>
      <c r="DZ860" s="92"/>
      <c r="EA860" s="92"/>
      <c r="EB860" s="92"/>
      <c r="EC860" s="92"/>
      <c r="ED860" s="92"/>
      <c r="EE860" s="114"/>
      <c r="ER860" s="31" t="str">
        <f>'Avoided Cost Case'!ER860</f>
        <v xml:space="preserve"> - </v>
      </c>
    </row>
    <row r="861" spans="1:148" hidden="1">
      <c r="C861" s="23" t="str">
        <f>'Avoided Cost Case'!C861</f>
        <v>Douglas PUD Settlement p38185</v>
      </c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92"/>
      <c r="AQ861" s="92"/>
      <c r="AR861" s="92"/>
      <c r="AS861" s="92"/>
      <c r="AT861" s="92"/>
      <c r="AU861" s="92"/>
      <c r="AV861" s="92"/>
      <c r="AW861" s="92"/>
      <c r="AX861" s="92"/>
      <c r="AY861" s="92"/>
      <c r="AZ861" s="92"/>
      <c r="BA861" s="92"/>
      <c r="BB861" s="92"/>
      <c r="BC861" s="92"/>
      <c r="BD861" s="92"/>
      <c r="BE861" s="92"/>
      <c r="BF861" s="92"/>
      <c r="BG861" s="92"/>
      <c r="BH861" s="92"/>
      <c r="BI861" s="92"/>
      <c r="BJ861" s="92"/>
      <c r="BK861" s="92"/>
      <c r="BL861" s="92"/>
      <c r="BM861" s="92"/>
      <c r="BN861" s="92"/>
      <c r="BO861" s="92"/>
      <c r="BP861" s="92"/>
      <c r="BQ861" s="92"/>
      <c r="BR861" s="92"/>
      <c r="BS861" s="92"/>
      <c r="BT861" s="92"/>
      <c r="BU861" s="92"/>
      <c r="BV861" s="92"/>
      <c r="BW861" s="92"/>
      <c r="BX861" s="92"/>
      <c r="BY861" s="92"/>
      <c r="BZ861" s="92"/>
      <c r="CA861" s="92"/>
      <c r="CB861" s="92"/>
      <c r="CC861" s="92"/>
      <c r="CD861" s="92"/>
      <c r="CE861" s="92"/>
      <c r="CF861" s="92"/>
      <c r="CG861" s="92"/>
      <c r="CH861" s="92"/>
      <c r="CI861" s="92"/>
      <c r="CJ861" s="92"/>
      <c r="CK861" s="92"/>
      <c r="CL861" s="92"/>
      <c r="CM861" s="92"/>
      <c r="CN861" s="92"/>
      <c r="CO861" s="92"/>
      <c r="CP861" s="92"/>
      <c r="CQ861" s="92"/>
      <c r="CR861" s="92"/>
      <c r="CS861" s="92"/>
      <c r="CT861" s="92"/>
      <c r="CU861" s="92"/>
      <c r="CV861" s="92"/>
      <c r="CW861" s="92"/>
      <c r="CX861" s="92"/>
      <c r="CY861" s="92"/>
      <c r="CZ861" s="92"/>
      <c r="DA861" s="92"/>
      <c r="DB861" s="92"/>
      <c r="DC861" s="92"/>
      <c r="DD861" s="92"/>
      <c r="DE861" s="92"/>
      <c r="DF861" s="92"/>
      <c r="DG861" s="92"/>
      <c r="DH861" s="92"/>
      <c r="DI861" s="92"/>
      <c r="DJ861" s="92"/>
      <c r="DK861" s="92"/>
      <c r="DL861" s="92"/>
      <c r="DM861" s="92"/>
      <c r="DN861" s="92"/>
      <c r="DO861" s="92"/>
      <c r="DP861" s="92"/>
      <c r="DQ861" s="92"/>
      <c r="DR861" s="92"/>
      <c r="DS861" s="92"/>
      <c r="DT861" s="92"/>
      <c r="DU861" s="92"/>
      <c r="DV861" s="92"/>
      <c r="DW861" s="92"/>
      <c r="DX861" s="92"/>
      <c r="DY861" s="92"/>
      <c r="DZ861" s="92"/>
      <c r="EA861" s="92"/>
      <c r="EB861" s="92"/>
      <c r="EC861" s="92"/>
      <c r="ED861" s="92"/>
      <c r="EE861" s="114"/>
      <c r="ER861" s="31" t="str">
        <f>'Avoided Cost Case'!ER861</f>
        <v xml:space="preserve"> - </v>
      </c>
    </row>
    <row r="862" spans="1:148" hidden="1">
      <c r="C862" s="23" t="str">
        <f>'Avoided Cost Case'!C862</f>
        <v>Georgia-Pacific Camas</v>
      </c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92"/>
      <c r="AQ862" s="92"/>
      <c r="AR862" s="92"/>
      <c r="AS862" s="92"/>
      <c r="AT862" s="92"/>
      <c r="AU862" s="92"/>
      <c r="AV862" s="92"/>
      <c r="AW862" s="92"/>
      <c r="AX862" s="92"/>
      <c r="AY862" s="92"/>
      <c r="AZ862" s="92"/>
      <c r="BA862" s="92"/>
      <c r="BB862" s="92"/>
      <c r="BC862" s="92"/>
      <c r="BD862" s="92"/>
      <c r="BE862" s="92"/>
      <c r="BF862" s="92"/>
      <c r="BG862" s="92"/>
      <c r="BH862" s="92"/>
      <c r="BI862" s="92"/>
      <c r="BJ862" s="92"/>
      <c r="BK862" s="92"/>
      <c r="BL862" s="92"/>
      <c r="BM862" s="92"/>
      <c r="BN862" s="92"/>
      <c r="BO862" s="92"/>
      <c r="BP862" s="92"/>
      <c r="BQ862" s="92"/>
      <c r="BR862" s="92"/>
      <c r="BS862" s="92"/>
      <c r="BT862" s="92"/>
      <c r="BU862" s="92"/>
      <c r="BV862" s="92"/>
      <c r="BW862" s="92"/>
      <c r="BX862" s="92"/>
      <c r="BY862" s="92"/>
      <c r="BZ862" s="92"/>
      <c r="CA862" s="92"/>
      <c r="CB862" s="92"/>
      <c r="CC862" s="92"/>
      <c r="CD862" s="92"/>
      <c r="CE862" s="92"/>
      <c r="CF862" s="92"/>
      <c r="CG862" s="92"/>
      <c r="CH862" s="92"/>
      <c r="CI862" s="92"/>
      <c r="CJ862" s="92"/>
      <c r="CK862" s="92"/>
      <c r="CL862" s="92"/>
      <c r="CM862" s="92"/>
      <c r="CN862" s="92"/>
      <c r="CO862" s="92"/>
      <c r="CP862" s="92"/>
      <c r="CQ862" s="92"/>
      <c r="CR862" s="92"/>
      <c r="CS862" s="92"/>
      <c r="CT862" s="92"/>
      <c r="CU862" s="92"/>
      <c r="CV862" s="92"/>
      <c r="CW862" s="92"/>
      <c r="CX862" s="92"/>
      <c r="CY862" s="92"/>
      <c r="CZ862" s="92"/>
      <c r="DA862" s="92"/>
      <c r="DB862" s="92"/>
      <c r="DC862" s="92"/>
      <c r="DD862" s="92"/>
      <c r="DE862" s="92"/>
      <c r="DF862" s="92"/>
      <c r="DG862" s="92"/>
      <c r="DH862" s="92"/>
      <c r="DI862" s="92"/>
      <c r="DJ862" s="92"/>
      <c r="DK862" s="92"/>
      <c r="DL862" s="92"/>
      <c r="DM862" s="92"/>
      <c r="DN862" s="92"/>
      <c r="DO862" s="92"/>
      <c r="DP862" s="92"/>
      <c r="DQ862" s="92"/>
      <c r="DR862" s="92"/>
      <c r="DS862" s="92"/>
      <c r="DT862" s="92"/>
      <c r="DU862" s="92"/>
      <c r="DV862" s="92"/>
      <c r="DW862" s="92"/>
      <c r="DX862" s="92"/>
      <c r="DY862" s="92"/>
      <c r="DZ862" s="92"/>
      <c r="EA862" s="92"/>
      <c r="EB862" s="92"/>
      <c r="EC862" s="92"/>
      <c r="ED862" s="92"/>
      <c r="EE862" s="114"/>
      <c r="ER862" s="31" t="str">
        <f>'Avoided Cost Case'!ER862</f>
        <v>Hide Row</v>
      </c>
    </row>
    <row r="863" spans="1:148" hidden="1">
      <c r="C863" s="23" t="str">
        <f>'Avoided Cost Case'!C863</f>
        <v>Gemstate p99489</v>
      </c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92"/>
      <c r="AQ863" s="92"/>
      <c r="AR863" s="92"/>
      <c r="AS863" s="92"/>
      <c r="AT863" s="92"/>
      <c r="AU863" s="92"/>
      <c r="AV863" s="92"/>
      <c r="AW863" s="92"/>
      <c r="AX863" s="92"/>
      <c r="AY863" s="92"/>
      <c r="AZ863" s="92"/>
      <c r="BA863" s="92"/>
      <c r="BB863" s="92"/>
      <c r="BC863" s="92"/>
      <c r="BD863" s="92"/>
      <c r="BE863" s="92"/>
      <c r="BF863" s="92"/>
      <c r="BG863" s="92"/>
      <c r="BH863" s="92"/>
      <c r="BI863" s="92"/>
      <c r="BJ863" s="92"/>
      <c r="BK863" s="92"/>
      <c r="BL863" s="92"/>
      <c r="BM863" s="92"/>
      <c r="BN863" s="92"/>
      <c r="BO863" s="92"/>
      <c r="BP863" s="92"/>
      <c r="BQ863" s="92"/>
      <c r="BR863" s="92"/>
      <c r="BS863" s="92"/>
      <c r="BT863" s="92"/>
      <c r="BU863" s="92"/>
      <c r="BV863" s="92"/>
      <c r="BW863" s="92"/>
      <c r="BX863" s="92"/>
      <c r="BY863" s="92"/>
      <c r="BZ863" s="92"/>
      <c r="CA863" s="92"/>
      <c r="CB863" s="92"/>
      <c r="CC863" s="92"/>
      <c r="CD863" s="92"/>
      <c r="CE863" s="92"/>
      <c r="CF863" s="92"/>
      <c r="CG863" s="92"/>
      <c r="CH863" s="92"/>
      <c r="CI863" s="92"/>
      <c r="CJ863" s="92"/>
      <c r="CK863" s="92"/>
      <c r="CL863" s="92"/>
      <c r="CM863" s="92"/>
      <c r="CN863" s="92"/>
      <c r="CO863" s="92"/>
      <c r="CP863" s="92"/>
      <c r="CQ863" s="92"/>
      <c r="CR863" s="92"/>
      <c r="CS863" s="92"/>
      <c r="CT863" s="92"/>
      <c r="CU863" s="92"/>
      <c r="CV863" s="92"/>
      <c r="CW863" s="92"/>
      <c r="CX863" s="92"/>
      <c r="CY863" s="92"/>
      <c r="CZ863" s="92"/>
      <c r="DA863" s="92"/>
      <c r="DB863" s="92"/>
      <c r="DC863" s="92"/>
      <c r="DD863" s="92"/>
      <c r="DE863" s="92"/>
      <c r="DF863" s="92"/>
      <c r="DG863" s="92"/>
      <c r="DH863" s="92"/>
      <c r="DI863" s="92"/>
      <c r="DJ863" s="92"/>
      <c r="DK863" s="92"/>
      <c r="DL863" s="92"/>
      <c r="DM863" s="92"/>
      <c r="DN863" s="92"/>
      <c r="DO863" s="92"/>
      <c r="DP863" s="92"/>
      <c r="DQ863" s="92"/>
      <c r="DR863" s="92"/>
      <c r="DS863" s="92"/>
      <c r="DT863" s="92"/>
      <c r="DU863" s="92"/>
      <c r="DV863" s="92"/>
      <c r="DW863" s="92"/>
      <c r="DX863" s="92"/>
      <c r="DY863" s="92"/>
      <c r="DZ863" s="92"/>
      <c r="EA863" s="92"/>
      <c r="EB863" s="92"/>
      <c r="EC863" s="92"/>
      <c r="ED863" s="92"/>
      <c r="EE863" s="114"/>
      <c r="ER863" s="31" t="str">
        <f>'Avoided Cost Case'!ER863</f>
        <v xml:space="preserve"> - </v>
      </c>
    </row>
    <row r="864" spans="1:148" hidden="1">
      <c r="C864" s="23" t="str">
        <f>'Avoided Cost Case'!C864</f>
        <v>Hermiston Purchase p99563</v>
      </c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2"/>
      <c r="AT864" s="92"/>
      <c r="AU864" s="92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2"/>
      <c r="BJ864" s="92"/>
      <c r="BK864" s="92"/>
      <c r="BL864" s="92"/>
      <c r="BM864" s="92"/>
      <c r="BN864" s="92"/>
      <c r="BO864" s="92"/>
      <c r="BP864" s="92"/>
      <c r="BQ864" s="92"/>
      <c r="BR864" s="92"/>
      <c r="BS864" s="92"/>
      <c r="BT864" s="92"/>
      <c r="BU864" s="92"/>
      <c r="BV864" s="92"/>
      <c r="BW864" s="92"/>
      <c r="BX864" s="92"/>
      <c r="BY864" s="92"/>
      <c r="BZ864" s="92"/>
      <c r="CA864" s="92"/>
      <c r="CB864" s="92"/>
      <c r="CC864" s="92"/>
      <c r="CD864" s="92"/>
      <c r="CE864" s="92"/>
      <c r="CF864" s="92"/>
      <c r="CG864" s="92"/>
      <c r="CH864" s="92"/>
      <c r="CI864" s="92"/>
      <c r="CJ864" s="92"/>
      <c r="CK864" s="92"/>
      <c r="CL864" s="92"/>
      <c r="CM864" s="92"/>
      <c r="CN864" s="92"/>
      <c r="CO864" s="92"/>
      <c r="CP864" s="92"/>
      <c r="CQ864" s="92"/>
      <c r="CR864" s="92"/>
      <c r="CS864" s="92"/>
      <c r="CT864" s="92"/>
      <c r="CU864" s="92"/>
      <c r="CV864" s="92"/>
      <c r="CW864" s="92"/>
      <c r="CX864" s="92"/>
      <c r="CY864" s="92"/>
      <c r="CZ864" s="92"/>
      <c r="DA864" s="92"/>
      <c r="DB864" s="92"/>
      <c r="DC864" s="92"/>
      <c r="DD864" s="92"/>
      <c r="DE864" s="92"/>
      <c r="DF864" s="92"/>
      <c r="DG864" s="92"/>
      <c r="DH864" s="92"/>
      <c r="DI864" s="92"/>
      <c r="DJ864" s="92"/>
      <c r="DK864" s="92"/>
      <c r="DL864" s="92"/>
      <c r="DM864" s="92"/>
      <c r="DN864" s="92"/>
      <c r="DO864" s="92"/>
      <c r="DP864" s="92"/>
      <c r="DQ864" s="92"/>
      <c r="DR864" s="92"/>
      <c r="DS864" s="92"/>
      <c r="DT864" s="92"/>
      <c r="DU864" s="92"/>
      <c r="DV864" s="92"/>
      <c r="DW864" s="92"/>
      <c r="DX864" s="92"/>
      <c r="DY864" s="92"/>
      <c r="DZ864" s="92"/>
      <c r="EA864" s="92"/>
      <c r="EB864" s="92"/>
      <c r="EC864" s="92"/>
      <c r="ED864" s="92"/>
      <c r="EE864" s="114"/>
      <c r="ER864" s="22"/>
    </row>
    <row r="865" spans="3:148" hidden="1">
      <c r="C865" s="23" t="str">
        <f>'Avoided Cost Case'!C865</f>
        <v>Hurricane Purchase p393045</v>
      </c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2"/>
      <c r="AT865" s="92"/>
      <c r="AU865" s="92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2"/>
      <c r="BJ865" s="92"/>
      <c r="BK865" s="92"/>
      <c r="BL865" s="92"/>
      <c r="BM865" s="92"/>
      <c r="BN865" s="92"/>
      <c r="BO865" s="92"/>
      <c r="BP865" s="92"/>
      <c r="BQ865" s="92"/>
      <c r="BR865" s="92"/>
      <c r="BS865" s="92"/>
      <c r="BT865" s="92"/>
      <c r="BU865" s="92"/>
      <c r="BV865" s="92"/>
      <c r="BW865" s="92"/>
      <c r="BX865" s="92"/>
      <c r="BY865" s="92"/>
      <c r="BZ865" s="92"/>
      <c r="CA865" s="92"/>
      <c r="CB865" s="92"/>
      <c r="CC865" s="92"/>
      <c r="CD865" s="92"/>
      <c r="CE865" s="92"/>
      <c r="CF865" s="92"/>
      <c r="CG865" s="92"/>
      <c r="CH865" s="92"/>
      <c r="CI865" s="92"/>
      <c r="CJ865" s="92"/>
      <c r="CK865" s="92"/>
      <c r="CL865" s="92"/>
      <c r="CM865" s="92"/>
      <c r="CN865" s="92"/>
      <c r="CO865" s="92"/>
      <c r="CP865" s="92"/>
      <c r="CQ865" s="92"/>
      <c r="CR865" s="92"/>
      <c r="CS865" s="92"/>
      <c r="CT865" s="92"/>
      <c r="CU865" s="92"/>
      <c r="CV865" s="92"/>
      <c r="CW865" s="92"/>
      <c r="CX865" s="92"/>
      <c r="CY865" s="92"/>
      <c r="CZ865" s="92"/>
      <c r="DA865" s="92"/>
      <c r="DB865" s="92"/>
      <c r="DC865" s="92"/>
      <c r="DD865" s="92"/>
      <c r="DE865" s="92"/>
      <c r="DF865" s="92"/>
      <c r="DG865" s="92"/>
      <c r="DH865" s="92"/>
      <c r="DI865" s="92"/>
      <c r="DJ865" s="92"/>
      <c r="DK865" s="92"/>
      <c r="DL865" s="92"/>
      <c r="DM865" s="92"/>
      <c r="DN865" s="92"/>
      <c r="DO865" s="92"/>
      <c r="DP865" s="92"/>
      <c r="DQ865" s="92"/>
      <c r="DR865" s="92"/>
      <c r="DS865" s="92"/>
      <c r="DT865" s="92"/>
      <c r="DU865" s="92"/>
      <c r="DV865" s="92"/>
      <c r="DW865" s="92"/>
      <c r="DX865" s="92"/>
      <c r="DY865" s="92"/>
      <c r="DZ865" s="92"/>
      <c r="EA865" s="92"/>
      <c r="EB865" s="92"/>
      <c r="EC865" s="92"/>
      <c r="ED865" s="92"/>
      <c r="EE865" s="114"/>
      <c r="ER865" s="31" t="str">
        <f>'Avoided Cost Case'!ER865</f>
        <v xml:space="preserve"> - </v>
      </c>
    </row>
    <row r="866" spans="3:148" hidden="1">
      <c r="C866" s="23" t="str">
        <f>'Avoided Cost Case'!C866</f>
        <v>IPP Purchase</v>
      </c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2"/>
      <c r="AT866" s="92"/>
      <c r="AU866" s="92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2"/>
      <c r="BJ866" s="92"/>
      <c r="BK866" s="92"/>
      <c r="BL866" s="92"/>
      <c r="BM866" s="92"/>
      <c r="BN866" s="92"/>
      <c r="BO866" s="92"/>
      <c r="BP866" s="92"/>
      <c r="BQ866" s="92"/>
      <c r="BR866" s="92"/>
      <c r="BS866" s="92"/>
      <c r="BT866" s="92"/>
      <c r="BU866" s="92"/>
      <c r="BV866" s="92"/>
      <c r="BW866" s="92"/>
      <c r="BX866" s="92"/>
      <c r="BY866" s="92"/>
      <c r="BZ866" s="92"/>
      <c r="CA866" s="92"/>
      <c r="CB866" s="92"/>
      <c r="CC866" s="92"/>
      <c r="CD866" s="92"/>
      <c r="CE866" s="92"/>
      <c r="CF866" s="92"/>
      <c r="CG866" s="92"/>
      <c r="CH866" s="92"/>
      <c r="CI866" s="92"/>
      <c r="CJ866" s="92"/>
      <c r="CK866" s="92"/>
      <c r="CL866" s="92"/>
      <c r="CM866" s="92"/>
      <c r="CN866" s="92"/>
      <c r="CO866" s="92"/>
      <c r="CP866" s="92"/>
      <c r="CQ866" s="92"/>
      <c r="CR866" s="92"/>
      <c r="CS866" s="92"/>
      <c r="CT866" s="92"/>
      <c r="CU866" s="92"/>
      <c r="CV866" s="92"/>
      <c r="CW866" s="92"/>
      <c r="CX866" s="92"/>
      <c r="CY866" s="92"/>
      <c r="CZ866" s="92"/>
      <c r="DA866" s="92"/>
      <c r="DB866" s="92"/>
      <c r="DC866" s="92"/>
      <c r="DD866" s="92"/>
      <c r="DE866" s="92"/>
      <c r="DF866" s="92"/>
      <c r="DG866" s="92"/>
      <c r="DH866" s="92"/>
      <c r="DI866" s="92"/>
      <c r="DJ866" s="92"/>
      <c r="DK866" s="92"/>
      <c r="DL866" s="92"/>
      <c r="DM866" s="92"/>
      <c r="DN866" s="92"/>
      <c r="DO866" s="92"/>
      <c r="DP866" s="92"/>
      <c r="DQ866" s="92"/>
      <c r="DR866" s="92"/>
      <c r="DS866" s="92"/>
      <c r="DT866" s="92"/>
      <c r="DU866" s="92"/>
      <c r="DV866" s="92"/>
      <c r="DW866" s="92"/>
      <c r="DX866" s="92"/>
      <c r="DY866" s="92"/>
      <c r="DZ866" s="92"/>
      <c r="EA866" s="92"/>
      <c r="EB866" s="92"/>
      <c r="EC866" s="92"/>
      <c r="ED866" s="92"/>
      <c r="EE866" s="114"/>
      <c r="ER866" s="31" t="str">
        <f>'Avoided Cost Case'!ER866</f>
        <v xml:space="preserve"> - </v>
      </c>
    </row>
    <row r="867" spans="3:148" hidden="1">
      <c r="C867" s="23" t="str">
        <f>'Avoided Cost Case'!C867</f>
        <v>MagCorp Reserves p510378</v>
      </c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92"/>
      <c r="AQ867" s="92"/>
      <c r="AR867" s="92"/>
      <c r="AS867" s="92"/>
      <c r="AT867" s="92"/>
      <c r="AU867" s="92"/>
      <c r="AV867" s="92"/>
      <c r="AW867" s="92"/>
      <c r="AX867" s="92"/>
      <c r="AY867" s="92"/>
      <c r="AZ867" s="92"/>
      <c r="BA867" s="92"/>
      <c r="BB867" s="92"/>
      <c r="BC867" s="92"/>
      <c r="BD867" s="92"/>
      <c r="BE867" s="92"/>
      <c r="BF867" s="92"/>
      <c r="BG867" s="92"/>
      <c r="BH867" s="92"/>
      <c r="BI867" s="92"/>
      <c r="BJ867" s="92"/>
      <c r="BK867" s="92"/>
      <c r="BL867" s="92"/>
      <c r="BM867" s="92"/>
      <c r="BN867" s="92"/>
      <c r="BO867" s="92"/>
      <c r="BP867" s="92"/>
      <c r="BQ867" s="92"/>
      <c r="BR867" s="92"/>
      <c r="BS867" s="92"/>
      <c r="BT867" s="92"/>
      <c r="BU867" s="92"/>
      <c r="BV867" s="92"/>
      <c r="BW867" s="92"/>
      <c r="BX867" s="92"/>
      <c r="BY867" s="92"/>
      <c r="BZ867" s="92"/>
      <c r="CA867" s="92"/>
      <c r="CB867" s="92"/>
      <c r="CC867" s="92"/>
      <c r="CD867" s="92"/>
      <c r="CE867" s="92"/>
      <c r="CF867" s="92"/>
      <c r="CG867" s="92"/>
      <c r="CH867" s="92"/>
      <c r="CI867" s="92"/>
      <c r="CJ867" s="92"/>
      <c r="CK867" s="92"/>
      <c r="CL867" s="92"/>
      <c r="CM867" s="92"/>
      <c r="CN867" s="92"/>
      <c r="CO867" s="92"/>
      <c r="CP867" s="92"/>
      <c r="CQ867" s="92"/>
      <c r="CR867" s="92"/>
      <c r="CS867" s="92"/>
      <c r="CT867" s="92"/>
      <c r="CU867" s="92"/>
      <c r="CV867" s="92"/>
      <c r="CW867" s="92"/>
      <c r="CX867" s="92"/>
      <c r="CY867" s="92"/>
      <c r="CZ867" s="92"/>
      <c r="DA867" s="92"/>
      <c r="DB867" s="92"/>
      <c r="DC867" s="92"/>
      <c r="DD867" s="92"/>
      <c r="DE867" s="92"/>
      <c r="DF867" s="92"/>
      <c r="DG867" s="92"/>
      <c r="DH867" s="92"/>
      <c r="DI867" s="92"/>
      <c r="DJ867" s="92"/>
      <c r="DK867" s="92"/>
      <c r="DL867" s="92"/>
      <c r="DM867" s="92"/>
      <c r="DN867" s="92"/>
      <c r="DO867" s="92"/>
      <c r="DP867" s="92"/>
      <c r="DQ867" s="92"/>
      <c r="DR867" s="92"/>
      <c r="DS867" s="92"/>
      <c r="DT867" s="92"/>
      <c r="DU867" s="92"/>
      <c r="DV867" s="92"/>
      <c r="DW867" s="92"/>
      <c r="DX867" s="92"/>
      <c r="DY867" s="92"/>
      <c r="DZ867" s="92"/>
      <c r="EA867" s="92"/>
      <c r="EB867" s="92"/>
      <c r="EC867" s="92"/>
      <c r="ED867" s="92"/>
      <c r="EE867" s="114"/>
      <c r="ER867" s="31" t="str">
        <f>'Avoided Cost Case'!ER867</f>
        <v xml:space="preserve"> - </v>
      </c>
    </row>
    <row r="868" spans="3:148" hidden="1">
      <c r="C868" s="23" t="str">
        <f>'Avoided Cost Case'!C868</f>
        <v>Nucor p346856</v>
      </c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92"/>
      <c r="AQ868" s="92"/>
      <c r="AR868" s="92"/>
      <c r="AS868" s="92"/>
      <c r="AT868" s="92"/>
      <c r="AU868" s="92"/>
      <c r="AV868" s="92"/>
      <c r="AW868" s="92"/>
      <c r="AX868" s="92"/>
      <c r="AY868" s="92"/>
      <c r="AZ868" s="92"/>
      <c r="BA868" s="92"/>
      <c r="BB868" s="92"/>
      <c r="BC868" s="92"/>
      <c r="BD868" s="92"/>
      <c r="BE868" s="92"/>
      <c r="BF868" s="92"/>
      <c r="BG868" s="92"/>
      <c r="BH868" s="92"/>
      <c r="BI868" s="92"/>
      <c r="BJ868" s="92"/>
      <c r="BK868" s="92"/>
      <c r="BL868" s="92"/>
      <c r="BM868" s="92"/>
      <c r="BN868" s="92"/>
      <c r="BO868" s="92"/>
      <c r="BP868" s="92"/>
      <c r="BQ868" s="92"/>
      <c r="BR868" s="92"/>
      <c r="BS868" s="92"/>
      <c r="BT868" s="92"/>
      <c r="BU868" s="92"/>
      <c r="BV868" s="92"/>
      <c r="BW868" s="92"/>
      <c r="BX868" s="92"/>
      <c r="BY868" s="92"/>
      <c r="BZ868" s="92"/>
      <c r="CA868" s="92"/>
      <c r="CB868" s="92"/>
      <c r="CC868" s="92"/>
      <c r="CD868" s="92"/>
      <c r="CE868" s="92"/>
      <c r="CF868" s="92"/>
      <c r="CG868" s="92"/>
      <c r="CH868" s="92"/>
      <c r="CI868" s="92"/>
      <c r="CJ868" s="92"/>
      <c r="CK868" s="92"/>
      <c r="CL868" s="92"/>
      <c r="CM868" s="92"/>
      <c r="CN868" s="92"/>
      <c r="CO868" s="92"/>
      <c r="CP868" s="92"/>
      <c r="CQ868" s="92"/>
      <c r="CR868" s="92"/>
      <c r="CS868" s="92"/>
      <c r="CT868" s="92"/>
      <c r="CU868" s="92"/>
      <c r="CV868" s="92"/>
      <c r="CW868" s="92"/>
      <c r="CX868" s="92"/>
      <c r="CY868" s="92"/>
      <c r="CZ868" s="92"/>
      <c r="DA868" s="92"/>
      <c r="DB868" s="92"/>
      <c r="DC868" s="92"/>
      <c r="DD868" s="92"/>
      <c r="DE868" s="92"/>
      <c r="DF868" s="92"/>
      <c r="DG868" s="92"/>
      <c r="DH868" s="92"/>
      <c r="DI868" s="92"/>
      <c r="DJ868" s="92"/>
      <c r="DK868" s="92"/>
      <c r="DL868" s="92"/>
      <c r="DM868" s="92"/>
      <c r="DN868" s="92"/>
      <c r="DO868" s="92"/>
      <c r="DP868" s="92"/>
      <c r="DQ868" s="92"/>
      <c r="DR868" s="92"/>
      <c r="DS868" s="92"/>
      <c r="DT868" s="92"/>
      <c r="DU868" s="92"/>
      <c r="DV868" s="92"/>
      <c r="DW868" s="92"/>
      <c r="DX868" s="92"/>
      <c r="DY868" s="92"/>
      <c r="DZ868" s="92"/>
      <c r="EA868" s="92"/>
      <c r="EB868" s="92"/>
      <c r="EC868" s="92"/>
      <c r="ED868" s="92"/>
      <c r="EE868" s="114"/>
      <c r="ER868" s="31" t="str">
        <f>'Avoided Cost Case'!ER868</f>
        <v xml:space="preserve"> - </v>
      </c>
    </row>
    <row r="869" spans="3:148" hidden="1">
      <c r="C869" s="23" t="str">
        <f>'Avoided Cost Case'!C869</f>
        <v>P4 Production p137215/p145258</v>
      </c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92"/>
      <c r="AQ869" s="92"/>
      <c r="AR869" s="92"/>
      <c r="AS869" s="92"/>
      <c r="AT869" s="92"/>
      <c r="AU869" s="92"/>
      <c r="AV869" s="92"/>
      <c r="AW869" s="92"/>
      <c r="AX869" s="92"/>
      <c r="AY869" s="92"/>
      <c r="AZ869" s="92"/>
      <c r="BA869" s="92"/>
      <c r="BB869" s="92"/>
      <c r="BC869" s="92"/>
      <c r="BD869" s="92"/>
      <c r="BE869" s="92"/>
      <c r="BF869" s="92"/>
      <c r="BG869" s="92"/>
      <c r="BH869" s="92"/>
      <c r="BI869" s="92"/>
      <c r="BJ869" s="92"/>
      <c r="BK869" s="92"/>
      <c r="BL869" s="92"/>
      <c r="BM869" s="92"/>
      <c r="BN869" s="92"/>
      <c r="BO869" s="92"/>
      <c r="BP869" s="92"/>
      <c r="BQ869" s="92"/>
      <c r="BR869" s="92"/>
      <c r="BS869" s="92"/>
      <c r="BT869" s="92"/>
      <c r="BU869" s="92"/>
      <c r="BV869" s="92"/>
      <c r="BW869" s="92"/>
      <c r="BX869" s="92"/>
      <c r="BY869" s="92"/>
      <c r="BZ869" s="92"/>
      <c r="CA869" s="92"/>
      <c r="CB869" s="92"/>
      <c r="CC869" s="92"/>
      <c r="CD869" s="92"/>
      <c r="CE869" s="92"/>
      <c r="CF869" s="92"/>
      <c r="CG869" s="92"/>
      <c r="CH869" s="92"/>
      <c r="CI869" s="92"/>
      <c r="CJ869" s="92"/>
      <c r="CK869" s="92"/>
      <c r="CL869" s="92"/>
      <c r="CM869" s="92"/>
      <c r="CN869" s="92"/>
      <c r="CO869" s="92"/>
      <c r="CP869" s="92"/>
      <c r="CQ869" s="92"/>
      <c r="CR869" s="92"/>
      <c r="CS869" s="92"/>
      <c r="CT869" s="92"/>
      <c r="CU869" s="92"/>
      <c r="CV869" s="92"/>
      <c r="CW869" s="92"/>
      <c r="CX869" s="92"/>
      <c r="CY869" s="92"/>
      <c r="CZ869" s="92"/>
      <c r="DA869" s="92"/>
      <c r="DB869" s="92"/>
      <c r="DC869" s="92"/>
      <c r="DD869" s="92"/>
      <c r="DE869" s="92"/>
      <c r="DF869" s="92"/>
      <c r="DG869" s="92"/>
      <c r="DH869" s="92"/>
      <c r="DI869" s="92"/>
      <c r="DJ869" s="92"/>
      <c r="DK869" s="92"/>
      <c r="DL869" s="92"/>
      <c r="DM869" s="92"/>
      <c r="DN869" s="92"/>
      <c r="DO869" s="92"/>
      <c r="DP869" s="92"/>
      <c r="DQ869" s="92"/>
      <c r="DR869" s="92"/>
      <c r="DS869" s="92"/>
      <c r="DT869" s="92"/>
      <c r="DU869" s="92"/>
      <c r="DV869" s="92"/>
      <c r="DW869" s="92"/>
      <c r="DX869" s="92"/>
      <c r="DY869" s="92"/>
      <c r="DZ869" s="92"/>
      <c r="EA869" s="92"/>
      <c r="EB869" s="92"/>
      <c r="EC869" s="92"/>
      <c r="ED869" s="92"/>
      <c r="EE869" s="114"/>
      <c r="ER869" s="31" t="str">
        <f>'Avoided Cost Case'!ER869</f>
        <v xml:space="preserve"> - </v>
      </c>
    </row>
    <row r="870" spans="3:148" hidden="1">
      <c r="C870" s="23" t="str">
        <f>'Avoided Cost Case'!C870</f>
        <v>PGE Cove p83984</v>
      </c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92"/>
      <c r="AQ870" s="92"/>
      <c r="AR870" s="92"/>
      <c r="AS870" s="92"/>
      <c r="AT870" s="92"/>
      <c r="AU870" s="92"/>
      <c r="AV870" s="92"/>
      <c r="AW870" s="92"/>
      <c r="AX870" s="92"/>
      <c r="AY870" s="92"/>
      <c r="AZ870" s="92"/>
      <c r="BA870" s="92"/>
      <c r="BB870" s="92"/>
      <c r="BC870" s="92"/>
      <c r="BD870" s="92"/>
      <c r="BE870" s="92"/>
      <c r="BF870" s="92"/>
      <c r="BG870" s="92"/>
      <c r="BH870" s="92"/>
      <c r="BI870" s="92"/>
      <c r="BJ870" s="92"/>
      <c r="BK870" s="92"/>
      <c r="BL870" s="92"/>
      <c r="BM870" s="92"/>
      <c r="BN870" s="92"/>
      <c r="BO870" s="92"/>
      <c r="BP870" s="92"/>
      <c r="BQ870" s="92"/>
      <c r="BR870" s="92"/>
      <c r="BS870" s="92"/>
      <c r="BT870" s="92"/>
      <c r="BU870" s="92"/>
      <c r="BV870" s="92"/>
      <c r="BW870" s="92"/>
      <c r="BX870" s="92"/>
      <c r="BY870" s="92"/>
      <c r="BZ870" s="92"/>
      <c r="CA870" s="92"/>
      <c r="CB870" s="92"/>
      <c r="CC870" s="92"/>
      <c r="CD870" s="92"/>
      <c r="CE870" s="92"/>
      <c r="CF870" s="92"/>
      <c r="CG870" s="92"/>
      <c r="CH870" s="92"/>
      <c r="CI870" s="92"/>
      <c r="CJ870" s="92"/>
      <c r="CK870" s="92"/>
      <c r="CL870" s="92"/>
      <c r="CM870" s="92"/>
      <c r="CN870" s="92"/>
      <c r="CO870" s="92"/>
      <c r="CP870" s="92"/>
      <c r="CQ870" s="92"/>
      <c r="CR870" s="92"/>
      <c r="CS870" s="92"/>
      <c r="CT870" s="92"/>
      <c r="CU870" s="92"/>
      <c r="CV870" s="92"/>
      <c r="CW870" s="92"/>
      <c r="CX870" s="92"/>
      <c r="CY870" s="92"/>
      <c r="CZ870" s="92"/>
      <c r="DA870" s="92"/>
      <c r="DB870" s="92"/>
      <c r="DC870" s="92"/>
      <c r="DD870" s="92"/>
      <c r="DE870" s="92"/>
      <c r="DF870" s="92"/>
      <c r="DG870" s="92"/>
      <c r="DH870" s="92"/>
      <c r="DI870" s="92"/>
      <c r="DJ870" s="92"/>
      <c r="DK870" s="92"/>
      <c r="DL870" s="92"/>
      <c r="DM870" s="92"/>
      <c r="DN870" s="92"/>
      <c r="DO870" s="92"/>
      <c r="DP870" s="92"/>
      <c r="DQ870" s="92"/>
      <c r="DR870" s="92"/>
      <c r="DS870" s="92"/>
      <c r="DT870" s="92"/>
      <c r="DU870" s="92"/>
      <c r="DV870" s="92"/>
      <c r="DW870" s="92"/>
      <c r="DX870" s="92"/>
      <c r="DY870" s="92"/>
      <c r="DZ870" s="92"/>
      <c r="EA870" s="92"/>
      <c r="EB870" s="92"/>
      <c r="EC870" s="92"/>
      <c r="ED870" s="92"/>
      <c r="EE870" s="114"/>
      <c r="ER870" s="31" t="str">
        <f>'Avoided Cost Case'!ER870</f>
        <v xml:space="preserve"> - </v>
      </c>
    </row>
    <row r="871" spans="3:148" hidden="1">
      <c r="C871" s="23" t="str">
        <f>'Avoided Cost Case'!C871</f>
        <v>Rock River Wind p100371</v>
      </c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2"/>
      <c r="BL871" s="92"/>
      <c r="BM871" s="92"/>
      <c r="BN871" s="92"/>
      <c r="BO871" s="92"/>
      <c r="BP871" s="92"/>
      <c r="BQ871" s="92"/>
      <c r="BR871" s="92"/>
      <c r="BS871" s="92"/>
      <c r="BT871" s="92"/>
      <c r="BU871" s="92"/>
      <c r="BV871" s="92"/>
      <c r="BW871" s="92"/>
      <c r="BX871" s="92"/>
      <c r="BY871" s="92"/>
      <c r="BZ871" s="92"/>
      <c r="CA871" s="92"/>
      <c r="CB871" s="92"/>
      <c r="CC871" s="92"/>
      <c r="CD871" s="92"/>
      <c r="CE871" s="92"/>
      <c r="CF871" s="92"/>
      <c r="CG871" s="92"/>
      <c r="CH871" s="92"/>
      <c r="CI871" s="92"/>
      <c r="CJ871" s="92"/>
      <c r="CK871" s="92"/>
      <c r="CL871" s="92"/>
      <c r="CM871" s="92"/>
      <c r="CN871" s="92"/>
      <c r="CO871" s="92"/>
      <c r="CP871" s="92"/>
      <c r="CQ871" s="92"/>
      <c r="CR871" s="92"/>
      <c r="CS871" s="92"/>
      <c r="CT871" s="92"/>
      <c r="CU871" s="92"/>
      <c r="CV871" s="92"/>
      <c r="CW871" s="92"/>
      <c r="CX871" s="92"/>
      <c r="CY871" s="92"/>
      <c r="CZ871" s="92"/>
      <c r="DA871" s="92"/>
      <c r="DB871" s="92"/>
      <c r="DC871" s="92"/>
      <c r="DD871" s="92"/>
      <c r="DE871" s="92"/>
      <c r="DF871" s="92"/>
      <c r="DG871" s="92"/>
      <c r="DH871" s="92"/>
      <c r="DI871" s="92"/>
      <c r="DJ871" s="92"/>
      <c r="DK871" s="92"/>
      <c r="DL871" s="92"/>
      <c r="DM871" s="92"/>
      <c r="DN871" s="92"/>
      <c r="DO871" s="92"/>
      <c r="DP871" s="92"/>
      <c r="DQ871" s="92"/>
      <c r="DR871" s="92"/>
      <c r="DS871" s="92"/>
      <c r="DT871" s="92"/>
      <c r="DU871" s="92"/>
      <c r="DV871" s="92"/>
      <c r="DW871" s="92"/>
      <c r="DX871" s="92"/>
      <c r="DY871" s="92"/>
      <c r="DZ871" s="92"/>
      <c r="EA871" s="92"/>
      <c r="EB871" s="92"/>
      <c r="EC871" s="92"/>
      <c r="ED871" s="92"/>
      <c r="EE871" s="114"/>
      <c r="ER871" s="31" t="str">
        <f>'Avoided Cost Case'!ER871</f>
        <v xml:space="preserve"> - </v>
      </c>
    </row>
    <row r="872" spans="3:148" hidden="1">
      <c r="C872" s="23" t="str">
        <f>'Avoided Cost Case'!C872</f>
        <v>Small Purchases east</v>
      </c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2"/>
      <c r="AV872" s="92"/>
      <c r="AW872" s="92"/>
      <c r="AX872" s="92"/>
      <c r="AY872" s="92"/>
      <c r="AZ872" s="92"/>
      <c r="BA872" s="92"/>
      <c r="BB872" s="92"/>
      <c r="BC872" s="92"/>
      <c r="BD872" s="92"/>
      <c r="BE872" s="92"/>
      <c r="BF872" s="92"/>
      <c r="BG872" s="92"/>
      <c r="BH872" s="92"/>
      <c r="BI872" s="92"/>
      <c r="BJ872" s="92"/>
      <c r="BK872" s="92"/>
      <c r="BL872" s="92"/>
      <c r="BM872" s="92"/>
      <c r="BN872" s="92"/>
      <c r="BO872" s="92"/>
      <c r="BP872" s="92"/>
      <c r="BQ872" s="92"/>
      <c r="BR872" s="92"/>
      <c r="BS872" s="92"/>
      <c r="BT872" s="92"/>
      <c r="BU872" s="92"/>
      <c r="BV872" s="92"/>
      <c r="BW872" s="92"/>
      <c r="BX872" s="92"/>
      <c r="BY872" s="92"/>
      <c r="BZ872" s="92"/>
      <c r="CA872" s="92"/>
      <c r="CB872" s="92"/>
      <c r="CC872" s="92"/>
      <c r="CD872" s="92"/>
      <c r="CE872" s="92"/>
      <c r="CF872" s="92"/>
      <c r="CG872" s="92"/>
      <c r="CH872" s="92"/>
      <c r="CI872" s="92"/>
      <c r="CJ872" s="92"/>
      <c r="CK872" s="92"/>
      <c r="CL872" s="92"/>
      <c r="CM872" s="92"/>
      <c r="CN872" s="92"/>
      <c r="CO872" s="92"/>
      <c r="CP872" s="92"/>
      <c r="CQ872" s="92"/>
      <c r="CR872" s="92"/>
      <c r="CS872" s="92"/>
      <c r="CT872" s="92"/>
      <c r="CU872" s="92"/>
      <c r="CV872" s="92"/>
      <c r="CW872" s="92"/>
      <c r="CX872" s="92"/>
      <c r="CY872" s="92"/>
      <c r="CZ872" s="92"/>
      <c r="DA872" s="92"/>
      <c r="DB872" s="92"/>
      <c r="DC872" s="92"/>
      <c r="DD872" s="92"/>
      <c r="DE872" s="92"/>
      <c r="DF872" s="92"/>
      <c r="DG872" s="92"/>
      <c r="DH872" s="92"/>
      <c r="DI872" s="92"/>
      <c r="DJ872" s="92"/>
      <c r="DK872" s="92"/>
      <c r="DL872" s="92"/>
      <c r="DM872" s="92"/>
      <c r="DN872" s="92"/>
      <c r="DO872" s="92"/>
      <c r="DP872" s="92"/>
      <c r="DQ872" s="92"/>
      <c r="DR872" s="92"/>
      <c r="DS872" s="92"/>
      <c r="DT872" s="92"/>
      <c r="DU872" s="92"/>
      <c r="DV872" s="92"/>
      <c r="DW872" s="92"/>
      <c r="DX872" s="92"/>
      <c r="DY872" s="92"/>
      <c r="DZ872" s="92"/>
      <c r="EA872" s="92"/>
      <c r="EB872" s="92"/>
      <c r="EC872" s="92"/>
      <c r="ED872" s="92"/>
      <c r="EE872" s="114"/>
      <c r="ER872" s="31" t="str">
        <f>'Avoided Cost Case'!ER872</f>
        <v xml:space="preserve"> - </v>
      </c>
    </row>
    <row r="873" spans="3:148" hidden="1">
      <c r="C873" s="23" t="str">
        <f>'Avoided Cost Case'!C873</f>
        <v>Small Purchases west</v>
      </c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2"/>
      <c r="AV873" s="92"/>
      <c r="AW873" s="92"/>
      <c r="AX873" s="92"/>
      <c r="AY873" s="92"/>
      <c r="AZ873" s="92"/>
      <c r="BA873" s="92"/>
      <c r="BB873" s="92"/>
      <c r="BC873" s="92"/>
      <c r="BD873" s="92"/>
      <c r="BE873" s="92"/>
      <c r="BF873" s="92"/>
      <c r="BG873" s="92"/>
      <c r="BH873" s="92"/>
      <c r="BI873" s="92"/>
      <c r="BJ873" s="92"/>
      <c r="BK873" s="92"/>
      <c r="BL873" s="92"/>
      <c r="BM873" s="92"/>
      <c r="BN873" s="92"/>
      <c r="BO873" s="92"/>
      <c r="BP873" s="92"/>
      <c r="BQ873" s="92"/>
      <c r="BR873" s="92"/>
      <c r="BS873" s="92"/>
      <c r="BT873" s="92"/>
      <c r="BU873" s="92"/>
      <c r="BV873" s="92"/>
      <c r="BW873" s="92"/>
      <c r="BX873" s="92"/>
      <c r="BY873" s="92"/>
      <c r="BZ873" s="92"/>
      <c r="CA873" s="92"/>
      <c r="CB873" s="92"/>
      <c r="CC873" s="92"/>
      <c r="CD873" s="92"/>
      <c r="CE873" s="92"/>
      <c r="CF873" s="92"/>
      <c r="CG873" s="92"/>
      <c r="CH873" s="92"/>
      <c r="CI873" s="92"/>
      <c r="CJ873" s="92"/>
      <c r="CK873" s="92"/>
      <c r="CL873" s="92"/>
      <c r="CM873" s="92"/>
      <c r="CN873" s="92"/>
      <c r="CO873" s="92"/>
      <c r="CP873" s="92"/>
      <c r="CQ873" s="92"/>
      <c r="CR873" s="92"/>
      <c r="CS873" s="92"/>
      <c r="CT873" s="92"/>
      <c r="CU873" s="92"/>
      <c r="CV873" s="92"/>
      <c r="CW873" s="92"/>
      <c r="CX873" s="92"/>
      <c r="CY873" s="92"/>
      <c r="CZ873" s="92"/>
      <c r="DA873" s="92"/>
      <c r="DB873" s="92"/>
      <c r="DC873" s="92"/>
      <c r="DD873" s="92"/>
      <c r="DE873" s="92"/>
      <c r="DF873" s="92"/>
      <c r="DG873" s="92"/>
      <c r="DH873" s="92"/>
      <c r="DI873" s="92"/>
      <c r="DJ873" s="92"/>
      <c r="DK873" s="92"/>
      <c r="DL873" s="92"/>
      <c r="DM873" s="92"/>
      <c r="DN873" s="92"/>
      <c r="DO873" s="92"/>
      <c r="DP873" s="92"/>
      <c r="DQ873" s="92"/>
      <c r="DR873" s="92"/>
      <c r="DS873" s="92"/>
      <c r="DT873" s="92"/>
      <c r="DU873" s="92"/>
      <c r="DV873" s="92"/>
      <c r="DW873" s="92"/>
      <c r="DX873" s="92"/>
      <c r="DY873" s="92"/>
      <c r="DZ873" s="92"/>
      <c r="EA873" s="92"/>
      <c r="EB873" s="92"/>
      <c r="EC873" s="92"/>
      <c r="ED873" s="92"/>
      <c r="EE873" s="114"/>
      <c r="ER873" s="31" t="str">
        <f>'Avoided Cost Case'!ER873</f>
        <v xml:space="preserve"> - </v>
      </c>
    </row>
    <row r="874" spans="3:148" hidden="1">
      <c r="C874" s="23" t="str">
        <f>'Avoided Cost Case'!C874</f>
        <v>Three Buttes Wind p460457</v>
      </c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2"/>
      <c r="AV874" s="92"/>
      <c r="AW874" s="92"/>
      <c r="AX874" s="92"/>
      <c r="AY874" s="92"/>
      <c r="AZ874" s="92"/>
      <c r="BA874" s="92"/>
      <c r="BB874" s="92"/>
      <c r="BC874" s="92"/>
      <c r="BD874" s="92"/>
      <c r="BE874" s="92"/>
      <c r="BF874" s="92"/>
      <c r="BG874" s="92"/>
      <c r="BH874" s="92"/>
      <c r="BI874" s="92"/>
      <c r="BJ874" s="92"/>
      <c r="BK874" s="92"/>
      <c r="BL874" s="92"/>
      <c r="BM874" s="92"/>
      <c r="BN874" s="92"/>
      <c r="BO874" s="92"/>
      <c r="BP874" s="92"/>
      <c r="BQ874" s="92"/>
      <c r="BR874" s="92"/>
      <c r="BS874" s="92"/>
      <c r="BT874" s="92"/>
      <c r="BU874" s="92"/>
      <c r="BV874" s="92"/>
      <c r="BW874" s="92"/>
      <c r="BX874" s="92"/>
      <c r="BY874" s="92"/>
      <c r="BZ874" s="92"/>
      <c r="CA874" s="92"/>
      <c r="CB874" s="92"/>
      <c r="CC874" s="92"/>
      <c r="CD874" s="92"/>
      <c r="CE874" s="92"/>
      <c r="CF874" s="92"/>
      <c r="CG874" s="92"/>
      <c r="CH874" s="92"/>
      <c r="CI874" s="92"/>
      <c r="CJ874" s="92"/>
      <c r="CK874" s="92"/>
      <c r="CL874" s="92"/>
      <c r="CM874" s="92"/>
      <c r="CN874" s="92"/>
      <c r="CO874" s="92"/>
      <c r="CP874" s="92"/>
      <c r="CQ874" s="92"/>
      <c r="CR874" s="92"/>
      <c r="CS874" s="92"/>
      <c r="CT874" s="92"/>
      <c r="CU874" s="92"/>
      <c r="CV874" s="92"/>
      <c r="CW874" s="92"/>
      <c r="CX874" s="92"/>
      <c r="CY874" s="92"/>
      <c r="CZ874" s="92"/>
      <c r="DA874" s="92"/>
      <c r="DB874" s="92"/>
      <c r="DC874" s="92"/>
      <c r="DD874" s="92"/>
      <c r="DE874" s="92"/>
      <c r="DF874" s="92"/>
      <c r="DG874" s="92"/>
      <c r="DH874" s="92"/>
      <c r="DI874" s="92"/>
      <c r="DJ874" s="92"/>
      <c r="DK874" s="92"/>
      <c r="DL874" s="92"/>
      <c r="DM874" s="92"/>
      <c r="DN874" s="92"/>
      <c r="DO874" s="92"/>
      <c r="DP874" s="92"/>
      <c r="DQ874" s="92"/>
      <c r="DR874" s="92"/>
      <c r="DS874" s="92"/>
      <c r="DT874" s="92"/>
      <c r="DU874" s="92"/>
      <c r="DV874" s="92"/>
      <c r="DW874" s="92"/>
      <c r="DX874" s="92"/>
      <c r="DY874" s="92"/>
      <c r="DZ874" s="92"/>
      <c r="EA874" s="92"/>
      <c r="EB874" s="92"/>
      <c r="EC874" s="92"/>
      <c r="ED874" s="92"/>
      <c r="EE874" s="114"/>
      <c r="ER874" s="31" t="str">
        <f>'Avoided Cost Case'!ER874</f>
        <v xml:space="preserve"> - </v>
      </c>
    </row>
    <row r="875" spans="3:148" hidden="1">
      <c r="C875" s="23" t="str">
        <f>'Avoided Cost Case'!C875</f>
        <v>Top of the World Wind p522807</v>
      </c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2"/>
      <c r="AV875" s="92"/>
      <c r="AW875" s="92"/>
      <c r="AX875" s="92"/>
      <c r="AY875" s="92"/>
      <c r="AZ875" s="92"/>
      <c r="BA875" s="92"/>
      <c r="BB875" s="92"/>
      <c r="BC875" s="92"/>
      <c r="BD875" s="92"/>
      <c r="BE875" s="92"/>
      <c r="BF875" s="92"/>
      <c r="BG875" s="92"/>
      <c r="BH875" s="92"/>
      <c r="BI875" s="92"/>
      <c r="BJ875" s="92"/>
      <c r="BK875" s="92"/>
      <c r="BL875" s="92"/>
      <c r="BM875" s="92"/>
      <c r="BN875" s="92"/>
      <c r="BO875" s="92"/>
      <c r="BP875" s="92"/>
      <c r="BQ875" s="92"/>
      <c r="BR875" s="92"/>
      <c r="BS875" s="92"/>
      <c r="BT875" s="92"/>
      <c r="BU875" s="92"/>
      <c r="BV875" s="92"/>
      <c r="BW875" s="92"/>
      <c r="BX875" s="92"/>
      <c r="BY875" s="92"/>
      <c r="BZ875" s="92"/>
      <c r="CA875" s="92"/>
      <c r="CB875" s="92"/>
      <c r="CC875" s="92"/>
      <c r="CD875" s="92"/>
      <c r="CE875" s="92"/>
      <c r="CF875" s="92"/>
      <c r="CG875" s="92"/>
      <c r="CH875" s="92"/>
      <c r="CI875" s="92"/>
      <c r="CJ875" s="92"/>
      <c r="CK875" s="92"/>
      <c r="CL875" s="92"/>
      <c r="CM875" s="92"/>
      <c r="CN875" s="92"/>
      <c r="CO875" s="92"/>
      <c r="CP875" s="92"/>
      <c r="CQ875" s="92"/>
      <c r="CR875" s="92"/>
      <c r="CS875" s="92"/>
      <c r="CT875" s="92"/>
      <c r="CU875" s="92"/>
      <c r="CV875" s="92"/>
      <c r="CW875" s="92"/>
      <c r="CX875" s="92"/>
      <c r="CY875" s="92"/>
      <c r="CZ875" s="92"/>
      <c r="DA875" s="92"/>
      <c r="DB875" s="92"/>
      <c r="DC875" s="92"/>
      <c r="DD875" s="92"/>
      <c r="DE875" s="92"/>
      <c r="DF875" s="92"/>
      <c r="DG875" s="92"/>
      <c r="DH875" s="92"/>
      <c r="DI875" s="92"/>
      <c r="DJ875" s="92"/>
      <c r="DK875" s="92"/>
      <c r="DL875" s="92"/>
      <c r="DM875" s="92"/>
      <c r="DN875" s="92"/>
      <c r="DO875" s="92"/>
      <c r="DP875" s="92"/>
      <c r="DQ875" s="92"/>
      <c r="DR875" s="92"/>
      <c r="DS875" s="92"/>
      <c r="DT875" s="92"/>
      <c r="DU875" s="92"/>
      <c r="DV875" s="92"/>
      <c r="DW875" s="92"/>
      <c r="DX875" s="92"/>
      <c r="DY875" s="92"/>
      <c r="DZ875" s="92"/>
      <c r="EA875" s="92"/>
      <c r="EB875" s="92"/>
      <c r="EC875" s="92"/>
      <c r="ED875" s="92"/>
      <c r="EE875" s="114"/>
      <c r="ER875" s="31" t="str">
        <f>'Avoided Cost Case'!ER875</f>
        <v xml:space="preserve"> - </v>
      </c>
    </row>
    <row r="876" spans="3:148" hidden="1">
      <c r="C876" s="23" t="str">
        <f>'Avoided Cost Case'!C876</f>
        <v>Tri-State Purchase p27057</v>
      </c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2"/>
      <c r="AV876" s="92"/>
      <c r="AW876" s="92"/>
      <c r="AX876" s="92"/>
      <c r="AY876" s="92"/>
      <c r="AZ876" s="92"/>
      <c r="BA876" s="92"/>
      <c r="BB876" s="92"/>
      <c r="BC876" s="92"/>
      <c r="BD876" s="92"/>
      <c r="BE876" s="92"/>
      <c r="BF876" s="92"/>
      <c r="BG876" s="92"/>
      <c r="BH876" s="92"/>
      <c r="BI876" s="92"/>
      <c r="BJ876" s="92"/>
      <c r="BK876" s="92"/>
      <c r="BL876" s="92"/>
      <c r="BM876" s="92"/>
      <c r="BN876" s="92"/>
      <c r="BO876" s="92"/>
      <c r="BP876" s="92"/>
      <c r="BQ876" s="92"/>
      <c r="BR876" s="92"/>
      <c r="BS876" s="92"/>
      <c r="BT876" s="92"/>
      <c r="BU876" s="92"/>
      <c r="BV876" s="92"/>
      <c r="BW876" s="92"/>
      <c r="BX876" s="92"/>
      <c r="BY876" s="92"/>
      <c r="BZ876" s="92"/>
      <c r="CA876" s="92"/>
      <c r="CB876" s="92"/>
      <c r="CC876" s="92"/>
      <c r="CD876" s="92"/>
      <c r="CE876" s="92"/>
      <c r="CF876" s="92"/>
      <c r="CG876" s="92"/>
      <c r="CH876" s="92"/>
      <c r="CI876" s="92"/>
      <c r="CJ876" s="92"/>
      <c r="CK876" s="92"/>
      <c r="CL876" s="92"/>
      <c r="CM876" s="92"/>
      <c r="CN876" s="92"/>
      <c r="CO876" s="92"/>
      <c r="CP876" s="92"/>
      <c r="CQ876" s="92"/>
      <c r="CR876" s="92"/>
      <c r="CS876" s="92"/>
      <c r="CT876" s="92"/>
      <c r="CU876" s="92"/>
      <c r="CV876" s="92"/>
      <c r="CW876" s="92"/>
      <c r="CX876" s="92"/>
      <c r="CY876" s="92"/>
      <c r="CZ876" s="92"/>
      <c r="DA876" s="92"/>
      <c r="DB876" s="92"/>
      <c r="DC876" s="92"/>
      <c r="DD876" s="92"/>
      <c r="DE876" s="92"/>
      <c r="DF876" s="92"/>
      <c r="DG876" s="92"/>
      <c r="DH876" s="92"/>
      <c r="DI876" s="92"/>
      <c r="DJ876" s="92"/>
      <c r="DK876" s="92"/>
      <c r="DL876" s="92"/>
      <c r="DM876" s="92"/>
      <c r="DN876" s="92"/>
      <c r="DO876" s="92"/>
      <c r="DP876" s="92"/>
      <c r="DQ876" s="92"/>
      <c r="DR876" s="92"/>
      <c r="DS876" s="92"/>
      <c r="DT876" s="92"/>
      <c r="DU876" s="92"/>
      <c r="DV876" s="92"/>
      <c r="DW876" s="92"/>
      <c r="DX876" s="92"/>
      <c r="DY876" s="92"/>
      <c r="DZ876" s="92"/>
      <c r="EA876" s="92"/>
      <c r="EB876" s="92"/>
      <c r="EC876" s="92"/>
      <c r="ED876" s="92"/>
      <c r="EE876" s="114"/>
      <c r="ER876" s="31" t="str">
        <f>'Avoided Cost Case'!ER876</f>
        <v xml:space="preserve"> - </v>
      </c>
    </row>
    <row r="877" spans="3:148" hidden="1">
      <c r="C877" s="23" t="str">
        <f>'Avoided Cost Case'!C877</f>
        <v>UAMPS p1626656-7</v>
      </c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2"/>
      <c r="BF877" s="92"/>
      <c r="BG877" s="92"/>
      <c r="BH877" s="92"/>
      <c r="BI877" s="92"/>
      <c r="BJ877" s="92"/>
      <c r="BK877" s="92"/>
      <c r="BL877" s="92"/>
      <c r="BM877" s="92"/>
      <c r="BN877" s="92"/>
      <c r="BO877" s="92"/>
      <c r="BP877" s="92"/>
      <c r="BQ877" s="92"/>
      <c r="BR877" s="92"/>
      <c r="BS877" s="92"/>
      <c r="BT877" s="92"/>
      <c r="BU877" s="92"/>
      <c r="BV877" s="92"/>
      <c r="BW877" s="92"/>
      <c r="BX877" s="92"/>
      <c r="BY877" s="92"/>
      <c r="BZ877" s="92"/>
      <c r="CA877" s="92"/>
      <c r="CB877" s="92"/>
      <c r="CC877" s="92"/>
      <c r="CD877" s="92"/>
      <c r="CE877" s="92"/>
      <c r="CF877" s="92"/>
      <c r="CG877" s="92"/>
      <c r="CH877" s="92"/>
      <c r="CI877" s="92"/>
      <c r="CJ877" s="92"/>
      <c r="CK877" s="92"/>
      <c r="CL877" s="92"/>
      <c r="CM877" s="92"/>
      <c r="CN877" s="92"/>
      <c r="CO877" s="92"/>
      <c r="CP877" s="92"/>
      <c r="CQ877" s="92"/>
      <c r="CR877" s="92"/>
      <c r="CS877" s="92"/>
      <c r="CT877" s="92"/>
      <c r="CU877" s="92"/>
      <c r="CV877" s="92"/>
      <c r="CW877" s="92"/>
      <c r="CX877" s="92"/>
      <c r="CY877" s="92"/>
      <c r="CZ877" s="92"/>
      <c r="DA877" s="92"/>
      <c r="DB877" s="92"/>
      <c r="DC877" s="92"/>
      <c r="DD877" s="92"/>
      <c r="DE877" s="92"/>
      <c r="DF877" s="92"/>
      <c r="DG877" s="92"/>
      <c r="DH877" s="92"/>
      <c r="DI877" s="92"/>
      <c r="DJ877" s="92"/>
      <c r="DK877" s="92"/>
      <c r="DL877" s="92"/>
      <c r="DM877" s="92"/>
      <c r="DN877" s="92"/>
      <c r="DO877" s="92"/>
      <c r="DP877" s="92"/>
      <c r="DQ877" s="92"/>
      <c r="DR877" s="92"/>
      <c r="DS877" s="92"/>
      <c r="DT877" s="92"/>
      <c r="DU877" s="92"/>
      <c r="DV877" s="92"/>
      <c r="DW877" s="92"/>
      <c r="DX877" s="92"/>
      <c r="DY877" s="92"/>
      <c r="DZ877" s="92"/>
      <c r="EA877" s="92"/>
      <c r="EB877" s="92"/>
      <c r="EC877" s="92"/>
      <c r="ED877" s="92"/>
      <c r="EE877" s="114"/>
      <c r="ER877" s="31" t="str">
        <f>'Avoided Cost Case'!ER877</f>
        <v xml:space="preserve"> - </v>
      </c>
    </row>
    <row r="878" spans="3:148" hidden="1">
      <c r="C878" s="23" t="str">
        <f>'Avoided Cost Case'!C878</f>
        <v>UMPA p1625961</v>
      </c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2"/>
      <c r="BF878" s="92"/>
      <c r="BG878" s="92"/>
      <c r="BH878" s="92"/>
      <c r="BI878" s="92"/>
      <c r="BJ878" s="92"/>
      <c r="BK878" s="92"/>
      <c r="BL878" s="92"/>
      <c r="BM878" s="92"/>
      <c r="BN878" s="92"/>
      <c r="BO878" s="92"/>
      <c r="BP878" s="92"/>
      <c r="BQ878" s="92"/>
      <c r="BR878" s="92"/>
      <c r="BS878" s="92"/>
      <c r="BT878" s="92"/>
      <c r="BU878" s="92"/>
      <c r="BV878" s="92"/>
      <c r="BW878" s="92"/>
      <c r="BX878" s="92"/>
      <c r="BY878" s="92"/>
      <c r="BZ878" s="92"/>
      <c r="CA878" s="92"/>
      <c r="CB878" s="92"/>
      <c r="CC878" s="92"/>
      <c r="CD878" s="92"/>
      <c r="CE878" s="92"/>
      <c r="CF878" s="92"/>
      <c r="CG878" s="92"/>
      <c r="CH878" s="92"/>
      <c r="CI878" s="92"/>
      <c r="CJ878" s="92"/>
      <c r="CK878" s="92"/>
      <c r="CL878" s="92"/>
      <c r="CM878" s="92"/>
      <c r="CN878" s="92"/>
      <c r="CO878" s="92"/>
      <c r="CP878" s="92"/>
      <c r="CQ878" s="92"/>
      <c r="CR878" s="92"/>
      <c r="CS878" s="92"/>
      <c r="CT878" s="92"/>
      <c r="CU878" s="92"/>
      <c r="CV878" s="92"/>
      <c r="CW878" s="92"/>
      <c r="CX878" s="92"/>
      <c r="CY878" s="92"/>
      <c r="CZ878" s="92"/>
      <c r="DA878" s="92"/>
      <c r="DB878" s="92"/>
      <c r="DC878" s="92"/>
      <c r="DD878" s="92"/>
      <c r="DE878" s="92"/>
      <c r="DF878" s="92"/>
      <c r="DG878" s="92"/>
      <c r="DH878" s="92"/>
      <c r="DI878" s="92"/>
      <c r="DJ878" s="92"/>
      <c r="DK878" s="92"/>
      <c r="DL878" s="92"/>
      <c r="DM878" s="92"/>
      <c r="DN878" s="92"/>
      <c r="DO878" s="92"/>
      <c r="DP878" s="92"/>
      <c r="DQ878" s="92"/>
      <c r="DR878" s="92"/>
      <c r="DS878" s="92"/>
      <c r="DT878" s="92"/>
      <c r="DU878" s="92"/>
      <c r="DV878" s="92"/>
      <c r="DW878" s="92"/>
      <c r="DX878" s="92"/>
      <c r="DY878" s="92"/>
      <c r="DZ878" s="92"/>
      <c r="EA878" s="92"/>
      <c r="EB878" s="92"/>
      <c r="EC878" s="92"/>
      <c r="ED878" s="92"/>
      <c r="EE878" s="114"/>
      <c r="ER878" s="31" t="str">
        <f>'Avoided Cost Case'!ER878</f>
        <v xml:space="preserve"> - </v>
      </c>
    </row>
    <row r="879" spans="3:148" hidden="1">
      <c r="C879" s="23" t="str">
        <f>'Avoided Cost Case'!C879</f>
        <v>Wolverine Creek Wind p244520</v>
      </c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2"/>
      <c r="BF879" s="92"/>
      <c r="BG879" s="92"/>
      <c r="BH879" s="92"/>
      <c r="BI879" s="92"/>
      <c r="BJ879" s="92"/>
      <c r="BK879" s="92"/>
      <c r="BL879" s="92"/>
      <c r="BM879" s="92"/>
      <c r="BN879" s="92"/>
      <c r="BO879" s="92"/>
      <c r="BP879" s="92"/>
      <c r="BQ879" s="92"/>
      <c r="BR879" s="92"/>
      <c r="BS879" s="92"/>
      <c r="BT879" s="92"/>
      <c r="BU879" s="92"/>
      <c r="BV879" s="92"/>
      <c r="BW879" s="92"/>
      <c r="BX879" s="92"/>
      <c r="BY879" s="92"/>
      <c r="BZ879" s="92"/>
      <c r="CA879" s="92"/>
      <c r="CB879" s="92"/>
      <c r="CC879" s="92"/>
      <c r="CD879" s="92"/>
      <c r="CE879" s="92"/>
      <c r="CF879" s="92"/>
      <c r="CG879" s="92"/>
      <c r="CH879" s="92"/>
      <c r="CI879" s="92"/>
      <c r="CJ879" s="92"/>
      <c r="CK879" s="92"/>
      <c r="CL879" s="92"/>
      <c r="CM879" s="92"/>
      <c r="CN879" s="92"/>
      <c r="CO879" s="92"/>
      <c r="CP879" s="92"/>
      <c r="CQ879" s="92"/>
      <c r="CR879" s="92"/>
      <c r="CS879" s="92"/>
      <c r="CT879" s="92"/>
      <c r="CU879" s="92"/>
      <c r="CV879" s="92"/>
      <c r="CW879" s="92"/>
      <c r="CX879" s="92"/>
      <c r="CY879" s="92"/>
      <c r="CZ879" s="92"/>
      <c r="DA879" s="92"/>
      <c r="DB879" s="92"/>
      <c r="DC879" s="92"/>
      <c r="DD879" s="92"/>
      <c r="DE879" s="92"/>
      <c r="DF879" s="92"/>
      <c r="DG879" s="92"/>
      <c r="DH879" s="92"/>
      <c r="DI879" s="92"/>
      <c r="DJ879" s="92"/>
      <c r="DK879" s="92"/>
      <c r="DL879" s="92"/>
      <c r="DM879" s="92"/>
      <c r="DN879" s="92"/>
      <c r="DO879" s="92"/>
      <c r="DP879" s="92"/>
      <c r="DQ879" s="92"/>
      <c r="DR879" s="92"/>
      <c r="DS879" s="92"/>
      <c r="DT879" s="92"/>
      <c r="DU879" s="92"/>
      <c r="DV879" s="92"/>
      <c r="DW879" s="92"/>
      <c r="DX879" s="92"/>
      <c r="DY879" s="92"/>
      <c r="DZ879" s="92"/>
      <c r="EA879" s="92"/>
      <c r="EB879" s="92"/>
      <c r="EC879" s="92"/>
      <c r="ED879" s="92"/>
      <c r="EE879" s="114"/>
      <c r="ER879" s="31" t="str">
        <f>'Avoided Cost Case'!ER879</f>
        <v xml:space="preserve"> - </v>
      </c>
    </row>
    <row r="880" spans="3:148" hidden="1">
      <c r="C880" s="28"/>
      <c r="E880" s="150"/>
      <c r="F880" s="150"/>
      <c r="G880" s="150"/>
      <c r="H880" s="150"/>
      <c r="I880" s="150"/>
      <c r="J880" s="150"/>
      <c r="K880" s="150"/>
      <c r="L880" s="150"/>
      <c r="M880" s="150"/>
      <c r="N880" s="150"/>
      <c r="O880" s="150"/>
      <c r="P880" s="150"/>
      <c r="Q880" s="150"/>
      <c r="R880" s="150"/>
      <c r="S880" s="150"/>
      <c r="T880" s="150"/>
      <c r="U880" s="150"/>
      <c r="V880" s="150"/>
      <c r="W880" s="150"/>
      <c r="X880" s="150"/>
      <c r="Y880" s="150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</row>
    <row r="881" spans="2:148" hidden="1">
      <c r="B881" s="22" t="str">
        <f>B340</f>
        <v>Sub Total Long Term Firm Purchases</v>
      </c>
      <c r="C881" s="28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2"/>
      <c r="AV881" s="92"/>
      <c r="AW881" s="92"/>
      <c r="AX881" s="92"/>
      <c r="AY881" s="92"/>
      <c r="AZ881" s="92"/>
      <c r="BA881" s="92"/>
      <c r="BB881" s="92"/>
      <c r="BC881" s="92"/>
      <c r="BD881" s="92"/>
      <c r="BE881" s="92"/>
      <c r="BF881" s="92"/>
      <c r="BG881" s="92"/>
      <c r="BH881" s="92"/>
      <c r="BI881" s="92"/>
      <c r="BJ881" s="92"/>
      <c r="BK881" s="92"/>
      <c r="BL881" s="92"/>
      <c r="BM881" s="92"/>
      <c r="BN881" s="92"/>
      <c r="BO881" s="92"/>
      <c r="BP881" s="92"/>
      <c r="BQ881" s="92"/>
      <c r="BR881" s="92"/>
      <c r="BS881" s="92"/>
      <c r="BT881" s="92"/>
      <c r="BU881" s="92"/>
      <c r="BV881" s="92"/>
      <c r="BW881" s="92"/>
      <c r="BX881" s="92"/>
      <c r="BY881" s="92"/>
      <c r="BZ881" s="92"/>
      <c r="CA881" s="92"/>
      <c r="CB881" s="92"/>
      <c r="CC881" s="92"/>
      <c r="CD881" s="92"/>
      <c r="CE881" s="92"/>
      <c r="CF881" s="92"/>
      <c r="CG881" s="92"/>
      <c r="CH881" s="92"/>
      <c r="CI881" s="92"/>
      <c r="CJ881" s="92"/>
      <c r="CK881" s="92"/>
      <c r="CL881" s="92"/>
      <c r="CM881" s="92"/>
      <c r="CN881" s="92"/>
      <c r="CO881" s="92"/>
      <c r="CP881" s="92"/>
      <c r="CQ881" s="92"/>
      <c r="CR881" s="92"/>
      <c r="CS881" s="92"/>
      <c r="CT881" s="92"/>
      <c r="CU881" s="92"/>
      <c r="CV881" s="92"/>
      <c r="CW881" s="92"/>
      <c r="CX881" s="92"/>
      <c r="CY881" s="92"/>
      <c r="CZ881" s="92"/>
      <c r="DA881" s="92"/>
      <c r="DB881" s="92"/>
      <c r="DC881" s="92"/>
      <c r="DD881" s="92"/>
      <c r="DE881" s="92"/>
      <c r="DF881" s="92"/>
      <c r="DG881" s="92"/>
      <c r="DH881" s="92"/>
      <c r="DI881" s="92"/>
      <c r="DJ881" s="92"/>
      <c r="DK881" s="92"/>
      <c r="DL881" s="92"/>
      <c r="DM881" s="92"/>
      <c r="DN881" s="92"/>
      <c r="DO881" s="92"/>
      <c r="DP881" s="92"/>
      <c r="DQ881" s="92"/>
      <c r="DR881" s="92"/>
      <c r="DS881" s="92"/>
      <c r="DT881" s="92"/>
      <c r="DU881" s="92"/>
      <c r="DV881" s="92"/>
      <c r="DW881" s="92"/>
      <c r="DX881" s="92"/>
      <c r="DY881" s="92"/>
      <c r="DZ881" s="92"/>
      <c r="EA881" s="92"/>
      <c r="EB881" s="92"/>
      <c r="EC881" s="92"/>
      <c r="ED881" s="92"/>
      <c r="EE881" s="114"/>
    </row>
    <row r="882" spans="2:148" hidden="1">
      <c r="C882" s="28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5"/>
      <c r="BC882" s="155"/>
      <c r="BD882" s="155"/>
      <c r="BE882" s="155"/>
      <c r="BF882" s="155"/>
      <c r="BG882" s="155"/>
      <c r="BH882" s="155"/>
      <c r="BI882" s="155"/>
      <c r="BJ882" s="155"/>
      <c r="BK882" s="155"/>
      <c r="BL882" s="155"/>
      <c r="BM882" s="155"/>
      <c r="BN882" s="155"/>
      <c r="BO882" s="155"/>
      <c r="BP882" s="155"/>
      <c r="BQ882" s="155"/>
      <c r="BR882" s="155"/>
      <c r="BS882" s="155"/>
      <c r="BT882" s="155"/>
      <c r="BU882" s="155"/>
      <c r="BV882" s="155"/>
      <c r="BW882" s="155"/>
      <c r="BX882" s="155"/>
      <c r="BY882" s="155"/>
      <c r="BZ882" s="155"/>
      <c r="CA882" s="155"/>
      <c r="CB882" s="155"/>
      <c r="CC882" s="155"/>
      <c r="CD882" s="155"/>
      <c r="CE882" s="155"/>
      <c r="CF882" s="155"/>
      <c r="CG882" s="155"/>
      <c r="CH882" s="155"/>
      <c r="CI882" s="155"/>
      <c r="CJ882" s="155"/>
      <c r="CK882" s="155"/>
      <c r="CL882" s="155"/>
      <c r="CM882" s="155"/>
      <c r="CN882" s="155"/>
      <c r="CO882" s="155"/>
      <c r="CP882" s="155"/>
      <c r="CQ882" s="155"/>
      <c r="CR882" s="155"/>
      <c r="CS882" s="155"/>
      <c r="CT882" s="155"/>
      <c r="CU882" s="155"/>
      <c r="CV882" s="155"/>
      <c r="CW882" s="155"/>
      <c r="CX882" s="155"/>
      <c r="CY882" s="155"/>
      <c r="CZ882" s="155"/>
      <c r="DA882" s="155"/>
      <c r="DB882" s="155"/>
      <c r="DC882" s="155"/>
      <c r="DD882" s="155"/>
      <c r="DE882" s="155"/>
      <c r="DF882" s="155"/>
      <c r="DG882" s="155"/>
      <c r="DH882" s="155"/>
      <c r="DI882" s="155"/>
      <c r="DJ882" s="155"/>
      <c r="DK882" s="155"/>
      <c r="DL882" s="155"/>
      <c r="DM882" s="155"/>
      <c r="DN882" s="155"/>
      <c r="DO882" s="155"/>
      <c r="DP882" s="155"/>
      <c r="DQ882" s="155"/>
      <c r="DR882" s="155"/>
      <c r="DS882" s="155"/>
      <c r="DT882" s="155"/>
      <c r="DU882" s="155"/>
      <c r="DV882" s="155"/>
      <c r="DW882" s="155"/>
      <c r="DX882" s="155"/>
      <c r="DY882" s="155"/>
      <c r="DZ882" s="155"/>
      <c r="EA882" s="155"/>
      <c r="EB882" s="155"/>
      <c r="EC882" s="155"/>
      <c r="ED882" s="155"/>
    </row>
    <row r="883" spans="2:148" hidden="1">
      <c r="B883" s="22" t="str">
        <f>B342</f>
        <v>Qualifying Facilities</v>
      </c>
      <c r="C883" s="28"/>
      <c r="E883" s="150"/>
      <c r="F883" s="150"/>
      <c r="G883" s="150"/>
      <c r="H883" s="150"/>
      <c r="I883" s="150"/>
      <c r="J883" s="150"/>
      <c r="K883" s="150"/>
      <c r="L883" s="150"/>
      <c r="M883" s="150"/>
      <c r="N883" s="150"/>
      <c r="O883" s="150"/>
      <c r="P883" s="150"/>
      <c r="Q883" s="150"/>
      <c r="R883" s="150"/>
      <c r="S883" s="150"/>
      <c r="T883" s="150"/>
      <c r="U883" s="150"/>
      <c r="V883" s="150"/>
      <c r="W883" s="150"/>
      <c r="X883" s="150"/>
      <c r="Y883" s="150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</row>
    <row r="884" spans="2:148" hidden="1">
      <c r="C884" s="28" t="str">
        <f>'Avoided Cost Case'!C884</f>
        <v>QF California</v>
      </c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2"/>
      <c r="AV884" s="92"/>
      <c r="AW884" s="92"/>
      <c r="AX884" s="92"/>
      <c r="AY884" s="92"/>
      <c r="AZ884" s="92"/>
      <c r="BA884" s="92"/>
      <c r="BB884" s="92"/>
      <c r="BC884" s="92"/>
      <c r="BD884" s="92"/>
      <c r="BE884" s="92"/>
      <c r="BF884" s="92"/>
      <c r="BG884" s="92"/>
      <c r="BH884" s="92"/>
      <c r="BI884" s="92"/>
      <c r="BJ884" s="92"/>
      <c r="BK884" s="92"/>
      <c r="BL884" s="92"/>
      <c r="BM884" s="92"/>
      <c r="BN884" s="92"/>
      <c r="BO884" s="92"/>
      <c r="BP884" s="92"/>
      <c r="BQ884" s="92"/>
      <c r="BR884" s="92"/>
      <c r="BS884" s="92"/>
      <c r="BT884" s="92"/>
      <c r="BU884" s="92"/>
      <c r="BV884" s="92"/>
      <c r="BW884" s="92"/>
      <c r="BX884" s="92"/>
      <c r="BY884" s="92"/>
      <c r="BZ884" s="92"/>
      <c r="CA884" s="92"/>
      <c r="CB884" s="92"/>
      <c r="CC884" s="92"/>
      <c r="CD884" s="92"/>
      <c r="CE884" s="92"/>
      <c r="CF884" s="92"/>
      <c r="CG884" s="92"/>
      <c r="CH884" s="92"/>
      <c r="CI884" s="92"/>
      <c r="CJ884" s="92"/>
      <c r="CK884" s="92"/>
      <c r="CL884" s="92"/>
      <c r="CM884" s="92"/>
      <c r="CN884" s="92"/>
      <c r="CO884" s="92"/>
      <c r="CP884" s="92"/>
      <c r="CQ884" s="92"/>
      <c r="CR884" s="92"/>
      <c r="CS884" s="92"/>
      <c r="CT884" s="92"/>
      <c r="CU884" s="92"/>
      <c r="CV884" s="92"/>
      <c r="CW884" s="92"/>
      <c r="CX884" s="92"/>
      <c r="CY884" s="92"/>
      <c r="CZ884" s="92"/>
      <c r="DA884" s="92"/>
      <c r="DB884" s="92"/>
      <c r="DC884" s="92"/>
      <c r="DD884" s="92"/>
      <c r="DE884" s="92"/>
      <c r="DF884" s="92"/>
      <c r="DG884" s="92"/>
      <c r="DH884" s="92"/>
      <c r="DI884" s="92"/>
      <c r="DJ884" s="92"/>
      <c r="DK884" s="92"/>
      <c r="DL884" s="92"/>
      <c r="DM884" s="92"/>
      <c r="DN884" s="92"/>
      <c r="DO884" s="92"/>
      <c r="DP884" s="92"/>
      <c r="DQ884" s="92"/>
      <c r="DR884" s="92"/>
      <c r="DS884" s="92"/>
      <c r="DT884" s="92"/>
      <c r="DU884" s="92"/>
      <c r="DV884" s="92"/>
      <c r="DW884" s="92"/>
      <c r="DX884" s="92"/>
      <c r="DY884" s="92"/>
      <c r="DZ884" s="92"/>
      <c r="EA884" s="92"/>
      <c r="EB884" s="92"/>
      <c r="EC884" s="92"/>
      <c r="ED884" s="92"/>
      <c r="EE884" s="114"/>
      <c r="ER884" s="31" t="str">
        <f>'Avoided Cost Case'!ER884</f>
        <v xml:space="preserve"> - </v>
      </c>
    </row>
    <row r="885" spans="2:148" hidden="1">
      <c r="C885" s="28" t="str">
        <f>'Avoided Cost Case'!C885</f>
        <v>QF Idaho</v>
      </c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2"/>
      <c r="AV885" s="92"/>
      <c r="AW885" s="92"/>
      <c r="AX885" s="92"/>
      <c r="AY885" s="92"/>
      <c r="AZ885" s="92"/>
      <c r="BA885" s="92"/>
      <c r="BB885" s="92"/>
      <c r="BC885" s="92"/>
      <c r="BD885" s="92"/>
      <c r="BE885" s="92"/>
      <c r="BF885" s="92"/>
      <c r="BG885" s="92"/>
      <c r="BH885" s="92"/>
      <c r="BI885" s="92"/>
      <c r="BJ885" s="92"/>
      <c r="BK885" s="92"/>
      <c r="BL885" s="92"/>
      <c r="BM885" s="92"/>
      <c r="BN885" s="92"/>
      <c r="BO885" s="92"/>
      <c r="BP885" s="92"/>
      <c r="BQ885" s="92"/>
      <c r="BR885" s="92"/>
      <c r="BS885" s="92"/>
      <c r="BT885" s="92"/>
      <c r="BU885" s="92"/>
      <c r="BV885" s="92"/>
      <c r="BW885" s="92"/>
      <c r="BX885" s="92"/>
      <c r="BY885" s="92"/>
      <c r="BZ885" s="92"/>
      <c r="CA885" s="92"/>
      <c r="CB885" s="92"/>
      <c r="CC885" s="92"/>
      <c r="CD885" s="92"/>
      <c r="CE885" s="92"/>
      <c r="CF885" s="92"/>
      <c r="CG885" s="92"/>
      <c r="CH885" s="92"/>
      <c r="CI885" s="92"/>
      <c r="CJ885" s="92"/>
      <c r="CK885" s="92"/>
      <c r="CL885" s="92"/>
      <c r="CM885" s="92"/>
      <c r="CN885" s="92"/>
      <c r="CO885" s="92"/>
      <c r="CP885" s="92"/>
      <c r="CQ885" s="92"/>
      <c r="CR885" s="92"/>
      <c r="CS885" s="92"/>
      <c r="CT885" s="92"/>
      <c r="CU885" s="92"/>
      <c r="CV885" s="92"/>
      <c r="CW885" s="92"/>
      <c r="CX885" s="92"/>
      <c r="CY885" s="92"/>
      <c r="CZ885" s="92"/>
      <c r="DA885" s="92"/>
      <c r="DB885" s="92"/>
      <c r="DC885" s="92"/>
      <c r="DD885" s="92"/>
      <c r="DE885" s="92"/>
      <c r="DF885" s="92"/>
      <c r="DG885" s="92"/>
      <c r="DH885" s="92"/>
      <c r="DI885" s="92"/>
      <c r="DJ885" s="92"/>
      <c r="DK885" s="92"/>
      <c r="DL885" s="92"/>
      <c r="DM885" s="92"/>
      <c r="DN885" s="92"/>
      <c r="DO885" s="92"/>
      <c r="DP885" s="92"/>
      <c r="DQ885" s="92"/>
      <c r="DR885" s="92"/>
      <c r="DS885" s="92"/>
      <c r="DT885" s="92"/>
      <c r="DU885" s="92"/>
      <c r="DV885" s="92"/>
      <c r="DW885" s="92"/>
      <c r="DX885" s="92"/>
      <c r="DY885" s="92"/>
      <c r="DZ885" s="92"/>
      <c r="EA885" s="92"/>
      <c r="EB885" s="92"/>
      <c r="EC885" s="92"/>
      <c r="ED885" s="92"/>
      <c r="EE885" s="114"/>
      <c r="ER885" s="31" t="str">
        <f>'Avoided Cost Case'!ER885</f>
        <v xml:space="preserve"> - </v>
      </c>
    </row>
    <row r="886" spans="2:148" hidden="1">
      <c r="C886" s="28" t="str">
        <f>'Avoided Cost Case'!C886</f>
        <v>QF Oregon</v>
      </c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2"/>
      <c r="AV886" s="92"/>
      <c r="AW886" s="92"/>
      <c r="AX886" s="92"/>
      <c r="AY886" s="92"/>
      <c r="AZ886" s="92"/>
      <c r="BA886" s="92"/>
      <c r="BB886" s="92"/>
      <c r="BC886" s="92"/>
      <c r="BD886" s="92"/>
      <c r="BE886" s="92"/>
      <c r="BF886" s="92"/>
      <c r="BG886" s="92"/>
      <c r="BH886" s="92"/>
      <c r="BI886" s="92"/>
      <c r="BJ886" s="92"/>
      <c r="BK886" s="92"/>
      <c r="BL886" s="92"/>
      <c r="BM886" s="92"/>
      <c r="BN886" s="92"/>
      <c r="BO886" s="92"/>
      <c r="BP886" s="92"/>
      <c r="BQ886" s="92"/>
      <c r="BR886" s="92"/>
      <c r="BS886" s="92"/>
      <c r="BT886" s="92"/>
      <c r="BU886" s="92"/>
      <c r="BV886" s="92"/>
      <c r="BW886" s="92"/>
      <c r="BX886" s="92"/>
      <c r="BY886" s="92"/>
      <c r="BZ886" s="92"/>
      <c r="CA886" s="92"/>
      <c r="CB886" s="92"/>
      <c r="CC886" s="92"/>
      <c r="CD886" s="92"/>
      <c r="CE886" s="92"/>
      <c r="CF886" s="92"/>
      <c r="CG886" s="92"/>
      <c r="CH886" s="92"/>
      <c r="CI886" s="92"/>
      <c r="CJ886" s="92"/>
      <c r="CK886" s="92"/>
      <c r="CL886" s="92"/>
      <c r="CM886" s="92"/>
      <c r="CN886" s="92"/>
      <c r="CO886" s="92"/>
      <c r="CP886" s="92"/>
      <c r="CQ886" s="92"/>
      <c r="CR886" s="92"/>
      <c r="CS886" s="92"/>
      <c r="CT886" s="92"/>
      <c r="CU886" s="92"/>
      <c r="CV886" s="92"/>
      <c r="CW886" s="92"/>
      <c r="CX886" s="92"/>
      <c r="CY886" s="92"/>
      <c r="CZ886" s="92"/>
      <c r="DA886" s="92"/>
      <c r="DB886" s="92"/>
      <c r="DC886" s="92"/>
      <c r="DD886" s="92"/>
      <c r="DE886" s="92"/>
      <c r="DF886" s="92"/>
      <c r="DG886" s="92"/>
      <c r="DH886" s="92"/>
      <c r="DI886" s="92"/>
      <c r="DJ886" s="92"/>
      <c r="DK886" s="92"/>
      <c r="DL886" s="92"/>
      <c r="DM886" s="92"/>
      <c r="DN886" s="92"/>
      <c r="DO886" s="92"/>
      <c r="DP886" s="92"/>
      <c r="DQ886" s="92"/>
      <c r="DR886" s="92"/>
      <c r="DS886" s="92"/>
      <c r="DT886" s="92"/>
      <c r="DU886" s="92"/>
      <c r="DV886" s="92"/>
      <c r="DW886" s="92"/>
      <c r="DX886" s="92"/>
      <c r="DY886" s="92"/>
      <c r="DZ886" s="92"/>
      <c r="EA886" s="92"/>
      <c r="EB886" s="92"/>
      <c r="EC886" s="92"/>
      <c r="ED886" s="92"/>
      <c r="EE886" s="114"/>
      <c r="ER886" s="31" t="str">
        <f>'Avoided Cost Case'!ER886</f>
        <v xml:space="preserve"> - </v>
      </c>
    </row>
    <row r="887" spans="2:148" hidden="1">
      <c r="C887" s="28" t="str">
        <f>'Avoided Cost Case'!C887</f>
        <v>QF Utah</v>
      </c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2"/>
      <c r="AV887" s="92"/>
      <c r="AW887" s="92"/>
      <c r="AX887" s="92"/>
      <c r="AY887" s="92"/>
      <c r="AZ887" s="92"/>
      <c r="BA887" s="92"/>
      <c r="BB887" s="92"/>
      <c r="BC887" s="92"/>
      <c r="BD887" s="92"/>
      <c r="BE887" s="92"/>
      <c r="BF887" s="92"/>
      <c r="BG887" s="92"/>
      <c r="BH887" s="92"/>
      <c r="BI887" s="92"/>
      <c r="BJ887" s="92"/>
      <c r="BK887" s="92"/>
      <c r="BL887" s="92"/>
      <c r="BM887" s="92"/>
      <c r="BN887" s="92"/>
      <c r="BO887" s="92"/>
      <c r="BP887" s="92"/>
      <c r="BQ887" s="92"/>
      <c r="BR887" s="92"/>
      <c r="BS887" s="92"/>
      <c r="BT887" s="92"/>
      <c r="BU887" s="92"/>
      <c r="BV887" s="92"/>
      <c r="BW887" s="92"/>
      <c r="BX887" s="92"/>
      <c r="BY887" s="92"/>
      <c r="BZ887" s="92"/>
      <c r="CA887" s="92"/>
      <c r="CB887" s="92"/>
      <c r="CC887" s="92"/>
      <c r="CD887" s="92"/>
      <c r="CE887" s="92"/>
      <c r="CF887" s="92"/>
      <c r="CG887" s="92"/>
      <c r="CH887" s="92"/>
      <c r="CI887" s="92"/>
      <c r="CJ887" s="92"/>
      <c r="CK887" s="92"/>
      <c r="CL887" s="92"/>
      <c r="CM887" s="92"/>
      <c r="CN887" s="92"/>
      <c r="CO887" s="92"/>
      <c r="CP887" s="92"/>
      <c r="CQ887" s="92"/>
      <c r="CR887" s="92"/>
      <c r="CS887" s="92"/>
      <c r="CT887" s="92"/>
      <c r="CU887" s="92"/>
      <c r="CV887" s="92"/>
      <c r="CW887" s="92"/>
      <c r="CX887" s="92"/>
      <c r="CY887" s="92"/>
      <c r="CZ887" s="92"/>
      <c r="DA887" s="92"/>
      <c r="DB887" s="92"/>
      <c r="DC887" s="92"/>
      <c r="DD887" s="92"/>
      <c r="DE887" s="92"/>
      <c r="DF887" s="92"/>
      <c r="DG887" s="92"/>
      <c r="DH887" s="92"/>
      <c r="DI887" s="92"/>
      <c r="DJ887" s="92"/>
      <c r="DK887" s="92"/>
      <c r="DL887" s="92"/>
      <c r="DM887" s="92"/>
      <c r="DN887" s="92"/>
      <c r="DO887" s="92"/>
      <c r="DP887" s="92"/>
      <c r="DQ887" s="92"/>
      <c r="DR887" s="92"/>
      <c r="DS887" s="92"/>
      <c r="DT887" s="92"/>
      <c r="DU887" s="92"/>
      <c r="DV887" s="92"/>
      <c r="DW887" s="92"/>
      <c r="DX887" s="92"/>
      <c r="DY887" s="92"/>
      <c r="DZ887" s="92"/>
      <c r="EA887" s="92"/>
      <c r="EB887" s="92"/>
      <c r="EC887" s="92"/>
      <c r="ED887" s="92"/>
      <c r="EE887" s="114"/>
      <c r="ER887" s="31" t="str">
        <f>'Avoided Cost Case'!ER887</f>
        <v xml:space="preserve"> - </v>
      </c>
    </row>
    <row r="888" spans="2:148" hidden="1">
      <c r="C888" s="28" t="str">
        <f>'Avoided Cost Case'!C888</f>
        <v>QF Washington</v>
      </c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2"/>
      <c r="AV888" s="92"/>
      <c r="AW888" s="92"/>
      <c r="AX888" s="92"/>
      <c r="AY888" s="92"/>
      <c r="AZ888" s="92"/>
      <c r="BA888" s="92"/>
      <c r="BB888" s="92"/>
      <c r="BC888" s="92"/>
      <c r="BD888" s="92"/>
      <c r="BE888" s="92"/>
      <c r="BF888" s="92"/>
      <c r="BG888" s="92"/>
      <c r="BH888" s="92"/>
      <c r="BI888" s="92"/>
      <c r="BJ888" s="92"/>
      <c r="BK888" s="92"/>
      <c r="BL888" s="92"/>
      <c r="BM888" s="92"/>
      <c r="BN888" s="92"/>
      <c r="BO888" s="92"/>
      <c r="BP888" s="92"/>
      <c r="BQ888" s="92"/>
      <c r="BR888" s="92"/>
      <c r="BS888" s="92"/>
      <c r="BT888" s="92"/>
      <c r="BU888" s="92"/>
      <c r="BV888" s="92"/>
      <c r="BW888" s="92"/>
      <c r="BX888" s="92"/>
      <c r="BY888" s="92"/>
      <c r="BZ888" s="92"/>
      <c r="CA888" s="92"/>
      <c r="CB888" s="92"/>
      <c r="CC888" s="92"/>
      <c r="CD888" s="92"/>
      <c r="CE888" s="92"/>
      <c r="CF888" s="92"/>
      <c r="CG888" s="92"/>
      <c r="CH888" s="92"/>
      <c r="CI888" s="92"/>
      <c r="CJ888" s="92"/>
      <c r="CK888" s="92"/>
      <c r="CL888" s="92"/>
      <c r="CM888" s="92"/>
      <c r="CN888" s="92"/>
      <c r="CO888" s="92"/>
      <c r="CP888" s="92"/>
      <c r="CQ888" s="92"/>
      <c r="CR888" s="92"/>
      <c r="CS888" s="92"/>
      <c r="CT888" s="92"/>
      <c r="CU888" s="92"/>
      <c r="CV888" s="92"/>
      <c r="CW888" s="92"/>
      <c r="CX888" s="92"/>
      <c r="CY888" s="92"/>
      <c r="CZ888" s="92"/>
      <c r="DA888" s="92"/>
      <c r="DB888" s="92"/>
      <c r="DC888" s="92"/>
      <c r="DD888" s="92"/>
      <c r="DE888" s="92"/>
      <c r="DF888" s="92"/>
      <c r="DG888" s="92"/>
      <c r="DH888" s="92"/>
      <c r="DI888" s="92"/>
      <c r="DJ888" s="92"/>
      <c r="DK888" s="92"/>
      <c r="DL888" s="92"/>
      <c r="DM888" s="92"/>
      <c r="DN888" s="92"/>
      <c r="DO888" s="92"/>
      <c r="DP888" s="92"/>
      <c r="DQ888" s="92"/>
      <c r="DR888" s="92"/>
      <c r="DS888" s="92"/>
      <c r="DT888" s="92"/>
      <c r="DU888" s="92"/>
      <c r="DV888" s="92"/>
      <c r="DW888" s="92"/>
      <c r="DX888" s="92"/>
      <c r="DY888" s="92"/>
      <c r="DZ888" s="92"/>
      <c r="EA888" s="92"/>
      <c r="EB888" s="92"/>
      <c r="EC888" s="92"/>
      <c r="ED888" s="92"/>
      <c r="EE888" s="114"/>
      <c r="ER888" s="31" t="str">
        <f>'Avoided Cost Case'!ER888</f>
        <v xml:space="preserve"> - </v>
      </c>
    </row>
    <row r="889" spans="2:148" hidden="1">
      <c r="C889" s="28" t="str">
        <f>'Avoided Cost Case'!C889</f>
        <v>QF Wyoming</v>
      </c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2"/>
      <c r="AV889" s="92"/>
      <c r="AW889" s="92"/>
      <c r="AX889" s="92"/>
      <c r="AY889" s="92"/>
      <c r="AZ889" s="92"/>
      <c r="BA889" s="92"/>
      <c r="BB889" s="92"/>
      <c r="BC889" s="92"/>
      <c r="BD889" s="92"/>
      <c r="BE889" s="92"/>
      <c r="BF889" s="92"/>
      <c r="BG889" s="92"/>
      <c r="BH889" s="92"/>
      <c r="BI889" s="92"/>
      <c r="BJ889" s="92"/>
      <c r="BK889" s="92"/>
      <c r="BL889" s="92"/>
      <c r="BM889" s="92"/>
      <c r="BN889" s="92"/>
      <c r="BO889" s="92"/>
      <c r="BP889" s="92"/>
      <c r="BQ889" s="92"/>
      <c r="BR889" s="92"/>
      <c r="BS889" s="92"/>
      <c r="BT889" s="92"/>
      <c r="BU889" s="92"/>
      <c r="BV889" s="92"/>
      <c r="BW889" s="92"/>
      <c r="BX889" s="92"/>
      <c r="BY889" s="92"/>
      <c r="BZ889" s="92"/>
      <c r="CA889" s="92"/>
      <c r="CB889" s="92"/>
      <c r="CC889" s="92"/>
      <c r="CD889" s="92"/>
      <c r="CE889" s="92"/>
      <c r="CF889" s="92"/>
      <c r="CG889" s="92"/>
      <c r="CH889" s="92"/>
      <c r="CI889" s="92"/>
      <c r="CJ889" s="92"/>
      <c r="CK889" s="92"/>
      <c r="CL889" s="92"/>
      <c r="CM889" s="92"/>
      <c r="CN889" s="92"/>
      <c r="CO889" s="92"/>
      <c r="CP889" s="92"/>
      <c r="CQ889" s="92"/>
      <c r="CR889" s="92"/>
      <c r="CS889" s="92"/>
      <c r="CT889" s="92"/>
      <c r="CU889" s="92"/>
      <c r="CV889" s="92"/>
      <c r="CW889" s="92"/>
      <c r="CX889" s="92"/>
      <c r="CY889" s="92"/>
      <c r="CZ889" s="92"/>
      <c r="DA889" s="92"/>
      <c r="DB889" s="92"/>
      <c r="DC889" s="92"/>
      <c r="DD889" s="92"/>
      <c r="DE889" s="92"/>
      <c r="DF889" s="92"/>
      <c r="DG889" s="92"/>
      <c r="DH889" s="92"/>
      <c r="DI889" s="92"/>
      <c r="DJ889" s="92"/>
      <c r="DK889" s="92"/>
      <c r="DL889" s="92"/>
      <c r="DM889" s="92"/>
      <c r="DN889" s="92"/>
      <c r="DO889" s="92"/>
      <c r="DP889" s="92"/>
      <c r="DQ889" s="92"/>
      <c r="DR889" s="92"/>
      <c r="DS889" s="92"/>
      <c r="DT889" s="92"/>
      <c r="DU889" s="92"/>
      <c r="DV889" s="92"/>
      <c r="DW889" s="92"/>
      <c r="DX889" s="92"/>
      <c r="DY889" s="92"/>
      <c r="DZ889" s="92"/>
      <c r="EA889" s="92"/>
      <c r="EB889" s="92"/>
      <c r="EC889" s="92"/>
      <c r="ED889" s="92"/>
      <c r="EE889" s="114"/>
      <c r="ER889" s="31" t="str">
        <f>'Avoided Cost Case'!ER889</f>
        <v xml:space="preserve"> - </v>
      </c>
    </row>
    <row r="890" spans="2:148" hidden="1">
      <c r="C890" s="28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2"/>
      <c r="BB890" s="92"/>
      <c r="BC890" s="92"/>
      <c r="BD890" s="92"/>
      <c r="BE890" s="92"/>
      <c r="BF890" s="92"/>
      <c r="BG890" s="92"/>
      <c r="BH890" s="92"/>
      <c r="BI890" s="92"/>
      <c r="BJ890" s="92"/>
      <c r="BK890" s="92"/>
      <c r="BL890" s="92"/>
      <c r="BM890" s="92"/>
      <c r="BN890" s="92"/>
      <c r="BO890" s="92"/>
      <c r="BP890" s="92"/>
      <c r="BQ890" s="92"/>
      <c r="BR890" s="92"/>
      <c r="BS890" s="92"/>
      <c r="BT890" s="92"/>
      <c r="BU890" s="92"/>
      <c r="BV890" s="92"/>
      <c r="BW890" s="92"/>
      <c r="BX890" s="92"/>
      <c r="BY890" s="92"/>
      <c r="BZ890" s="92"/>
      <c r="CA890" s="92"/>
      <c r="CB890" s="92"/>
      <c r="CC890" s="92"/>
      <c r="CD890" s="92"/>
      <c r="CE890" s="92"/>
      <c r="CF890" s="92"/>
      <c r="CG890" s="92"/>
      <c r="CH890" s="92"/>
      <c r="CI890" s="92"/>
      <c r="CJ890" s="92"/>
      <c r="CK890" s="92"/>
      <c r="CL890" s="92"/>
      <c r="CM890" s="92"/>
      <c r="CN890" s="92"/>
      <c r="CO890" s="92"/>
      <c r="CP890" s="92"/>
      <c r="CQ890" s="92"/>
      <c r="CR890" s="92"/>
      <c r="CS890" s="92"/>
      <c r="CT890" s="92"/>
      <c r="CU890" s="92"/>
      <c r="CV890" s="92"/>
      <c r="CW890" s="92"/>
      <c r="CX890" s="92"/>
      <c r="CY890" s="92"/>
      <c r="CZ890" s="92"/>
      <c r="DA890" s="92"/>
      <c r="DB890" s="92"/>
      <c r="DC890" s="92"/>
      <c r="DD890" s="92"/>
      <c r="DE890" s="92"/>
      <c r="DF890" s="92"/>
      <c r="DG890" s="92"/>
      <c r="DH890" s="92"/>
      <c r="DI890" s="92"/>
      <c r="DJ890" s="92"/>
      <c r="DK890" s="92"/>
      <c r="DL890" s="92"/>
      <c r="DM890" s="92"/>
      <c r="DN890" s="92"/>
      <c r="DO890" s="92"/>
      <c r="DP890" s="92"/>
      <c r="DQ890" s="92"/>
      <c r="DR890" s="92"/>
      <c r="DS890" s="92"/>
      <c r="DT890" s="92"/>
      <c r="DU890" s="92"/>
      <c r="DV890" s="92"/>
      <c r="DW890" s="92"/>
      <c r="DX890" s="92"/>
      <c r="DY890" s="92"/>
      <c r="DZ890" s="92"/>
      <c r="EA890" s="92"/>
      <c r="EB890" s="92"/>
      <c r="EC890" s="92"/>
      <c r="ED890" s="92"/>
      <c r="EE890" s="114"/>
    </row>
    <row r="891" spans="2:148" hidden="1">
      <c r="C891" s="28" t="str">
        <f>'Avoided Cost Case'!C891</f>
        <v>Biomass p234159 QF</v>
      </c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2"/>
      <c r="BB891" s="92"/>
      <c r="BC891" s="92"/>
      <c r="BD891" s="92"/>
      <c r="BE891" s="92"/>
      <c r="BF891" s="92"/>
      <c r="BG891" s="92"/>
      <c r="BH891" s="92"/>
      <c r="BI891" s="92"/>
      <c r="BJ891" s="92"/>
      <c r="BK891" s="92"/>
      <c r="BL891" s="92"/>
      <c r="BM891" s="92"/>
      <c r="BN891" s="92"/>
      <c r="BO891" s="92"/>
      <c r="BP891" s="92"/>
      <c r="BQ891" s="92"/>
      <c r="BR891" s="92"/>
      <c r="BS891" s="92"/>
      <c r="BT891" s="92"/>
      <c r="BU891" s="92"/>
      <c r="BV891" s="92"/>
      <c r="BW891" s="92"/>
      <c r="BX891" s="92"/>
      <c r="BY891" s="92"/>
      <c r="BZ891" s="92"/>
      <c r="CA891" s="92"/>
      <c r="CB891" s="92"/>
      <c r="CC891" s="92"/>
      <c r="CD891" s="92"/>
      <c r="CE891" s="92"/>
      <c r="CF891" s="92"/>
      <c r="CG891" s="92"/>
      <c r="CH891" s="92"/>
      <c r="CI891" s="92"/>
      <c r="CJ891" s="92"/>
      <c r="CK891" s="92"/>
      <c r="CL891" s="92"/>
      <c r="CM891" s="92"/>
      <c r="CN891" s="92"/>
      <c r="CO891" s="92"/>
      <c r="CP891" s="92"/>
      <c r="CQ891" s="92"/>
      <c r="CR891" s="92"/>
      <c r="CS891" s="92"/>
      <c r="CT891" s="92"/>
      <c r="CU891" s="92"/>
      <c r="CV891" s="92"/>
      <c r="CW891" s="92"/>
      <c r="CX891" s="92"/>
      <c r="CY891" s="92"/>
      <c r="CZ891" s="92"/>
      <c r="DA891" s="92"/>
      <c r="DB891" s="92"/>
      <c r="DC891" s="92"/>
      <c r="DD891" s="92"/>
      <c r="DE891" s="92"/>
      <c r="DF891" s="92"/>
      <c r="DG891" s="92"/>
      <c r="DH891" s="92"/>
      <c r="DI891" s="92"/>
      <c r="DJ891" s="92"/>
      <c r="DK891" s="92"/>
      <c r="DL891" s="92"/>
      <c r="DM891" s="92"/>
      <c r="DN891" s="92"/>
      <c r="DO891" s="92"/>
      <c r="DP891" s="92"/>
      <c r="DQ891" s="92"/>
      <c r="DR891" s="92"/>
      <c r="DS891" s="92"/>
      <c r="DT891" s="92"/>
      <c r="DU891" s="92"/>
      <c r="DV891" s="92"/>
      <c r="DW891" s="92"/>
      <c r="DX891" s="92"/>
      <c r="DY891" s="92"/>
      <c r="DZ891" s="92"/>
      <c r="EA891" s="92"/>
      <c r="EB891" s="92"/>
      <c r="EC891" s="92"/>
      <c r="ED891" s="92"/>
      <c r="EE891" s="114"/>
      <c r="ER891" s="31" t="str">
        <f>'Avoided Cost Case'!ER891</f>
        <v xml:space="preserve"> - </v>
      </c>
    </row>
    <row r="892" spans="2:148" hidden="1">
      <c r="C892" s="28" t="str">
        <f>'Avoided Cost Case'!C892</f>
        <v>Black Cap II Solar QF</v>
      </c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2"/>
      <c r="BB892" s="92"/>
      <c r="BC892" s="92"/>
      <c r="BD892" s="92"/>
      <c r="BE892" s="92"/>
      <c r="BF892" s="92"/>
      <c r="BG892" s="92"/>
      <c r="BH892" s="92"/>
      <c r="BI892" s="92"/>
      <c r="BJ892" s="92"/>
      <c r="BK892" s="92"/>
      <c r="BL892" s="92"/>
      <c r="BM892" s="92"/>
      <c r="BN892" s="92"/>
      <c r="BO892" s="92"/>
      <c r="BP892" s="92"/>
      <c r="BQ892" s="92"/>
      <c r="BR892" s="92"/>
      <c r="BS892" s="92"/>
      <c r="BT892" s="92"/>
      <c r="BU892" s="92"/>
      <c r="BV892" s="92"/>
      <c r="BW892" s="92"/>
      <c r="BX892" s="92"/>
      <c r="BY892" s="92"/>
      <c r="BZ892" s="92"/>
      <c r="CA892" s="92"/>
      <c r="CB892" s="92"/>
      <c r="CC892" s="92"/>
      <c r="CD892" s="92"/>
      <c r="CE892" s="92"/>
      <c r="CF892" s="92"/>
      <c r="CG892" s="92"/>
      <c r="CH892" s="92"/>
      <c r="CI892" s="92"/>
      <c r="CJ892" s="92"/>
      <c r="CK892" s="92"/>
      <c r="CL892" s="92"/>
      <c r="CM892" s="92"/>
      <c r="CN892" s="92"/>
      <c r="CO892" s="92"/>
      <c r="CP892" s="92"/>
      <c r="CQ892" s="92"/>
      <c r="CR892" s="92"/>
      <c r="CS892" s="92"/>
      <c r="CT892" s="92"/>
      <c r="CU892" s="92"/>
      <c r="CV892" s="92"/>
      <c r="CW892" s="92"/>
      <c r="CX892" s="92"/>
      <c r="CY892" s="92"/>
      <c r="CZ892" s="92"/>
      <c r="DA892" s="92"/>
      <c r="DB892" s="92"/>
      <c r="DC892" s="92"/>
      <c r="DD892" s="92"/>
      <c r="DE892" s="92"/>
      <c r="DF892" s="92"/>
      <c r="DG892" s="92"/>
      <c r="DH892" s="92"/>
      <c r="DI892" s="92"/>
      <c r="DJ892" s="92"/>
      <c r="DK892" s="92"/>
      <c r="DL892" s="92"/>
      <c r="DM892" s="92"/>
      <c r="DN892" s="92"/>
      <c r="DO892" s="92"/>
      <c r="DP892" s="92"/>
      <c r="DQ892" s="92"/>
      <c r="DR892" s="92"/>
      <c r="DS892" s="92"/>
      <c r="DT892" s="92"/>
      <c r="DU892" s="92"/>
      <c r="DV892" s="92"/>
      <c r="DW892" s="92"/>
      <c r="DX892" s="92"/>
      <c r="DY892" s="92"/>
      <c r="DZ892" s="92"/>
      <c r="EA892" s="92"/>
      <c r="EB892" s="92"/>
      <c r="EC892" s="92"/>
      <c r="ED892" s="92"/>
      <c r="EE892" s="114"/>
      <c r="ER892" s="31" t="str">
        <f>'Avoided Cost Case'!ER892</f>
        <v>Hide Row</v>
      </c>
    </row>
    <row r="893" spans="2:148" hidden="1">
      <c r="C893" s="28" t="str">
        <f>'Avoided Cost Case'!C893</f>
        <v>Champlin Blue Mtn Wind QF</v>
      </c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2"/>
      <c r="AV893" s="92"/>
      <c r="AW893" s="92"/>
      <c r="AX893" s="92"/>
      <c r="AY893" s="92"/>
      <c r="AZ893" s="92"/>
      <c r="BA893" s="92"/>
      <c r="BB893" s="92"/>
      <c r="BC893" s="92"/>
      <c r="BD893" s="92"/>
      <c r="BE893" s="92"/>
      <c r="BF893" s="92"/>
      <c r="BG893" s="92"/>
      <c r="BH893" s="92"/>
      <c r="BI893" s="92"/>
      <c r="BJ893" s="92"/>
      <c r="BK893" s="92"/>
      <c r="BL893" s="92"/>
      <c r="BM893" s="92"/>
      <c r="BN893" s="92"/>
      <c r="BO893" s="92"/>
      <c r="BP893" s="92"/>
      <c r="BQ893" s="92"/>
      <c r="BR893" s="92"/>
      <c r="BS893" s="92"/>
      <c r="BT893" s="92"/>
      <c r="BU893" s="92"/>
      <c r="BV893" s="92"/>
      <c r="BW893" s="92"/>
      <c r="BX893" s="92"/>
      <c r="BY893" s="92"/>
      <c r="BZ893" s="92"/>
      <c r="CA893" s="92"/>
      <c r="CB893" s="92"/>
      <c r="CC893" s="92"/>
      <c r="CD893" s="92"/>
      <c r="CE893" s="92"/>
      <c r="CF893" s="92"/>
      <c r="CG893" s="92"/>
      <c r="CH893" s="92"/>
      <c r="CI893" s="92"/>
      <c r="CJ893" s="92"/>
      <c r="CK893" s="92"/>
      <c r="CL893" s="92"/>
      <c r="CM893" s="92"/>
      <c r="CN893" s="92"/>
      <c r="CO893" s="92"/>
      <c r="CP893" s="92"/>
      <c r="CQ893" s="92"/>
      <c r="CR893" s="92"/>
      <c r="CS893" s="92"/>
      <c r="CT893" s="92"/>
      <c r="CU893" s="92"/>
      <c r="CV893" s="92"/>
      <c r="CW893" s="92"/>
      <c r="CX893" s="92"/>
      <c r="CY893" s="92"/>
      <c r="CZ893" s="92"/>
      <c r="DA893" s="92"/>
      <c r="DB893" s="92"/>
      <c r="DC893" s="92"/>
      <c r="DD893" s="92"/>
      <c r="DE893" s="92"/>
      <c r="DF893" s="92"/>
      <c r="DG893" s="92"/>
      <c r="DH893" s="92"/>
      <c r="DI893" s="92"/>
      <c r="DJ893" s="92"/>
      <c r="DK893" s="92"/>
      <c r="DL893" s="92"/>
      <c r="DM893" s="92"/>
      <c r="DN893" s="92"/>
      <c r="DO893" s="92"/>
      <c r="DP893" s="92"/>
      <c r="DQ893" s="92"/>
      <c r="DR893" s="92"/>
      <c r="DS893" s="92"/>
      <c r="DT893" s="92"/>
      <c r="DU893" s="92"/>
      <c r="DV893" s="92"/>
      <c r="DW893" s="92"/>
      <c r="DX893" s="92"/>
      <c r="DY893" s="92"/>
      <c r="DZ893" s="92"/>
      <c r="EA893" s="92"/>
      <c r="EB893" s="92"/>
      <c r="EC893" s="92"/>
      <c r="ED893" s="92"/>
      <c r="EE893" s="114"/>
      <c r="ER893" s="31" t="str">
        <f>'Avoided Cost Case'!ER893</f>
        <v>Hide Row</v>
      </c>
    </row>
    <row r="894" spans="2:148" hidden="1">
      <c r="C894" s="28" t="str">
        <f>'Avoided Cost Case'!C894</f>
        <v>Chevron Wind p499335 QF</v>
      </c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2"/>
      <c r="AV894" s="92"/>
      <c r="AW894" s="92"/>
      <c r="AX894" s="92"/>
      <c r="AY894" s="92"/>
      <c r="AZ894" s="92"/>
      <c r="BA894" s="92"/>
      <c r="BB894" s="92"/>
      <c r="BC894" s="92"/>
      <c r="BD894" s="92"/>
      <c r="BE894" s="92"/>
      <c r="BF894" s="92"/>
      <c r="BG894" s="92"/>
      <c r="BH894" s="92"/>
      <c r="BI894" s="92"/>
      <c r="BJ894" s="92"/>
      <c r="BK894" s="92"/>
      <c r="BL894" s="92"/>
      <c r="BM894" s="92"/>
      <c r="BN894" s="92"/>
      <c r="BO894" s="92"/>
      <c r="BP894" s="92"/>
      <c r="BQ894" s="92"/>
      <c r="BR894" s="92"/>
      <c r="BS894" s="92"/>
      <c r="BT894" s="92"/>
      <c r="BU894" s="92"/>
      <c r="BV894" s="92"/>
      <c r="BW894" s="92"/>
      <c r="BX894" s="92"/>
      <c r="BY894" s="92"/>
      <c r="BZ894" s="92"/>
      <c r="CA894" s="92"/>
      <c r="CB894" s="92"/>
      <c r="CC894" s="92"/>
      <c r="CD894" s="92"/>
      <c r="CE894" s="92"/>
      <c r="CF894" s="92"/>
      <c r="CG894" s="92"/>
      <c r="CH894" s="92"/>
      <c r="CI894" s="92"/>
      <c r="CJ894" s="92"/>
      <c r="CK894" s="92"/>
      <c r="CL894" s="92"/>
      <c r="CM894" s="92"/>
      <c r="CN894" s="92"/>
      <c r="CO894" s="92"/>
      <c r="CP894" s="92"/>
      <c r="CQ894" s="92"/>
      <c r="CR894" s="92"/>
      <c r="CS894" s="92"/>
      <c r="CT894" s="92"/>
      <c r="CU894" s="92"/>
      <c r="CV894" s="92"/>
      <c r="CW894" s="92"/>
      <c r="CX894" s="92"/>
      <c r="CY894" s="92"/>
      <c r="CZ894" s="92"/>
      <c r="DA894" s="92"/>
      <c r="DB894" s="92"/>
      <c r="DC894" s="92"/>
      <c r="DD894" s="92"/>
      <c r="DE894" s="92"/>
      <c r="DF894" s="92"/>
      <c r="DG894" s="92"/>
      <c r="DH894" s="92"/>
      <c r="DI894" s="92"/>
      <c r="DJ894" s="92"/>
      <c r="DK894" s="92"/>
      <c r="DL894" s="92"/>
      <c r="DM894" s="92"/>
      <c r="DN894" s="92"/>
      <c r="DO894" s="92"/>
      <c r="DP894" s="92"/>
      <c r="DQ894" s="92"/>
      <c r="DR894" s="92"/>
      <c r="DS894" s="92"/>
      <c r="DT894" s="92"/>
      <c r="DU894" s="92"/>
      <c r="DV894" s="92"/>
      <c r="DW894" s="92"/>
      <c r="DX894" s="92"/>
      <c r="DY894" s="92"/>
      <c r="DZ894" s="92"/>
      <c r="EA894" s="92"/>
      <c r="EB894" s="92"/>
      <c r="EC894" s="92"/>
      <c r="ED894" s="92"/>
      <c r="EE894" s="114"/>
      <c r="ER894" s="31" t="str">
        <f>'Avoided Cost Case'!ER894</f>
        <v xml:space="preserve"> - </v>
      </c>
    </row>
    <row r="895" spans="2:148" hidden="1">
      <c r="C895" s="28" t="str">
        <f>'Avoided Cost Case'!C895</f>
        <v>DCFP p316701 QF</v>
      </c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2"/>
      <c r="AV895" s="92"/>
      <c r="AW895" s="92"/>
      <c r="AX895" s="92"/>
      <c r="AY895" s="92"/>
      <c r="AZ895" s="92"/>
      <c r="BA895" s="92"/>
      <c r="BB895" s="92"/>
      <c r="BC895" s="92"/>
      <c r="BD895" s="92"/>
      <c r="BE895" s="92"/>
      <c r="BF895" s="92"/>
      <c r="BG895" s="92"/>
      <c r="BH895" s="92"/>
      <c r="BI895" s="92"/>
      <c r="BJ895" s="92"/>
      <c r="BK895" s="92"/>
      <c r="BL895" s="92"/>
      <c r="BM895" s="92"/>
      <c r="BN895" s="92"/>
      <c r="BO895" s="92"/>
      <c r="BP895" s="92"/>
      <c r="BQ895" s="92"/>
      <c r="BR895" s="92"/>
      <c r="BS895" s="92"/>
      <c r="BT895" s="92"/>
      <c r="BU895" s="92"/>
      <c r="BV895" s="92"/>
      <c r="BW895" s="92"/>
      <c r="BX895" s="92"/>
      <c r="BY895" s="92"/>
      <c r="BZ895" s="92"/>
      <c r="CA895" s="92"/>
      <c r="CB895" s="92"/>
      <c r="CC895" s="92"/>
      <c r="CD895" s="92"/>
      <c r="CE895" s="92"/>
      <c r="CF895" s="92"/>
      <c r="CG895" s="92"/>
      <c r="CH895" s="92"/>
      <c r="CI895" s="92"/>
      <c r="CJ895" s="92"/>
      <c r="CK895" s="92"/>
      <c r="CL895" s="92"/>
      <c r="CM895" s="92"/>
      <c r="CN895" s="92"/>
      <c r="CO895" s="92"/>
      <c r="CP895" s="92"/>
      <c r="CQ895" s="92"/>
      <c r="CR895" s="92"/>
      <c r="CS895" s="92"/>
      <c r="CT895" s="92"/>
      <c r="CU895" s="92"/>
      <c r="CV895" s="92"/>
      <c r="CW895" s="92"/>
      <c r="CX895" s="92"/>
      <c r="CY895" s="92"/>
      <c r="CZ895" s="92"/>
      <c r="DA895" s="92"/>
      <c r="DB895" s="92"/>
      <c r="DC895" s="92"/>
      <c r="DD895" s="92"/>
      <c r="DE895" s="92"/>
      <c r="DF895" s="92"/>
      <c r="DG895" s="92"/>
      <c r="DH895" s="92"/>
      <c r="DI895" s="92"/>
      <c r="DJ895" s="92"/>
      <c r="DK895" s="92"/>
      <c r="DL895" s="92"/>
      <c r="DM895" s="92"/>
      <c r="DN895" s="92"/>
      <c r="DO895" s="92"/>
      <c r="DP895" s="92"/>
      <c r="DQ895" s="92"/>
      <c r="DR895" s="92"/>
      <c r="DS895" s="92"/>
      <c r="DT895" s="92"/>
      <c r="DU895" s="92"/>
      <c r="DV895" s="92"/>
      <c r="DW895" s="92"/>
      <c r="DX895" s="92"/>
      <c r="DY895" s="92"/>
      <c r="DZ895" s="92"/>
      <c r="EA895" s="92"/>
      <c r="EB895" s="92"/>
      <c r="EC895" s="92"/>
      <c r="ED895" s="92"/>
      <c r="EE895" s="114"/>
      <c r="ER895" s="31" t="str">
        <f>'Avoided Cost Case'!ER895</f>
        <v xml:space="preserve"> - </v>
      </c>
    </row>
    <row r="896" spans="2:148" hidden="1">
      <c r="C896" s="28" t="str">
        <f>'Avoided Cost Case'!C896</f>
        <v>Evergreen BioPower p351030 QF</v>
      </c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2"/>
      <c r="AV896" s="92"/>
      <c r="AW896" s="92"/>
      <c r="AX896" s="92"/>
      <c r="AY896" s="92"/>
      <c r="AZ896" s="92"/>
      <c r="BA896" s="92"/>
      <c r="BB896" s="92"/>
      <c r="BC896" s="92"/>
      <c r="BD896" s="92"/>
      <c r="BE896" s="92"/>
      <c r="BF896" s="92"/>
      <c r="BG896" s="92"/>
      <c r="BH896" s="92"/>
      <c r="BI896" s="92"/>
      <c r="BJ896" s="92"/>
      <c r="BK896" s="92"/>
      <c r="BL896" s="92"/>
      <c r="BM896" s="92"/>
      <c r="BN896" s="92"/>
      <c r="BO896" s="92"/>
      <c r="BP896" s="92"/>
      <c r="BQ896" s="92"/>
      <c r="BR896" s="92"/>
      <c r="BS896" s="92"/>
      <c r="BT896" s="92"/>
      <c r="BU896" s="92"/>
      <c r="BV896" s="92"/>
      <c r="BW896" s="92"/>
      <c r="BX896" s="92"/>
      <c r="BY896" s="92"/>
      <c r="BZ896" s="92"/>
      <c r="CA896" s="92"/>
      <c r="CB896" s="92"/>
      <c r="CC896" s="92"/>
      <c r="CD896" s="92"/>
      <c r="CE896" s="92"/>
      <c r="CF896" s="92"/>
      <c r="CG896" s="92"/>
      <c r="CH896" s="92"/>
      <c r="CI896" s="92"/>
      <c r="CJ896" s="92"/>
      <c r="CK896" s="92"/>
      <c r="CL896" s="92"/>
      <c r="CM896" s="92"/>
      <c r="CN896" s="92"/>
      <c r="CO896" s="92"/>
      <c r="CP896" s="92"/>
      <c r="CQ896" s="92"/>
      <c r="CR896" s="92"/>
      <c r="CS896" s="92"/>
      <c r="CT896" s="92"/>
      <c r="CU896" s="92"/>
      <c r="CV896" s="92"/>
      <c r="CW896" s="92"/>
      <c r="CX896" s="92"/>
      <c r="CY896" s="92"/>
      <c r="CZ896" s="92"/>
      <c r="DA896" s="92"/>
      <c r="DB896" s="92"/>
      <c r="DC896" s="92"/>
      <c r="DD896" s="92"/>
      <c r="DE896" s="92"/>
      <c r="DF896" s="92"/>
      <c r="DG896" s="92"/>
      <c r="DH896" s="92"/>
      <c r="DI896" s="92"/>
      <c r="DJ896" s="92"/>
      <c r="DK896" s="92"/>
      <c r="DL896" s="92"/>
      <c r="DM896" s="92"/>
      <c r="DN896" s="92"/>
      <c r="DO896" s="92"/>
      <c r="DP896" s="92"/>
      <c r="DQ896" s="92"/>
      <c r="DR896" s="92"/>
      <c r="DS896" s="92"/>
      <c r="DT896" s="92"/>
      <c r="DU896" s="92"/>
      <c r="DV896" s="92"/>
      <c r="DW896" s="92"/>
      <c r="DX896" s="92"/>
      <c r="DY896" s="92"/>
      <c r="DZ896" s="92"/>
      <c r="EA896" s="92"/>
      <c r="EB896" s="92"/>
      <c r="EC896" s="92"/>
      <c r="ED896" s="92"/>
      <c r="EE896" s="114"/>
      <c r="ER896" s="31" t="str">
        <f>'Avoided Cost Case'!ER896</f>
        <v xml:space="preserve"> - </v>
      </c>
    </row>
    <row r="897" spans="3:148" hidden="1">
      <c r="C897" s="28" t="str">
        <f>'Avoided Cost Case'!C897</f>
        <v>ExxonMobil p255042 QF</v>
      </c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2"/>
      <c r="AV897" s="92"/>
      <c r="AW897" s="92"/>
      <c r="AX897" s="92"/>
      <c r="AY897" s="92"/>
      <c r="AZ897" s="92"/>
      <c r="BA897" s="92"/>
      <c r="BB897" s="92"/>
      <c r="BC897" s="92"/>
      <c r="BD897" s="92"/>
      <c r="BE897" s="92"/>
      <c r="BF897" s="92"/>
      <c r="BG897" s="92"/>
      <c r="BH897" s="92"/>
      <c r="BI897" s="92"/>
      <c r="BJ897" s="92"/>
      <c r="BK897" s="92"/>
      <c r="BL897" s="92"/>
      <c r="BM897" s="92"/>
      <c r="BN897" s="92"/>
      <c r="BO897" s="92"/>
      <c r="BP897" s="92"/>
      <c r="BQ897" s="92"/>
      <c r="BR897" s="92"/>
      <c r="BS897" s="92"/>
      <c r="BT897" s="92"/>
      <c r="BU897" s="92"/>
      <c r="BV897" s="92"/>
      <c r="BW897" s="92"/>
      <c r="BX897" s="92"/>
      <c r="BY897" s="92"/>
      <c r="BZ897" s="92"/>
      <c r="CA897" s="92"/>
      <c r="CB897" s="92"/>
      <c r="CC897" s="92"/>
      <c r="CD897" s="92"/>
      <c r="CE897" s="92"/>
      <c r="CF897" s="92"/>
      <c r="CG897" s="92"/>
      <c r="CH897" s="92"/>
      <c r="CI897" s="92"/>
      <c r="CJ897" s="92"/>
      <c r="CK897" s="92"/>
      <c r="CL897" s="92"/>
      <c r="CM897" s="92"/>
      <c r="CN897" s="92"/>
      <c r="CO897" s="92"/>
      <c r="CP897" s="92"/>
      <c r="CQ897" s="92"/>
      <c r="CR897" s="92"/>
      <c r="CS897" s="92"/>
      <c r="CT897" s="92"/>
      <c r="CU897" s="92"/>
      <c r="CV897" s="92"/>
      <c r="CW897" s="92"/>
      <c r="CX897" s="92"/>
      <c r="CY897" s="92"/>
      <c r="CZ897" s="92"/>
      <c r="DA897" s="92"/>
      <c r="DB897" s="92"/>
      <c r="DC897" s="92"/>
      <c r="DD897" s="92"/>
      <c r="DE897" s="92"/>
      <c r="DF897" s="92"/>
      <c r="DG897" s="92"/>
      <c r="DH897" s="92"/>
      <c r="DI897" s="92"/>
      <c r="DJ897" s="92"/>
      <c r="DK897" s="92"/>
      <c r="DL897" s="92"/>
      <c r="DM897" s="92"/>
      <c r="DN897" s="92"/>
      <c r="DO897" s="92"/>
      <c r="DP897" s="92"/>
      <c r="DQ897" s="92"/>
      <c r="DR897" s="92"/>
      <c r="DS897" s="92"/>
      <c r="DT897" s="92"/>
      <c r="DU897" s="92"/>
      <c r="DV897" s="92"/>
      <c r="DW897" s="92"/>
      <c r="DX897" s="92"/>
      <c r="DY897" s="92"/>
      <c r="DZ897" s="92"/>
      <c r="EA897" s="92"/>
      <c r="EB897" s="92"/>
      <c r="EC897" s="92"/>
      <c r="ED897" s="92"/>
      <c r="EE897" s="114"/>
      <c r="ER897" s="31" t="str">
        <f>'Avoided Cost Case'!ER897</f>
        <v>Hide Row</v>
      </c>
    </row>
    <row r="898" spans="3:148" hidden="1">
      <c r="C898" s="28" t="str">
        <f>'Avoided Cost Case'!C898</f>
        <v>First Wind QF Projects</v>
      </c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2"/>
      <c r="AV898" s="92"/>
      <c r="AW898" s="92"/>
      <c r="AX898" s="92"/>
      <c r="AY898" s="92"/>
      <c r="AZ898" s="92"/>
      <c r="BA898" s="92"/>
      <c r="BB898" s="92"/>
      <c r="BC898" s="92"/>
      <c r="BD898" s="92"/>
      <c r="BE898" s="92"/>
      <c r="BF898" s="92"/>
      <c r="BG898" s="92"/>
      <c r="BH898" s="92"/>
      <c r="BI898" s="92"/>
      <c r="BJ898" s="92"/>
      <c r="BK898" s="92"/>
      <c r="BL898" s="92"/>
      <c r="BM898" s="92"/>
      <c r="BN898" s="92"/>
      <c r="BO898" s="92"/>
      <c r="BP898" s="92"/>
      <c r="BQ898" s="92"/>
      <c r="BR898" s="92"/>
      <c r="BS898" s="92"/>
      <c r="BT898" s="92"/>
      <c r="BU898" s="92"/>
      <c r="BV898" s="92"/>
      <c r="BW898" s="92"/>
      <c r="BX898" s="92"/>
      <c r="BY898" s="92"/>
      <c r="BZ898" s="92"/>
      <c r="CA898" s="92"/>
      <c r="CB898" s="92"/>
      <c r="CC898" s="92"/>
      <c r="CD898" s="92"/>
      <c r="CE898" s="92"/>
      <c r="CF898" s="92"/>
      <c r="CG898" s="92"/>
      <c r="CH898" s="92"/>
      <c r="CI898" s="92"/>
      <c r="CJ898" s="92"/>
      <c r="CK898" s="92"/>
      <c r="CL898" s="92"/>
      <c r="CM898" s="92"/>
      <c r="CN898" s="92"/>
      <c r="CO898" s="92"/>
      <c r="CP898" s="92"/>
      <c r="CQ898" s="92"/>
      <c r="CR898" s="92"/>
      <c r="CS898" s="92"/>
      <c r="CT898" s="92"/>
      <c r="CU898" s="92"/>
      <c r="CV898" s="92"/>
      <c r="CW898" s="92"/>
      <c r="CX898" s="92"/>
      <c r="CY898" s="92"/>
      <c r="CZ898" s="92"/>
      <c r="DA898" s="92"/>
      <c r="DB898" s="92"/>
      <c r="DC898" s="92"/>
      <c r="DD898" s="92"/>
      <c r="DE898" s="92"/>
      <c r="DF898" s="92"/>
      <c r="DG898" s="92"/>
      <c r="DH898" s="92"/>
      <c r="DI898" s="92"/>
      <c r="DJ898" s="92"/>
      <c r="DK898" s="92"/>
      <c r="DL898" s="92"/>
      <c r="DM898" s="92"/>
      <c r="DN898" s="92"/>
      <c r="DO898" s="92"/>
      <c r="DP898" s="92"/>
      <c r="DQ898" s="92"/>
      <c r="DR898" s="92"/>
      <c r="DS898" s="92"/>
      <c r="DT898" s="92"/>
      <c r="DU898" s="92"/>
      <c r="DV898" s="92"/>
      <c r="DW898" s="92"/>
      <c r="DX898" s="92"/>
      <c r="DY898" s="92"/>
      <c r="DZ898" s="92"/>
      <c r="EA898" s="92"/>
      <c r="EB898" s="92"/>
      <c r="EC898" s="92"/>
      <c r="ED898" s="92"/>
      <c r="EE898" s="114"/>
      <c r="ER898" s="31" t="str">
        <f>'Avoided Cost Case'!ER898</f>
        <v xml:space="preserve"> - </v>
      </c>
    </row>
    <row r="899" spans="3:148" hidden="1">
      <c r="C899" s="28" t="str">
        <f>'Avoided Cost Case'!C899</f>
        <v>Five Pine Wind QF</v>
      </c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2"/>
      <c r="AV899" s="92"/>
      <c r="AW899" s="92"/>
      <c r="AX899" s="92"/>
      <c r="AY899" s="92"/>
      <c r="AZ899" s="92"/>
      <c r="BA899" s="92"/>
      <c r="BB899" s="92"/>
      <c r="BC899" s="92"/>
      <c r="BD899" s="92"/>
      <c r="BE899" s="92"/>
      <c r="BF899" s="92"/>
      <c r="BG899" s="92"/>
      <c r="BH899" s="92"/>
      <c r="BI899" s="92"/>
      <c r="BJ899" s="92"/>
      <c r="BK899" s="92"/>
      <c r="BL899" s="92"/>
      <c r="BM899" s="92"/>
      <c r="BN899" s="92"/>
      <c r="BO899" s="92"/>
      <c r="BP899" s="92"/>
      <c r="BQ899" s="92"/>
      <c r="BR899" s="92"/>
      <c r="BS899" s="92"/>
      <c r="BT899" s="92"/>
      <c r="BU899" s="92"/>
      <c r="BV899" s="92"/>
      <c r="BW899" s="92"/>
      <c r="BX899" s="92"/>
      <c r="BY899" s="92"/>
      <c r="BZ899" s="92"/>
      <c r="CA899" s="92"/>
      <c r="CB899" s="92"/>
      <c r="CC899" s="92"/>
      <c r="CD899" s="92"/>
      <c r="CE899" s="92"/>
      <c r="CF899" s="92"/>
      <c r="CG899" s="92"/>
      <c r="CH899" s="92"/>
      <c r="CI899" s="92"/>
      <c r="CJ899" s="92"/>
      <c r="CK899" s="92"/>
      <c r="CL899" s="92"/>
      <c r="CM899" s="92"/>
      <c r="CN899" s="92"/>
      <c r="CO899" s="92"/>
      <c r="CP899" s="92"/>
      <c r="CQ899" s="92"/>
      <c r="CR899" s="92"/>
      <c r="CS899" s="92"/>
      <c r="CT899" s="92"/>
      <c r="CU899" s="92"/>
      <c r="CV899" s="92"/>
      <c r="CW899" s="92"/>
      <c r="CX899" s="92"/>
      <c r="CY899" s="92"/>
      <c r="CZ899" s="92"/>
      <c r="DA899" s="92"/>
      <c r="DB899" s="92"/>
      <c r="DC899" s="92"/>
      <c r="DD899" s="92"/>
      <c r="DE899" s="92"/>
      <c r="DF899" s="92"/>
      <c r="DG899" s="92"/>
      <c r="DH899" s="92"/>
      <c r="DI899" s="92"/>
      <c r="DJ899" s="92"/>
      <c r="DK899" s="92"/>
      <c r="DL899" s="92"/>
      <c r="DM899" s="92"/>
      <c r="DN899" s="92"/>
      <c r="DO899" s="92"/>
      <c r="DP899" s="92"/>
      <c r="DQ899" s="92"/>
      <c r="DR899" s="92"/>
      <c r="DS899" s="92"/>
      <c r="DT899" s="92"/>
      <c r="DU899" s="92"/>
      <c r="DV899" s="92"/>
      <c r="DW899" s="92"/>
      <c r="DX899" s="92"/>
      <c r="DY899" s="92"/>
      <c r="DZ899" s="92"/>
      <c r="EA899" s="92"/>
      <c r="EB899" s="92"/>
      <c r="EC899" s="92"/>
      <c r="ED899" s="92"/>
      <c r="EE899" s="114"/>
      <c r="ER899" s="31" t="str">
        <f>'Avoided Cost Case'!ER899</f>
        <v xml:space="preserve"> - </v>
      </c>
    </row>
    <row r="900" spans="3:148" hidden="1">
      <c r="C900" s="28" t="str">
        <f>'Avoided Cost Case'!C900</f>
        <v>Foote Creek II &amp; III Wind QF</v>
      </c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2"/>
      <c r="AV900" s="92"/>
      <c r="AW900" s="92"/>
      <c r="AX900" s="92"/>
      <c r="AY900" s="92"/>
      <c r="AZ900" s="92"/>
      <c r="BA900" s="92"/>
      <c r="BB900" s="92"/>
      <c r="BC900" s="92"/>
      <c r="BD900" s="92"/>
      <c r="BE900" s="92"/>
      <c r="BF900" s="92"/>
      <c r="BG900" s="92"/>
      <c r="BH900" s="92"/>
      <c r="BI900" s="92"/>
      <c r="BJ900" s="92"/>
      <c r="BK900" s="92"/>
      <c r="BL900" s="92"/>
      <c r="BM900" s="92"/>
      <c r="BN900" s="92"/>
      <c r="BO900" s="92"/>
      <c r="BP900" s="92"/>
      <c r="BQ900" s="92"/>
      <c r="BR900" s="92"/>
      <c r="BS900" s="92"/>
      <c r="BT900" s="92"/>
      <c r="BU900" s="92"/>
      <c r="BV900" s="92"/>
      <c r="BW900" s="92"/>
      <c r="BX900" s="92"/>
      <c r="BY900" s="92"/>
      <c r="BZ900" s="92"/>
      <c r="CA900" s="92"/>
      <c r="CB900" s="92"/>
      <c r="CC900" s="92"/>
      <c r="CD900" s="92"/>
      <c r="CE900" s="92"/>
      <c r="CF900" s="92"/>
      <c r="CG900" s="92"/>
      <c r="CH900" s="92"/>
      <c r="CI900" s="92"/>
      <c r="CJ900" s="92"/>
      <c r="CK900" s="92"/>
      <c r="CL900" s="92"/>
      <c r="CM900" s="92"/>
      <c r="CN900" s="92"/>
      <c r="CO900" s="92"/>
      <c r="CP900" s="92"/>
      <c r="CQ900" s="92"/>
      <c r="CR900" s="92"/>
      <c r="CS900" s="92"/>
      <c r="CT900" s="92"/>
      <c r="CU900" s="92"/>
      <c r="CV900" s="92"/>
      <c r="CW900" s="92"/>
      <c r="CX900" s="92"/>
      <c r="CY900" s="92"/>
      <c r="CZ900" s="92"/>
      <c r="DA900" s="92"/>
      <c r="DB900" s="92"/>
      <c r="DC900" s="92"/>
      <c r="DD900" s="92"/>
      <c r="DE900" s="92"/>
      <c r="DF900" s="92"/>
      <c r="DG900" s="92"/>
      <c r="DH900" s="92"/>
      <c r="DI900" s="92"/>
      <c r="DJ900" s="92"/>
      <c r="DK900" s="92"/>
      <c r="DL900" s="92"/>
      <c r="DM900" s="92"/>
      <c r="DN900" s="92"/>
      <c r="DO900" s="92"/>
      <c r="DP900" s="92"/>
      <c r="DQ900" s="92"/>
      <c r="DR900" s="92"/>
      <c r="DS900" s="92"/>
      <c r="DT900" s="92"/>
      <c r="DU900" s="92"/>
      <c r="DV900" s="92"/>
      <c r="DW900" s="92"/>
      <c r="DX900" s="92"/>
      <c r="DY900" s="92"/>
      <c r="DZ900" s="92"/>
      <c r="EA900" s="92"/>
      <c r="EB900" s="92"/>
      <c r="EC900" s="92"/>
      <c r="ED900" s="92"/>
      <c r="EE900" s="114"/>
      <c r="ER900" s="31" t="str">
        <f>'Avoided Cost Case'!ER900</f>
        <v xml:space="preserve"> - </v>
      </c>
    </row>
    <row r="901" spans="3:148" hidden="1">
      <c r="C901" s="28" t="str">
        <f>'Avoided Cost Case'!C901</f>
        <v>Kennecott</v>
      </c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2"/>
      <c r="AV901" s="92"/>
      <c r="AW901" s="92"/>
      <c r="AX901" s="92"/>
      <c r="AY901" s="92"/>
      <c r="AZ901" s="92"/>
      <c r="BA901" s="92"/>
      <c r="BB901" s="92"/>
      <c r="BC901" s="92"/>
      <c r="BD901" s="92"/>
      <c r="BE901" s="92"/>
      <c r="BF901" s="92"/>
      <c r="BG901" s="92"/>
      <c r="BH901" s="92"/>
      <c r="BI901" s="92"/>
      <c r="BJ901" s="92"/>
      <c r="BK901" s="92"/>
      <c r="BL901" s="92"/>
      <c r="BM901" s="92"/>
      <c r="BN901" s="92"/>
      <c r="BO901" s="92"/>
      <c r="BP901" s="92"/>
      <c r="BQ901" s="92"/>
      <c r="BR901" s="92"/>
      <c r="BS901" s="92"/>
      <c r="BT901" s="92"/>
      <c r="BU901" s="92"/>
      <c r="BV901" s="92"/>
      <c r="BW901" s="92"/>
      <c r="BX901" s="92"/>
      <c r="BY901" s="92"/>
      <c r="BZ901" s="92"/>
      <c r="CA901" s="92"/>
      <c r="CB901" s="92"/>
      <c r="CC901" s="92"/>
      <c r="CD901" s="92"/>
      <c r="CE901" s="92"/>
      <c r="CF901" s="92"/>
      <c r="CG901" s="92"/>
      <c r="CH901" s="92"/>
      <c r="CI901" s="92"/>
      <c r="CJ901" s="92"/>
      <c r="CK901" s="92"/>
      <c r="CL901" s="92"/>
      <c r="CM901" s="92"/>
      <c r="CN901" s="92"/>
      <c r="CO901" s="92"/>
      <c r="CP901" s="92"/>
      <c r="CQ901" s="92"/>
      <c r="CR901" s="92"/>
      <c r="CS901" s="92"/>
      <c r="CT901" s="92"/>
      <c r="CU901" s="92"/>
      <c r="CV901" s="92"/>
      <c r="CW901" s="92"/>
      <c r="CX901" s="92"/>
      <c r="CY901" s="92"/>
      <c r="CZ901" s="92"/>
      <c r="DA901" s="92"/>
      <c r="DB901" s="92"/>
      <c r="DC901" s="92"/>
      <c r="DD901" s="92"/>
      <c r="DE901" s="92"/>
      <c r="DF901" s="92"/>
      <c r="DG901" s="92"/>
      <c r="DH901" s="92"/>
      <c r="DI901" s="92"/>
      <c r="DJ901" s="92"/>
      <c r="DK901" s="92"/>
      <c r="DL901" s="92"/>
      <c r="DM901" s="92"/>
      <c r="DN901" s="92"/>
      <c r="DO901" s="92"/>
      <c r="DP901" s="92"/>
      <c r="DQ901" s="92"/>
      <c r="DR901" s="92"/>
      <c r="DS901" s="92"/>
      <c r="DT901" s="92"/>
      <c r="DU901" s="92"/>
      <c r="DV901" s="92"/>
      <c r="DW901" s="92"/>
      <c r="DX901" s="92"/>
      <c r="DY901" s="92"/>
      <c r="DZ901" s="92"/>
      <c r="EA901" s="92"/>
      <c r="EB901" s="92"/>
      <c r="EC901" s="92"/>
      <c r="ED901" s="92"/>
      <c r="EE901" s="114"/>
      <c r="ER901" s="31" t="str">
        <f>'Avoided Cost Case'!ER901</f>
        <v>Hide Row</v>
      </c>
    </row>
    <row r="902" spans="3:148" hidden="1">
      <c r="C902" s="28" t="str">
        <f>'Avoided Cost Case'!C902</f>
        <v>Latigo Wind Park QF</v>
      </c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2"/>
      <c r="AF902" s="92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2"/>
      <c r="AV902" s="92"/>
      <c r="AW902" s="92"/>
      <c r="AX902" s="92"/>
      <c r="AY902" s="92"/>
      <c r="AZ902" s="92"/>
      <c r="BA902" s="92"/>
      <c r="BB902" s="92"/>
      <c r="BC902" s="92"/>
      <c r="BD902" s="92"/>
      <c r="BE902" s="92"/>
      <c r="BF902" s="92"/>
      <c r="BG902" s="92"/>
      <c r="BH902" s="92"/>
      <c r="BI902" s="92"/>
      <c r="BJ902" s="92"/>
      <c r="BK902" s="92"/>
      <c r="BL902" s="92"/>
      <c r="BM902" s="92"/>
      <c r="BN902" s="92"/>
      <c r="BO902" s="92"/>
      <c r="BP902" s="92"/>
      <c r="BQ902" s="92"/>
      <c r="BR902" s="92"/>
      <c r="BS902" s="92"/>
      <c r="BT902" s="92"/>
      <c r="BU902" s="92"/>
      <c r="BV902" s="92"/>
      <c r="BW902" s="92"/>
      <c r="BX902" s="92"/>
      <c r="BY902" s="92"/>
      <c r="BZ902" s="92"/>
      <c r="CA902" s="92"/>
      <c r="CB902" s="92"/>
      <c r="CC902" s="92"/>
      <c r="CD902" s="92"/>
      <c r="CE902" s="92"/>
      <c r="CF902" s="92"/>
      <c r="CG902" s="92"/>
      <c r="CH902" s="92"/>
      <c r="CI902" s="92"/>
      <c r="CJ902" s="92"/>
      <c r="CK902" s="92"/>
      <c r="CL902" s="92"/>
      <c r="CM902" s="92"/>
      <c r="CN902" s="92"/>
      <c r="CO902" s="92"/>
      <c r="CP902" s="92"/>
      <c r="CQ902" s="92"/>
      <c r="CR902" s="92"/>
      <c r="CS902" s="92"/>
      <c r="CT902" s="92"/>
      <c r="CU902" s="92"/>
      <c r="CV902" s="92"/>
      <c r="CW902" s="92"/>
      <c r="CX902" s="92"/>
      <c r="CY902" s="92"/>
      <c r="CZ902" s="92"/>
      <c r="DA902" s="92"/>
      <c r="DB902" s="92"/>
      <c r="DC902" s="92"/>
      <c r="DD902" s="92"/>
      <c r="DE902" s="92"/>
      <c r="DF902" s="92"/>
      <c r="DG902" s="92"/>
      <c r="DH902" s="92"/>
      <c r="DI902" s="92"/>
      <c r="DJ902" s="92"/>
      <c r="DK902" s="92"/>
      <c r="DL902" s="92"/>
      <c r="DM902" s="92"/>
      <c r="DN902" s="92"/>
      <c r="DO902" s="92"/>
      <c r="DP902" s="92"/>
      <c r="DQ902" s="92"/>
      <c r="DR902" s="92"/>
      <c r="DS902" s="92"/>
      <c r="DT902" s="92"/>
      <c r="DU902" s="92"/>
      <c r="DV902" s="92"/>
      <c r="DW902" s="92"/>
      <c r="DX902" s="92"/>
      <c r="DY902" s="92"/>
      <c r="DZ902" s="92"/>
      <c r="EA902" s="92"/>
      <c r="EB902" s="92"/>
      <c r="EC902" s="92"/>
      <c r="ED902" s="92"/>
      <c r="EE902" s="114"/>
      <c r="ER902" s="31" t="str">
        <f>'Avoided Cost Case'!ER902</f>
        <v xml:space="preserve"> - </v>
      </c>
    </row>
    <row r="903" spans="3:148" hidden="1">
      <c r="C903" s="28" t="str">
        <f>'Avoided Cost Case'!C903</f>
        <v>Long Ridge Wind I QF</v>
      </c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2"/>
      <c r="AF903" s="92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2"/>
      <c r="AV903" s="92"/>
      <c r="AW903" s="92"/>
      <c r="AX903" s="92"/>
      <c r="AY903" s="92"/>
      <c r="AZ903" s="92"/>
      <c r="BA903" s="92"/>
      <c r="BB903" s="92"/>
      <c r="BC903" s="92"/>
      <c r="BD903" s="92"/>
      <c r="BE903" s="92"/>
      <c r="BF903" s="92"/>
      <c r="BG903" s="92"/>
      <c r="BH903" s="92"/>
      <c r="BI903" s="92"/>
      <c r="BJ903" s="92"/>
      <c r="BK903" s="92"/>
      <c r="BL903" s="92"/>
      <c r="BM903" s="92"/>
      <c r="BN903" s="92"/>
      <c r="BO903" s="92"/>
      <c r="BP903" s="92"/>
      <c r="BQ903" s="92"/>
      <c r="BR903" s="92"/>
      <c r="BS903" s="92"/>
      <c r="BT903" s="92"/>
      <c r="BU903" s="92"/>
      <c r="BV903" s="92"/>
      <c r="BW903" s="92"/>
      <c r="BX903" s="92"/>
      <c r="BY903" s="92"/>
      <c r="BZ903" s="92"/>
      <c r="CA903" s="92"/>
      <c r="CB903" s="92"/>
      <c r="CC903" s="92"/>
      <c r="CD903" s="92"/>
      <c r="CE903" s="92"/>
      <c r="CF903" s="92"/>
      <c r="CG903" s="92"/>
      <c r="CH903" s="92"/>
      <c r="CI903" s="92"/>
      <c r="CJ903" s="92"/>
      <c r="CK903" s="92"/>
      <c r="CL903" s="92"/>
      <c r="CM903" s="92"/>
      <c r="CN903" s="92"/>
      <c r="CO903" s="92"/>
      <c r="CP903" s="92"/>
      <c r="CQ903" s="92"/>
      <c r="CR903" s="92"/>
      <c r="CS903" s="92"/>
      <c r="CT903" s="92"/>
      <c r="CU903" s="92"/>
      <c r="CV903" s="92"/>
      <c r="CW903" s="92"/>
      <c r="CX903" s="92"/>
      <c r="CY903" s="92"/>
      <c r="CZ903" s="92"/>
      <c r="DA903" s="92"/>
      <c r="DB903" s="92"/>
      <c r="DC903" s="92"/>
      <c r="DD903" s="92"/>
      <c r="DE903" s="92"/>
      <c r="DF903" s="92"/>
      <c r="DG903" s="92"/>
      <c r="DH903" s="92"/>
      <c r="DI903" s="92"/>
      <c r="DJ903" s="92"/>
      <c r="DK903" s="92"/>
      <c r="DL903" s="92"/>
      <c r="DM903" s="92"/>
      <c r="DN903" s="92"/>
      <c r="DO903" s="92"/>
      <c r="DP903" s="92"/>
      <c r="DQ903" s="92"/>
      <c r="DR903" s="92"/>
      <c r="DS903" s="92"/>
      <c r="DT903" s="92"/>
      <c r="DU903" s="92"/>
      <c r="DV903" s="92"/>
      <c r="DW903" s="92"/>
      <c r="DX903" s="92"/>
      <c r="DY903" s="92"/>
      <c r="DZ903" s="92"/>
      <c r="EA903" s="92"/>
      <c r="EB903" s="92"/>
      <c r="EC903" s="92"/>
      <c r="ED903" s="92"/>
      <c r="EE903" s="114"/>
      <c r="ER903" s="31" t="str">
        <f>'Avoided Cost Case'!ER903</f>
        <v>Hide Row</v>
      </c>
    </row>
    <row r="904" spans="3:148" hidden="1">
      <c r="C904" s="28" t="str">
        <f>'Avoided Cost Case'!C904</f>
        <v>Long Ridge Wind II QF</v>
      </c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2"/>
      <c r="AV904" s="92"/>
      <c r="AW904" s="92"/>
      <c r="AX904" s="92"/>
      <c r="AY904" s="92"/>
      <c r="AZ904" s="92"/>
      <c r="BA904" s="92"/>
      <c r="BB904" s="92"/>
      <c r="BC904" s="92"/>
      <c r="BD904" s="92"/>
      <c r="BE904" s="92"/>
      <c r="BF904" s="92"/>
      <c r="BG904" s="92"/>
      <c r="BH904" s="92"/>
      <c r="BI904" s="92"/>
      <c r="BJ904" s="92"/>
      <c r="BK904" s="92"/>
      <c r="BL904" s="92"/>
      <c r="BM904" s="92"/>
      <c r="BN904" s="92"/>
      <c r="BO904" s="92"/>
      <c r="BP904" s="92"/>
      <c r="BQ904" s="92"/>
      <c r="BR904" s="92"/>
      <c r="BS904" s="92"/>
      <c r="BT904" s="92"/>
      <c r="BU904" s="92"/>
      <c r="BV904" s="92"/>
      <c r="BW904" s="92"/>
      <c r="BX904" s="92"/>
      <c r="BY904" s="92"/>
      <c r="BZ904" s="92"/>
      <c r="CA904" s="92"/>
      <c r="CB904" s="92"/>
      <c r="CC904" s="92"/>
      <c r="CD904" s="92"/>
      <c r="CE904" s="92"/>
      <c r="CF904" s="92"/>
      <c r="CG904" s="92"/>
      <c r="CH904" s="92"/>
      <c r="CI904" s="92"/>
      <c r="CJ904" s="92"/>
      <c r="CK904" s="92"/>
      <c r="CL904" s="92"/>
      <c r="CM904" s="92"/>
      <c r="CN904" s="92"/>
      <c r="CO904" s="92"/>
      <c r="CP904" s="92"/>
      <c r="CQ904" s="92"/>
      <c r="CR904" s="92"/>
      <c r="CS904" s="92"/>
      <c r="CT904" s="92"/>
      <c r="CU904" s="92"/>
      <c r="CV904" s="92"/>
      <c r="CW904" s="92"/>
      <c r="CX904" s="92"/>
      <c r="CY904" s="92"/>
      <c r="CZ904" s="92"/>
      <c r="DA904" s="92"/>
      <c r="DB904" s="92"/>
      <c r="DC904" s="92"/>
      <c r="DD904" s="92"/>
      <c r="DE904" s="92"/>
      <c r="DF904" s="92"/>
      <c r="DG904" s="92"/>
      <c r="DH904" s="92"/>
      <c r="DI904" s="92"/>
      <c r="DJ904" s="92"/>
      <c r="DK904" s="92"/>
      <c r="DL904" s="92"/>
      <c r="DM904" s="92"/>
      <c r="DN904" s="92"/>
      <c r="DO904" s="92"/>
      <c r="DP904" s="92"/>
      <c r="DQ904" s="92"/>
      <c r="DR904" s="92"/>
      <c r="DS904" s="92"/>
      <c r="DT904" s="92"/>
      <c r="DU904" s="92"/>
      <c r="DV904" s="92"/>
      <c r="DW904" s="92"/>
      <c r="DX904" s="92"/>
      <c r="DY904" s="92"/>
      <c r="DZ904" s="92"/>
      <c r="EA904" s="92"/>
      <c r="EB904" s="92"/>
      <c r="EC904" s="92"/>
      <c r="ED904" s="92"/>
      <c r="EE904" s="114"/>
      <c r="ER904" s="31" t="str">
        <f>'Avoided Cost Case'!ER904</f>
        <v>Hide Row</v>
      </c>
    </row>
    <row r="905" spans="3:148" hidden="1">
      <c r="C905" s="28" t="str">
        <f>'Avoided Cost Case'!C905</f>
        <v>Mountain Wind 1 p367721 QF</v>
      </c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2"/>
      <c r="AF905" s="92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2"/>
      <c r="AV905" s="92"/>
      <c r="AW905" s="92"/>
      <c r="AX905" s="92"/>
      <c r="AY905" s="92"/>
      <c r="AZ905" s="92"/>
      <c r="BA905" s="92"/>
      <c r="BB905" s="92"/>
      <c r="BC905" s="92"/>
      <c r="BD905" s="92"/>
      <c r="BE905" s="92"/>
      <c r="BF905" s="92"/>
      <c r="BG905" s="92"/>
      <c r="BH905" s="92"/>
      <c r="BI905" s="92"/>
      <c r="BJ905" s="92"/>
      <c r="BK905" s="92"/>
      <c r="BL905" s="92"/>
      <c r="BM905" s="92"/>
      <c r="BN905" s="92"/>
      <c r="BO905" s="92"/>
      <c r="BP905" s="92"/>
      <c r="BQ905" s="92"/>
      <c r="BR905" s="92"/>
      <c r="BS905" s="92"/>
      <c r="BT905" s="92"/>
      <c r="BU905" s="92"/>
      <c r="BV905" s="92"/>
      <c r="BW905" s="92"/>
      <c r="BX905" s="92"/>
      <c r="BY905" s="92"/>
      <c r="BZ905" s="92"/>
      <c r="CA905" s="92"/>
      <c r="CB905" s="92"/>
      <c r="CC905" s="92"/>
      <c r="CD905" s="92"/>
      <c r="CE905" s="92"/>
      <c r="CF905" s="92"/>
      <c r="CG905" s="92"/>
      <c r="CH905" s="92"/>
      <c r="CI905" s="92"/>
      <c r="CJ905" s="92"/>
      <c r="CK905" s="92"/>
      <c r="CL905" s="92"/>
      <c r="CM905" s="92"/>
      <c r="CN905" s="92"/>
      <c r="CO905" s="92"/>
      <c r="CP905" s="92"/>
      <c r="CQ905" s="92"/>
      <c r="CR905" s="92"/>
      <c r="CS905" s="92"/>
      <c r="CT905" s="92"/>
      <c r="CU905" s="92"/>
      <c r="CV905" s="92"/>
      <c r="CW905" s="92"/>
      <c r="CX905" s="92"/>
      <c r="CY905" s="92"/>
      <c r="CZ905" s="92"/>
      <c r="DA905" s="92"/>
      <c r="DB905" s="92"/>
      <c r="DC905" s="92"/>
      <c r="DD905" s="92"/>
      <c r="DE905" s="92"/>
      <c r="DF905" s="92"/>
      <c r="DG905" s="92"/>
      <c r="DH905" s="92"/>
      <c r="DI905" s="92"/>
      <c r="DJ905" s="92"/>
      <c r="DK905" s="92"/>
      <c r="DL905" s="92"/>
      <c r="DM905" s="92"/>
      <c r="DN905" s="92"/>
      <c r="DO905" s="92"/>
      <c r="DP905" s="92"/>
      <c r="DQ905" s="92"/>
      <c r="DR905" s="92"/>
      <c r="DS905" s="92"/>
      <c r="DT905" s="92"/>
      <c r="DU905" s="92"/>
      <c r="DV905" s="92"/>
      <c r="DW905" s="92"/>
      <c r="DX905" s="92"/>
      <c r="DY905" s="92"/>
      <c r="DZ905" s="92"/>
      <c r="EA905" s="92"/>
      <c r="EB905" s="92"/>
      <c r="EC905" s="92"/>
      <c r="ED905" s="92"/>
      <c r="EE905" s="114"/>
      <c r="ER905" s="31" t="str">
        <f>'Avoided Cost Case'!ER905</f>
        <v xml:space="preserve"> - </v>
      </c>
    </row>
    <row r="906" spans="3:148" hidden="1">
      <c r="C906" s="28" t="str">
        <f>'Avoided Cost Case'!C906</f>
        <v>Mountain Wind 2 p398449 QF</v>
      </c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2"/>
      <c r="AF906" s="92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2"/>
      <c r="AV906" s="92"/>
      <c r="AW906" s="92"/>
      <c r="AX906" s="92"/>
      <c r="AY906" s="92"/>
      <c r="AZ906" s="92"/>
      <c r="BA906" s="92"/>
      <c r="BB906" s="92"/>
      <c r="BC906" s="92"/>
      <c r="BD906" s="92"/>
      <c r="BE906" s="92"/>
      <c r="BF906" s="92"/>
      <c r="BG906" s="92"/>
      <c r="BH906" s="92"/>
      <c r="BI906" s="92"/>
      <c r="BJ906" s="92"/>
      <c r="BK906" s="92"/>
      <c r="BL906" s="92"/>
      <c r="BM906" s="92"/>
      <c r="BN906" s="92"/>
      <c r="BO906" s="92"/>
      <c r="BP906" s="92"/>
      <c r="BQ906" s="92"/>
      <c r="BR906" s="92"/>
      <c r="BS906" s="92"/>
      <c r="BT906" s="92"/>
      <c r="BU906" s="92"/>
      <c r="BV906" s="92"/>
      <c r="BW906" s="92"/>
      <c r="BX906" s="92"/>
      <c r="BY906" s="92"/>
      <c r="BZ906" s="92"/>
      <c r="CA906" s="92"/>
      <c r="CB906" s="92"/>
      <c r="CC906" s="92"/>
      <c r="CD906" s="92"/>
      <c r="CE906" s="92"/>
      <c r="CF906" s="92"/>
      <c r="CG906" s="92"/>
      <c r="CH906" s="92"/>
      <c r="CI906" s="92"/>
      <c r="CJ906" s="92"/>
      <c r="CK906" s="92"/>
      <c r="CL906" s="92"/>
      <c r="CM906" s="92"/>
      <c r="CN906" s="92"/>
      <c r="CO906" s="92"/>
      <c r="CP906" s="92"/>
      <c r="CQ906" s="92"/>
      <c r="CR906" s="92"/>
      <c r="CS906" s="92"/>
      <c r="CT906" s="92"/>
      <c r="CU906" s="92"/>
      <c r="CV906" s="92"/>
      <c r="CW906" s="92"/>
      <c r="CX906" s="92"/>
      <c r="CY906" s="92"/>
      <c r="CZ906" s="92"/>
      <c r="DA906" s="92"/>
      <c r="DB906" s="92"/>
      <c r="DC906" s="92"/>
      <c r="DD906" s="92"/>
      <c r="DE906" s="92"/>
      <c r="DF906" s="92"/>
      <c r="DG906" s="92"/>
      <c r="DH906" s="92"/>
      <c r="DI906" s="92"/>
      <c r="DJ906" s="92"/>
      <c r="DK906" s="92"/>
      <c r="DL906" s="92"/>
      <c r="DM906" s="92"/>
      <c r="DN906" s="92"/>
      <c r="DO906" s="92"/>
      <c r="DP906" s="92"/>
      <c r="DQ906" s="92"/>
      <c r="DR906" s="92"/>
      <c r="DS906" s="92"/>
      <c r="DT906" s="92"/>
      <c r="DU906" s="92"/>
      <c r="DV906" s="92"/>
      <c r="DW906" s="92"/>
      <c r="DX906" s="92"/>
      <c r="DY906" s="92"/>
      <c r="DZ906" s="92"/>
      <c r="EA906" s="92"/>
      <c r="EB906" s="92"/>
      <c r="EC906" s="92"/>
      <c r="ED906" s="92"/>
      <c r="EE906" s="114"/>
      <c r="ER906" s="31" t="str">
        <f>'Avoided Cost Case'!ER906</f>
        <v xml:space="preserve"> - </v>
      </c>
    </row>
    <row r="907" spans="3:148" hidden="1">
      <c r="C907" s="28" t="str">
        <f>'Avoided Cost Case'!C907</f>
        <v>North Point Wind QF</v>
      </c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2"/>
      <c r="AV907" s="92"/>
      <c r="AW907" s="92"/>
      <c r="AX907" s="92"/>
      <c r="AY907" s="92"/>
      <c r="AZ907" s="92"/>
      <c r="BA907" s="92"/>
      <c r="BB907" s="92"/>
      <c r="BC907" s="92"/>
      <c r="BD907" s="92"/>
      <c r="BE907" s="92"/>
      <c r="BF907" s="92"/>
      <c r="BG907" s="92"/>
      <c r="BH907" s="92"/>
      <c r="BI907" s="92"/>
      <c r="BJ907" s="92"/>
      <c r="BK907" s="92"/>
      <c r="BL907" s="92"/>
      <c r="BM907" s="92"/>
      <c r="BN907" s="92"/>
      <c r="BO907" s="92"/>
      <c r="BP907" s="92"/>
      <c r="BQ907" s="92"/>
      <c r="BR907" s="92"/>
      <c r="BS907" s="92"/>
      <c r="BT907" s="92"/>
      <c r="BU907" s="92"/>
      <c r="BV907" s="92"/>
      <c r="BW907" s="92"/>
      <c r="BX907" s="92"/>
      <c r="BY907" s="92"/>
      <c r="BZ907" s="92"/>
      <c r="CA907" s="92"/>
      <c r="CB907" s="92"/>
      <c r="CC907" s="92"/>
      <c r="CD907" s="92"/>
      <c r="CE907" s="92"/>
      <c r="CF907" s="92"/>
      <c r="CG907" s="92"/>
      <c r="CH907" s="92"/>
      <c r="CI907" s="92"/>
      <c r="CJ907" s="92"/>
      <c r="CK907" s="92"/>
      <c r="CL907" s="92"/>
      <c r="CM907" s="92"/>
      <c r="CN907" s="92"/>
      <c r="CO907" s="92"/>
      <c r="CP907" s="92"/>
      <c r="CQ907" s="92"/>
      <c r="CR907" s="92"/>
      <c r="CS907" s="92"/>
      <c r="CT907" s="92"/>
      <c r="CU907" s="92"/>
      <c r="CV907" s="92"/>
      <c r="CW907" s="92"/>
      <c r="CX907" s="92"/>
      <c r="CY907" s="92"/>
      <c r="CZ907" s="92"/>
      <c r="DA907" s="92"/>
      <c r="DB907" s="92"/>
      <c r="DC907" s="92"/>
      <c r="DD907" s="92"/>
      <c r="DE907" s="92"/>
      <c r="DF907" s="92"/>
      <c r="DG907" s="92"/>
      <c r="DH907" s="92"/>
      <c r="DI907" s="92"/>
      <c r="DJ907" s="92"/>
      <c r="DK907" s="92"/>
      <c r="DL907" s="92"/>
      <c r="DM907" s="92"/>
      <c r="DN907" s="92"/>
      <c r="DO907" s="92"/>
      <c r="DP907" s="92"/>
      <c r="DQ907" s="92"/>
      <c r="DR907" s="92"/>
      <c r="DS907" s="92"/>
      <c r="DT907" s="92"/>
      <c r="DU907" s="92"/>
      <c r="DV907" s="92"/>
      <c r="DW907" s="92"/>
      <c r="DX907" s="92"/>
      <c r="DY907" s="92"/>
      <c r="DZ907" s="92"/>
      <c r="EA907" s="92"/>
      <c r="EB907" s="92"/>
      <c r="EC907" s="92"/>
      <c r="ED907" s="92"/>
      <c r="EE907" s="114"/>
      <c r="ER907" s="31" t="str">
        <f>'Avoided Cost Case'!ER907</f>
        <v xml:space="preserve"> - </v>
      </c>
    </row>
    <row r="908" spans="3:148" hidden="1">
      <c r="C908" s="28" t="str">
        <f>'Avoided Cost Case'!C908</f>
        <v>OM Power I Geothermal QF</v>
      </c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2"/>
      <c r="AF908" s="92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2"/>
      <c r="AV908" s="92"/>
      <c r="AW908" s="92"/>
      <c r="AX908" s="92"/>
      <c r="AY908" s="92"/>
      <c r="AZ908" s="92"/>
      <c r="BA908" s="92"/>
      <c r="BB908" s="92"/>
      <c r="BC908" s="92"/>
      <c r="BD908" s="92"/>
      <c r="BE908" s="92"/>
      <c r="BF908" s="92"/>
      <c r="BG908" s="92"/>
      <c r="BH908" s="92"/>
      <c r="BI908" s="92"/>
      <c r="BJ908" s="92"/>
      <c r="BK908" s="92"/>
      <c r="BL908" s="92"/>
      <c r="BM908" s="92"/>
      <c r="BN908" s="92"/>
      <c r="BO908" s="92"/>
      <c r="BP908" s="92"/>
      <c r="BQ908" s="92"/>
      <c r="BR908" s="92"/>
      <c r="BS908" s="92"/>
      <c r="BT908" s="92"/>
      <c r="BU908" s="92"/>
      <c r="BV908" s="92"/>
      <c r="BW908" s="92"/>
      <c r="BX908" s="92"/>
      <c r="BY908" s="92"/>
      <c r="BZ908" s="92"/>
      <c r="CA908" s="92"/>
      <c r="CB908" s="92"/>
      <c r="CC908" s="92"/>
      <c r="CD908" s="92"/>
      <c r="CE908" s="92"/>
      <c r="CF908" s="92"/>
      <c r="CG908" s="92"/>
      <c r="CH908" s="92"/>
      <c r="CI908" s="92"/>
      <c r="CJ908" s="92"/>
      <c r="CK908" s="92"/>
      <c r="CL908" s="92"/>
      <c r="CM908" s="92"/>
      <c r="CN908" s="92"/>
      <c r="CO908" s="92"/>
      <c r="CP908" s="92"/>
      <c r="CQ908" s="92"/>
      <c r="CR908" s="92"/>
      <c r="CS908" s="92"/>
      <c r="CT908" s="92"/>
      <c r="CU908" s="92"/>
      <c r="CV908" s="92"/>
      <c r="CW908" s="92"/>
      <c r="CX908" s="92"/>
      <c r="CY908" s="92"/>
      <c r="CZ908" s="92"/>
      <c r="DA908" s="92"/>
      <c r="DB908" s="92"/>
      <c r="DC908" s="92"/>
      <c r="DD908" s="92"/>
      <c r="DE908" s="92"/>
      <c r="DF908" s="92"/>
      <c r="DG908" s="92"/>
      <c r="DH908" s="92"/>
      <c r="DI908" s="92"/>
      <c r="DJ908" s="92"/>
      <c r="DK908" s="92"/>
      <c r="DL908" s="92"/>
      <c r="DM908" s="92"/>
      <c r="DN908" s="92"/>
      <c r="DO908" s="92"/>
      <c r="DP908" s="92"/>
      <c r="DQ908" s="92"/>
      <c r="DR908" s="92"/>
      <c r="DS908" s="92"/>
      <c r="DT908" s="92"/>
      <c r="DU908" s="92"/>
      <c r="DV908" s="92"/>
      <c r="DW908" s="92"/>
      <c r="DX908" s="92"/>
      <c r="DY908" s="92"/>
      <c r="DZ908" s="92"/>
      <c r="EA908" s="92"/>
      <c r="EB908" s="92"/>
      <c r="EC908" s="92"/>
      <c r="ED908" s="92"/>
      <c r="EE908" s="114"/>
      <c r="ER908" s="31" t="str">
        <f>'Avoided Cost Case'!ER908</f>
        <v>Hide Row</v>
      </c>
    </row>
    <row r="909" spans="3:148" hidden="1">
      <c r="C909" s="28" t="str">
        <f>'Avoided Cost Case'!C909</f>
        <v>Oregon Sch 37 QFs</v>
      </c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2"/>
      <c r="AX909" s="92"/>
      <c r="AY909" s="92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2"/>
      <c r="BL909" s="92"/>
      <c r="BM909" s="92"/>
      <c r="BN909" s="92"/>
      <c r="BO909" s="92"/>
      <c r="BP909" s="92"/>
      <c r="BQ909" s="92"/>
      <c r="BR909" s="92"/>
      <c r="BS909" s="92"/>
      <c r="BT909" s="92"/>
      <c r="BU909" s="92"/>
      <c r="BV909" s="92"/>
      <c r="BW909" s="92"/>
      <c r="BX909" s="92"/>
      <c r="BY909" s="92"/>
      <c r="BZ909" s="92"/>
      <c r="CA909" s="92"/>
      <c r="CB909" s="92"/>
      <c r="CC909" s="92"/>
      <c r="CD909" s="92"/>
      <c r="CE909" s="92"/>
      <c r="CF909" s="92"/>
      <c r="CG909" s="92"/>
      <c r="CH909" s="92"/>
      <c r="CI909" s="92"/>
      <c r="CJ909" s="92"/>
      <c r="CK909" s="92"/>
      <c r="CL909" s="92"/>
      <c r="CM909" s="92"/>
      <c r="CN909" s="92"/>
      <c r="CO909" s="92"/>
      <c r="CP909" s="92"/>
      <c r="CQ909" s="92"/>
      <c r="CR909" s="92"/>
      <c r="CS909" s="92"/>
      <c r="CT909" s="92"/>
      <c r="CU909" s="92"/>
      <c r="CV909" s="92"/>
      <c r="CW909" s="92"/>
      <c r="CX909" s="92"/>
      <c r="CY909" s="92"/>
      <c r="CZ909" s="92"/>
      <c r="DA909" s="92"/>
      <c r="DB909" s="92"/>
      <c r="DC909" s="92"/>
      <c r="DD909" s="92"/>
      <c r="DE909" s="92"/>
      <c r="DF909" s="92"/>
      <c r="DG909" s="92"/>
      <c r="DH909" s="92"/>
      <c r="DI909" s="92"/>
      <c r="DJ909" s="92"/>
      <c r="DK909" s="92"/>
      <c r="DL909" s="92"/>
      <c r="DM909" s="92"/>
      <c r="DN909" s="92"/>
      <c r="DO909" s="92"/>
      <c r="DP909" s="92"/>
      <c r="DQ909" s="92"/>
      <c r="DR909" s="92"/>
      <c r="DS909" s="92"/>
      <c r="DT909" s="92"/>
      <c r="DU909" s="92"/>
      <c r="DV909" s="92"/>
      <c r="DW909" s="92"/>
      <c r="DX909" s="92"/>
      <c r="DY909" s="92"/>
      <c r="DZ909" s="92"/>
      <c r="EA909" s="92"/>
      <c r="EB909" s="92"/>
      <c r="EC909" s="92"/>
      <c r="ED909" s="92"/>
      <c r="EE909" s="114"/>
      <c r="ER909" s="31" t="str">
        <f>'Avoided Cost Case'!ER909</f>
        <v xml:space="preserve"> - </v>
      </c>
    </row>
    <row r="910" spans="3:148" hidden="1">
      <c r="C910" s="28" t="str">
        <f>'Avoided Cost Case'!C910</f>
        <v>Oregon Wind Farm QF</v>
      </c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2"/>
      <c r="AX910" s="92"/>
      <c r="AY910" s="92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2"/>
      <c r="BL910" s="92"/>
      <c r="BM910" s="92"/>
      <c r="BN910" s="92"/>
      <c r="BO910" s="92"/>
      <c r="BP910" s="92"/>
      <c r="BQ910" s="92"/>
      <c r="BR910" s="92"/>
      <c r="BS910" s="92"/>
      <c r="BT910" s="92"/>
      <c r="BU910" s="92"/>
      <c r="BV910" s="92"/>
      <c r="BW910" s="92"/>
      <c r="BX910" s="92"/>
      <c r="BY910" s="92"/>
      <c r="BZ910" s="92"/>
      <c r="CA910" s="92"/>
      <c r="CB910" s="92"/>
      <c r="CC910" s="92"/>
      <c r="CD910" s="92"/>
      <c r="CE910" s="92"/>
      <c r="CF910" s="92"/>
      <c r="CG910" s="92"/>
      <c r="CH910" s="92"/>
      <c r="CI910" s="92"/>
      <c r="CJ910" s="92"/>
      <c r="CK910" s="92"/>
      <c r="CL910" s="92"/>
      <c r="CM910" s="92"/>
      <c r="CN910" s="92"/>
      <c r="CO910" s="92"/>
      <c r="CP910" s="92"/>
      <c r="CQ910" s="92"/>
      <c r="CR910" s="92"/>
      <c r="CS910" s="92"/>
      <c r="CT910" s="92"/>
      <c r="CU910" s="92"/>
      <c r="CV910" s="92"/>
      <c r="CW910" s="92"/>
      <c r="CX910" s="92"/>
      <c r="CY910" s="92"/>
      <c r="CZ910" s="92"/>
      <c r="DA910" s="92"/>
      <c r="DB910" s="92"/>
      <c r="DC910" s="92"/>
      <c r="DD910" s="92"/>
      <c r="DE910" s="92"/>
      <c r="DF910" s="92"/>
      <c r="DG910" s="92"/>
      <c r="DH910" s="92"/>
      <c r="DI910" s="92"/>
      <c r="DJ910" s="92"/>
      <c r="DK910" s="92"/>
      <c r="DL910" s="92"/>
      <c r="DM910" s="92"/>
      <c r="DN910" s="92"/>
      <c r="DO910" s="92"/>
      <c r="DP910" s="92"/>
      <c r="DQ910" s="92"/>
      <c r="DR910" s="92"/>
      <c r="DS910" s="92"/>
      <c r="DT910" s="92"/>
      <c r="DU910" s="92"/>
      <c r="DV910" s="92"/>
      <c r="DW910" s="92"/>
      <c r="DX910" s="92"/>
      <c r="DY910" s="92"/>
      <c r="DZ910" s="92"/>
      <c r="EA910" s="92"/>
      <c r="EB910" s="92"/>
      <c r="EC910" s="92"/>
      <c r="ED910" s="92"/>
      <c r="EE910" s="114"/>
      <c r="ER910" s="31" t="str">
        <f>'Avoided Cost Case'!ER910</f>
        <v xml:space="preserve"> - </v>
      </c>
    </row>
    <row r="911" spans="3:148" hidden="1">
      <c r="C911" s="28" t="str">
        <f>'Avoided Cost Case'!C911</f>
        <v>Pavant Solar QF</v>
      </c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2"/>
      <c r="AX911" s="92"/>
      <c r="AY911" s="92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2"/>
      <c r="BL911" s="92"/>
      <c r="BM911" s="92"/>
      <c r="BN911" s="92"/>
      <c r="BO911" s="92"/>
      <c r="BP911" s="92"/>
      <c r="BQ911" s="92"/>
      <c r="BR911" s="92"/>
      <c r="BS911" s="92"/>
      <c r="BT911" s="92"/>
      <c r="BU911" s="92"/>
      <c r="BV911" s="92"/>
      <c r="BW911" s="92"/>
      <c r="BX911" s="92"/>
      <c r="BY911" s="92"/>
      <c r="BZ911" s="92"/>
      <c r="CA911" s="92"/>
      <c r="CB911" s="92"/>
      <c r="CC911" s="92"/>
      <c r="CD911" s="92"/>
      <c r="CE911" s="92"/>
      <c r="CF911" s="92"/>
      <c r="CG911" s="92"/>
      <c r="CH911" s="92"/>
      <c r="CI911" s="92"/>
      <c r="CJ911" s="92"/>
      <c r="CK911" s="92"/>
      <c r="CL911" s="92"/>
      <c r="CM911" s="92"/>
      <c r="CN911" s="92"/>
      <c r="CO911" s="92"/>
      <c r="CP911" s="92"/>
      <c r="CQ911" s="92"/>
      <c r="CR911" s="92"/>
      <c r="CS911" s="92"/>
      <c r="CT911" s="92"/>
      <c r="CU911" s="92"/>
      <c r="CV911" s="92"/>
      <c r="CW911" s="92"/>
      <c r="CX911" s="92"/>
      <c r="CY911" s="92"/>
      <c r="CZ911" s="92"/>
      <c r="DA911" s="92"/>
      <c r="DB911" s="92"/>
      <c r="DC911" s="92"/>
      <c r="DD911" s="92"/>
      <c r="DE911" s="92"/>
      <c r="DF911" s="92"/>
      <c r="DG911" s="92"/>
      <c r="DH911" s="92"/>
      <c r="DI911" s="92"/>
      <c r="DJ911" s="92"/>
      <c r="DK911" s="92"/>
      <c r="DL911" s="92"/>
      <c r="DM911" s="92"/>
      <c r="DN911" s="92"/>
      <c r="DO911" s="92"/>
      <c r="DP911" s="92"/>
      <c r="DQ911" s="92"/>
      <c r="DR911" s="92"/>
      <c r="DS911" s="92"/>
      <c r="DT911" s="92"/>
      <c r="DU911" s="92"/>
      <c r="DV911" s="92"/>
      <c r="DW911" s="92"/>
      <c r="DX911" s="92"/>
      <c r="DY911" s="92"/>
      <c r="DZ911" s="92"/>
      <c r="EA911" s="92"/>
      <c r="EB911" s="92"/>
      <c r="EC911" s="92"/>
      <c r="ED911" s="92"/>
      <c r="EE911" s="114"/>
      <c r="ER911" s="31" t="str">
        <f>'Avoided Cost Case'!ER911</f>
        <v>Hide Row</v>
      </c>
    </row>
    <row r="912" spans="3:148" hidden="1">
      <c r="C912" s="28" t="str">
        <f>'Avoided Cost Case'!C912</f>
        <v>Pioneer Wind Park I QF</v>
      </c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2"/>
      <c r="AF912" s="92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2"/>
      <c r="AV912" s="92"/>
      <c r="AW912" s="92"/>
      <c r="AX912" s="92"/>
      <c r="AY912" s="92"/>
      <c r="AZ912" s="92"/>
      <c r="BA912" s="92"/>
      <c r="BB912" s="92"/>
      <c r="BC912" s="92"/>
      <c r="BD912" s="92"/>
      <c r="BE912" s="92"/>
      <c r="BF912" s="92"/>
      <c r="BG912" s="92"/>
      <c r="BH912" s="92"/>
      <c r="BI912" s="92"/>
      <c r="BJ912" s="92"/>
      <c r="BK912" s="92"/>
      <c r="BL912" s="92"/>
      <c r="BM912" s="92"/>
      <c r="BN912" s="92"/>
      <c r="BO912" s="92"/>
      <c r="BP912" s="92"/>
      <c r="BQ912" s="92"/>
      <c r="BR912" s="92"/>
      <c r="BS912" s="92"/>
      <c r="BT912" s="92"/>
      <c r="BU912" s="92"/>
      <c r="BV912" s="92"/>
      <c r="BW912" s="92"/>
      <c r="BX912" s="92"/>
      <c r="BY912" s="92"/>
      <c r="BZ912" s="92"/>
      <c r="CA912" s="92"/>
      <c r="CB912" s="92"/>
      <c r="CC912" s="92"/>
      <c r="CD912" s="92"/>
      <c r="CE912" s="92"/>
      <c r="CF912" s="92"/>
      <c r="CG912" s="92"/>
      <c r="CH912" s="92"/>
      <c r="CI912" s="92"/>
      <c r="CJ912" s="92"/>
      <c r="CK912" s="92"/>
      <c r="CL912" s="92"/>
      <c r="CM912" s="92"/>
      <c r="CN912" s="92"/>
      <c r="CO912" s="92"/>
      <c r="CP912" s="92"/>
      <c r="CQ912" s="92"/>
      <c r="CR912" s="92"/>
      <c r="CS912" s="92"/>
      <c r="CT912" s="92"/>
      <c r="CU912" s="92"/>
      <c r="CV912" s="92"/>
      <c r="CW912" s="92"/>
      <c r="CX912" s="92"/>
      <c r="CY912" s="92"/>
      <c r="CZ912" s="92"/>
      <c r="DA912" s="92"/>
      <c r="DB912" s="92"/>
      <c r="DC912" s="92"/>
      <c r="DD912" s="92"/>
      <c r="DE912" s="92"/>
      <c r="DF912" s="92"/>
      <c r="DG912" s="92"/>
      <c r="DH912" s="92"/>
      <c r="DI912" s="92"/>
      <c r="DJ912" s="92"/>
      <c r="DK912" s="92"/>
      <c r="DL912" s="92"/>
      <c r="DM912" s="92"/>
      <c r="DN912" s="92"/>
      <c r="DO912" s="92"/>
      <c r="DP912" s="92"/>
      <c r="DQ912" s="92"/>
      <c r="DR912" s="92"/>
      <c r="DS912" s="92"/>
      <c r="DT912" s="92"/>
      <c r="DU912" s="92"/>
      <c r="DV912" s="92"/>
      <c r="DW912" s="92"/>
      <c r="DX912" s="92"/>
      <c r="DY912" s="92"/>
      <c r="DZ912" s="92"/>
      <c r="EA912" s="92"/>
      <c r="EB912" s="92"/>
      <c r="EC912" s="92"/>
      <c r="ED912" s="92"/>
      <c r="EE912" s="114"/>
      <c r="ER912" s="31" t="str">
        <f>'Avoided Cost Case'!ER912</f>
        <v xml:space="preserve"> - </v>
      </c>
    </row>
    <row r="913" spans="2:148" hidden="1">
      <c r="C913" s="28" t="str">
        <f>'Avoided Cost Case'!C913</f>
        <v>Power County North Wind QF p575612</v>
      </c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2"/>
      <c r="AF913" s="92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2"/>
      <c r="AV913" s="92"/>
      <c r="AW913" s="92"/>
      <c r="AX913" s="92"/>
      <c r="AY913" s="92"/>
      <c r="AZ913" s="92"/>
      <c r="BA913" s="92"/>
      <c r="BB913" s="92"/>
      <c r="BC913" s="92"/>
      <c r="BD913" s="92"/>
      <c r="BE913" s="92"/>
      <c r="BF913" s="92"/>
      <c r="BG913" s="92"/>
      <c r="BH913" s="92"/>
      <c r="BI913" s="92"/>
      <c r="BJ913" s="92"/>
      <c r="BK913" s="92"/>
      <c r="BL913" s="92"/>
      <c r="BM913" s="92"/>
      <c r="BN913" s="92"/>
      <c r="BO913" s="92"/>
      <c r="BP913" s="92"/>
      <c r="BQ913" s="92"/>
      <c r="BR913" s="92"/>
      <c r="BS913" s="92"/>
      <c r="BT913" s="92"/>
      <c r="BU913" s="92"/>
      <c r="BV913" s="92"/>
      <c r="BW913" s="92"/>
      <c r="BX913" s="92"/>
      <c r="BY913" s="92"/>
      <c r="BZ913" s="92"/>
      <c r="CA913" s="92"/>
      <c r="CB913" s="92"/>
      <c r="CC913" s="92"/>
      <c r="CD913" s="92"/>
      <c r="CE913" s="92"/>
      <c r="CF913" s="92"/>
      <c r="CG913" s="92"/>
      <c r="CH913" s="92"/>
      <c r="CI913" s="92"/>
      <c r="CJ913" s="92"/>
      <c r="CK913" s="92"/>
      <c r="CL913" s="92"/>
      <c r="CM913" s="92"/>
      <c r="CN913" s="92"/>
      <c r="CO913" s="92"/>
      <c r="CP913" s="92"/>
      <c r="CQ913" s="92"/>
      <c r="CR913" s="92"/>
      <c r="CS913" s="92"/>
      <c r="CT913" s="92"/>
      <c r="CU913" s="92"/>
      <c r="CV913" s="92"/>
      <c r="CW913" s="92"/>
      <c r="CX913" s="92"/>
      <c r="CY913" s="92"/>
      <c r="CZ913" s="92"/>
      <c r="DA913" s="92"/>
      <c r="DB913" s="92"/>
      <c r="DC913" s="92"/>
      <c r="DD913" s="92"/>
      <c r="DE913" s="92"/>
      <c r="DF913" s="92"/>
      <c r="DG913" s="92"/>
      <c r="DH913" s="92"/>
      <c r="DI913" s="92"/>
      <c r="DJ913" s="92"/>
      <c r="DK913" s="92"/>
      <c r="DL913" s="92"/>
      <c r="DM913" s="92"/>
      <c r="DN913" s="92"/>
      <c r="DO913" s="92"/>
      <c r="DP913" s="92"/>
      <c r="DQ913" s="92"/>
      <c r="DR913" s="92"/>
      <c r="DS913" s="92"/>
      <c r="DT913" s="92"/>
      <c r="DU913" s="92"/>
      <c r="DV913" s="92"/>
      <c r="DW913" s="92"/>
      <c r="DX913" s="92"/>
      <c r="DY913" s="92"/>
      <c r="DZ913" s="92"/>
      <c r="EA913" s="92"/>
      <c r="EB913" s="92"/>
      <c r="EC913" s="92"/>
      <c r="ED913" s="92"/>
      <c r="EE913" s="114"/>
      <c r="ER913" s="31" t="str">
        <f>'Avoided Cost Case'!ER913</f>
        <v xml:space="preserve"> - </v>
      </c>
    </row>
    <row r="914" spans="2:148" hidden="1">
      <c r="C914" s="28" t="str">
        <f>'Avoided Cost Case'!C914</f>
        <v>Power County South Wind QF p575614</v>
      </c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2"/>
      <c r="AF914" s="92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2"/>
      <c r="AV914" s="92"/>
      <c r="AW914" s="92"/>
      <c r="AX914" s="92"/>
      <c r="AY914" s="92"/>
      <c r="AZ914" s="92"/>
      <c r="BA914" s="92"/>
      <c r="BB914" s="92"/>
      <c r="BC914" s="92"/>
      <c r="BD914" s="92"/>
      <c r="BE914" s="92"/>
      <c r="BF914" s="92"/>
      <c r="BG914" s="92"/>
      <c r="BH914" s="92"/>
      <c r="BI914" s="92"/>
      <c r="BJ914" s="92"/>
      <c r="BK914" s="92"/>
      <c r="BL914" s="92"/>
      <c r="BM914" s="92"/>
      <c r="BN914" s="92"/>
      <c r="BO914" s="92"/>
      <c r="BP914" s="92"/>
      <c r="BQ914" s="92"/>
      <c r="BR914" s="92"/>
      <c r="BS914" s="92"/>
      <c r="BT914" s="92"/>
      <c r="BU914" s="92"/>
      <c r="BV914" s="92"/>
      <c r="BW914" s="92"/>
      <c r="BX914" s="92"/>
      <c r="BY914" s="92"/>
      <c r="BZ914" s="92"/>
      <c r="CA914" s="92"/>
      <c r="CB914" s="92"/>
      <c r="CC914" s="92"/>
      <c r="CD914" s="92"/>
      <c r="CE914" s="92"/>
      <c r="CF914" s="92"/>
      <c r="CG914" s="92"/>
      <c r="CH914" s="92"/>
      <c r="CI914" s="92"/>
      <c r="CJ914" s="92"/>
      <c r="CK914" s="92"/>
      <c r="CL914" s="92"/>
      <c r="CM914" s="92"/>
      <c r="CN914" s="92"/>
      <c r="CO914" s="92"/>
      <c r="CP914" s="92"/>
      <c r="CQ914" s="92"/>
      <c r="CR914" s="92"/>
      <c r="CS914" s="92"/>
      <c r="CT914" s="92"/>
      <c r="CU914" s="92"/>
      <c r="CV914" s="92"/>
      <c r="CW914" s="92"/>
      <c r="CX914" s="92"/>
      <c r="CY914" s="92"/>
      <c r="CZ914" s="92"/>
      <c r="DA914" s="92"/>
      <c r="DB914" s="92"/>
      <c r="DC914" s="92"/>
      <c r="DD914" s="92"/>
      <c r="DE914" s="92"/>
      <c r="DF914" s="92"/>
      <c r="DG914" s="92"/>
      <c r="DH914" s="92"/>
      <c r="DI914" s="92"/>
      <c r="DJ914" s="92"/>
      <c r="DK914" s="92"/>
      <c r="DL914" s="92"/>
      <c r="DM914" s="92"/>
      <c r="DN914" s="92"/>
      <c r="DO914" s="92"/>
      <c r="DP914" s="92"/>
      <c r="DQ914" s="92"/>
      <c r="DR914" s="92"/>
      <c r="DS914" s="92"/>
      <c r="DT914" s="92"/>
      <c r="DU914" s="92"/>
      <c r="DV914" s="92"/>
      <c r="DW914" s="92"/>
      <c r="DX914" s="92"/>
      <c r="DY914" s="92"/>
      <c r="DZ914" s="92"/>
      <c r="EA914" s="92"/>
      <c r="EB914" s="92"/>
      <c r="EC914" s="92"/>
      <c r="ED914" s="92"/>
      <c r="EE914" s="114"/>
      <c r="ER914" s="31" t="str">
        <f>'Avoided Cost Case'!ER914</f>
        <v xml:space="preserve"> - </v>
      </c>
    </row>
    <row r="915" spans="2:148" hidden="1">
      <c r="C915" s="28" t="str">
        <f>'Avoided Cost Case'!C915</f>
        <v>Roseburg Dillard QF</v>
      </c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2"/>
      <c r="AF915" s="92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2"/>
      <c r="AV915" s="92"/>
      <c r="AW915" s="92"/>
      <c r="AX915" s="92"/>
      <c r="AY915" s="92"/>
      <c r="AZ915" s="92"/>
      <c r="BA915" s="92"/>
      <c r="BB915" s="92"/>
      <c r="BC915" s="92"/>
      <c r="BD915" s="92"/>
      <c r="BE915" s="92"/>
      <c r="BF915" s="92"/>
      <c r="BG915" s="92"/>
      <c r="BH915" s="92"/>
      <c r="BI915" s="92"/>
      <c r="BJ915" s="92"/>
      <c r="BK915" s="92"/>
      <c r="BL915" s="92"/>
      <c r="BM915" s="92"/>
      <c r="BN915" s="92"/>
      <c r="BO915" s="92"/>
      <c r="BP915" s="92"/>
      <c r="BQ915" s="92"/>
      <c r="BR915" s="92"/>
      <c r="BS915" s="92"/>
      <c r="BT915" s="92"/>
      <c r="BU915" s="92"/>
      <c r="BV915" s="92"/>
      <c r="BW915" s="92"/>
      <c r="BX915" s="92"/>
      <c r="BY915" s="92"/>
      <c r="BZ915" s="92"/>
      <c r="CA915" s="92"/>
      <c r="CB915" s="92"/>
      <c r="CC915" s="92"/>
      <c r="CD915" s="92"/>
      <c r="CE915" s="92"/>
      <c r="CF915" s="92"/>
      <c r="CG915" s="92"/>
      <c r="CH915" s="92"/>
      <c r="CI915" s="92"/>
      <c r="CJ915" s="92"/>
      <c r="CK915" s="92"/>
      <c r="CL915" s="92"/>
      <c r="CM915" s="92"/>
      <c r="CN915" s="92"/>
      <c r="CO915" s="92"/>
      <c r="CP915" s="92"/>
      <c r="CQ915" s="92"/>
      <c r="CR915" s="92"/>
      <c r="CS915" s="92"/>
      <c r="CT915" s="92"/>
      <c r="CU915" s="92"/>
      <c r="CV915" s="92"/>
      <c r="CW915" s="92"/>
      <c r="CX915" s="92"/>
      <c r="CY915" s="92"/>
      <c r="CZ915" s="92"/>
      <c r="DA915" s="92"/>
      <c r="DB915" s="92"/>
      <c r="DC915" s="92"/>
      <c r="DD915" s="92"/>
      <c r="DE915" s="92"/>
      <c r="DF915" s="92"/>
      <c r="DG915" s="92"/>
      <c r="DH915" s="92"/>
      <c r="DI915" s="92"/>
      <c r="DJ915" s="92"/>
      <c r="DK915" s="92"/>
      <c r="DL915" s="92"/>
      <c r="DM915" s="92"/>
      <c r="DN915" s="92"/>
      <c r="DO915" s="92"/>
      <c r="DP915" s="92"/>
      <c r="DQ915" s="92"/>
      <c r="DR915" s="92"/>
      <c r="DS915" s="92"/>
      <c r="DT915" s="92"/>
      <c r="DU915" s="92"/>
      <c r="DV915" s="92"/>
      <c r="DW915" s="92"/>
      <c r="DX915" s="92"/>
      <c r="DY915" s="92"/>
      <c r="DZ915" s="92"/>
      <c r="EA915" s="92"/>
      <c r="EB915" s="92"/>
      <c r="EC915" s="92"/>
      <c r="ED915" s="92"/>
      <c r="EE915" s="114"/>
      <c r="ER915" s="31" t="str">
        <f>'Avoided Cost Case'!ER915</f>
        <v xml:space="preserve"> - </v>
      </c>
    </row>
    <row r="916" spans="2:148" hidden="1">
      <c r="C916" s="28" t="str">
        <f>'Avoided Cost Case'!C916</f>
        <v>SF Phosphates p350125 QF</v>
      </c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2"/>
      <c r="AF916" s="92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2"/>
      <c r="AV916" s="92"/>
      <c r="AW916" s="92"/>
      <c r="AX916" s="92"/>
      <c r="AY916" s="92"/>
      <c r="AZ916" s="92"/>
      <c r="BA916" s="92"/>
      <c r="BB916" s="92"/>
      <c r="BC916" s="92"/>
      <c r="BD916" s="92"/>
      <c r="BE916" s="92"/>
      <c r="BF916" s="92"/>
      <c r="BG916" s="92"/>
      <c r="BH916" s="92"/>
      <c r="BI916" s="92"/>
      <c r="BJ916" s="92"/>
      <c r="BK916" s="92"/>
      <c r="BL916" s="92"/>
      <c r="BM916" s="92"/>
      <c r="BN916" s="92"/>
      <c r="BO916" s="92"/>
      <c r="BP916" s="92"/>
      <c r="BQ916" s="92"/>
      <c r="BR916" s="92"/>
      <c r="BS916" s="92"/>
      <c r="BT916" s="92"/>
      <c r="BU916" s="92"/>
      <c r="BV916" s="92"/>
      <c r="BW916" s="92"/>
      <c r="BX916" s="92"/>
      <c r="BY916" s="92"/>
      <c r="BZ916" s="92"/>
      <c r="CA916" s="92"/>
      <c r="CB916" s="92"/>
      <c r="CC916" s="92"/>
      <c r="CD916" s="92"/>
      <c r="CE916" s="92"/>
      <c r="CF916" s="92"/>
      <c r="CG916" s="92"/>
      <c r="CH916" s="92"/>
      <c r="CI916" s="92"/>
      <c r="CJ916" s="92"/>
      <c r="CK916" s="92"/>
      <c r="CL916" s="92"/>
      <c r="CM916" s="92"/>
      <c r="CN916" s="92"/>
      <c r="CO916" s="92"/>
      <c r="CP916" s="92"/>
      <c r="CQ916" s="92"/>
      <c r="CR916" s="92"/>
      <c r="CS916" s="92"/>
      <c r="CT916" s="92"/>
      <c r="CU916" s="92"/>
      <c r="CV916" s="92"/>
      <c r="CW916" s="92"/>
      <c r="CX916" s="92"/>
      <c r="CY916" s="92"/>
      <c r="CZ916" s="92"/>
      <c r="DA916" s="92"/>
      <c r="DB916" s="92"/>
      <c r="DC916" s="92"/>
      <c r="DD916" s="92"/>
      <c r="DE916" s="92"/>
      <c r="DF916" s="92"/>
      <c r="DG916" s="92"/>
      <c r="DH916" s="92"/>
      <c r="DI916" s="92"/>
      <c r="DJ916" s="92"/>
      <c r="DK916" s="92"/>
      <c r="DL916" s="92"/>
      <c r="DM916" s="92"/>
      <c r="DN916" s="92"/>
      <c r="DO916" s="92"/>
      <c r="DP916" s="92"/>
      <c r="DQ916" s="92"/>
      <c r="DR916" s="92"/>
      <c r="DS916" s="92"/>
      <c r="DT916" s="92"/>
      <c r="DU916" s="92"/>
      <c r="DV916" s="92"/>
      <c r="DW916" s="92"/>
      <c r="DX916" s="92"/>
      <c r="DY916" s="92"/>
      <c r="DZ916" s="92"/>
      <c r="EA916" s="92"/>
      <c r="EB916" s="92"/>
      <c r="EC916" s="92"/>
      <c r="ED916" s="92"/>
      <c r="EE916" s="114"/>
      <c r="ER916" s="31" t="str">
        <f>'Avoided Cost Case'!ER916</f>
        <v>Hide Row</v>
      </c>
    </row>
    <row r="917" spans="2:148" hidden="1">
      <c r="C917" s="28" t="str">
        <f>'Avoided Cost Case'!C917</f>
        <v>Spanish Fork Wind 2 p311681 QF</v>
      </c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2"/>
      <c r="AF917" s="92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2"/>
      <c r="AV917" s="92"/>
      <c r="AW917" s="92"/>
      <c r="AX917" s="92"/>
      <c r="AY917" s="92"/>
      <c r="AZ917" s="92"/>
      <c r="BA917" s="92"/>
      <c r="BB917" s="92"/>
      <c r="BC917" s="92"/>
      <c r="BD917" s="92"/>
      <c r="BE917" s="92"/>
      <c r="BF917" s="92"/>
      <c r="BG917" s="92"/>
      <c r="BH917" s="92"/>
      <c r="BI917" s="92"/>
      <c r="BJ917" s="92"/>
      <c r="BK917" s="92"/>
      <c r="BL917" s="92"/>
      <c r="BM917" s="92"/>
      <c r="BN917" s="92"/>
      <c r="BO917" s="92"/>
      <c r="BP917" s="92"/>
      <c r="BQ917" s="92"/>
      <c r="BR917" s="92"/>
      <c r="BS917" s="92"/>
      <c r="BT917" s="92"/>
      <c r="BU917" s="92"/>
      <c r="BV917" s="92"/>
      <c r="BW917" s="92"/>
      <c r="BX917" s="92"/>
      <c r="BY917" s="92"/>
      <c r="BZ917" s="92"/>
      <c r="CA917" s="92"/>
      <c r="CB917" s="92"/>
      <c r="CC917" s="92"/>
      <c r="CD917" s="92"/>
      <c r="CE917" s="92"/>
      <c r="CF917" s="92"/>
      <c r="CG917" s="92"/>
      <c r="CH917" s="92"/>
      <c r="CI917" s="92"/>
      <c r="CJ917" s="92"/>
      <c r="CK917" s="92"/>
      <c r="CL917" s="92"/>
      <c r="CM917" s="92"/>
      <c r="CN917" s="92"/>
      <c r="CO917" s="92"/>
      <c r="CP917" s="92"/>
      <c r="CQ917" s="92"/>
      <c r="CR917" s="92"/>
      <c r="CS917" s="92"/>
      <c r="CT917" s="92"/>
      <c r="CU917" s="92"/>
      <c r="CV917" s="92"/>
      <c r="CW917" s="92"/>
      <c r="CX917" s="92"/>
      <c r="CY917" s="92"/>
      <c r="CZ917" s="92"/>
      <c r="DA917" s="92"/>
      <c r="DB917" s="92"/>
      <c r="DC917" s="92"/>
      <c r="DD917" s="92"/>
      <c r="DE917" s="92"/>
      <c r="DF917" s="92"/>
      <c r="DG917" s="92"/>
      <c r="DH917" s="92"/>
      <c r="DI917" s="92"/>
      <c r="DJ917" s="92"/>
      <c r="DK917" s="92"/>
      <c r="DL917" s="92"/>
      <c r="DM917" s="92"/>
      <c r="DN917" s="92"/>
      <c r="DO917" s="92"/>
      <c r="DP917" s="92"/>
      <c r="DQ917" s="92"/>
      <c r="DR917" s="92"/>
      <c r="DS917" s="92"/>
      <c r="DT917" s="92"/>
      <c r="DU917" s="92"/>
      <c r="DV917" s="92"/>
      <c r="DW917" s="92"/>
      <c r="DX917" s="92"/>
      <c r="DY917" s="92"/>
      <c r="DZ917" s="92"/>
      <c r="EA917" s="92"/>
      <c r="EB917" s="92"/>
      <c r="EC917" s="92"/>
      <c r="ED917" s="92"/>
      <c r="EE917" s="114"/>
      <c r="ER917" s="31" t="str">
        <f>'Avoided Cost Case'!ER917</f>
        <v xml:space="preserve"> - </v>
      </c>
    </row>
    <row r="918" spans="2:148" hidden="1">
      <c r="C918" s="28" t="str">
        <f>'Avoided Cost Case'!C918</f>
        <v>Sunnyside p83997/p59965 QF</v>
      </c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2"/>
      <c r="AF918" s="92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2"/>
      <c r="AV918" s="92"/>
      <c r="AW918" s="92"/>
      <c r="AX918" s="92"/>
      <c r="AY918" s="92"/>
      <c r="AZ918" s="92"/>
      <c r="BA918" s="92"/>
      <c r="BB918" s="92"/>
      <c r="BC918" s="92"/>
      <c r="BD918" s="92"/>
      <c r="BE918" s="92"/>
      <c r="BF918" s="92"/>
      <c r="BG918" s="92"/>
      <c r="BH918" s="92"/>
      <c r="BI918" s="92"/>
      <c r="BJ918" s="92"/>
      <c r="BK918" s="92"/>
      <c r="BL918" s="92"/>
      <c r="BM918" s="92"/>
      <c r="BN918" s="92"/>
      <c r="BO918" s="92"/>
      <c r="BP918" s="92"/>
      <c r="BQ918" s="92"/>
      <c r="BR918" s="92"/>
      <c r="BS918" s="92"/>
      <c r="BT918" s="92"/>
      <c r="BU918" s="92"/>
      <c r="BV918" s="92"/>
      <c r="BW918" s="92"/>
      <c r="BX918" s="92"/>
      <c r="BY918" s="92"/>
      <c r="BZ918" s="92"/>
      <c r="CA918" s="92"/>
      <c r="CB918" s="92"/>
      <c r="CC918" s="92"/>
      <c r="CD918" s="92"/>
      <c r="CE918" s="92"/>
      <c r="CF918" s="92"/>
      <c r="CG918" s="92"/>
      <c r="CH918" s="92"/>
      <c r="CI918" s="92"/>
      <c r="CJ918" s="92"/>
      <c r="CK918" s="92"/>
      <c r="CL918" s="92"/>
      <c r="CM918" s="92"/>
      <c r="CN918" s="92"/>
      <c r="CO918" s="92"/>
      <c r="CP918" s="92"/>
      <c r="CQ918" s="92"/>
      <c r="CR918" s="92"/>
      <c r="CS918" s="92"/>
      <c r="CT918" s="92"/>
      <c r="CU918" s="92"/>
      <c r="CV918" s="92"/>
      <c r="CW918" s="92"/>
      <c r="CX918" s="92"/>
      <c r="CY918" s="92"/>
      <c r="CZ918" s="92"/>
      <c r="DA918" s="92"/>
      <c r="DB918" s="92"/>
      <c r="DC918" s="92"/>
      <c r="DD918" s="92"/>
      <c r="DE918" s="92"/>
      <c r="DF918" s="92"/>
      <c r="DG918" s="92"/>
      <c r="DH918" s="92"/>
      <c r="DI918" s="92"/>
      <c r="DJ918" s="92"/>
      <c r="DK918" s="92"/>
      <c r="DL918" s="92"/>
      <c r="DM918" s="92"/>
      <c r="DN918" s="92"/>
      <c r="DO918" s="92"/>
      <c r="DP918" s="92"/>
      <c r="DQ918" s="92"/>
      <c r="DR918" s="92"/>
      <c r="DS918" s="92"/>
      <c r="DT918" s="92"/>
      <c r="DU918" s="92"/>
      <c r="DV918" s="92"/>
      <c r="DW918" s="92"/>
      <c r="DX918" s="92"/>
      <c r="DY918" s="92"/>
      <c r="DZ918" s="92"/>
      <c r="EA918" s="92"/>
      <c r="EB918" s="92"/>
      <c r="EC918" s="92"/>
      <c r="ED918" s="92"/>
      <c r="EE918" s="114"/>
      <c r="ER918" s="31" t="str">
        <f>'Avoided Cost Case'!ER918</f>
        <v xml:space="preserve"> - </v>
      </c>
    </row>
    <row r="919" spans="2:148" hidden="1">
      <c r="C919" s="28" t="str">
        <f>'Avoided Cost Case'!C919</f>
        <v>Tata Chemicals QF</v>
      </c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2"/>
      <c r="AF919" s="92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2"/>
      <c r="AV919" s="92"/>
      <c r="AW919" s="92"/>
      <c r="AX919" s="92"/>
      <c r="AY919" s="92"/>
      <c r="AZ919" s="92"/>
      <c r="BA919" s="92"/>
      <c r="BB919" s="92"/>
      <c r="BC919" s="92"/>
      <c r="BD919" s="92"/>
      <c r="BE919" s="92"/>
      <c r="BF919" s="92"/>
      <c r="BG919" s="92"/>
      <c r="BH919" s="92"/>
      <c r="BI919" s="92"/>
      <c r="BJ919" s="92"/>
      <c r="BK919" s="92"/>
      <c r="BL919" s="92"/>
      <c r="BM919" s="92"/>
      <c r="BN919" s="92"/>
      <c r="BO919" s="92"/>
      <c r="BP919" s="92"/>
      <c r="BQ919" s="92"/>
      <c r="BR919" s="92"/>
      <c r="BS919" s="92"/>
      <c r="BT919" s="92"/>
      <c r="BU919" s="92"/>
      <c r="BV919" s="92"/>
      <c r="BW919" s="92"/>
      <c r="BX919" s="92"/>
      <c r="BY919" s="92"/>
      <c r="BZ919" s="92"/>
      <c r="CA919" s="92"/>
      <c r="CB919" s="92"/>
      <c r="CC919" s="92"/>
      <c r="CD919" s="92"/>
      <c r="CE919" s="92"/>
      <c r="CF919" s="92"/>
      <c r="CG919" s="92"/>
      <c r="CH919" s="92"/>
      <c r="CI919" s="92"/>
      <c r="CJ919" s="92"/>
      <c r="CK919" s="92"/>
      <c r="CL919" s="92"/>
      <c r="CM919" s="92"/>
      <c r="CN919" s="92"/>
      <c r="CO919" s="92"/>
      <c r="CP919" s="92"/>
      <c r="CQ919" s="92"/>
      <c r="CR919" s="92"/>
      <c r="CS919" s="92"/>
      <c r="CT919" s="92"/>
      <c r="CU919" s="92"/>
      <c r="CV919" s="92"/>
      <c r="CW919" s="92"/>
      <c r="CX919" s="92"/>
      <c r="CY919" s="92"/>
      <c r="CZ919" s="92"/>
      <c r="DA919" s="92"/>
      <c r="DB919" s="92"/>
      <c r="DC919" s="92"/>
      <c r="DD919" s="92"/>
      <c r="DE919" s="92"/>
      <c r="DF919" s="92"/>
      <c r="DG919" s="92"/>
      <c r="DH919" s="92"/>
      <c r="DI919" s="92"/>
      <c r="DJ919" s="92"/>
      <c r="DK919" s="92"/>
      <c r="DL919" s="92"/>
      <c r="DM919" s="92"/>
      <c r="DN919" s="92"/>
      <c r="DO919" s="92"/>
      <c r="DP919" s="92"/>
      <c r="DQ919" s="92"/>
      <c r="DR919" s="92"/>
      <c r="DS919" s="92"/>
      <c r="DT919" s="92"/>
      <c r="DU919" s="92"/>
      <c r="DV919" s="92"/>
      <c r="DW919" s="92"/>
      <c r="DX919" s="92"/>
      <c r="DY919" s="92"/>
      <c r="DZ919" s="92"/>
      <c r="EA919" s="92"/>
      <c r="EB919" s="92"/>
      <c r="EC919" s="92"/>
      <c r="ED919" s="92"/>
      <c r="EE919" s="114"/>
      <c r="ER919" s="31" t="str">
        <f>'Avoided Cost Case'!ER919</f>
        <v>Hide Row</v>
      </c>
    </row>
    <row r="920" spans="2:148" hidden="1">
      <c r="C920" s="28" t="str">
        <f>'Avoided Cost Case'!C920</f>
        <v>Tesoro QF</v>
      </c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92"/>
      <c r="BK920" s="92"/>
      <c r="BL920" s="92"/>
      <c r="BM920" s="92"/>
      <c r="BN920" s="92"/>
      <c r="BO920" s="92"/>
      <c r="BP920" s="92"/>
      <c r="BQ920" s="92"/>
      <c r="BR920" s="92"/>
      <c r="BS920" s="92"/>
      <c r="BT920" s="92"/>
      <c r="BU920" s="92"/>
      <c r="BV920" s="92"/>
      <c r="BW920" s="92"/>
      <c r="BX920" s="92"/>
      <c r="BY920" s="92"/>
      <c r="BZ920" s="92"/>
      <c r="CA920" s="92"/>
      <c r="CB920" s="92"/>
      <c r="CC920" s="92"/>
      <c r="CD920" s="92"/>
      <c r="CE920" s="92"/>
      <c r="CF920" s="92"/>
      <c r="CG920" s="92"/>
      <c r="CH920" s="92"/>
      <c r="CI920" s="92"/>
      <c r="CJ920" s="92"/>
      <c r="CK920" s="92"/>
      <c r="CL920" s="92"/>
      <c r="CM920" s="92"/>
      <c r="CN920" s="92"/>
      <c r="CO920" s="92"/>
      <c r="CP920" s="92"/>
      <c r="CQ920" s="92"/>
      <c r="CR920" s="92"/>
      <c r="CS920" s="92"/>
      <c r="CT920" s="92"/>
      <c r="CU920" s="92"/>
      <c r="CV920" s="92"/>
      <c r="CW920" s="92"/>
      <c r="CX920" s="92"/>
      <c r="CY920" s="92"/>
      <c r="CZ920" s="92"/>
      <c r="DA920" s="92"/>
      <c r="DB920" s="92"/>
      <c r="DC920" s="92"/>
      <c r="DD920" s="92"/>
      <c r="DE920" s="92"/>
      <c r="DF920" s="92"/>
      <c r="DG920" s="92"/>
      <c r="DH920" s="92"/>
      <c r="DI920" s="92"/>
      <c r="DJ920" s="92"/>
      <c r="DK920" s="92"/>
      <c r="DL920" s="92"/>
      <c r="DM920" s="92"/>
      <c r="DN920" s="92"/>
      <c r="DO920" s="92"/>
      <c r="DP920" s="92"/>
      <c r="DQ920" s="92"/>
      <c r="DR920" s="92"/>
      <c r="DS920" s="92"/>
      <c r="DT920" s="92"/>
      <c r="DU920" s="92"/>
      <c r="DV920" s="92"/>
      <c r="DW920" s="92"/>
      <c r="DX920" s="92"/>
      <c r="DY920" s="92"/>
      <c r="DZ920" s="92"/>
      <c r="EA920" s="92"/>
      <c r="EB920" s="92"/>
      <c r="EC920" s="92"/>
      <c r="ED920" s="92"/>
      <c r="EE920" s="114"/>
      <c r="ER920" s="31" t="str">
        <f>'Avoided Cost Case'!ER920</f>
        <v xml:space="preserve"> - </v>
      </c>
    </row>
    <row r="921" spans="2:148" hidden="1">
      <c r="C921" s="28" t="str">
        <f>'Avoided Cost Case'!C921</f>
        <v>Threemile Canyon Wind QF p500139</v>
      </c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2"/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92"/>
      <c r="BK921" s="92"/>
      <c r="BL921" s="92"/>
      <c r="BM921" s="92"/>
      <c r="BN921" s="92"/>
      <c r="BO921" s="92"/>
      <c r="BP921" s="92"/>
      <c r="BQ921" s="92"/>
      <c r="BR921" s="92"/>
      <c r="BS921" s="92"/>
      <c r="BT921" s="92"/>
      <c r="BU921" s="92"/>
      <c r="BV921" s="92"/>
      <c r="BW921" s="92"/>
      <c r="BX921" s="92"/>
      <c r="BY921" s="92"/>
      <c r="BZ921" s="92"/>
      <c r="CA921" s="92"/>
      <c r="CB921" s="92"/>
      <c r="CC921" s="92"/>
      <c r="CD921" s="92"/>
      <c r="CE921" s="92"/>
      <c r="CF921" s="92"/>
      <c r="CG921" s="92"/>
      <c r="CH921" s="92"/>
      <c r="CI921" s="92"/>
      <c r="CJ921" s="92"/>
      <c r="CK921" s="92"/>
      <c r="CL921" s="92"/>
      <c r="CM921" s="92"/>
      <c r="CN921" s="92"/>
      <c r="CO921" s="92"/>
      <c r="CP921" s="92"/>
      <c r="CQ921" s="92"/>
      <c r="CR921" s="92"/>
      <c r="CS921" s="92"/>
      <c r="CT921" s="92"/>
      <c r="CU921" s="92"/>
      <c r="CV921" s="92"/>
      <c r="CW921" s="92"/>
      <c r="CX921" s="92"/>
      <c r="CY921" s="92"/>
      <c r="CZ921" s="92"/>
      <c r="DA921" s="92"/>
      <c r="DB921" s="92"/>
      <c r="DC921" s="92"/>
      <c r="DD921" s="92"/>
      <c r="DE921" s="92"/>
      <c r="DF921" s="92"/>
      <c r="DG921" s="92"/>
      <c r="DH921" s="92"/>
      <c r="DI921" s="92"/>
      <c r="DJ921" s="92"/>
      <c r="DK921" s="92"/>
      <c r="DL921" s="92"/>
      <c r="DM921" s="92"/>
      <c r="DN921" s="92"/>
      <c r="DO921" s="92"/>
      <c r="DP921" s="92"/>
      <c r="DQ921" s="92"/>
      <c r="DR921" s="92"/>
      <c r="DS921" s="92"/>
      <c r="DT921" s="92"/>
      <c r="DU921" s="92"/>
      <c r="DV921" s="92"/>
      <c r="DW921" s="92"/>
      <c r="DX921" s="92"/>
      <c r="DY921" s="92"/>
      <c r="DZ921" s="92"/>
      <c r="EA921" s="92"/>
      <c r="EB921" s="92"/>
      <c r="EC921" s="92"/>
      <c r="ED921" s="92"/>
      <c r="EE921" s="114"/>
      <c r="ER921" s="31" t="str">
        <f>'Avoided Cost Case'!ER921</f>
        <v xml:space="preserve"> - </v>
      </c>
    </row>
    <row r="922" spans="2:148" hidden="1">
      <c r="C922" s="28" t="str">
        <f>'Avoided Cost Case'!C922</f>
        <v>US Magnesium QF</v>
      </c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2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2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2"/>
      <c r="BJ922" s="92"/>
      <c r="BK922" s="92"/>
      <c r="BL922" s="92"/>
      <c r="BM922" s="92"/>
      <c r="BN922" s="92"/>
      <c r="BO922" s="92"/>
      <c r="BP922" s="92"/>
      <c r="BQ922" s="92"/>
      <c r="BR922" s="92"/>
      <c r="BS922" s="92"/>
      <c r="BT922" s="92"/>
      <c r="BU922" s="92"/>
      <c r="BV922" s="92"/>
      <c r="BW922" s="92"/>
      <c r="BX922" s="92"/>
      <c r="BY922" s="92"/>
      <c r="BZ922" s="92"/>
      <c r="CA922" s="92"/>
      <c r="CB922" s="92"/>
      <c r="CC922" s="92"/>
      <c r="CD922" s="92"/>
      <c r="CE922" s="92"/>
      <c r="CF922" s="92"/>
      <c r="CG922" s="92"/>
      <c r="CH922" s="92"/>
      <c r="CI922" s="92"/>
      <c r="CJ922" s="92"/>
      <c r="CK922" s="92"/>
      <c r="CL922" s="92"/>
      <c r="CM922" s="92"/>
      <c r="CN922" s="92"/>
      <c r="CO922" s="92"/>
      <c r="CP922" s="92"/>
      <c r="CQ922" s="92"/>
      <c r="CR922" s="92"/>
      <c r="CS922" s="92"/>
      <c r="CT922" s="92"/>
      <c r="CU922" s="92"/>
      <c r="CV922" s="92"/>
      <c r="CW922" s="92"/>
      <c r="CX922" s="92"/>
      <c r="CY922" s="92"/>
      <c r="CZ922" s="92"/>
      <c r="DA922" s="92"/>
      <c r="DB922" s="92"/>
      <c r="DC922" s="92"/>
      <c r="DD922" s="92"/>
      <c r="DE922" s="92"/>
      <c r="DF922" s="92"/>
      <c r="DG922" s="92"/>
      <c r="DH922" s="92"/>
      <c r="DI922" s="92"/>
      <c r="DJ922" s="92"/>
      <c r="DK922" s="92"/>
      <c r="DL922" s="92"/>
      <c r="DM922" s="92"/>
      <c r="DN922" s="92"/>
      <c r="DO922" s="92"/>
      <c r="DP922" s="92"/>
      <c r="DQ922" s="92"/>
      <c r="DR922" s="92"/>
      <c r="DS922" s="92"/>
      <c r="DT922" s="92"/>
      <c r="DU922" s="92"/>
      <c r="DV922" s="92"/>
      <c r="DW922" s="92"/>
      <c r="DX922" s="92"/>
      <c r="DY922" s="92"/>
      <c r="DZ922" s="92"/>
      <c r="EA922" s="92"/>
      <c r="EB922" s="92"/>
      <c r="EC922" s="92"/>
      <c r="ED922" s="92"/>
      <c r="EE922" s="114"/>
      <c r="ER922" s="31" t="str">
        <f>'Avoided Cost Case'!ER922</f>
        <v>Hide Row</v>
      </c>
    </row>
    <row r="923" spans="2:148" hidden="1">
      <c r="C923" s="28" t="str">
        <f>'Avoided Cost Case'!C923</f>
        <v>Utah Pavant Solar I &amp; II QF</v>
      </c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2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2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2"/>
      <c r="BJ923" s="92"/>
      <c r="BK923" s="92"/>
      <c r="BL923" s="92"/>
      <c r="BM923" s="92"/>
      <c r="BN923" s="92"/>
      <c r="BO923" s="92"/>
      <c r="BP923" s="92"/>
      <c r="BQ923" s="92"/>
      <c r="BR923" s="92"/>
      <c r="BS923" s="92"/>
      <c r="BT923" s="92"/>
      <c r="BU923" s="92"/>
      <c r="BV923" s="92"/>
      <c r="BW923" s="92"/>
      <c r="BX923" s="92"/>
      <c r="BY923" s="92"/>
      <c r="BZ923" s="92"/>
      <c r="CA923" s="92"/>
      <c r="CB923" s="92"/>
      <c r="CC923" s="92"/>
      <c r="CD923" s="92"/>
      <c r="CE923" s="92"/>
      <c r="CF923" s="92"/>
      <c r="CG923" s="92"/>
      <c r="CH923" s="92"/>
      <c r="CI923" s="92"/>
      <c r="CJ923" s="92"/>
      <c r="CK923" s="92"/>
      <c r="CL923" s="92"/>
      <c r="CM923" s="92"/>
      <c r="CN923" s="92"/>
      <c r="CO923" s="92"/>
      <c r="CP923" s="92"/>
      <c r="CQ923" s="92"/>
      <c r="CR923" s="92"/>
      <c r="CS923" s="92"/>
      <c r="CT923" s="92"/>
      <c r="CU923" s="92"/>
      <c r="CV923" s="92"/>
      <c r="CW923" s="92"/>
      <c r="CX923" s="92"/>
      <c r="CY923" s="92"/>
      <c r="CZ923" s="92"/>
      <c r="DA923" s="92"/>
      <c r="DB923" s="92"/>
      <c r="DC923" s="92"/>
      <c r="DD923" s="92"/>
      <c r="DE923" s="92"/>
      <c r="DF923" s="92"/>
      <c r="DG923" s="92"/>
      <c r="DH923" s="92"/>
      <c r="DI923" s="92"/>
      <c r="DJ923" s="92"/>
      <c r="DK923" s="92"/>
      <c r="DL923" s="92"/>
      <c r="DM923" s="92"/>
      <c r="DN923" s="92"/>
      <c r="DO923" s="92"/>
      <c r="DP923" s="92"/>
      <c r="DQ923" s="92"/>
      <c r="DR923" s="92"/>
      <c r="DS923" s="92"/>
      <c r="DT923" s="92"/>
      <c r="DU923" s="92"/>
      <c r="DV923" s="92"/>
      <c r="DW923" s="92"/>
      <c r="DX923" s="92"/>
      <c r="DY923" s="92"/>
      <c r="DZ923" s="92"/>
      <c r="EA923" s="92"/>
      <c r="EB923" s="92"/>
      <c r="EC923" s="92"/>
      <c r="ED923" s="92"/>
      <c r="EE923" s="114"/>
      <c r="ER923" s="31" t="str">
        <f>'Avoided Cost Case'!ER923</f>
        <v xml:space="preserve"> - </v>
      </c>
    </row>
    <row r="924" spans="2:148" hidden="1">
      <c r="C924" s="28" t="str">
        <f>'Avoided Cost Case'!C924</f>
        <v>Utah Red Hills Solar QF</v>
      </c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2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2"/>
      <c r="BJ924" s="92"/>
      <c r="BK924" s="92"/>
      <c r="BL924" s="92"/>
      <c r="BM924" s="92"/>
      <c r="BN924" s="92"/>
      <c r="BO924" s="92"/>
      <c r="BP924" s="92"/>
      <c r="BQ924" s="92"/>
      <c r="BR924" s="92"/>
      <c r="BS924" s="92"/>
      <c r="BT924" s="92"/>
      <c r="BU924" s="92"/>
      <c r="BV924" s="92"/>
      <c r="BW924" s="92"/>
      <c r="BX924" s="92"/>
      <c r="BY924" s="92"/>
      <c r="BZ924" s="92"/>
      <c r="CA924" s="92"/>
      <c r="CB924" s="92"/>
      <c r="CC924" s="92"/>
      <c r="CD924" s="92"/>
      <c r="CE924" s="92"/>
      <c r="CF924" s="92"/>
      <c r="CG924" s="92"/>
      <c r="CH924" s="92"/>
      <c r="CI924" s="92"/>
      <c r="CJ924" s="92"/>
      <c r="CK924" s="92"/>
      <c r="CL924" s="92"/>
      <c r="CM924" s="92"/>
      <c r="CN924" s="92"/>
      <c r="CO924" s="92"/>
      <c r="CP924" s="92"/>
      <c r="CQ924" s="92"/>
      <c r="CR924" s="92"/>
      <c r="CS924" s="92"/>
      <c r="CT924" s="92"/>
      <c r="CU924" s="92"/>
      <c r="CV924" s="92"/>
      <c r="CW924" s="92"/>
      <c r="CX924" s="92"/>
      <c r="CY924" s="92"/>
      <c r="CZ924" s="92"/>
      <c r="DA924" s="92"/>
      <c r="DB924" s="92"/>
      <c r="DC924" s="92"/>
      <c r="DD924" s="92"/>
      <c r="DE924" s="92"/>
      <c r="DF924" s="92"/>
      <c r="DG924" s="92"/>
      <c r="DH924" s="92"/>
      <c r="DI924" s="92"/>
      <c r="DJ924" s="92"/>
      <c r="DK924" s="92"/>
      <c r="DL924" s="92"/>
      <c r="DM924" s="92"/>
      <c r="DN924" s="92"/>
      <c r="DO924" s="92"/>
      <c r="DP924" s="92"/>
      <c r="DQ924" s="92"/>
      <c r="DR924" s="92"/>
      <c r="DS924" s="92"/>
      <c r="DT924" s="92"/>
      <c r="DU924" s="92"/>
      <c r="DV924" s="92"/>
      <c r="DW924" s="92"/>
      <c r="DX924" s="92"/>
      <c r="DY924" s="92"/>
      <c r="DZ924" s="92"/>
      <c r="EA924" s="92"/>
      <c r="EB924" s="92"/>
      <c r="EC924" s="92"/>
      <c r="ED924" s="92"/>
      <c r="EE924" s="114"/>
      <c r="ER924" s="31" t="str">
        <f>'Avoided Cost Case'!ER924</f>
        <v xml:space="preserve"> - </v>
      </c>
    </row>
    <row r="925" spans="2:148" hidden="1">
      <c r="C925" s="28" t="str">
        <f>'Avoided Cost Case'!C925</f>
        <v>Utah SunEdison Wind QF Projects</v>
      </c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2"/>
      <c r="AF925" s="92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2"/>
      <c r="AV925" s="92"/>
      <c r="AW925" s="92"/>
      <c r="AX925" s="92"/>
      <c r="AY925" s="92"/>
      <c r="AZ925" s="92"/>
      <c r="BA925" s="92"/>
      <c r="BB925" s="92"/>
      <c r="BC925" s="92"/>
      <c r="BD925" s="92"/>
      <c r="BE925" s="92"/>
      <c r="BF925" s="92"/>
      <c r="BG925" s="92"/>
      <c r="BH925" s="92"/>
      <c r="BI925" s="92"/>
      <c r="BJ925" s="92"/>
      <c r="BK925" s="92"/>
      <c r="BL925" s="92"/>
      <c r="BM925" s="92"/>
      <c r="BN925" s="92"/>
      <c r="BO925" s="92"/>
      <c r="BP925" s="92"/>
      <c r="BQ925" s="92"/>
      <c r="BR925" s="92"/>
      <c r="BS925" s="92"/>
      <c r="BT925" s="92"/>
      <c r="BU925" s="92"/>
      <c r="BV925" s="92"/>
      <c r="BW925" s="92"/>
      <c r="BX925" s="92"/>
      <c r="BY925" s="92"/>
      <c r="BZ925" s="92"/>
      <c r="CA925" s="92"/>
      <c r="CB925" s="92"/>
      <c r="CC925" s="92"/>
      <c r="CD925" s="92"/>
      <c r="CE925" s="92"/>
      <c r="CF925" s="92"/>
      <c r="CG925" s="92"/>
      <c r="CH925" s="92"/>
      <c r="CI925" s="92"/>
      <c r="CJ925" s="92"/>
      <c r="CK925" s="92"/>
      <c r="CL925" s="92"/>
      <c r="CM925" s="92"/>
      <c r="CN925" s="92"/>
      <c r="CO925" s="92"/>
      <c r="CP925" s="92"/>
      <c r="CQ925" s="92"/>
      <c r="CR925" s="92"/>
      <c r="CS925" s="92"/>
      <c r="CT925" s="92"/>
      <c r="CU925" s="92"/>
      <c r="CV925" s="92"/>
      <c r="CW925" s="92"/>
      <c r="CX925" s="92"/>
      <c r="CY925" s="92"/>
      <c r="CZ925" s="92"/>
      <c r="DA925" s="92"/>
      <c r="DB925" s="92"/>
      <c r="DC925" s="92"/>
      <c r="DD925" s="92"/>
      <c r="DE925" s="92"/>
      <c r="DF925" s="92"/>
      <c r="DG925" s="92"/>
      <c r="DH925" s="92"/>
      <c r="DI925" s="92"/>
      <c r="DJ925" s="92"/>
      <c r="DK925" s="92"/>
      <c r="DL925" s="92"/>
      <c r="DM925" s="92"/>
      <c r="DN925" s="92"/>
      <c r="DO925" s="92"/>
      <c r="DP925" s="92"/>
      <c r="DQ925" s="92"/>
      <c r="DR925" s="92"/>
      <c r="DS925" s="92"/>
      <c r="DT925" s="92"/>
      <c r="DU925" s="92"/>
      <c r="DV925" s="92"/>
      <c r="DW925" s="92"/>
      <c r="DX925" s="92"/>
      <c r="DY925" s="92"/>
      <c r="DZ925" s="92"/>
      <c r="EA925" s="92"/>
      <c r="EB925" s="92"/>
      <c r="EC925" s="92"/>
      <c r="ED925" s="92"/>
      <c r="EE925" s="114"/>
      <c r="ER925" s="31" t="str">
        <f>'Avoided Cost Case'!ER925</f>
        <v xml:space="preserve"> - </v>
      </c>
    </row>
    <row r="926" spans="2:148" hidden="1">
      <c r="C926" s="28" t="str">
        <f>'Avoided Cost Case'!C926</f>
        <v>Utah Sch 37 Solar</v>
      </c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2"/>
      <c r="AF926" s="92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2"/>
      <c r="AV926" s="92"/>
      <c r="AW926" s="92"/>
      <c r="AX926" s="92"/>
      <c r="AY926" s="92"/>
      <c r="AZ926" s="92"/>
      <c r="BA926" s="92"/>
      <c r="BB926" s="92"/>
      <c r="BC926" s="92"/>
      <c r="BD926" s="92"/>
      <c r="BE926" s="92"/>
      <c r="BF926" s="92"/>
      <c r="BG926" s="92"/>
      <c r="BH926" s="92"/>
      <c r="BI926" s="92"/>
      <c r="BJ926" s="92"/>
      <c r="BK926" s="92"/>
      <c r="BL926" s="92"/>
      <c r="BM926" s="92"/>
      <c r="BN926" s="92"/>
      <c r="BO926" s="92"/>
      <c r="BP926" s="92"/>
      <c r="BQ926" s="92"/>
      <c r="BR926" s="92"/>
      <c r="BS926" s="92"/>
      <c r="BT926" s="92"/>
      <c r="BU926" s="92"/>
      <c r="BV926" s="92"/>
      <c r="BW926" s="92"/>
      <c r="BX926" s="92"/>
      <c r="BY926" s="92"/>
      <c r="BZ926" s="92"/>
      <c r="CA926" s="92"/>
      <c r="CB926" s="92"/>
      <c r="CC926" s="92"/>
      <c r="CD926" s="92"/>
      <c r="CE926" s="92"/>
      <c r="CF926" s="92"/>
      <c r="CG926" s="92"/>
      <c r="CH926" s="92"/>
      <c r="CI926" s="92"/>
      <c r="CJ926" s="92"/>
      <c r="CK926" s="92"/>
      <c r="CL926" s="92"/>
      <c r="CM926" s="92"/>
      <c r="CN926" s="92"/>
      <c r="CO926" s="92"/>
      <c r="CP926" s="92"/>
      <c r="CQ926" s="92"/>
      <c r="CR926" s="92"/>
      <c r="CS926" s="92"/>
      <c r="CT926" s="92"/>
      <c r="CU926" s="92"/>
      <c r="CV926" s="92"/>
      <c r="CW926" s="92"/>
      <c r="CX926" s="92"/>
      <c r="CY926" s="92"/>
      <c r="CZ926" s="92"/>
      <c r="DA926" s="92"/>
      <c r="DB926" s="92"/>
      <c r="DC926" s="92"/>
      <c r="DD926" s="92"/>
      <c r="DE926" s="92"/>
      <c r="DF926" s="92"/>
      <c r="DG926" s="92"/>
      <c r="DH926" s="92"/>
      <c r="DI926" s="92"/>
      <c r="DJ926" s="92"/>
      <c r="DK926" s="92"/>
      <c r="DL926" s="92"/>
      <c r="DM926" s="92"/>
      <c r="DN926" s="92"/>
      <c r="DO926" s="92"/>
      <c r="DP926" s="92"/>
      <c r="DQ926" s="92"/>
      <c r="DR926" s="92"/>
      <c r="DS926" s="92"/>
      <c r="DT926" s="92"/>
      <c r="DU926" s="92"/>
      <c r="DV926" s="92"/>
      <c r="DW926" s="92"/>
      <c r="DX926" s="92"/>
      <c r="DY926" s="92"/>
      <c r="DZ926" s="92"/>
      <c r="EA926" s="92"/>
      <c r="EB926" s="92"/>
      <c r="EC926" s="92"/>
      <c r="ED926" s="92"/>
      <c r="EE926" s="114"/>
      <c r="ER926" s="31" t="str">
        <f>'Avoided Cost Case'!ER926</f>
        <v xml:space="preserve"> - </v>
      </c>
    </row>
    <row r="927" spans="2:148" hidden="1">
      <c r="C927" s="28"/>
      <c r="E927" s="150"/>
      <c r="F927" s="150"/>
      <c r="G927" s="150"/>
      <c r="H927" s="150"/>
      <c r="I927" s="150"/>
      <c r="J927" s="150"/>
      <c r="K927" s="150"/>
      <c r="L927" s="150"/>
      <c r="M927" s="150"/>
      <c r="N927" s="150"/>
      <c r="O927" s="150"/>
      <c r="P927" s="150"/>
      <c r="Q927" s="150"/>
      <c r="R927" s="150"/>
      <c r="S927" s="150"/>
      <c r="T927" s="150"/>
      <c r="U927" s="150"/>
      <c r="V927" s="150"/>
      <c r="W927" s="150"/>
      <c r="X927" s="150"/>
      <c r="Y927" s="150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</row>
    <row r="928" spans="2:148" hidden="1">
      <c r="B928" s="22" t="str">
        <f>B401</f>
        <v>Mid-Columbia Contracts</v>
      </c>
      <c r="C928" s="28"/>
      <c r="E928" s="150"/>
      <c r="F928" s="150"/>
      <c r="G928" s="150"/>
      <c r="H928" s="150"/>
      <c r="I928" s="150"/>
      <c r="J928" s="150"/>
      <c r="K928" s="150"/>
      <c r="L928" s="150"/>
      <c r="M928" s="150"/>
      <c r="N928" s="150"/>
      <c r="O928" s="150"/>
      <c r="P928" s="150"/>
      <c r="Q928" s="150"/>
      <c r="R928" s="150"/>
      <c r="S928" s="150"/>
      <c r="T928" s="150"/>
      <c r="U928" s="150"/>
      <c r="V928" s="150"/>
      <c r="W928" s="150"/>
      <c r="X928" s="150"/>
      <c r="Y928" s="150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</row>
    <row r="929" spans="1:148" hidden="1">
      <c r="C929" s="28" t="str">
        <f>'Avoided Cost Case'!C929</f>
        <v>Douglas - Wells p60828</v>
      </c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2"/>
      <c r="AV929" s="92"/>
      <c r="AW929" s="92"/>
      <c r="AX929" s="92"/>
      <c r="AY929" s="92"/>
      <c r="AZ929" s="92"/>
      <c r="BA929" s="92"/>
      <c r="BB929" s="92"/>
      <c r="BC929" s="92"/>
      <c r="BD929" s="92"/>
      <c r="BE929" s="92"/>
      <c r="BF929" s="92"/>
      <c r="BG929" s="92"/>
      <c r="BH929" s="92"/>
      <c r="BI929" s="92"/>
      <c r="BJ929" s="92"/>
      <c r="BK929" s="92"/>
      <c r="BL929" s="92"/>
      <c r="BM929" s="92"/>
      <c r="BN929" s="92"/>
      <c r="BO929" s="92"/>
      <c r="BP929" s="92"/>
      <c r="BQ929" s="92"/>
      <c r="BR929" s="92"/>
      <c r="BS929" s="92"/>
      <c r="BT929" s="92"/>
      <c r="BU929" s="92"/>
      <c r="BV929" s="92"/>
      <c r="BW929" s="92"/>
      <c r="BX929" s="92"/>
      <c r="BY929" s="92"/>
      <c r="BZ929" s="92"/>
      <c r="CA929" s="92"/>
      <c r="CB929" s="92"/>
      <c r="CC929" s="92"/>
      <c r="CD929" s="92"/>
      <c r="CE929" s="92"/>
      <c r="CF929" s="92"/>
      <c r="CG929" s="92"/>
      <c r="CH929" s="92"/>
      <c r="CI929" s="92"/>
      <c r="CJ929" s="92"/>
      <c r="CK929" s="92"/>
      <c r="CL929" s="92"/>
      <c r="CM929" s="92"/>
      <c r="CN929" s="92"/>
      <c r="CO929" s="92"/>
      <c r="CP929" s="92"/>
      <c r="CQ929" s="92"/>
      <c r="CR929" s="92"/>
      <c r="CS929" s="92"/>
      <c r="CT929" s="92"/>
      <c r="CU929" s="92"/>
      <c r="CV929" s="92"/>
      <c r="CW929" s="92"/>
      <c r="CX929" s="92"/>
      <c r="CY929" s="92"/>
      <c r="CZ929" s="92"/>
      <c r="DA929" s="92"/>
      <c r="DB929" s="92"/>
      <c r="DC929" s="92"/>
      <c r="DD929" s="92"/>
      <c r="DE929" s="92"/>
      <c r="DF929" s="92"/>
      <c r="DG929" s="92"/>
      <c r="DH929" s="92"/>
      <c r="DI929" s="92"/>
      <c r="DJ929" s="92"/>
      <c r="DK929" s="92"/>
      <c r="DL929" s="92"/>
      <c r="DM929" s="92"/>
      <c r="DN929" s="92"/>
      <c r="DO929" s="92"/>
      <c r="DP929" s="92"/>
      <c r="DQ929" s="92"/>
      <c r="DR929" s="92"/>
      <c r="DS929" s="92"/>
      <c r="DT929" s="92"/>
      <c r="DU929" s="92"/>
      <c r="DV929" s="92"/>
      <c r="DW929" s="92"/>
      <c r="DX929" s="92"/>
      <c r="DY929" s="92"/>
      <c r="DZ929" s="92"/>
      <c r="EA929" s="92"/>
      <c r="EB929" s="92"/>
      <c r="EC929" s="92"/>
      <c r="ED929" s="92"/>
      <c r="EE929" s="114"/>
      <c r="ER929" s="31" t="str">
        <f>'Avoided Cost Case'!ER929</f>
        <v xml:space="preserve"> - </v>
      </c>
    </row>
    <row r="930" spans="1:148" hidden="1">
      <c r="C930" s="28" t="str">
        <f>'Avoided Cost Case'!C930</f>
        <v>Grant Reasonable</v>
      </c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2"/>
      <c r="AF930" s="92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2"/>
      <c r="AV930" s="92"/>
      <c r="AW930" s="92"/>
      <c r="AX930" s="92"/>
      <c r="AY930" s="92"/>
      <c r="AZ930" s="92"/>
      <c r="BA930" s="92"/>
      <c r="BB930" s="92"/>
      <c r="BC930" s="92"/>
      <c r="BD930" s="92"/>
      <c r="BE930" s="92"/>
      <c r="BF930" s="92"/>
      <c r="BG930" s="92"/>
      <c r="BH930" s="92"/>
      <c r="BI930" s="92"/>
      <c r="BJ930" s="92"/>
      <c r="BK930" s="92"/>
      <c r="BL930" s="92"/>
      <c r="BM930" s="92"/>
      <c r="BN930" s="92"/>
      <c r="BO930" s="92"/>
      <c r="BP930" s="92"/>
      <c r="BQ930" s="92"/>
      <c r="BR930" s="92"/>
      <c r="BS930" s="92"/>
      <c r="BT930" s="92"/>
      <c r="BU930" s="92"/>
      <c r="BV930" s="92"/>
      <c r="BW930" s="92"/>
      <c r="BX930" s="92"/>
      <c r="BY930" s="92"/>
      <c r="BZ930" s="92"/>
      <c r="CA930" s="92"/>
      <c r="CB930" s="92"/>
      <c r="CC930" s="92"/>
      <c r="CD930" s="92"/>
      <c r="CE930" s="92"/>
      <c r="CF930" s="92"/>
      <c r="CG930" s="92"/>
      <c r="CH930" s="92"/>
      <c r="CI930" s="92"/>
      <c r="CJ930" s="92"/>
      <c r="CK930" s="92"/>
      <c r="CL930" s="92"/>
      <c r="CM930" s="92"/>
      <c r="CN930" s="92"/>
      <c r="CO930" s="92"/>
      <c r="CP930" s="92"/>
      <c r="CQ930" s="92"/>
      <c r="CR930" s="92"/>
      <c r="CS930" s="92"/>
      <c r="CT930" s="92"/>
      <c r="CU930" s="92"/>
      <c r="CV930" s="92"/>
      <c r="CW930" s="92"/>
      <c r="CX930" s="92"/>
      <c r="CY930" s="92"/>
      <c r="CZ930" s="92"/>
      <c r="DA930" s="92"/>
      <c r="DB930" s="92"/>
      <c r="DC930" s="92"/>
      <c r="DD930" s="92"/>
      <c r="DE930" s="92"/>
      <c r="DF930" s="92"/>
      <c r="DG930" s="92"/>
      <c r="DH930" s="92"/>
      <c r="DI930" s="92"/>
      <c r="DJ930" s="92"/>
      <c r="DK930" s="92"/>
      <c r="DL930" s="92"/>
      <c r="DM930" s="92"/>
      <c r="DN930" s="92"/>
      <c r="DO930" s="92"/>
      <c r="DP930" s="92"/>
      <c r="DQ930" s="92"/>
      <c r="DR930" s="92"/>
      <c r="DS930" s="92"/>
      <c r="DT930" s="92"/>
      <c r="DU930" s="92"/>
      <c r="DV930" s="92"/>
      <c r="DW930" s="92"/>
      <c r="DX930" s="92"/>
      <c r="DY930" s="92"/>
      <c r="DZ930" s="92"/>
      <c r="EA930" s="92"/>
      <c r="EB930" s="92"/>
      <c r="EC930" s="92"/>
      <c r="ED930" s="92"/>
      <c r="EE930" s="114"/>
      <c r="ER930" s="31" t="str">
        <f>'Avoided Cost Case'!ER930</f>
        <v xml:space="preserve"> - </v>
      </c>
    </row>
    <row r="931" spans="1:148" hidden="1">
      <c r="C931" s="28" t="str">
        <f>'Avoided Cost Case'!C931</f>
        <v>Grant Surplus p258951</v>
      </c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2"/>
      <c r="AF931" s="92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2"/>
      <c r="AV931" s="92"/>
      <c r="AW931" s="92"/>
      <c r="AX931" s="92"/>
      <c r="AY931" s="92"/>
      <c r="AZ931" s="92"/>
      <c r="BA931" s="92"/>
      <c r="BB931" s="92"/>
      <c r="BC931" s="92"/>
      <c r="BD931" s="92"/>
      <c r="BE931" s="92"/>
      <c r="BF931" s="92"/>
      <c r="BG931" s="92"/>
      <c r="BH931" s="92"/>
      <c r="BI931" s="92"/>
      <c r="BJ931" s="92"/>
      <c r="BK931" s="92"/>
      <c r="BL931" s="92"/>
      <c r="BM931" s="92"/>
      <c r="BN931" s="92"/>
      <c r="BO931" s="92"/>
      <c r="BP931" s="92"/>
      <c r="BQ931" s="92"/>
      <c r="BR931" s="92"/>
      <c r="BS931" s="92"/>
      <c r="BT931" s="92"/>
      <c r="BU931" s="92"/>
      <c r="BV931" s="92"/>
      <c r="BW931" s="92"/>
      <c r="BX931" s="92"/>
      <c r="BY931" s="92"/>
      <c r="BZ931" s="92"/>
      <c r="CA931" s="92"/>
      <c r="CB931" s="92"/>
      <c r="CC931" s="92"/>
      <c r="CD931" s="92"/>
      <c r="CE931" s="92"/>
      <c r="CF931" s="92"/>
      <c r="CG931" s="92"/>
      <c r="CH931" s="92"/>
      <c r="CI931" s="92"/>
      <c r="CJ931" s="92"/>
      <c r="CK931" s="92"/>
      <c r="CL931" s="92"/>
      <c r="CM931" s="92"/>
      <c r="CN931" s="92"/>
      <c r="CO931" s="92"/>
      <c r="CP931" s="92"/>
      <c r="CQ931" s="92"/>
      <c r="CR931" s="92"/>
      <c r="CS931" s="92"/>
      <c r="CT931" s="92"/>
      <c r="CU931" s="92"/>
      <c r="CV931" s="92"/>
      <c r="CW931" s="92"/>
      <c r="CX931" s="92"/>
      <c r="CY931" s="92"/>
      <c r="CZ931" s="92"/>
      <c r="DA931" s="92"/>
      <c r="DB931" s="92"/>
      <c r="DC931" s="92"/>
      <c r="DD931" s="92"/>
      <c r="DE931" s="92"/>
      <c r="DF931" s="92"/>
      <c r="DG931" s="92"/>
      <c r="DH931" s="92"/>
      <c r="DI931" s="92"/>
      <c r="DJ931" s="92"/>
      <c r="DK931" s="92"/>
      <c r="DL931" s="92"/>
      <c r="DM931" s="92"/>
      <c r="DN931" s="92"/>
      <c r="DO931" s="92"/>
      <c r="DP931" s="92"/>
      <c r="DQ931" s="92"/>
      <c r="DR931" s="92"/>
      <c r="DS931" s="92"/>
      <c r="DT931" s="92"/>
      <c r="DU931" s="92"/>
      <c r="DV931" s="92"/>
      <c r="DW931" s="92"/>
      <c r="DX931" s="92"/>
      <c r="DY931" s="92"/>
      <c r="DZ931" s="92"/>
      <c r="EA931" s="92"/>
      <c r="EB931" s="92"/>
      <c r="EC931" s="92"/>
      <c r="ED931" s="92"/>
      <c r="EE931" s="114"/>
      <c r="ER931" s="31" t="str">
        <f>'Avoided Cost Case'!ER931</f>
        <v xml:space="preserve"> - </v>
      </c>
    </row>
    <row r="932" spans="1:148" hidden="1">
      <c r="C932" s="28" t="str">
        <f>'Avoided Cost Case'!C932</f>
        <v>Grant - Wanapum p60825</v>
      </c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2"/>
      <c r="AV932" s="92"/>
      <c r="AW932" s="92"/>
      <c r="AX932" s="92"/>
      <c r="AY932" s="92"/>
      <c r="AZ932" s="92"/>
      <c r="BA932" s="92"/>
      <c r="BB932" s="92"/>
      <c r="BC932" s="92"/>
      <c r="BD932" s="92"/>
      <c r="BE932" s="92"/>
      <c r="BF932" s="92"/>
      <c r="BG932" s="92"/>
      <c r="BH932" s="92"/>
      <c r="BI932" s="92"/>
      <c r="BJ932" s="92"/>
      <c r="BK932" s="92"/>
      <c r="BL932" s="92"/>
      <c r="BM932" s="92"/>
      <c r="BN932" s="92"/>
      <c r="BO932" s="92"/>
      <c r="BP932" s="92"/>
      <c r="BQ932" s="92"/>
      <c r="BR932" s="92"/>
      <c r="BS932" s="92"/>
      <c r="BT932" s="92"/>
      <c r="BU932" s="92"/>
      <c r="BV932" s="92"/>
      <c r="BW932" s="92"/>
      <c r="BX932" s="92"/>
      <c r="BY932" s="92"/>
      <c r="BZ932" s="92"/>
      <c r="CA932" s="92"/>
      <c r="CB932" s="92"/>
      <c r="CC932" s="92"/>
      <c r="CD932" s="92"/>
      <c r="CE932" s="92"/>
      <c r="CF932" s="92"/>
      <c r="CG932" s="92"/>
      <c r="CH932" s="92"/>
      <c r="CI932" s="92"/>
      <c r="CJ932" s="92"/>
      <c r="CK932" s="92"/>
      <c r="CL932" s="92"/>
      <c r="CM932" s="92"/>
      <c r="CN932" s="92"/>
      <c r="CO932" s="92"/>
      <c r="CP932" s="92"/>
      <c r="CQ932" s="92"/>
      <c r="CR932" s="92"/>
      <c r="CS932" s="92"/>
      <c r="CT932" s="92"/>
      <c r="CU932" s="92"/>
      <c r="CV932" s="92"/>
      <c r="CW932" s="92"/>
      <c r="CX932" s="92"/>
      <c r="CY932" s="92"/>
      <c r="CZ932" s="92"/>
      <c r="DA932" s="92"/>
      <c r="DB932" s="92"/>
      <c r="DC932" s="92"/>
      <c r="DD932" s="92"/>
      <c r="DE932" s="92"/>
      <c r="DF932" s="92"/>
      <c r="DG932" s="92"/>
      <c r="DH932" s="92"/>
      <c r="DI932" s="92"/>
      <c r="DJ932" s="92"/>
      <c r="DK932" s="92"/>
      <c r="DL932" s="92"/>
      <c r="DM932" s="92"/>
      <c r="DN932" s="92"/>
      <c r="DO932" s="92"/>
      <c r="DP932" s="92"/>
      <c r="DQ932" s="92"/>
      <c r="DR932" s="92"/>
      <c r="DS932" s="92"/>
      <c r="DT932" s="92"/>
      <c r="DU932" s="92"/>
      <c r="DV932" s="92"/>
      <c r="DW932" s="92"/>
      <c r="DX932" s="92"/>
      <c r="DY932" s="92"/>
      <c r="DZ932" s="92"/>
      <c r="EA932" s="92"/>
      <c r="EB932" s="92"/>
      <c r="EC932" s="92"/>
      <c r="ED932" s="92"/>
      <c r="EE932" s="114"/>
      <c r="ER932" s="31" t="str">
        <f>'Avoided Cost Case'!ER932</f>
        <v xml:space="preserve"> - </v>
      </c>
    </row>
    <row r="933" spans="1:148" hidden="1">
      <c r="C933" s="28"/>
      <c r="E933" s="150"/>
      <c r="F933" s="150"/>
      <c r="G933" s="150"/>
      <c r="H933" s="150"/>
      <c r="I933" s="150"/>
      <c r="J933" s="150"/>
      <c r="K933" s="150"/>
      <c r="L933" s="150"/>
      <c r="M933" s="150"/>
      <c r="N933" s="150"/>
      <c r="O933" s="150"/>
      <c r="P933" s="150"/>
      <c r="Q933" s="150"/>
      <c r="R933" s="150"/>
      <c r="S933" s="150"/>
      <c r="T933" s="150"/>
      <c r="U933" s="150"/>
      <c r="V933" s="150"/>
      <c r="W933" s="150"/>
      <c r="X933" s="150"/>
      <c r="Y933" s="150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</row>
    <row r="934" spans="1:148" hidden="1">
      <c r="C934" s="28"/>
      <c r="E934" s="150"/>
      <c r="F934" s="150"/>
      <c r="G934" s="150"/>
      <c r="H934" s="150"/>
      <c r="I934" s="150"/>
      <c r="J934" s="150"/>
      <c r="K934" s="150"/>
      <c r="L934" s="150"/>
      <c r="M934" s="150"/>
      <c r="N934" s="150"/>
      <c r="O934" s="150"/>
      <c r="P934" s="150"/>
      <c r="Q934" s="150"/>
      <c r="R934" s="150"/>
      <c r="S934" s="150"/>
      <c r="T934" s="150"/>
      <c r="U934" s="150"/>
      <c r="V934" s="150"/>
      <c r="W934" s="150"/>
      <c r="X934" s="150"/>
      <c r="Y934" s="150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</row>
    <row r="935" spans="1:148" hidden="1">
      <c r="A935" s="8"/>
      <c r="B935" s="58" t="str">
        <f>'Avoided Cost Case'!B935</f>
        <v>Short Term Firm Purchases</v>
      </c>
      <c r="C935" s="28"/>
      <c r="E935" s="150"/>
      <c r="F935" s="150"/>
      <c r="G935" s="150"/>
      <c r="H935" s="150"/>
      <c r="I935" s="150"/>
      <c r="J935" s="150"/>
      <c r="K935" s="150"/>
      <c r="L935" s="150"/>
      <c r="M935" s="150"/>
      <c r="N935" s="150"/>
      <c r="O935" s="150"/>
      <c r="P935" s="150"/>
      <c r="Q935" s="150"/>
      <c r="R935" s="150"/>
      <c r="S935" s="150"/>
      <c r="T935" s="150"/>
      <c r="U935" s="150"/>
      <c r="V935" s="150"/>
      <c r="W935" s="150"/>
      <c r="X935" s="150"/>
      <c r="Y935" s="150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</row>
    <row r="936" spans="1:148" hidden="1">
      <c r="A936" s="8"/>
      <c r="B936" s="58"/>
      <c r="C936" s="28" t="str">
        <f>'Avoided Cost Case'!C936</f>
        <v>COB</v>
      </c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2"/>
      <c r="BF936" s="92"/>
      <c r="BG936" s="92"/>
      <c r="BH936" s="92"/>
      <c r="BI936" s="92"/>
      <c r="BJ936" s="92"/>
      <c r="BK936" s="92"/>
      <c r="BL936" s="92"/>
      <c r="BM936" s="92"/>
      <c r="BN936" s="92"/>
      <c r="BO936" s="92"/>
      <c r="BP936" s="92"/>
      <c r="BQ936" s="92"/>
      <c r="BR936" s="92"/>
      <c r="BS936" s="92"/>
      <c r="BT936" s="92"/>
      <c r="BU936" s="92"/>
      <c r="BV936" s="92"/>
      <c r="BW936" s="92"/>
      <c r="BX936" s="92"/>
      <c r="BY936" s="92"/>
      <c r="BZ936" s="92"/>
      <c r="CA936" s="92"/>
      <c r="CB936" s="92"/>
      <c r="CC936" s="92"/>
      <c r="CD936" s="92"/>
      <c r="CE936" s="92"/>
      <c r="CF936" s="92"/>
      <c r="CG936" s="92"/>
      <c r="CH936" s="92"/>
      <c r="CI936" s="92"/>
      <c r="CJ936" s="92"/>
      <c r="CK936" s="92"/>
      <c r="CL936" s="92"/>
      <c r="CM936" s="92"/>
      <c r="CN936" s="92"/>
      <c r="CO936" s="92"/>
      <c r="CP936" s="92"/>
      <c r="CQ936" s="92"/>
      <c r="CR936" s="92"/>
      <c r="CS936" s="92"/>
      <c r="CT936" s="92"/>
      <c r="CU936" s="92"/>
      <c r="CV936" s="92"/>
      <c r="CW936" s="92"/>
      <c r="CX936" s="92"/>
      <c r="CY936" s="92"/>
      <c r="CZ936" s="92"/>
      <c r="DA936" s="92"/>
      <c r="DB936" s="92"/>
      <c r="DC936" s="92"/>
      <c r="DD936" s="92"/>
      <c r="DE936" s="92"/>
      <c r="DF936" s="92"/>
      <c r="DG936" s="92"/>
      <c r="DH936" s="92"/>
      <c r="DI936" s="92"/>
      <c r="DJ936" s="92"/>
      <c r="DK936" s="92"/>
      <c r="DL936" s="92"/>
      <c r="DM936" s="92"/>
      <c r="DN936" s="92"/>
      <c r="DO936" s="92"/>
      <c r="DP936" s="92"/>
      <c r="DQ936" s="92"/>
      <c r="DR936" s="92"/>
      <c r="DS936" s="92"/>
      <c r="DT936" s="92"/>
      <c r="DU936" s="92"/>
      <c r="DV936" s="92"/>
      <c r="DW936" s="92"/>
      <c r="DX936" s="92"/>
      <c r="DY936" s="92"/>
      <c r="DZ936" s="92"/>
      <c r="EA936" s="92"/>
      <c r="EB936" s="92"/>
      <c r="EC936" s="92"/>
      <c r="ED936" s="92"/>
      <c r="EE936" s="114"/>
      <c r="ER936" s="31" t="str">
        <f>'Avoided Cost Case'!ER936</f>
        <v>Hide Row</v>
      </c>
    </row>
    <row r="937" spans="1:148" s="58" customFormat="1" hidden="1">
      <c r="A937" s="8"/>
      <c r="C937" s="28" t="str">
        <f>'Avoided Cost Case'!C937</f>
        <v>Four Corners</v>
      </c>
      <c r="D937" s="2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2"/>
      <c r="BF937" s="92"/>
      <c r="BG937" s="92"/>
      <c r="BH937" s="92"/>
      <c r="BI937" s="92"/>
      <c r="BJ937" s="92"/>
      <c r="BK937" s="92"/>
      <c r="BL937" s="92"/>
      <c r="BM937" s="92"/>
      <c r="BN937" s="92"/>
      <c r="BO937" s="92"/>
      <c r="BP937" s="92"/>
      <c r="BQ937" s="92"/>
      <c r="BR937" s="92"/>
      <c r="BS937" s="92"/>
      <c r="BT937" s="92"/>
      <c r="BU937" s="92"/>
      <c r="BV937" s="92"/>
      <c r="BW937" s="92"/>
      <c r="BX937" s="92"/>
      <c r="BY937" s="92"/>
      <c r="BZ937" s="92"/>
      <c r="CA937" s="92"/>
      <c r="CB937" s="92"/>
      <c r="CC937" s="92"/>
      <c r="CD937" s="92"/>
      <c r="CE937" s="92"/>
      <c r="CF937" s="92"/>
      <c r="CG937" s="92"/>
      <c r="CH937" s="92"/>
      <c r="CI937" s="92"/>
      <c r="CJ937" s="92"/>
      <c r="CK937" s="92"/>
      <c r="CL937" s="92"/>
      <c r="CM937" s="92"/>
      <c r="CN937" s="92"/>
      <c r="CO937" s="92"/>
      <c r="CP937" s="92"/>
      <c r="CQ937" s="92"/>
      <c r="CR937" s="92"/>
      <c r="CS937" s="92"/>
      <c r="CT937" s="92"/>
      <c r="CU937" s="92"/>
      <c r="CV937" s="92"/>
      <c r="CW937" s="92"/>
      <c r="CX937" s="92"/>
      <c r="CY937" s="92"/>
      <c r="CZ937" s="92"/>
      <c r="DA937" s="92"/>
      <c r="DB937" s="92"/>
      <c r="DC937" s="92"/>
      <c r="DD937" s="92"/>
      <c r="DE937" s="92"/>
      <c r="DF937" s="92"/>
      <c r="DG937" s="92"/>
      <c r="DH937" s="92"/>
      <c r="DI937" s="92"/>
      <c r="DJ937" s="92"/>
      <c r="DK937" s="92"/>
      <c r="DL937" s="92"/>
      <c r="DM937" s="92"/>
      <c r="DN937" s="92"/>
      <c r="DO937" s="92"/>
      <c r="DP937" s="92"/>
      <c r="DQ937" s="92"/>
      <c r="DR937" s="92"/>
      <c r="DS937" s="92"/>
      <c r="DT937" s="92"/>
      <c r="DU937" s="92"/>
      <c r="DV937" s="92"/>
      <c r="DW937" s="92"/>
      <c r="DX937" s="92"/>
      <c r="DY937" s="92"/>
      <c r="DZ937" s="92"/>
      <c r="EA937" s="92"/>
      <c r="EB937" s="92"/>
      <c r="EC937" s="92"/>
      <c r="ED937" s="92"/>
      <c r="EE937" s="114"/>
      <c r="ER937" s="31" t="str">
        <f>'Avoided Cost Case'!ER937</f>
        <v>Hide Row</v>
      </c>
    </row>
    <row r="938" spans="1:148" s="58" customFormat="1" hidden="1">
      <c r="A938" s="8"/>
      <c r="C938" s="28" t="str">
        <f>'Avoided Cost Case'!C938</f>
        <v>Mid Columbia</v>
      </c>
      <c r="D938" s="2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2"/>
      <c r="AF938" s="92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2"/>
      <c r="AV938" s="92"/>
      <c r="AW938" s="92"/>
      <c r="AX938" s="92"/>
      <c r="AY938" s="92"/>
      <c r="AZ938" s="92"/>
      <c r="BA938" s="92"/>
      <c r="BB938" s="92"/>
      <c r="BC938" s="92"/>
      <c r="BD938" s="92"/>
      <c r="BE938" s="92"/>
      <c r="BF938" s="92"/>
      <c r="BG938" s="92"/>
      <c r="BH938" s="92"/>
      <c r="BI938" s="92"/>
      <c r="BJ938" s="92"/>
      <c r="BK938" s="92"/>
      <c r="BL938" s="92"/>
      <c r="BM938" s="92"/>
      <c r="BN938" s="92"/>
      <c r="BO938" s="92"/>
      <c r="BP938" s="92"/>
      <c r="BQ938" s="92"/>
      <c r="BR938" s="92"/>
      <c r="BS938" s="92"/>
      <c r="BT938" s="92"/>
      <c r="BU938" s="92"/>
      <c r="BV938" s="92"/>
      <c r="BW938" s="92"/>
      <c r="BX938" s="92"/>
      <c r="BY938" s="92"/>
      <c r="BZ938" s="92"/>
      <c r="CA938" s="92"/>
      <c r="CB938" s="92"/>
      <c r="CC938" s="92"/>
      <c r="CD938" s="92"/>
      <c r="CE938" s="92"/>
      <c r="CF938" s="92"/>
      <c r="CG938" s="92"/>
      <c r="CH938" s="92"/>
      <c r="CI938" s="92"/>
      <c r="CJ938" s="92"/>
      <c r="CK938" s="92"/>
      <c r="CL938" s="92"/>
      <c r="CM938" s="92"/>
      <c r="CN938" s="92"/>
      <c r="CO938" s="92"/>
      <c r="CP938" s="92"/>
      <c r="CQ938" s="92"/>
      <c r="CR938" s="92"/>
      <c r="CS938" s="92"/>
      <c r="CT938" s="92"/>
      <c r="CU938" s="92"/>
      <c r="CV938" s="92"/>
      <c r="CW938" s="92"/>
      <c r="CX938" s="92"/>
      <c r="CY938" s="92"/>
      <c r="CZ938" s="92"/>
      <c r="DA938" s="92"/>
      <c r="DB938" s="92"/>
      <c r="DC938" s="92"/>
      <c r="DD938" s="92"/>
      <c r="DE938" s="92"/>
      <c r="DF938" s="92"/>
      <c r="DG938" s="92"/>
      <c r="DH938" s="92"/>
      <c r="DI938" s="92"/>
      <c r="DJ938" s="92"/>
      <c r="DK938" s="92"/>
      <c r="DL938" s="92"/>
      <c r="DM938" s="92"/>
      <c r="DN938" s="92"/>
      <c r="DO938" s="92"/>
      <c r="DP938" s="92"/>
      <c r="DQ938" s="92"/>
      <c r="DR938" s="92"/>
      <c r="DS938" s="92"/>
      <c r="DT938" s="92"/>
      <c r="DU938" s="92"/>
      <c r="DV938" s="92"/>
      <c r="DW938" s="92"/>
      <c r="DX938" s="92"/>
      <c r="DY938" s="92"/>
      <c r="DZ938" s="92"/>
      <c r="EA938" s="92"/>
      <c r="EB938" s="92"/>
      <c r="EC938" s="92"/>
      <c r="ED938" s="92"/>
      <c r="EE938" s="114"/>
      <c r="ER938" s="31" t="str">
        <f>'Avoided Cost Case'!ER938</f>
        <v xml:space="preserve"> - </v>
      </c>
    </row>
    <row r="939" spans="1:148" s="58" customFormat="1" hidden="1">
      <c r="A939" s="8"/>
      <c r="C939" s="28" t="str">
        <f>'Avoided Cost Case'!C939</f>
        <v>Mona</v>
      </c>
      <c r="D939" s="2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2"/>
      <c r="AV939" s="92"/>
      <c r="AW939" s="92"/>
      <c r="AX939" s="92"/>
      <c r="AY939" s="92"/>
      <c r="AZ939" s="92"/>
      <c r="BA939" s="92"/>
      <c r="BB939" s="92"/>
      <c r="BC939" s="92"/>
      <c r="BD939" s="92"/>
      <c r="BE939" s="92"/>
      <c r="BF939" s="92"/>
      <c r="BG939" s="92"/>
      <c r="BH939" s="92"/>
      <c r="BI939" s="92"/>
      <c r="BJ939" s="92"/>
      <c r="BK939" s="92"/>
      <c r="BL939" s="92"/>
      <c r="BM939" s="92"/>
      <c r="BN939" s="92"/>
      <c r="BO939" s="92"/>
      <c r="BP939" s="92"/>
      <c r="BQ939" s="92"/>
      <c r="BR939" s="92"/>
      <c r="BS939" s="92"/>
      <c r="BT939" s="92"/>
      <c r="BU939" s="92"/>
      <c r="BV939" s="92"/>
      <c r="BW939" s="92"/>
      <c r="BX939" s="92"/>
      <c r="BY939" s="92"/>
      <c r="BZ939" s="92"/>
      <c r="CA939" s="92"/>
      <c r="CB939" s="92"/>
      <c r="CC939" s="92"/>
      <c r="CD939" s="92"/>
      <c r="CE939" s="92"/>
      <c r="CF939" s="92"/>
      <c r="CG939" s="92"/>
      <c r="CH939" s="92"/>
      <c r="CI939" s="92"/>
      <c r="CJ939" s="92"/>
      <c r="CK939" s="92"/>
      <c r="CL939" s="92"/>
      <c r="CM939" s="92"/>
      <c r="CN939" s="92"/>
      <c r="CO939" s="92"/>
      <c r="CP939" s="92"/>
      <c r="CQ939" s="92"/>
      <c r="CR939" s="92"/>
      <c r="CS939" s="92"/>
      <c r="CT939" s="92"/>
      <c r="CU939" s="92"/>
      <c r="CV939" s="92"/>
      <c r="CW939" s="92"/>
      <c r="CX939" s="92"/>
      <c r="CY939" s="92"/>
      <c r="CZ939" s="92"/>
      <c r="DA939" s="92"/>
      <c r="DB939" s="92"/>
      <c r="DC939" s="92"/>
      <c r="DD939" s="92"/>
      <c r="DE939" s="92"/>
      <c r="DF939" s="92"/>
      <c r="DG939" s="92"/>
      <c r="DH939" s="92"/>
      <c r="DI939" s="92"/>
      <c r="DJ939" s="92"/>
      <c r="DK939" s="92"/>
      <c r="DL939" s="92"/>
      <c r="DM939" s="92"/>
      <c r="DN939" s="92"/>
      <c r="DO939" s="92"/>
      <c r="DP939" s="92"/>
      <c r="DQ939" s="92"/>
      <c r="DR939" s="92"/>
      <c r="DS939" s="92"/>
      <c r="DT939" s="92"/>
      <c r="DU939" s="92"/>
      <c r="DV939" s="92"/>
      <c r="DW939" s="92"/>
      <c r="DX939" s="92"/>
      <c r="DY939" s="92"/>
      <c r="DZ939" s="92"/>
      <c r="EA939" s="92"/>
      <c r="EB939" s="92"/>
      <c r="EC939" s="92"/>
      <c r="ED939" s="92"/>
      <c r="EE939" s="114"/>
      <c r="ER939" s="31" t="str">
        <f>'Avoided Cost Case'!ER939</f>
        <v>Hide Row</v>
      </c>
    </row>
    <row r="940" spans="1:148" s="58" customFormat="1" hidden="1">
      <c r="A940" s="8"/>
      <c r="C940" s="28" t="str">
        <f>'Avoided Cost Case'!C940</f>
        <v>Palo Verde</v>
      </c>
      <c r="D940" s="2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2"/>
      <c r="AF940" s="92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2"/>
      <c r="AV940" s="92"/>
      <c r="AW940" s="92"/>
      <c r="AX940" s="92"/>
      <c r="AY940" s="92"/>
      <c r="AZ940" s="92"/>
      <c r="BA940" s="92"/>
      <c r="BB940" s="92"/>
      <c r="BC940" s="92"/>
      <c r="BD940" s="92"/>
      <c r="BE940" s="92"/>
      <c r="BF940" s="92"/>
      <c r="BG940" s="92"/>
      <c r="BH940" s="92"/>
      <c r="BI940" s="92"/>
      <c r="BJ940" s="92"/>
      <c r="BK940" s="92"/>
      <c r="BL940" s="92"/>
      <c r="BM940" s="92"/>
      <c r="BN940" s="92"/>
      <c r="BO940" s="92"/>
      <c r="BP940" s="92"/>
      <c r="BQ940" s="92"/>
      <c r="BR940" s="92"/>
      <c r="BS940" s="92"/>
      <c r="BT940" s="92"/>
      <c r="BU940" s="92"/>
      <c r="BV940" s="92"/>
      <c r="BW940" s="92"/>
      <c r="BX940" s="92"/>
      <c r="BY940" s="92"/>
      <c r="BZ940" s="92"/>
      <c r="CA940" s="92"/>
      <c r="CB940" s="92"/>
      <c r="CC940" s="92"/>
      <c r="CD940" s="92"/>
      <c r="CE940" s="92"/>
      <c r="CF940" s="92"/>
      <c r="CG940" s="92"/>
      <c r="CH940" s="92"/>
      <c r="CI940" s="92"/>
      <c r="CJ940" s="92"/>
      <c r="CK940" s="92"/>
      <c r="CL940" s="92"/>
      <c r="CM940" s="92"/>
      <c r="CN940" s="92"/>
      <c r="CO940" s="92"/>
      <c r="CP940" s="92"/>
      <c r="CQ940" s="92"/>
      <c r="CR940" s="92"/>
      <c r="CS940" s="92"/>
      <c r="CT940" s="92"/>
      <c r="CU940" s="92"/>
      <c r="CV940" s="92"/>
      <c r="CW940" s="92"/>
      <c r="CX940" s="92"/>
      <c r="CY940" s="92"/>
      <c r="CZ940" s="92"/>
      <c r="DA940" s="92"/>
      <c r="DB940" s="92"/>
      <c r="DC940" s="92"/>
      <c r="DD940" s="92"/>
      <c r="DE940" s="92"/>
      <c r="DF940" s="92"/>
      <c r="DG940" s="92"/>
      <c r="DH940" s="92"/>
      <c r="DI940" s="92"/>
      <c r="DJ940" s="92"/>
      <c r="DK940" s="92"/>
      <c r="DL940" s="92"/>
      <c r="DM940" s="92"/>
      <c r="DN940" s="92"/>
      <c r="DO940" s="92"/>
      <c r="DP940" s="92"/>
      <c r="DQ940" s="92"/>
      <c r="DR940" s="92"/>
      <c r="DS940" s="92"/>
      <c r="DT940" s="92"/>
      <c r="DU940" s="92"/>
      <c r="DV940" s="92"/>
      <c r="DW940" s="92"/>
      <c r="DX940" s="92"/>
      <c r="DY940" s="92"/>
      <c r="DZ940" s="92"/>
      <c r="EA940" s="92"/>
      <c r="EB940" s="92"/>
      <c r="EC940" s="92"/>
      <c r="ED940" s="92"/>
      <c r="EE940" s="114"/>
      <c r="ER940" s="31" t="str">
        <f>'Avoided Cost Case'!ER940</f>
        <v xml:space="preserve"> - </v>
      </c>
    </row>
    <row r="941" spans="1:148" s="58" customFormat="1" hidden="1">
      <c r="A941" s="8"/>
      <c r="C941" s="28" t="str">
        <f>'Avoided Cost Case'!C941</f>
        <v>SP15</v>
      </c>
      <c r="D941" s="2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2"/>
      <c r="AF941" s="92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2"/>
      <c r="AV941" s="92"/>
      <c r="AW941" s="92"/>
      <c r="AX941" s="92"/>
      <c r="AY941" s="92"/>
      <c r="AZ941" s="92"/>
      <c r="BA941" s="92"/>
      <c r="BB941" s="92"/>
      <c r="BC941" s="92"/>
      <c r="BD941" s="92"/>
      <c r="BE941" s="92"/>
      <c r="BF941" s="92"/>
      <c r="BG941" s="92"/>
      <c r="BH941" s="92"/>
      <c r="BI941" s="92"/>
      <c r="BJ941" s="92"/>
      <c r="BK941" s="92"/>
      <c r="BL941" s="92"/>
      <c r="BM941" s="92"/>
      <c r="BN941" s="92"/>
      <c r="BO941" s="92"/>
      <c r="BP941" s="92"/>
      <c r="BQ941" s="92"/>
      <c r="BR941" s="92"/>
      <c r="BS941" s="92"/>
      <c r="BT941" s="92"/>
      <c r="BU941" s="92"/>
      <c r="BV941" s="92"/>
      <c r="BW941" s="92"/>
      <c r="BX941" s="92"/>
      <c r="BY941" s="92"/>
      <c r="BZ941" s="92"/>
      <c r="CA941" s="92"/>
      <c r="CB941" s="92"/>
      <c r="CC941" s="92"/>
      <c r="CD941" s="92"/>
      <c r="CE941" s="92"/>
      <c r="CF941" s="92"/>
      <c r="CG941" s="92"/>
      <c r="CH941" s="92"/>
      <c r="CI941" s="92"/>
      <c r="CJ941" s="92"/>
      <c r="CK941" s="92"/>
      <c r="CL941" s="92"/>
      <c r="CM941" s="92"/>
      <c r="CN941" s="92"/>
      <c r="CO941" s="92"/>
      <c r="CP941" s="92"/>
      <c r="CQ941" s="92"/>
      <c r="CR941" s="92"/>
      <c r="CS941" s="92"/>
      <c r="CT941" s="92"/>
      <c r="CU941" s="92"/>
      <c r="CV941" s="92"/>
      <c r="CW941" s="92"/>
      <c r="CX941" s="92"/>
      <c r="CY941" s="92"/>
      <c r="CZ941" s="92"/>
      <c r="DA941" s="92"/>
      <c r="DB941" s="92"/>
      <c r="DC941" s="92"/>
      <c r="DD941" s="92"/>
      <c r="DE941" s="92"/>
      <c r="DF941" s="92"/>
      <c r="DG941" s="92"/>
      <c r="DH941" s="92"/>
      <c r="DI941" s="92"/>
      <c r="DJ941" s="92"/>
      <c r="DK941" s="92"/>
      <c r="DL941" s="92"/>
      <c r="DM941" s="92"/>
      <c r="DN941" s="92"/>
      <c r="DO941" s="92"/>
      <c r="DP941" s="92"/>
      <c r="DQ941" s="92"/>
      <c r="DR941" s="92"/>
      <c r="DS941" s="92"/>
      <c r="DT941" s="92"/>
      <c r="DU941" s="92"/>
      <c r="DV941" s="92"/>
      <c r="DW941" s="92"/>
      <c r="DX941" s="92"/>
      <c r="DY941" s="92"/>
      <c r="DZ941" s="92"/>
      <c r="EA941" s="92"/>
      <c r="EB941" s="92"/>
      <c r="EC941" s="92"/>
      <c r="ED941" s="92"/>
      <c r="EE941" s="114"/>
      <c r="ER941" s="31" t="str">
        <f>'Avoided Cost Case'!ER941</f>
        <v>Hide Row</v>
      </c>
    </row>
    <row r="942" spans="1:148" s="58" customFormat="1" hidden="1">
      <c r="A942" s="8"/>
      <c r="C942" s="28" t="str">
        <f>'Avoided Cost Case'!C942</f>
        <v>STF Index Trades</v>
      </c>
      <c r="D942" s="2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2"/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2"/>
      <c r="AV942" s="92"/>
      <c r="AW942" s="92"/>
      <c r="AX942" s="92"/>
      <c r="AY942" s="92"/>
      <c r="AZ942" s="92"/>
      <c r="BA942" s="92"/>
      <c r="BB942" s="92"/>
      <c r="BC942" s="92"/>
      <c r="BD942" s="92"/>
      <c r="BE942" s="92"/>
      <c r="BF942" s="92"/>
      <c r="BG942" s="92"/>
      <c r="BH942" s="92"/>
      <c r="BI942" s="92"/>
      <c r="BJ942" s="92"/>
      <c r="BK942" s="92"/>
      <c r="BL942" s="92"/>
      <c r="BM942" s="92"/>
      <c r="BN942" s="92"/>
      <c r="BO942" s="92"/>
      <c r="BP942" s="92"/>
      <c r="BQ942" s="92"/>
      <c r="BR942" s="92"/>
      <c r="BS942" s="92"/>
      <c r="BT942" s="92"/>
      <c r="BU942" s="92"/>
      <c r="BV942" s="92"/>
      <c r="BW942" s="92"/>
      <c r="BX942" s="92"/>
      <c r="BY942" s="92"/>
      <c r="BZ942" s="92"/>
      <c r="CA942" s="92"/>
      <c r="CB942" s="92"/>
      <c r="CC942" s="92"/>
      <c r="CD942" s="92"/>
      <c r="CE942" s="92"/>
      <c r="CF942" s="92"/>
      <c r="CG942" s="92"/>
      <c r="CH942" s="92"/>
      <c r="CI942" s="92"/>
      <c r="CJ942" s="92"/>
      <c r="CK942" s="92"/>
      <c r="CL942" s="92"/>
      <c r="CM942" s="92"/>
      <c r="CN942" s="92"/>
      <c r="CO942" s="92"/>
      <c r="CP942" s="92"/>
      <c r="CQ942" s="92"/>
      <c r="CR942" s="92"/>
      <c r="CS942" s="92"/>
      <c r="CT942" s="92"/>
      <c r="CU942" s="92"/>
      <c r="CV942" s="92"/>
      <c r="CW942" s="92"/>
      <c r="CX942" s="92"/>
      <c r="CY942" s="92"/>
      <c r="CZ942" s="92"/>
      <c r="DA942" s="92"/>
      <c r="DB942" s="92"/>
      <c r="DC942" s="92"/>
      <c r="DD942" s="92"/>
      <c r="DE942" s="92"/>
      <c r="DF942" s="92"/>
      <c r="DG942" s="92"/>
      <c r="DH942" s="92"/>
      <c r="DI942" s="92"/>
      <c r="DJ942" s="92"/>
      <c r="DK942" s="92"/>
      <c r="DL942" s="92"/>
      <c r="DM942" s="92"/>
      <c r="DN942" s="92"/>
      <c r="DO942" s="92"/>
      <c r="DP942" s="92"/>
      <c r="DQ942" s="92"/>
      <c r="DR942" s="92"/>
      <c r="DS942" s="92"/>
      <c r="DT942" s="92"/>
      <c r="DU942" s="92"/>
      <c r="DV942" s="92"/>
      <c r="DW942" s="92"/>
      <c r="DX942" s="92"/>
      <c r="DY942" s="92"/>
      <c r="DZ942" s="92"/>
      <c r="EA942" s="92"/>
      <c r="EB942" s="92"/>
      <c r="EC942" s="92"/>
      <c r="ED942" s="92"/>
      <c r="EE942" s="114"/>
      <c r="ER942" s="57"/>
    </row>
    <row r="943" spans="1:148" s="58" customFormat="1" hidden="1">
      <c r="A943" s="8"/>
      <c r="B943" s="58" t="str">
        <f>B168</f>
        <v>Total Short Term Firm Purchases</v>
      </c>
      <c r="C943" s="28"/>
      <c r="D943" s="2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2"/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2"/>
      <c r="AV943" s="92"/>
      <c r="AW943" s="92"/>
      <c r="AX943" s="92"/>
      <c r="AY943" s="92"/>
      <c r="AZ943" s="92"/>
      <c r="BA943" s="92"/>
      <c r="BB943" s="92"/>
      <c r="BC943" s="92"/>
      <c r="BD943" s="92"/>
      <c r="BE943" s="92"/>
      <c r="BF943" s="92"/>
      <c r="BG943" s="92"/>
      <c r="BH943" s="92"/>
      <c r="BI943" s="92"/>
      <c r="BJ943" s="92"/>
      <c r="BK943" s="92"/>
      <c r="BL943" s="92"/>
      <c r="BM943" s="92"/>
      <c r="BN943" s="92"/>
      <c r="BO943" s="92"/>
      <c r="BP943" s="92"/>
      <c r="BQ943" s="92"/>
      <c r="BR943" s="92"/>
      <c r="BS943" s="92"/>
      <c r="BT943" s="92"/>
      <c r="BU943" s="92"/>
      <c r="BV943" s="92"/>
      <c r="BW943" s="92"/>
      <c r="BX943" s="92"/>
      <c r="BY943" s="92"/>
      <c r="BZ943" s="92"/>
      <c r="CA943" s="92"/>
      <c r="CB943" s="92"/>
      <c r="CC943" s="92"/>
      <c r="CD943" s="92"/>
      <c r="CE943" s="92"/>
      <c r="CF943" s="92"/>
      <c r="CG943" s="92"/>
      <c r="CH943" s="92"/>
      <c r="CI943" s="92"/>
      <c r="CJ943" s="92"/>
      <c r="CK943" s="92"/>
      <c r="CL943" s="92"/>
      <c r="CM943" s="92"/>
      <c r="CN943" s="92"/>
      <c r="CO943" s="92"/>
      <c r="CP943" s="92"/>
      <c r="CQ943" s="92"/>
      <c r="CR943" s="92"/>
      <c r="CS943" s="92"/>
      <c r="CT943" s="92"/>
      <c r="CU943" s="92"/>
      <c r="CV943" s="92"/>
      <c r="CW943" s="92"/>
      <c r="CX943" s="92"/>
      <c r="CY943" s="92"/>
      <c r="CZ943" s="92"/>
      <c r="DA943" s="92"/>
      <c r="DB943" s="92"/>
      <c r="DC943" s="92"/>
      <c r="DD943" s="92"/>
      <c r="DE943" s="92"/>
      <c r="DF943" s="92"/>
      <c r="DG943" s="92"/>
      <c r="DH943" s="92"/>
      <c r="DI943" s="92"/>
      <c r="DJ943" s="92"/>
      <c r="DK943" s="92"/>
      <c r="DL943" s="92"/>
      <c r="DM943" s="92"/>
      <c r="DN943" s="92"/>
      <c r="DO943" s="92"/>
      <c r="DP943" s="92"/>
      <c r="DQ943" s="92"/>
      <c r="DR943" s="92"/>
      <c r="DS943" s="92"/>
      <c r="DT943" s="92"/>
      <c r="DU943" s="92"/>
      <c r="DV943" s="92"/>
      <c r="DW943" s="92"/>
      <c r="DX943" s="92"/>
      <c r="DY943" s="92"/>
      <c r="DZ943" s="92"/>
      <c r="EA943" s="92"/>
      <c r="EB943" s="92"/>
      <c r="EC943" s="92"/>
      <c r="ED943" s="92"/>
      <c r="EE943" s="92"/>
      <c r="ER943" s="57"/>
    </row>
    <row r="944" spans="1:148" s="58" customFormat="1" hidden="1">
      <c r="A944" s="8"/>
      <c r="C944" s="28"/>
      <c r="D944" s="22"/>
      <c r="E944" s="150"/>
      <c r="F944" s="150"/>
      <c r="G944" s="150"/>
      <c r="H944" s="150"/>
      <c r="I944" s="150"/>
      <c r="J944" s="150"/>
      <c r="K944" s="150"/>
      <c r="L944" s="150"/>
      <c r="M944" s="150"/>
      <c r="N944" s="150"/>
      <c r="O944" s="150"/>
      <c r="P944" s="150"/>
      <c r="Q944" s="150"/>
      <c r="R944" s="150"/>
      <c r="S944" s="150"/>
      <c r="T944" s="150"/>
      <c r="U944" s="150"/>
      <c r="V944" s="150"/>
      <c r="W944" s="150"/>
      <c r="X944" s="150"/>
      <c r="Y944" s="150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R944" s="57"/>
    </row>
    <row r="945" spans="1:148" s="58" customFormat="1" hidden="1">
      <c r="A945" s="8"/>
      <c r="B945" s="58" t="s">
        <v>16</v>
      </c>
      <c r="C945" s="28"/>
      <c r="D945" s="22"/>
      <c r="E945" s="150"/>
      <c r="F945" s="150"/>
      <c r="G945" s="150"/>
      <c r="H945" s="150"/>
      <c r="I945" s="150"/>
      <c r="J945" s="150"/>
      <c r="K945" s="150"/>
      <c r="L945" s="150"/>
      <c r="M945" s="150"/>
      <c r="N945" s="150"/>
      <c r="O945" s="150"/>
      <c r="P945" s="150"/>
      <c r="Q945" s="150"/>
      <c r="R945" s="150"/>
      <c r="S945" s="150"/>
      <c r="T945" s="150"/>
      <c r="U945" s="150"/>
      <c r="V945" s="150"/>
      <c r="W945" s="150"/>
      <c r="X945" s="150"/>
      <c r="Y945" s="150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R945" s="57"/>
    </row>
    <row r="946" spans="1:148" s="58" customFormat="1" hidden="1">
      <c r="A946" s="8"/>
      <c r="C946" s="28" t="str">
        <f>'Avoided Cost Case'!C946</f>
        <v>COB</v>
      </c>
      <c r="D946" s="2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2"/>
      <c r="AV946" s="92"/>
      <c r="AW946" s="92"/>
      <c r="AX946" s="92"/>
      <c r="AY946" s="92"/>
      <c r="AZ946" s="92"/>
      <c r="BA946" s="92"/>
      <c r="BB946" s="92"/>
      <c r="BC946" s="92"/>
      <c r="BD946" s="92"/>
      <c r="BE946" s="92"/>
      <c r="BF946" s="92"/>
      <c r="BG946" s="92"/>
      <c r="BH946" s="92"/>
      <c r="BI946" s="92"/>
      <c r="BJ946" s="92"/>
      <c r="BK946" s="92"/>
      <c r="BL946" s="92"/>
      <c r="BM946" s="92"/>
      <c r="BN946" s="92"/>
      <c r="BO946" s="92"/>
      <c r="BP946" s="92"/>
      <c r="BQ946" s="92"/>
      <c r="BR946" s="92"/>
      <c r="BS946" s="92"/>
      <c r="BT946" s="92"/>
      <c r="BU946" s="92"/>
      <c r="BV946" s="92"/>
      <c r="BW946" s="92"/>
      <c r="BX946" s="92"/>
      <c r="BY946" s="92"/>
      <c r="BZ946" s="92"/>
      <c r="CA946" s="92"/>
      <c r="CB946" s="92"/>
      <c r="CC946" s="92"/>
      <c r="CD946" s="92"/>
      <c r="CE946" s="92"/>
      <c r="CF946" s="92"/>
      <c r="CG946" s="92"/>
      <c r="CH946" s="92"/>
      <c r="CI946" s="92"/>
      <c r="CJ946" s="92"/>
      <c r="CK946" s="92"/>
      <c r="CL946" s="92"/>
      <c r="CM946" s="92"/>
      <c r="CN946" s="92"/>
      <c r="CO946" s="92"/>
      <c r="CP946" s="92"/>
      <c r="CQ946" s="92"/>
      <c r="CR946" s="92"/>
      <c r="CS946" s="92"/>
      <c r="CT946" s="92"/>
      <c r="CU946" s="92"/>
      <c r="CV946" s="92"/>
      <c r="CW946" s="92"/>
      <c r="CX946" s="92"/>
      <c r="CY946" s="92"/>
      <c r="CZ946" s="92"/>
      <c r="DA946" s="92"/>
      <c r="DB946" s="92"/>
      <c r="DC946" s="92"/>
      <c r="DD946" s="92"/>
      <c r="DE946" s="92"/>
      <c r="DF946" s="92"/>
      <c r="DG946" s="92"/>
      <c r="DH946" s="92"/>
      <c r="DI946" s="92"/>
      <c r="DJ946" s="92"/>
      <c r="DK946" s="92"/>
      <c r="DL946" s="92"/>
      <c r="DM946" s="92"/>
      <c r="DN946" s="92"/>
      <c r="DO946" s="92"/>
      <c r="DP946" s="92"/>
      <c r="DQ946" s="92"/>
      <c r="DR946" s="92"/>
      <c r="DS946" s="92"/>
      <c r="DT946" s="92"/>
      <c r="DU946" s="92"/>
      <c r="DV946" s="92"/>
      <c r="DW946" s="92"/>
      <c r="DX946" s="92"/>
      <c r="DY946" s="92"/>
      <c r="DZ946" s="92"/>
      <c r="EA946" s="92"/>
      <c r="EB946" s="92"/>
      <c r="EC946" s="92"/>
      <c r="ED946" s="92"/>
      <c r="EE946" s="114"/>
      <c r="ER946" s="31" t="str">
        <f>'Avoided Cost Case'!ER946</f>
        <v xml:space="preserve"> - </v>
      </c>
    </row>
    <row r="947" spans="1:148" s="58" customFormat="1" hidden="1">
      <c r="A947" s="8"/>
      <c r="C947" s="28" t="str">
        <f>'Avoided Cost Case'!C947</f>
        <v>Four Corners</v>
      </c>
      <c r="D947" s="2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2"/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2"/>
      <c r="AV947" s="92"/>
      <c r="AW947" s="92"/>
      <c r="AX947" s="92"/>
      <c r="AY947" s="92"/>
      <c r="AZ947" s="92"/>
      <c r="BA947" s="92"/>
      <c r="BB947" s="92"/>
      <c r="BC947" s="92"/>
      <c r="BD947" s="92"/>
      <c r="BE947" s="92"/>
      <c r="BF947" s="92"/>
      <c r="BG947" s="92"/>
      <c r="BH947" s="92"/>
      <c r="BI947" s="92"/>
      <c r="BJ947" s="92"/>
      <c r="BK947" s="92"/>
      <c r="BL947" s="92"/>
      <c r="BM947" s="92"/>
      <c r="BN947" s="92"/>
      <c r="BO947" s="92"/>
      <c r="BP947" s="92"/>
      <c r="BQ947" s="92"/>
      <c r="BR947" s="92"/>
      <c r="BS947" s="92"/>
      <c r="BT947" s="92"/>
      <c r="BU947" s="92"/>
      <c r="BV947" s="92"/>
      <c r="BW947" s="92"/>
      <c r="BX947" s="92"/>
      <c r="BY947" s="92"/>
      <c r="BZ947" s="92"/>
      <c r="CA947" s="92"/>
      <c r="CB947" s="92"/>
      <c r="CC947" s="92"/>
      <c r="CD947" s="92"/>
      <c r="CE947" s="92"/>
      <c r="CF947" s="92"/>
      <c r="CG947" s="92"/>
      <c r="CH947" s="92"/>
      <c r="CI947" s="92"/>
      <c r="CJ947" s="92"/>
      <c r="CK947" s="92"/>
      <c r="CL947" s="92"/>
      <c r="CM947" s="92"/>
      <c r="CN947" s="92"/>
      <c r="CO947" s="92"/>
      <c r="CP947" s="92"/>
      <c r="CQ947" s="92"/>
      <c r="CR947" s="92"/>
      <c r="CS947" s="92"/>
      <c r="CT947" s="92"/>
      <c r="CU947" s="92"/>
      <c r="CV947" s="92"/>
      <c r="CW947" s="92"/>
      <c r="CX947" s="92"/>
      <c r="CY947" s="92"/>
      <c r="CZ947" s="92"/>
      <c r="DA947" s="92"/>
      <c r="DB947" s="92"/>
      <c r="DC947" s="92"/>
      <c r="DD947" s="92"/>
      <c r="DE947" s="92"/>
      <c r="DF947" s="92"/>
      <c r="DG947" s="92"/>
      <c r="DH947" s="92"/>
      <c r="DI947" s="92"/>
      <c r="DJ947" s="92"/>
      <c r="DK947" s="92"/>
      <c r="DL947" s="92"/>
      <c r="DM947" s="92"/>
      <c r="DN947" s="92"/>
      <c r="DO947" s="92"/>
      <c r="DP947" s="92"/>
      <c r="DQ947" s="92"/>
      <c r="DR947" s="92"/>
      <c r="DS947" s="92"/>
      <c r="DT947" s="92"/>
      <c r="DU947" s="92"/>
      <c r="DV947" s="92"/>
      <c r="DW947" s="92"/>
      <c r="DX947" s="92"/>
      <c r="DY947" s="92"/>
      <c r="DZ947" s="92"/>
      <c r="EA947" s="92"/>
      <c r="EB947" s="92"/>
      <c r="EC947" s="92"/>
      <c r="ED947" s="92"/>
      <c r="EE947" s="114"/>
      <c r="ER947" s="31" t="str">
        <f>'Avoided Cost Case'!ER947</f>
        <v xml:space="preserve"> - </v>
      </c>
    </row>
    <row r="948" spans="1:148" s="58" customFormat="1" hidden="1">
      <c r="A948" s="8"/>
      <c r="C948" s="28" t="str">
        <f>'Avoided Cost Case'!C948</f>
        <v>Mid Columbia</v>
      </c>
      <c r="D948" s="2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2"/>
      <c r="AF948" s="92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2"/>
      <c r="AV948" s="92"/>
      <c r="AW948" s="92"/>
      <c r="AX948" s="92"/>
      <c r="AY948" s="92"/>
      <c r="AZ948" s="92"/>
      <c r="BA948" s="92"/>
      <c r="BB948" s="92"/>
      <c r="BC948" s="92"/>
      <c r="BD948" s="92"/>
      <c r="BE948" s="92"/>
      <c r="BF948" s="92"/>
      <c r="BG948" s="92"/>
      <c r="BH948" s="92"/>
      <c r="BI948" s="92"/>
      <c r="BJ948" s="92"/>
      <c r="BK948" s="92"/>
      <c r="BL948" s="92"/>
      <c r="BM948" s="92"/>
      <c r="BN948" s="92"/>
      <c r="BO948" s="92"/>
      <c r="BP948" s="92"/>
      <c r="BQ948" s="92"/>
      <c r="BR948" s="92"/>
      <c r="BS948" s="92"/>
      <c r="BT948" s="92"/>
      <c r="BU948" s="92"/>
      <c r="BV948" s="92"/>
      <c r="BW948" s="92"/>
      <c r="BX948" s="92"/>
      <c r="BY948" s="92"/>
      <c r="BZ948" s="92"/>
      <c r="CA948" s="92"/>
      <c r="CB948" s="92"/>
      <c r="CC948" s="92"/>
      <c r="CD948" s="92"/>
      <c r="CE948" s="92"/>
      <c r="CF948" s="92"/>
      <c r="CG948" s="92"/>
      <c r="CH948" s="92"/>
      <c r="CI948" s="92"/>
      <c r="CJ948" s="92"/>
      <c r="CK948" s="92"/>
      <c r="CL948" s="92"/>
      <c r="CM948" s="92"/>
      <c r="CN948" s="92"/>
      <c r="CO948" s="92"/>
      <c r="CP948" s="92"/>
      <c r="CQ948" s="92"/>
      <c r="CR948" s="92"/>
      <c r="CS948" s="92"/>
      <c r="CT948" s="92"/>
      <c r="CU948" s="92"/>
      <c r="CV948" s="92"/>
      <c r="CW948" s="92"/>
      <c r="CX948" s="92"/>
      <c r="CY948" s="92"/>
      <c r="CZ948" s="92"/>
      <c r="DA948" s="92"/>
      <c r="DB948" s="92"/>
      <c r="DC948" s="92"/>
      <c r="DD948" s="92"/>
      <c r="DE948" s="92"/>
      <c r="DF948" s="92"/>
      <c r="DG948" s="92"/>
      <c r="DH948" s="92"/>
      <c r="DI948" s="92"/>
      <c r="DJ948" s="92"/>
      <c r="DK948" s="92"/>
      <c r="DL948" s="92"/>
      <c r="DM948" s="92"/>
      <c r="DN948" s="92"/>
      <c r="DO948" s="92"/>
      <c r="DP948" s="92"/>
      <c r="DQ948" s="92"/>
      <c r="DR948" s="92"/>
      <c r="DS948" s="92"/>
      <c r="DT948" s="92"/>
      <c r="DU948" s="92"/>
      <c r="DV948" s="92"/>
      <c r="DW948" s="92"/>
      <c r="DX948" s="92"/>
      <c r="DY948" s="92"/>
      <c r="DZ948" s="92"/>
      <c r="EA948" s="92"/>
      <c r="EB948" s="92"/>
      <c r="EC948" s="92"/>
      <c r="ED948" s="92"/>
      <c r="EE948" s="114"/>
      <c r="ER948" s="31" t="str">
        <f>'Avoided Cost Case'!ER948</f>
        <v xml:space="preserve"> - </v>
      </c>
    </row>
    <row r="949" spans="1:148" s="58" customFormat="1" hidden="1">
      <c r="A949" s="8"/>
      <c r="C949" s="28" t="str">
        <f>'Avoided Cost Case'!C949</f>
        <v>Mona</v>
      </c>
      <c r="D949" s="2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2"/>
      <c r="AF949" s="92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2"/>
      <c r="AV949" s="92"/>
      <c r="AW949" s="92"/>
      <c r="AX949" s="92"/>
      <c r="AY949" s="92"/>
      <c r="AZ949" s="92"/>
      <c r="BA949" s="92"/>
      <c r="BB949" s="92"/>
      <c r="BC949" s="92"/>
      <c r="BD949" s="92"/>
      <c r="BE949" s="92"/>
      <c r="BF949" s="92"/>
      <c r="BG949" s="92"/>
      <c r="BH949" s="92"/>
      <c r="BI949" s="92"/>
      <c r="BJ949" s="92"/>
      <c r="BK949" s="92"/>
      <c r="BL949" s="92"/>
      <c r="BM949" s="92"/>
      <c r="BN949" s="92"/>
      <c r="BO949" s="92"/>
      <c r="BP949" s="92"/>
      <c r="BQ949" s="92"/>
      <c r="BR949" s="92"/>
      <c r="BS949" s="92"/>
      <c r="BT949" s="92"/>
      <c r="BU949" s="92"/>
      <c r="BV949" s="92"/>
      <c r="BW949" s="92"/>
      <c r="BX949" s="92"/>
      <c r="BY949" s="92"/>
      <c r="BZ949" s="92"/>
      <c r="CA949" s="92"/>
      <c r="CB949" s="92"/>
      <c r="CC949" s="92"/>
      <c r="CD949" s="92"/>
      <c r="CE949" s="92"/>
      <c r="CF949" s="92"/>
      <c r="CG949" s="92"/>
      <c r="CH949" s="92"/>
      <c r="CI949" s="92"/>
      <c r="CJ949" s="92"/>
      <c r="CK949" s="92"/>
      <c r="CL949" s="92"/>
      <c r="CM949" s="92"/>
      <c r="CN949" s="92"/>
      <c r="CO949" s="92"/>
      <c r="CP949" s="92"/>
      <c r="CQ949" s="92"/>
      <c r="CR949" s="92"/>
      <c r="CS949" s="92"/>
      <c r="CT949" s="92"/>
      <c r="CU949" s="92"/>
      <c r="CV949" s="92"/>
      <c r="CW949" s="92"/>
      <c r="CX949" s="92"/>
      <c r="CY949" s="92"/>
      <c r="CZ949" s="92"/>
      <c r="DA949" s="92"/>
      <c r="DB949" s="92"/>
      <c r="DC949" s="92"/>
      <c r="DD949" s="92"/>
      <c r="DE949" s="92"/>
      <c r="DF949" s="92"/>
      <c r="DG949" s="92"/>
      <c r="DH949" s="92"/>
      <c r="DI949" s="92"/>
      <c r="DJ949" s="92"/>
      <c r="DK949" s="92"/>
      <c r="DL949" s="92"/>
      <c r="DM949" s="92"/>
      <c r="DN949" s="92"/>
      <c r="DO949" s="92"/>
      <c r="DP949" s="92"/>
      <c r="DQ949" s="92"/>
      <c r="DR949" s="92"/>
      <c r="DS949" s="92"/>
      <c r="DT949" s="92"/>
      <c r="DU949" s="92"/>
      <c r="DV949" s="92"/>
      <c r="DW949" s="92"/>
      <c r="DX949" s="92"/>
      <c r="DY949" s="92"/>
      <c r="DZ949" s="92"/>
      <c r="EA949" s="92"/>
      <c r="EB949" s="92"/>
      <c r="EC949" s="92"/>
      <c r="ED949" s="92"/>
      <c r="EE949" s="114"/>
      <c r="ER949" s="31" t="str">
        <f>'Avoided Cost Case'!ER949</f>
        <v xml:space="preserve"> - </v>
      </c>
    </row>
    <row r="950" spans="1:148" s="58" customFormat="1" hidden="1">
      <c r="A950" s="8"/>
      <c r="C950" s="28" t="str">
        <f>'Avoided Cost Case'!C950</f>
        <v>Palo Verde</v>
      </c>
      <c r="D950" s="2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92"/>
      <c r="AF950" s="92"/>
      <c r="AG950" s="92"/>
      <c r="AH950" s="92"/>
      <c r="AI950" s="92"/>
      <c r="AJ950" s="92"/>
      <c r="AK950" s="92"/>
      <c r="AL950" s="92"/>
      <c r="AM950" s="92"/>
      <c r="AN950" s="92"/>
      <c r="AO950" s="92"/>
      <c r="AP950" s="92"/>
      <c r="AQ950" s="92"/>
      <c r="AR950" s="92"/>
      <c r="AS950" s="92"/>
      <c r="AT950" s="92"/>
      <c r="AU950" s="92"/>
      <c r="AV950" s="92"/>
      <c r="AW950" s="92"/>
      <c r="AX950" s="92"/>
      <c r="AY950" s="92"/>
      <c r="AZ950" s="92"/>
      <c r="BA950" s="92"/>
      <c r="BB950" s="92"/>
      <c r="BC950" s="92"/>
      <c r="BD950" s="92"/>
      <c r="BE950" s="92"/>
      <c r="BF950" s="92"/>
      <c r="BG950" s="92"/>
      <c r="BH950" s="92"/>
      <c r="BI950" s="92"/>
      <c r="BJ950" s="92"/>
      <c r="BK950" s="92"/>
      <c r="BL950" s="92"/>
      <c r="BM950" s="92"/>
      <c r="BN950" s="92"/>
      <c r="BO950" s="92"/>
      <c r="BP950" s="92"/>
      <c r="BQ950" s="92"/>
      <c r="BR950" s="92"/>
      <c r="BS950" s="92"/>
      <c r="BT950" s="92"/>
      <c r="BU950" s="92"/>
      <c r="BV950" s="92"/>
      <c r="BW950" s="92"/>
      <c r="BX950" s="92"/>
      <c r="BY950" s="92"/>
      <c r="BZ950" s="92"/>
      <c r="CA950" s="92"/>
      <c r="CB950" s="92"/>
      <c r="CC950" s="92"/>
      <c r="CD950" s="92"/>
      <c r="CE950" s="92"/>
      <c r="CF950" s="92"/>
      <c r="CG950" s="92"/>
      <c r="CH950" s="92"/>
      <c r="CI950" s="92"/>
      <c r="CJ950" s="92"/>
      <c r="CK950" s="92"/>
      <c r="CL950" s="92"/>
      <c r="CM950" s="92"/>
      <c r="CN950" s="92"/>
      <c r="CO950" s="92"/>
      <c r="CP950" s="92"/>
      <c r="CQ950" s="92"/>
      <c r="CR950" s="92"/>
      <c r="CS950" s="92"/>
      <c r="CT950" s="92"/>
      <c r="CU950" s="92"/>
      <c r="CV950" s="92"/>
      <c r="CW950" s="92"/>
      <c r="CX950" s="92"/>
      <c r="CY950" s="92"/>
      <c r="CZ950" s="92"/>
      <c r="DA950" s="92"/>
      <c r="DB950" s="92"/>
      <c r="DC950" s="92"/>
      <c r="DD950" s="92"/>
      <c r="DE950" s="92"/>
      <c r="DF950" s="92"/>
      <c r="DG950" s="92"/>
      <c r="DH950" s="92"/>
      <c r="DI950" s="92"/>
      <c r="DJ950" s="92"/>
      <c r="DK950" s="92"/>
      <c r="DL950" s="92"/>
      <c r="DM950" s="92"/>
      <c r="DN950" s="92"/>
      <c r="DO950" s="92"/>
      <c r="DP950" s="92"/>
      <c r="DQ950" s="92"/>
      <c r="DR950" s="92"/>
      <c r="DS950" s="92"/>
      <c r="DT950" s="92"/>
      <c r="DU950" s="92"/>
      <c r="DV950" s="92"/>
      <c r="DW950" s="92"/>
      <c r="DX950" s="92"/>
      <c r="DY950" s="92"/>
      <c r="DZ950" s="92"/>
      <c r="EA950" s="92"/>
      <c r="EB950" s="92"/>
      <c r="EC950" s="92"/>
      <c r="ED950" s="92"/>
      <c r="EE950" s="114"/>
      <c r="ER950" s="31" t="str">
        <f>'Avoided Cost Case'!ER950</f>
        <v xml:space="preserve"> - </v>
      </c>
    </row>
    <row r="951" spans="1:148" s="58" customFormat="1" hidden="1">
      <c r="A951" s="8"/>
      <c r="C951" s="28" t="str">
        <f>'Avoided Cost Case'!C951</f>
        <v>SP15</v>
      </c>
      <c r="D951" s="2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92"/>
      <c r="AF951" s="92"/>
      <c r="AG951" s="92"/>
      <c r="AH951" s="92"/>
      <c r="AI951" s="92"/>
      <c r="AJ951" s="92"/>
      <c r="AK951" s="92"/>
      <c r="AL951" s="92"/>
      <c r="AM951" s="92"/>
      <c r="AN951" s="92"/>
      <c r="AO951" s="92"/>
      <c r="AP951" s="92"/>
      <c r="AQ951" s="92"/>
      <c r="AR951" s="92"/>
      <c r="AS951" s="92"/>
      <c r="AT951" s="92"/>
      <c r="AU951" s="92"/>
      <c r="AV951" s="92"/>
      <c r="AW951" s="92"/>
      <c r="AX951" s="92"/>
      <c r="AY951" s="92"/>
      <c r="AZ951" s="92"/>
      <c r="BA951" s="92"/>
      <c r="BB951" s="92"/>
      <c r="BC951" s="92"/>
      <c r="BD951" s="92"/>
      <c r="BE951" s="92"/>
      <c r="BF951" s="92"/>
      <c r="BG951" s="92"/>
      <c r="BH951" s="92"/>
      <c r="BI951" s="92"/>
      <c r="BJ951" s="92"/>
      <c r="BK951" s="92"/>
      <c r="BL951" s="92"/>
      <c r="BM951" s="92"/>
      <c r="BN951" s="92"/>
      <c r="BO951" s="92"/>
      <c r="BP951" s="92"/>
      <c r="BQ951" s="92"/>
      <c r="BR951" s="92"/>
      <c r="BS951" s="92"/>
      <c r="BT951" s="92"/>
      <c r="BU951" s="92"/>
      <c r="BV951" s="92"/>
      <c r="BW951" s="92"/>
      <c r="BX951" s="92"/>
      <c r="BY951" s="92"/>
      <c r="BZ951" s="92"/>
      <c r="CA951" s="92"/>
      <c r="CB951" s="92"/>
      <c r="CC951" s="92"/>
      <c r="CD951" s="92"/>
      <c r="CE951" s="92"/>
      <c r="CF951" s="92"/>
      <c r="CG951" s="92"/>
      <c r="CH951" s="92"/>
      <c r="CI951" s="92"/>
      <c r="CJ951" s="92"/>
      <c r="CK951" s="92"/>
      <c r="CL951" s="92"/>
      <c r="CM951" s="92"/>
      <c r="CN951" s="92"/>
      <c r="CO951" s="92"/>
      <c r="CP951" s="92"/>
      <c r="CQ951" s="92"/>
      <c r="CR951" s="92"/>
      <c r="CS951" s="92"/>
      <c r="CT951" s="92"/>
      <c r="CU951" s="92"/>
      <c r="CV951" s="92"/>
      <c r="CW951" s="92"/>
      <c r="CX951" s="92"/>
      <c r="CY951" s="92"/>
      <c r="CZ951" s="92"/>
      <c r="DA951" s="92"/>
      <c r="DB951" s="92"/>
      <c r="DC951" s="92"/>
      <c r="DD951" s="92"/>
      <c r="DE951" s="92"/>
      <c r="DF951" s="92"/>
      <c r="DG951" s="92"/>
      <c r="DH951" s="92"/>
      <c r="DI951" s="92"/>
      <c r="DJ951" s="92"/>
      <c r="DK951" s="92"/>
      <c r="DL951" s="92"/>
      <c r="DM951" s="92"/>
      <c r="DN951" s="92"/>
      <c r="DO951" s="92"/>
      <c r="DP951" s="92"/>
      <c r="DQ951" s="92"/>
      <c r="DR951" s="92"/>
      <c r="DS951" s="92"/>
      <c r="DT951" s="92"/>
      <c r="DU951" s="92"/>
      <c r="DV951" s="92"/>
      <c r="DW951" s="92"/>
      <c r="DX951" s="92"/>
      <c r="DY951" s="92"/>
      <c r="DZ951" s="92"/>
      <c r="EA951" s="92"/>
      <c r="EB951" s="92"/>
      <c r="EC951" s="92"/>
      <c r="ED951" s="92"/>
      <c r="EE951" s="114"/>
      <c r="ER951" s="31" t="str">
        <f>'Avoided Cost Case'!ER951</f>
        <v>Hide Row</v>
      </c>
    </row>
    <row r="952" spans="1:148" s="58" customFormat="1" hidden="1">
      <c r="A952" s="8"/>
      <c r="C952" s="28" t="str">
        <f>'Avoided Cost Case'!C952</f>
        <v>Emergency Purchases</v>
      </c>
      <c r="D952" s="2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92"/>
      <c r="AF952" s="92"/>
      <c r="AG952" s="92"/>
      <c r="AH952" s="92"/>
      <c r="AI952" s="92"/>
      <c r="AJ952" s="92"/>
      <c r="AK952" s="92"/>
      <c r="AL952" s="92"/>
      <c r="AM952" s="92"/>
      <c r="AN952" s="92"/>
      <c r="AO952" s="92"/>
      <c r="AP952" s="92"/>
      <c r="AQ952" s="92"/>
      <c r="AR952" s="92"/>
      <c r="AS952" s="92"/>
      <c r="AT952" s="92"/>
      <c r="AU952" s="92"/>
      <c r="AV952" s="92"/>
      <c r="AW952" s="92"/>
      <c r="AX952" s="92"/>
      <c r="AY952" s="92"/>
      <c r="AZ952" s="92"/>
      <c r="BA952" s="92"/>
      <c r="BB952" s="92"/>
      <c r="BC952" s="92"/>
      <c r="BD952" s="92"/>
      <c r="BE952" s="92"/>
      <c r="BF952" s="92"/>
      <c r="BG952" s="92"/>
      <c r="BH952" s="92"/>
      <c r="BI952" s="92"/>
      <c r="BJ952" s="92"/>
      <c r="BK952" s="92"/>
      <c r="BL952" s="92"/>
      <c r="BM952" s="92"/>
      <c r="BN952" s="92"/>
      <c r="BO952" s="92"/>
      <c r="BP952" s="92"/>
      <c r="BQ952" s="92"/>
      <c r="BR952" s="92"/>
      <c r="BS952" s="92"/>
      <c r="BT952" s="92"/>
      <c r="BU952" s="92"/>
      <c r="BV952" s="92"/>
      <c r="BW952" s="92"/>
      <c r="BX952" s="92"/>
      <c r="BY952" s="92"/>
      <c r="BZ952" s="92"/>
      <c r="CA952" s="92"/>
      <c r="CB952" s="92"/>
      <c r="CC952" s="92"/>
      <c r="CD952" s="92"/>
      <c r="CE952" s="92"/>
      <c r="CF952" s="92"/>
      <c r="CG952" s="92"/>
      <c r="CH952" s="92"/>
      <c r="CI952" s="92"/>
      <c r="CJ952" s="92"/>
      <c r="CK952" s="92"/>
      <c r="CL952" s="92"/>
      <c r="CM952" s="92"/>
      <c r="CN952" s="92"/>
      <c r="CO952" s="92"/>
      <c r="CP952" s="92"/>
      <c r="CQ952" s="92"/>
      <c r="CR952" s="92"/>
      <c r="CS952" s="92"/>
      <c r="CT952" s="92"/>
      <c r="CU952" s="92"/>
      <c r="CV952" s="92"/>
      <c r="CW952" s="92"/>
      <c r="CX952" s="92"/>
      <c r="CY952" s="92"/>
      <c r="CZ952" s="92"/>
      <c r="DA952" s="92"/>
      <c r="DB952" s="92"/>
      <c r="DC952" s="92"/>
      <c r="DD952" s="92"/>
      <c r="DE952" s="92"/>
      <c r="DF952" s="92"/>
      <c r="DG952" s="92"/>
      <c r="DH952" s="92"/>
      <c r="DI952" s="92"/>
      <c r="DJ952" s="92"/>
      <c r="DK952" s="92"/>
      <c r="DL952" s="92"/>
      <c r="DM952" s="92"/>
      <c r="DN952" s="92"/>
      <c r="DO952" s="92"/>
      <c r="DP952" s="92"/>
      <c r="DQ952" s="92"/>
      <c r="DR952" s="92"/>
      <c r="DS952" s="92"/>
      <c r="DT952" s="92"/>
      <c r="DU952" s="92"/>
      <c r="DV952" s="92"/>
      <c r="DW952" s="92"/>
      <c r="DX952" s="92"/>
      <c r="DY952" s="92"/>
      <c r="DZ952" s="92"/>
      <c r="EA952" s="92"/>
      <c r="EB952" s="92"/>
      <c r="EC952" s="92"/>
      <c r="ED952" s="92"/>
      <c r="EE952" s="114"/>
      <c r="ER952" s="57"/>
    </row>
    <row r="953" spans="1:148" s="58" customFormat="1" hidden="1">
      <c r="A953" s="8"/>
      <c r="B953" s="58" t="str">
        <f>B180</f>
        <v>Total System Balancing Purchases</v>
      </c>
      <c r="C953" s="28"/>
      <c r="D953" s="2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92"/>
      <c r="AF953" s="92"/>
      <c r="AG953" s="92"/>
      <c r="AH953" s="92"/>
      <c r="AI953" s="92"/>
      <c r="AJ953" s="92"/>
      <c r="AK953" s="92"/>
      <c r="AL953" s="92"/>
      <c r="AM953" s="92"/>
      <c r="AN953" s="92"/>
      <c r="AO953" s="92"/>
      <c r="AP953" s="92"/>
      <c r="AQ953" s="92"/>
      <c r="AR953" s="92"/>
      <c r="AS953" s="92"/>
      <c r="AT953" s="92"/>
      <c r="AU953" s="92"/>
      <c r="AV953" s="92"/>
      <c r="AW953" s="92"/>
      <c r="AX953" s="92"/>
      <c r="AY953" s="92"/>
      <c r="AZ953" s="92"/>
      <c r="BA953" s="92"/>
      <c r="BB953" s="92"/>
      <c r="BC953" s="92"/>
      <c r="BD953" s="92"/>
      <c r="BE953" s="92"/>
      <c r="BF953" s="92"/>
      <c r="BG953" s="92"/>
      <c r="BH953" s="92"/>
      <c r="BI953" s="92"/>
      <c r="BJ953" s="92"/>
      <c r="BK953" s="92"/>
      <c r="BL953" s="92"/>
      <c r="BM953" s="92"/>
      <c r="BN953" s="92"/>
      <c r="BO953" s="92"/>
      <c r="BP953" s="92"/>
      <c r="BQ953" s="92"/>
      <c r="BR953" s="92"/>
      <c r="BS953" s="92"/>
      <c r="BT953" s="92"/>
      <c r="BU953" s="92"/>
      <c r="BV953" s="92"/>
      <c r="BW953" s="92"/>
      <c r="BX953" s="92"/>
      <c r="BY953" s="92"/>
      <c r="BZ953" s="92"/>
      <c r="CA953" s="92"/>
      <c r="CB953" s="92"/>
      <c r="CC953" s="92"/>
      <c r="CD953" s="92"/>
      <c r="CE953" s="92"/>
      <c r="CF953" s="92"/>
      <c r="CG953" s="92"/>
      <c r="CH953" s="92"/>
      <c r="CI953" s="92"/>
      <c r="CJ953" s="92"/>
      <c r="CK953" s="92"/>
      <c r="CL953" s="92"/>
      <c r="CM953" s="92"/>
      <c r="CN953" s="92"/>
      <c r="CO953" s="92"/>
      <c r="CP953" s="92"/>
      <c r="CQ953" s="92"/>
      <c r="CR953" s="92"/>
      <c r="CS953" s="92"/>
      <c r="CT953" s="92"/>
      <c r="CU953" s="92"/>
      <c r="CV953" s="92"/>
      <c r="CW953" s="92"/>
      <c r="CX953" s="92"/>
      <c r="CY953" s="92"/>
      <c r="CZ953" s="92"/>
      <c r="DA953" s="92"/>
      <c r="DB953" s="92"/>
      <c r="DC953" s="92"/>
      <c r="DD953" s="92"/>
      <c r="DE953" s="92"/>
      <c r="DF953" s="92"/>
      <c r="DG953" s="92"/>
      <c r="DH953" s="92"/>
      <c r="DI953" s="92"/>
      <c r="DJ953" s="92"/>
      <c r="DK953" s="92"/>
      <c r="DL953" s="92"/>
      <c r="DM953" s="92"/>
      <c r="DN953" s="92"/>
      <c r="DO953" s="92"/>
      <c r="DP953" s="92"/>
      <c r="DQ953" s="92"/>
      <c r="DR953" s="92"/>
      <c r="DS953" s="92"/>
      <c r="DT953" s="92"/>
      <c r="DU953" s="92"/>
      <c r="DV953" s="92"/>
      <c r="DW953" s="92"/>
      <c r="DX953" s="92"/>
      <c r="DY953" s="92"/>
      <c r="DZ953" s="92"/>
      <c r="EA953" s="92"/>
      <c r="EB953" s="92"/>
      <c r="EC953" s="92"/>
      <c r="ED953" s="92"/>
      <c r="EE953" s="92"/>
      <c r="ER953" s="57"/>
    </row>
    <row r="954" spans="1:148" s="58" customFormat="1">
      <c r="A954" s="2"/>
      <c r="B954" s="22"/>
      <c r="C954" s="23"/>
      <c r="D954" s="22"/>
      <c r="E954" s="150"/>
      <c r="F954" s="150"/>
      <c r="G954" s="150"/>
      <c r="H954" s="150"/>
      <c r="I954" s="150"/>
      <c r="J954" s="150"/>
      <c r="K954" s="150"/>
      <c r="L954" s="150"/>
      <c r="M954" s="150"/>
      <c r="N954" s="150"/>
      <c r="O954" s="150"/>
      <c r="P954" s="150"/>
      <c r="Q954" s="150"/>
      <c r="R954" s="150"/>
      <c r="S954" s="150"/>
      <c r="T954" s="150"/>
      <c r="U954" s="150"/>
      <c r="V954" s="150"/>
      <c r="W954" s="150"/>
      <c r="X954" s="150"/>
      <c r="Y954" s="150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R954" s="57"/>
    </row>
    <row r="955" spans="1:148" s="58" customFormat="1" hidden="1">
      <c r="A955" s="22" t="s">
        <v>554</v>
      </c>
      <c r="B955" s="22"/>
      <c r="C955" s="23"/>
      <c r="D955" s="22"/>
      <c r="E955" s="150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50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50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50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50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50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50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50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50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50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R955" s="57"/>
    </row>
    <row r="956" spans="1:148" hidden="1">
      <c r="C956" s="23" t="str">
        <f>'Avoided Cost Case'!C956</f>
        <v>Blundell</v>
      </c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2"/>
      <c r="AL956" s="92"/>
      <c r="AM956" s="92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2"/>
      <c r="BB956" s="92"/>
      <c r="BC956" s="92"/>
      <c r="BD956" s="92"/>
      <c r="BE956" s="92"/>
      <c r="BF956" s="92"/>
      <c r="BG956" s="92"/>
      <c r="BH956" s="92"/>
      <c r="BI956" s="92"/>
      <c r="BJ956" s="92"/>
      <c r="BK956" s="92"/>
      <c r="BL956" s="92"/>
      <c r="BM956" s="92"/>
      <c r="BN956" s="92"/>
      <c r="BO956" s="92"/>
      <c r="BP956" s="92"/>
      <c r="BQ956" s="92"/>
      <c r="BR956" s="92"/>
      <c r="BS956" s="92"/>
      <c r="BT956" s="92"/>
      <c r="BU956" s="92"/>
      <c r="BV956" s="92"/>
      <c r="BW956" s="92"/>
      <c r="BX956" s="92"/>
      <c r="BY956" s="92"/>
      <c r="BZ956" s="92"/>
      <c r="CA956" s="92"/>
      <c r="CB956" s="92"/>
      <c r="CC956" s="92"/>
      <c r="CD956" s="92"/>
      <c r="CE956" s="92"/>
      <c r="CF956" s="92"/>
      <c r="CG956" s="92"/>
      <c r="CH956" s="92"/>
      <c r="CI956" s="92"/>
      <c r="CJ956" s="92"/>
      <c r="CK956" s="92"/>
      <c r="CL956" s="92"/>
      <c r="CM956" s="92"/>
      <c r="CN956" s="92"/>
      <c r="CO956" s="92"/>
      <c r="CP956" s="92"/>
      <c r="CQ956" s="92"/>
      <c r="CR956" s="92"/>
      <c r="CS956" s="92"/>
      <c r="CT956" s="92"/>
      <c r="CU956" s="92"/>
      <c r="CV956" s="92"/>
      <c r="CW956" s="92"/>
      <c r="CX956" s="92"/>
      <c r="CY956" s="92"/>
      <c r="CZ956" s="92"/>
      <c r="DA956" s="92"/>
      <c r="DB956" s="92"/>
      <c r="DC956" s="92"/>
      <c r="DD956" s="92"/>
      <c r="DE956" s="92"/>
      <c r="DF956" s="92"/>
      <c r="DG956" s="92"/>
      <c r="DH956" s="92"/>
      <c r="DI956" s="92"/>
      <c r="DJ956" s="92"/>
      <c r="DK956" s="92"/>
      <c r="DL956" s="92"/>
      <c r="DM956" s="92"/>
      <c r="DN956" s="92"/>
      <c r="DO956" s="92"/>
      <c r="DP956" s="92"/>
      <c r="DQ956" s="92"/>
      <c r="DR956" s="92"/>
      <c r="DS956" s="92"/>
      <c r="DT956" s="92"/>
      <c r="DU956" s="92"/>
      <c r="DV956" s="92"/>
      <c r="DW956" s="92"/>
      <c r="DX956" s="92"/>
      <c r="DY956" s="92"/>
      <c r="DZ956" s="92"/>
      <c r="EA956" s="92"/>
      <c r="EB956" s="92"/>
      <c r="EC956" s="92"/>
      <c r="ED956" s="92"/>
      <c r="EE956" s="114"/>
      <c r="ER956" s="31" t="str">
        <f>'Avoided Cost Case'!ER956</f>
        <v xml:space="preserve"> - </v>
      </c>
    </row>
    <row r="957" spans="1:148" hidden="1">
      <c r="E957" s="150"/>
      <c r="F957" s="150"/>
      <c r="G957" s="150"/>
      <c r="H957" s="150"/>
      <c r="I957" s="150"/>
      <c r="J957" s="150"/>
      <c r="K957" s="150"/>
      <c r="L957" s="150"/>
      <c r="M957" s="150"/>
      <c r="N957" s="150"/>
      <c r="O957" s="150"/>
      <c r="P957" s="150"/>
      <c r="Q957" s="150"/>
      <c r="R957" s="150"/>
      <c r="S957" s="150"/>
      <c r="T957" s="150"/>
      <c r="U957" s="150"/>
      <c r="V957" s="150"/>
      <c r="W957" s="150"/>
      <c r="X957" s="150"/>
      <c r="Y957" s="150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</row>
    <row r="958" spans="1:148" hidden="1">
      <c r="C958" s="23" t="str">
        <f>'Avoided Cost Case'!C958</f>
        <v>Carbon</v>
      </c>
      <c r="E958" s="92">
        <f>ROUND('Avoided Cost Case'!E958-'Base Case'!E958,2)</f>
        <v>0</v>
      </c>
      <c r="F958" s="92">
        <f>ROUND('Avoided Cost Case'!F958-'Base Case'!F958,2)</f>
        <v>0</v>
      </c>
      <c r="G958" s="92">
        <f>ROUND('Avoided Cost Case'!G958-'Base Case'!G958,2)</f>
        <v>0</v>
      </c>
      <c r="H958" s="92">
        <f>ROUND('Avoided Cost Case'!H958-'Base Case'!H958,2)</f>
        <v>0</v>
      </c>
      <c r="I958" s="92">
        <f>ROUND('Avoided Cost Case'!I958-'Base Case'!I958,2)</f>
        <v>0</v>
      </c>
      <c r="J958" s="92">
        <f>ROUND('Avoided Cost Case'!J958-'Base Case'!J958,2)</f>
        <v>0</v>
      </c>
      <c r="K958" s="92">
        <f>ROUND('Avoided Cost Case'!K958-'Base Case'!K958,2)</f>
        <v>0</v>
      </c>
      <c r="L958" s="92">
        <f>ROUND('Avoided Cost Case'!L958-'Base Case'!L958,2)</f>
        <v>0</v>
      </c>
      <c r="M958" s="92">
        <f>ROUND('Avoided Cost Case'!M958-'Base Case'!M958,2)</f>
        <v>0</v>
      </c>
      <c r="N958" s="92">
        <f>ROUND('Avoided Cost Case'!N958-'Base Case'!N958,2)</f>
        <v>0</v>
      </c>
      <c r="O958" s="92">
        <f>ROUND('Avoided Cost Case'!O958-'Base Case'!O958,2)</f>
        <v>0</v>
      </c>
      <c r="P958" s="92">
        <f>ROUND('Avoided Cost Case'!P958-'Base Case'!P958,2)</f>
        <v>0</v>
      </c>
      <c r="Q958" s="92">
        <f>ROUND('Avoided Cost Case'!Q958-'Base Case'!Q958,2)</f>
        <v>0</v>
      </c>
      <c r="R958" s="92">
        <f>ROUND('Avoided Cost Case'!R958-'Base Case'!R958,2)</f>
        <v>0</v>
      </c>
      <c r="S958" s="92">
        <f>ROUND('Avoided Cost Case'!S958-'Base Case'!S958,2)</f>
        <v>0</v>
      </c>
      <c r="T958" s="92">
        <f>ROUND('Avoided Cost Case'!T958-'Base Case'!T958,2)</f>
        <v>0</v>
      </c>
      <c r="U958" s="92">
        <f>ROUND('Avoided Cost Case'!U958-'Base Case'!U958,2)</f>
        <v>0</v>
      </c>
      <c r="V958" s="92">
        <f>ROUND('Avoided Cost Case'!V958-'Base Case'!V958,2)</f>
        <v>0</v>
      </c>
      <c r="W958" s="92">
        <f>ROUND('Avoided Cost Case'!W958-'Base Case'!W958,2)</f>
        <v>0</v>
      </c>
      <c r="X958" s="92">
        <f>ROUND('Avoided Cost Case'!X958-'Base Case'!X958,2)</f>
        <v>0</v>
      </c>
      <c r="Y958" s="92">
        <f>ROUND('Avoided Cost Case'!Y958-'Base Case'!Y958,2)</f>
        <v>0</v>
      </c>
      <c r="Z958" s="92">
        <f>ROUND('Avoided Cost Case'!Z958-'Base Case'!Z958,2)</f>
        <v>0</v>
      </c>
      <c r="AA958" s="92">
        <f>ROUND('Avoided Cost Case'!AA958-'Base Case'!AA958,2)</f>
        <v>0</v>
      </c>
      <c r="AB958" s="92">
        <f>ROUND('Avoided Cost Case'!AB958-'Base Case'!AB958,2)</f>
        <v>0</v>
      </c>
      <c r="AC958" s="92">
        <f>ROUND('Avoided Cost Case'!AC958-'Base Case'!AC958,2)</f>
        <v>0</v>
      </c>
      <c r="AD958" s="92">
        <f>ROUND('Avoided Cost Case'!AD958-'Base Case'!AD958,2)</f>
        <v>0</v>
      </c>
      <c r="AE958" s="92">
        <f>ROUND('Avoided Cost Case'!AE958-'Base Case'!AE958,2)</f>
        <v>0</v>
      </c>
      <c r="AF958" s="92">
        <f>ROUND('Avoided Cost Case'!AF958-'Base Case'!AF958,2)</f>
        <v>0</v>
      </c>
      <c r="AG958" s="92">
        <f>ROUND('Avoided Cost Case'!AG958-'Base Case'!AG958,2)</f>
        <v>0</v>
      </c>
      <c r="AH958" s="92">
        <f>ROUND('Avoided Cost Case'!AH958-'Base Case'!AH958,2)</f>
        <v>0</v>
      </c>
      <c r="AI958" s="92">
        <f>ROUND('Avoided Cost Case'!AI958-'Base Case'!AI958,2)</f>
        <v>0</v>
      </c>
      <c r="AJ958" s="92">
        <f>ROUND('Avoided Cost Case'!AJ958-'Base Case'!AJ958,2)</f>
        <v>0</v>
      </c>
      <c r="AK958" s="92">
        <f>ROUND('Avoided Cost Case'!AK958-'Base Case'!AK958,2)</f>
        <v>0</v>
      </c>
      <c r="AL958" s="92">
        <f>ROUND('Avoided Cost Case'!AL958-'Base Case'!AL958,2)</f>
        <v>0</v>
      </c>
      <c r="AM958" s="92">
        <f>ROUND('Avoided Cost Case'!AM958-'Base Case'!AM958,2)</f>
        <v>0</v>
      </c>
      <c r="AN958" s="92">
        <f>ROUND('Avoided Cost Case'!AN958-'Base Case'!AN958,2)</f>
        <v>0</v>
      </c>
      <c r="AO958" s="92">
        <f>ROUND('Avoided Cost Case'!AO958-'Base Case'!AO958,2)</f>
        <v>0</v>
      </c>
      <c r="AP958" s="92">
        <f>ROUND('Avoided Cost Case'!AP958-'Base Case'!AP958,2)</f>
        <v>0</v>
      </c>
      <c r="AQ958" s="92">
        <f>ROUND('Avoided Cost Case'!AQ958-'Base Case'!AQ958,2)</f>
        <v>0</v>
      </c>
      <c r="AR958" s="92">
        <f>ROUND('Avoided Cost Case'!AR958-'Base Case'!AR958,2)</f>
        <v>0</v>
      </c>
      <c r="AS958" s="92">
        <f>ROUND('Avoided Cost Case'!AS958-'Base Case'!AS958,2)</f>
        <v>0</v>
      </c>
      <c r="AT958" s="92">
        <f>ROUND('Avoided Cost Case'!AT958-'Base Case'!AT958,2)</f>
        <v>0</v>
      </c>
      <c r="AU958" s="92">
        <f>ROUND('Avoided Cost Case'!AU958-'Base Case'!AU958,2)</f>
        <v>0</v>
      </c>
      <c r="AV958" s="92">
        <f>ROUND('Avoided Cost Case'!AV958-'Base Case'!AV958,2)</f>
        <v>0</v>
      </c>
      <c r="AW958" s="92">
        <f>ROUND('Avoided Cost Case'!AW958-'Base Case'!AW958,2)</f>
        <v>0</v>
      </c>
      <c r="AX958" s="92">
        <f>ROUND('Avoided Cost Case'!AX958-'Base Case'!AX958,2)</f>
        <v>0</v>
      </c>
      <c r="AY958" s="92">
        <f>ROUND('Avoided Cost Case'!AY958-'Base Case'!AY958,2)</f>
        <v>0</v>
      </c>
      <c r="AZ958" s="92">
        <f>ROUND('Avoided Cost Case'!AZ958-'Base Case'!AZ958,2)</f>
        <v>0</v>
      </c>
      <c r="BA958" s="92">
        <f>ROUND('Avoided Cost Case'!BA958-'Base Case'!BA958,2)</f>
        <v>0</v>
      </c>
      <c r="BB958" s="92">
        <f>ROUND('Avoided Cost Case'!BB958-'Base Case'!BB958,2)</f>
        <v>0</v>
      </c>
      <c r="BC958" s="92">
        <f>ROUND('Avoided Cost Case'!BC958-'Base Case'!BC958,2)</f>
        <v>0</v>
      </c>
      <c r="BD958" s="92">
        <f>ROUND('Avoided Cost Case'!BD958-'Base Case'!BD958,2)</f>
        <v>0</v>
      </c>
      <c r="BE958" s="92">
        <f>ROUND('Avoided Cost Case'!BE958-'Base Case'!BE958,2)</f>
        <v>0</v>
      </c>
      <c r="BF958" s="92">
        <f>ROUND('Avoided Cost Case'!BF958-'Base Case'!BF958,2)</f>
        <v>0</v>
      </c>
      <c r="BG958" s="92">
        <f>ROUND('Avoided Cost Case'!BG958-'Base Case'!BG958,2)</f>
        <v>0</v>
      </c>
      <c r="BH958" s="92">
        <f>ROUND('Avoided Cost Case'!BH958-'Base Case'!BH958,2)</f>
        <v>0</v>
      </c>
      <c r="BI958" s="92">
        <f>ROUND('Avoided Cost Case'!BI958-'Base Case'!BI958,2)</f>
        <v>0</v>
      </c>
      <c r="BJ958" s="92">
        <f>ROUND('Avoided Cost Case'!BJ958-'Base Case'!BJ958,2)</f>
        <v>0</v>
      </c>
      <c r="BK958" s="92">
        <f>ROUND('Avoided Cost Case'!BK958-'Base Case'!BK958,2)</f>
        <v>0</v>
      </c>
      <c r="BL958" s="92">
        <f>ROUND('Avoided Cost Case'!BL958-'Base Case'!BL958,2)</f>
        <v>0</v>
      </c>
      <c r="BM958" s="92">
        <f>ROUND('Avoided Cost Case'!BM958-'Base Case'!BM958,2)</f>
        <v>0</v>
      </c>
      <c r="BN958" s="92">
        <f>ROUND('Avoided Cost Case'!BN958-'Base Case'!BN958,2)</f>
        <v>0</v>
      </c>
      <c r="BO958" s="92">
        <f>ROUND('Avoided Cost Case'!BO958-'Base Case'!BO958,2)</f>
        <v>0</v>
      </c>
      <c r="BP958" s="92">
        <f>ROUND('Avoided Cost Case'!BP958-'Base Case'!BP958,2)</f>
        <v>0</v>
      </c>
      <c r="BQ958" s="92">
        <f>ROUND('Avoided Cost Case'!BQ958-'Base Case'!BQ958,2)</f>
        <v>0</v>
      </c>
      <c r="BR958" s="92"/>
      <c r="BS958" s="92"/>
      <c r="BT958" s="92"/>
      <c r="BU958" s="92"/>
      <c r="BV958" s="92"/>
      <c r="BW958" s="92"/>
      <c r="BX958" s="92"/>
      <c r="BY958" s="92"/>
      <c r="BZ958" s="92"/>
      <c r="CA958" s="92"/>
      <c r="CB958" s="92"/>
      <c r="CC958" s="92"/>
      <c r="CD958" s="92"/>
      <c r="CE958" s="92"/>
      <c r="CF958" s="92"/>
      <c r="CG958" s="92"/>
      <c r="CH958" s="92"/>
      <c r="CI958" s="92"/>
      <c r="CJ958" s="92"/>
      <c r="CK958" s="92"/>
      <c r="CL958" s="92"/>
      <c r="CM958" s="92"/>
      <c r="CN958" s="92"/>
      <c r="CO958" s="92"/>
      <c r="CP958" s="92"/>
      <c r="CQ958" s="92"/>
      <c r="CR958" s="92"/>
      <c r="CS958" s="92"/>
      <c r="CT958" s="92"/>
      <c r="CU958" s="92"/>
      <c r="CV958" s="92"/>
      <c r="CW958" s="92"/>
      <c r="CX958" s="92"/>
      <c r="CY958" s="92"/>
      <c r="CZ958" s="92"/>
      <c r="DA958" s="92"/>
      <c r="DB958" s="92"/>
      <c r="DC958" s="92"/>
      <c r="DD958" s="92"/>
      <c r="DE958" s="92"/>
      <c r="DF958" s="92"/>
      <c r="DG958" s="92"/>
      <c r="DH958" s="92"/>
      <c r="DI958" s="92"/>
      <c r="DJ958" s="92"/>
      <c r="DK958" s="92"/>
      <c r="DL958" s="92"/>
      <c r="DM958" s="92"/>
      <c r="DN958" s="92"/>
      <c r="DO958" s="92"/>
      <c r="DP958" s="92"/>
      <c r="DQ958" s="92"/>
      <c r="DR958" s="92"/>
      <c r="DS958" s="92"/>
      <c r="DT958" s="92"/>
      <c r="DU958" s="92"/>
      <c r="DV958" s="92"/>
      <c r="DW958" s="92"/>
      <c r="DX958" s="92"/>
      <c r="DY958" s="92"/>
      <c r="DZ958" s="92"/>
      <c r="EA958" s="92"/>
      <c r="EB958" s="92"/>
      <c r="EC958" s="92"/>
      <c r="ED958" s="92"/>
      <c r="EE958" s="114"/>
      <c r="ER958" s="31" t="str">
        <f>'Avoided Cost Case'!ER958</f>
        <v xml:space="preserve"> - </v>
      </c>
    </row>
    <row r="959" spans="1:148" hidden="1">
      <c r="C959" s="23" t="str">
        <f>'Avoided Cost Case'!C959</f>
        <v>Cholla</v>
      </c>
      <c r="E959" s="92">
        <f>ROUND('Avoided Cost Case'!E959-'Base Case'!E959,2)</f>
        <v>-23.96</v>
      </c>
      <c r="F959" s="92">
        <f>ROUND('Avoided Cost Case'!F959-'Base Case'!F959,2)</f>
        <v>-23.77</v>
      </c>
      <c r="G959" s="92">
        <f>ROUND('Avoided Cost Case'!G959-'Base Case'!G959,2)</f>
        <v>-23.73</v>
      </c>
      <c r="H959" s="92">
        <f>ROUND('Avoided Cost Case'!H959-'Base Case'!H959,2)</f>
        <v>-23.84</v>
      </c>
      <c r="I959" s="92">
        <f>ROUND('Avoided Cost Case'!I959-'Base Case'!I959,2)</f>
        <v>-24.25</v>
      </c>
      <c r="J959" s="92">
        <f>ROUND('Avoided Cost Case'!J959-'Base Case'!J959,2)</f>
        <v>-24.38</v>
      </c>
      <c r="K959" s="92">
        <f>ROUND('Avoided Cost Case'!K959-'Base Case'!K959,2)</f>
        <v>-24.58</v>
      </c>
      <c r="L959" s="92">
        <f>ROUND('Avoided Cost Case'!L959-'Base Case'!L959,2)</f>
        <v>-24.02</v>
      </c>
      <c r="M959" s="92">
        <f>ROUND('Avoided Cost Case'!M959-'Base Case'!M959,2)</f>
        <v>-23.77</v>
      </c>
      <c r="N959" s="92">
        <f>ROUND('Avoided Cost Case'!N959-'Base Case'!N959,2)</f>
        <v>-23.94</v>
      </c>
      <c r="O959" s="92">
        <f>ROUND('Avoided Cost Case'!O959-'Base Case'!O959,2)</f>
        <v>-23.86</v>
      </c>
      <c r="P959" s="92">
        <f>ROUND('Avoided Cost Case'!P959-'Base Case'!P959,2)</f>
        <v>-23.84</v>
      </c>
      <c r="Q959" s="92">
        <f>ROUND('Avoided Cost Case'!Q959-'Base Case'!Q959,2)</f>
        <v>-23.96</v>
      </c>
      <c r="R959" s="92">
        <f>ROUND('Avoided Cost Case'!R959-'Base Case'!R959,2)</f>
        <v>-24.49</v>
      </c>
      <c r="S959" s="92">
        <f>ROUND('Avoided Cost Case'!S959-'Base Case'!S959,2)</f>
        <v>-24.48</v>
      </c>
      <c r="T959" s="92">
        <f>ROUND('Avoided Cost Case'!T959-'Base Case'!T959,2)</f>
        <v>-24.57</v>
      </c>
      <c r="U959" s="92">
        <f>ROUND('Avoided Cost Case'!U959-'Base Case'!U959,2)</f>
        <v>-24.41</v>
      </c>
      <c r="V959" s="92">
        <f>ROUND('Avoided Cost Case'!V959-'Base Case'!V959,2)</f>
        <v>-24.54</v>
      </c>
      <c r="W959" s="92">
        <f>ROUND('Avoided Cost Case'!W959-'Base Case'!W959,2)</f>
        <v>-25.1</v>
      </c>
      <c r="X959" s="92">
        <f>ROUND('Avoided Cost Case'!X959-'Base Case'!X959,2)</f>
        <v>-25.06</v>
      </c>
      <c r="Y959" s="92">
        <f>ROUND('Avoided Cost Case'!Y959-'Base Case'!Y959,2)</f>
        <v>-24.35</v>
      </c>
      <c r="Z959" s="92">
        <f>ROUND('Avoided Cost Case'!Z959-'Base Case'!Z959,2)</f>
        <v>-24.29</v>
      </c>
      <c r="AA959" s="92">
        <f>ROUND('Avoided Cost Case'!AA959-'Base Case'!AA959,2)</f>
        <v>-24.27</v>
      </c>
      <c r="AB959" s="92">
        <f>ROUND('Avoided Cost Case'!AB959-'Base Case'!AB959,2)</f>
        <v>-24.46</v>
      </c>
      <c r="AC959" s="92">
        <f>ROUND('Avoided Cost Case'!AC959-'Base Case'!AC959,2)</f>
        <v>-24.4</v>
      </c>
      <c r="AD959" s="92">
        <f>ROUND('Avoided Cost Case'!AD959-'Base Case'!AD959,2)</f>
        <v>-24.41</v>
      </c>
      <c r="AE959" s="92">
        <f>ROUND('Avoided Cost Case'!AE959-'Base Case'!AE959,2)</f>
        <v>-26.2</v>
      </c>
      <c r="AF959" s="92">
        <f>ROUND('Avoided Cost Case'!AF959-'Base Case'!AF959,2)</f>
        <v>-26.11</v>
      </c>
      <c r="AG959" s="92">
        <f>ROUND('Avoided Cost Case'!AG959-'Base Case'!AG959,2)</f>
        <v>-26.16</v>
      </c>
      <c r="AH959" s="92">
        <f>ROUND('Avoided Cost Case'!AH959-'Base Case'!AH959,2)</f>
        <v>-26.18</v>
      </c>
      <c r="AI959" s="92">
        <f>ROUND('Avoided Cost Case'!AI959-'Base Case'!AI959,2)</f>
        <v>-26.52</v>
      </c>
      <c r="AJ959" s="92">
        <f>ROUND('Avoided Cost Case'!AJ959-'Base Case'!AJ959,2)</f>
        <v>-26.92</v>
      </c>
      <c r="AK959" s="92">
        <f>ROUND('Avoided Cost Case'!AK959-'Base Case'!AK959,2)</f>
        <v>-26.88</v>
      </c>
      <c r="AL959" s="92">
        <f>ROUND('Avoided Cost Case'!AL959-'Base Case'!AL959,2)</f>
        <v>-26.17</v>
      </c>
      <c r="AM959" s="92">
        <f>ROUND('Avoided Cost Case'!AM959-'Base Case'!AM959,2)</f>
        <v>-25.82</v>
      </c>
      <c r="AN959" s="92">
        <f>ROUND('Avoided Cost Case'!AN959-'Base Case'!AN959,2)</f>
        <v>-25.95</v>
      </c>
      <c r="AO959" s="92">
        <f>ROUND('Avoided Cost Case'!AO959-'Base Case'!AO959,2)</f>
        <v>-26.11</v>
      </c>
      <c r="AP959" s="92">
        <f>ROUND('Avoided Cost Case'!AP959-'Base Case'!AP959,2)</f>
        <v>-26.03</v>
      </c>
      <c r="AQ959" s="92">
        <f>ROUND('Avoided Cost Case'!AQ959-'Base Case'!AQ959,2)</f>
        <v>-26.2</v>
      </c>
      <c r="AR959" s="92">
        <f>ROUND('Avoided Cost Case'!AR959-'Base Case'!AR959,2)</f>
        <v>-26.82</v>
      </c>
      <c r="AS959" s="92">
        <f>ROUND('Avoided Cost Case'!AS959-'Base Case'!AS959,2)</f>
        <v>-26.88</v>
      </c>
      <c r="AT959" s="92">
        <f>ROUND('Avoided Cost Case'!AT959-'Base Case'!AT959,2)</f>
        <v>-26.82</v>
      </c>
      <c r="AU959" s="92">
        <f>ROUND('Avoided Cost Case'!AU959-'Base Case'!AU959,2)</f>
        <v>-26.78</v>
      </c>
      <c r="AV959" s="92">
        <f>ROUND('Avoided Cost Case'!AV959-'Base Case'!AV959,2)</f>
        <v>-27.05</v>
      </c>
      <c r="AW959" s="92">
        <f>ROUND('Avoided Cost Case'!AW959-'Base Case'!AW959,2)</f>
        <v>-27.49</v>
      </c>
      <c r="AX959" s="92">
        <f>ROUND('Avoided Cost Case'!AX959-'Base Case'!AX959,2)</f>
        <v>-27.52</v>
      </c>
      <c r="AY959" s="92">
        <f>ROUND('Avoided Cost Case'!AY959-'Base Case'!AY959,2)</f>
        <v>-26.73</v>
      </c>
      <c r="AZ959" s="92">
        <f>ROUND('Avoided Cost Case'!AZ959-'Base Case'!AZ959,2)</f>
        <v>-26.45</v>
      </c>
      <c r="BA959" s="92">
        <f>ROUND('Avoided Cost Case'!BA959-'Base Case'!BA959,2)</f>
        <v>-26.54</v>
      </c>
      <c r="BB959" s="92">
        <f>ROUND('Avoided Cost Case'!BB959-'Base Case'!BB959,2)</f>
        <v>-26.71</v>
      </c>
      <c r="BC959" s="92">
        <f>ROUND('Avoided Cost Case'!BC959-'Base Case'!BC959,2)</f>
        <v>-26.61</v>
      </c>
      <c r="BD959" s="92">
        <f>ROUND('Avoided Cost Case'!BD959-'Base Case'!BD959,2)</f>
        <v>-26.83</v>
      </c>
      <c r="BE959" s="92">
        <f>ROUND('Avoided Cost Case'!BE959-'Base Case'!BE959,2)</f>
        <v>-27.46</v>
      </c>
      <c r="BF959" s="92">
        <f>ROUND('Avoided Cost Case'!BF959-'Base Case'!BF959,2)</f>
        <v>-27.61</v>
      </c>
      <c r="BG959" s="92">
        <f>ROUND('Avoided Cost Case'!BG959-'Base Case'!BG959,2)</f>
        <v>-27.62</v>
      </c>
      <c r="BH959" s="92">
        <f>ROUND('Avoided Cost Case'!BH959-'Base Case'!BH959,2)</f>
        <v>-27.31</v>
      </c>
      <c r="BI959" s="92">
        <f>ROUND('Avoided Cost Case'!BI959-'Base Case'!BI959,2)</f>
        <v>-27.54</v>
      </c>
      <c r="BJ959" s="92">
        <f>ROUND('Avoided Cost Case'!BJ959-'Base Case'!BJ959,2)</f>
        <v>-28.12</v>
      </c>
      <c r="BK959" s="92">
        <f>ROUND('Avoided Cost Case'!BK959-'Base Case'!BK959,2)</f>
        <v>-28.06</v>
      </c>
      <c r="BL959" s="92">
        <f>ROUND('Avoided Cost Case'!BL959-'Base Case'!BL959,2)</f>
        <v>-27.34</v>
      </c>
      <c r="BM959" s="92">
        <f>ROUND('Avoided Cost Case'!BM959-'Base Case'!BM959,2)</f>
        <v>-27.13</v>
      </c>
      <c r="BN959" s="92">
        <f>ROUND('Avoided Cost Case'!BN959-'Base Case'!BN959,2)</f>
        <v>-27.11</v>
      </c>
      <c r="BO959" s="92">
        <f>ROUND('Avoided Cost Case'!BO959-'Base Case'!BO959,2)</f>
        <v>-27.39</v>
      </c>
      <c r="BP959" s="92">
        <f>ROUND('Avoided Cost Case'!BP959-'Base Case'!BP959,2)</f>
        <v>-27.32</v>
      </c>
      <c r="BQ959" s="92">
        <f>ROUND('Avoided Cost Case'!BQ959-'Base Case'!BQ959,2)</f>
        <v>-27.59</v>
      </c>
      <c r="BR959" s="92"/>
      <c r="BS959" s="92"/>
      <c r="BT959" s="92"/>
      <c r="BU959" s="92"/>
      <c r="BV959" s="92"/>
      <c r="BW959" s="92"/>
      <c r="BX959" s="92"/>
      <c r="BY959" s="92"/>
      <c r="BZ959" s="92"/>
      <c r="CA959" s="92"/>
      <c r="CB959" s="92"/>
      <c r="CC959" s="92"/>
      <c r="CD959" s="92"/>
      <c r="CE959" s="92"/>
      <c r="CF959" s="92"/>
      <c r="CG959" s="92"/>
      <c r="CH959" s="92"/>
      <c r="CI959" s="92"/>
      <c r="CJ959" s="92"/>
      <c r="CK959" s="92"/>
      <c r="CL959" s="92"/>
      <c r="CM959" s="92"/>
      <c r="CN959" s="92"/>
      <c r="CO959" s="92"/>
      <c r="CP959" s="92"/>
      <c r="CQ959" s="92"/>
      <c r="CR959" s="92"/>
      <c r="CS959" s="92"/>
      <c r="CT959" s="92"/>
      <c r="CU959" s="92"/>
      <c r="CV959" s="92"/>
      <c r="CW959" s="92"/>
      <c r="CX959" s="92"/>
      <c r="CY959" s="92"/>
      <c r="CZ959" s="92"/>
      <c r="DA959" s="92"/>
      <c r="DB959" s="92"/>
      <c r="DC959" s="92"/>
      <c r="DD959" s="92"/>
      <c r="DE959" s="92"/>
      <c r="DF959" s="92"/>
      <c r="DG959" s="92"/>
      <c r="DH959" s="92"/>
      <c r="DI959" s="92"/>
      <c r="DJ959" s="92"/>
      <c r="DK959" s="92"/>
      <c r="DL959" s="92"/>
      <c r="DM959" s="92"/>
      <c r="DN959" s="92"/>
      <c r="DO959" s="92"/>
      <c r="DP959" s="92"/>
      <c r="DQ959" s="92"/>
      <c r="DR959" s="92"/>
      <c r="DS959" s="92"/>
      <c r="DT959" s="92"/>
      <c r="DU959" s="92"/>
      <c r="DV959" s="92"/>
      <c r="DW959" s="92"/>
      <c r="DX959" s="92"/>
      <c r="DY959" s="92"/>
      <c r="DZ959" s="92"/>
      <c r="EA959" s="92"/>
      <c r="EB959" s="92"/>
      <c r="EC959" s="92"/>
      <c r="ED959" s="92"/>
      <c r="EE959" s="114"/>
      <c r="ER959" s="31" t="str">
        <f>'Avoided Cost Case'!ER959</f>
        <v xml:space="preserve"> - </v>
      </c>
    </row>
    <row r="960" spans="1:148" hidden="1">
      <c r="C960" s="23" t="str">
        <f>'Avoided Cost Case'!C960</f>
        <v>Colstrip</v>
      </c>
      <c r="E960" s="92">
        <f>ROUND('Avoided Cost Case'!E960-'Base Case'!E960,2)</f>
        <v>-15.58</v>
      </c>
      <c r="F960" s="92">
        <f>ROUND('Avoided Cost Case'!F960-'Base Case'!F960,2)</f>
        <v>-15.55</v>
      </c>
      <c r="G960" s="92">
        <f>ROUND('Avoided Cost Case'!G960-'Base Case'!G960,2)</f>
        <v>-15.55</v>
      </c>
      <c r="H960" s="92">
        <f>ROUND('Avoided Cost Case'!H960-'Base Case'!H960,2)</f>
        <v>-15.52</v>
      </c>
      <c r="I960" s="92">
        <f>ROUND('Avoided Cost Case'!I960-'Base Case'!I960,2)</f>
        <v>-15.55</v>
      </c>
      <c r="J960" s="92">
        <f>ROUND('Avoided Cost Case'!J960-'Base Case'!J960,2)</f>
        <v>-15.74</v>
      </c>
      <c r="K960" s="92">
        <f>ROUND('Avoided Cost Case'!K960-'Base Case'!K960,2)</f>
        <v>-15.76</v>
      </c>
      <c r="L960" s="92">
        <f>ROUND('Avoided Cost Case'!L960-'Base Case'!L960,2)</f>
        <v>-15.57</v>
      </c>
      <c r="M960" s="92">
        <f>ROUND('Avoided Cost Case'!M960-'Base Case'!M960,2)</f>
        <v>-15.55</v>
      </c>
      <c r="N960" s="92">
        <f>ROUND('Avoided Cost Case'!N960-'Base Case'!N960,2)</f>
        <v>-15.58</v>
      </c>
      <c r="O960" s="92">
        <f>ROUND('Avoided Cost Case'!O960-'Base Case'!O960,2)</f>
        <v>-15.6</v>
      </c>
      <c r="P960" s="92">
        <f>ROUND('Avoided Cost Case'!P960-'Base Case'!P960,2)</f>
        <v>-15.58</v>
      </c>
      <c r="Q960" s="92">
        <f>ROUND('Avoided Cost Case'!Q960-'Base Case'!Q960,2)</f>
        <v>-15.55</v>
      </c>
      <c r="R960" s="92">
        <f>ROUND('Avoided Cost Case'!R960-'Base Case'!R960,2)</f>
        <v>-15.75</v>
      </c>
      <c r="S960" s="92">
        <f>ROUND('Avoided Cost Case'!S960-'Base Case'!S960,2)</f>
        <v>-15.62</v>
      </c>
      <c r="T960" s="92">
        <f>ROUND('Avoided Cost Case'!T960-'Base Case'!T960,2)</f>
        <v>-15.65</v>
      </c>
      <c r="U960" s="92">
        <f>ROUND('Avoided Cost Case'!U960-'Base Case'!U960,2)</f>
        <v>-15.75</v>
      </c>
      <c r="V960" s="92">
        <f>ROUND('Avoided Cost Case'!V960-'Base Case'!V960,2)</f>
        <v>-15.99</v>
      </c>
      <c r="W960" s="92">
        <f>ROUND('Avoided Cost Case'!W960-'Base Case'!W960,2)</f>
        <v>-15.99</v>
      </c>
      <c r="X960" s="92">
        <f>ROUND('Avoided Cost Case'!X960-'Base Case'!X960,2)</f>
        <v>-15.88</v>
      </c>
      <c r="Y960" s="92">
        <f>ROUND('Avoided Cost Case'!Y960-'Base Case'!Y960,2)</f>
        <v>-15.68</v>
      </c>
      <c r="Z960" s="92">
        <f>ROUND('Avoided Cost Case'!Z960-'Base Case'!Z960,2)</f>
        <v>-15.68</v>
      </c>
      <c r="AA960" s="92">
        <f>ROUND('Avoided Cost Case'!AA960-'Base Case'!AA960,2)</f>
        <v>-15.84</v>
      </c>
      <c r="AB960" s="92">
        <f>ROUND('Avoided Cost Case'!AB960-'Base Case'!AB960,2)</f>
        <v>-15.86</v>
      </c>
      <c r="AC960" s="92">
        <f>ROUND('Avoided Cost Case'!AC960-'Base Case'!AC960,2)</f>
        <v>-15.68</v>
      </c>
      <c r="AD960" s="92">
        <f>ROUND('Avoided Cost Case'!AD960-'Base Case'!AD960,2)</f>
        <v>-15.62</v>
      </c>
      <c r="AE960" s="92">
        <f>ROUND('Avoided Cost Case'!AE960-'Base Case'!AE960,2)</f>
        <v>-15.79</v>
      </c>
      <c r="AF960" s="92">
        <f>ROUND('Avoided Cost Case'!AF960-'Base Case'!AF960,2)</f>
        <v>-15.66</v>
      </c>
      <c r="AG960" s="92">
        <f>ROUND('Avoided Cost Case'!AG960-'Base Case'!AG960,2)</f>
        <v>-15.69</v>
      </c>
      <c r="AH960" s="92">
        <f>ROUND('Avoided Cost Case'!AH960-'Base Case'!AH960,2)</f>
        <v>-15.85</v>
      </c>
      <c r="AI960" s="92">
        <f>ROUND('Avoided Cost Case'!AI960-'Base Case'!AI960,2)</f>
        <v>-15.97</v>
      </c>
      <c r="AJ960" s="92">
        <f>ROUND('Avoided Cost Case'!AJ960-'Base Case'!AJ960,2)</f>
        <v>-15.94</v>
      </c>
      <c r="AK960" s="92">
        <f>ROUND('Avoided Cost Case'!AK960-'Base Case'!AK960,2)</f>
        <v>-15.92</v>
      </c>
      <c r="AL960" s="92">
        <f>ROUND('Avoided Cost Case'!AL960-'Base Case'!AL960,2)</f>
        <v>-15.73</v>
      </c>
      <c r="AM960" s="92">
        <f>ROUND('Avoided Cost Case'!AM960-'Base Case'!AM960,2)</f>
        <v>-15.71</v>
      </c>
      <c r="AN960" s="92">
        <f>ROUND('Avoided Cost Case'!AN960-'Base Case'!AN960,2)</f>
        <v>-15.89</v>
      </c>
      <c r="AO960" s="92">
        <f>ROUND('Avoided Cost Case'!AO960-'Base Case'!AO960,2)</f>
        <v>-15.88</v>
      </c>
      <c r="AP960" s="92">
        <f>ROUND('Avoided Cost Case'!AP960-'Base Case'!AP960,2)</f>
        <v>-15.72</v>
      </c>
      <c r="AQ960" s="92">
        <f>ROUND('Avoided Cost Case'!AQ960-'Base Case'!AQ960,2)</f>
        <v>-15.66</v>
      </c>
      <c r="AR960" s="92">
        <f>ROUND('Avoided Cost Case'!AR960-'Base Case'!AR960,2)</f>
        <v>-17.190000000000001</v>
      </c>
      <c r="AS960" s="92">
        <f>ROUND('Avoided Cost Case'!AS960-'Base Case'!AS960,2)</f>
        <v>-17.05</v>
      </c>
      <c r="AT960" s="92">
        <f>ROUND('Avoided Cost Case'!AT960-'Base Case'!AT960,2)</f>
        <v>-17.079999999999998</v>
      </c>
      <c r="AU960" s="92">
        <f>ROUND('Avoided Cost Case'!AU960-'Base Case'!AU960,2)</f>
        <v>-17.239999999999998</v>
      </c>
      <c r="AV960" s="92">
        <f>ROUND('Avoided Cost Case'!AV960-'Base Case'!AV960,2)</f>
        <v>-17.440000000000001</v>
      </c>
      <c r="AW960" s="92">
        <f>ROUND('Avoided Cost Case'!AW960-'Base Case'!AW960,2)</f>
        <v>-17.37</v>
      </c>
      <c r="AX960" s="92">
        <f>ROUND('Avoided Cost Case'!AX960-'Base Case'!AX960,2)</f>
        <v>-17.329999999999998</v>
      </c>
      <c r="AY960" s="92">
        <f>ROUND('Avoided Cost Case'!AY960-'Base Case'!AY960,2)</f>
        <v>-17.12</v>
      </c>
      <c r="AZ960" s="92">
        <f>ROUND('Avoided Cost Case'!AZ960-'Base Case'!AZ960,2)</f>
        <v>-17.100000000000001</v>
      </c>
      <c r="BA960" s="92">
        <f>ROUND('Avoided Cost Case'!BA960-'Base Case'!BA960,2)</f>
        <v>-17.3</v>
      </c>
      <c r="BB960" s="92">
        <f>ROUND('Avoided Cost Case'!BB960-'Base Case'!BB960,2)</f>
        <v>-17.27</v>
      </c>
      <c r="BC960" s="92">
        <f>ROUND('Avoided Cost Case'!BC960-'Base Case'!BC960,2)</f>
        <v>-17.11</v>
      </c>
      <c r="BD960" s="92">
        <f>ROUND('Avoided Cost Case'!BD960-'Base Case'!BD960,2)</f>
        <v>-17.05</v>
      </c>
      <c r="BE960" s="92">
        <f>ROUND('Avoided Cost Case'!BE960-'Base Case'!BE960,2)</f>
        <v>-16.739999999999998</v>
      </c>
      <c r="BF960" s="92">
        <f>ROUND('Avoided Cost Case'!BF960-'Base Case'!BF960,2)</f>
        <v>-16.600000000000001</v>
      </c>
      <c r="BG960" s="92">
        <f>ROUND('Avoided Cost Case'!BG960-'Base Case'!BG960,2)</f>
        <v>-16.64</v>
      </c>
      <c r="BH960" s="92">
        <f>ROUND('Avoided Cost Case'!BH960-'Base Case'!BH960,2)</f>
        <v>-16.78</v>
      </c>
      <c r="BI960" s="92">
        <f>ROUND('Avoided Cost Case'!BI960-'Base Case'!BI960,2)</f>
        <v>-17.010000000000002</v>
      </c>
      <c r="BJ960" s="92">
        <f>ROUND('Avoided Cost Case'!BJ960-'Base Case'!BJ960,2)</f>
        <v>-16.95</v>
      </c>
      <c r="BK960" s="92">
        <f>ROUND('Avoided Cost Case'!BK960-'Base Case'!BK960,2)</f>
        <v>-16.91</v>
      </c>
      <c r="BL960" s="92">
        <f>ROUND('Avoided Cost Case'!BL960-'Base Case'!BL960,2)</f>
        <v>-16.66</v>
      </c>
      <c r="BM960" s="92">
        <f>ROUND('Avoided Cost Case'!BM960-'Base Case'!BM960,2)</f>
        <v>-16.649999999999999</v>
      </c>
      <c r="BN960" s="92">
        <f>ROUND('Avoided Cost Case'!BN960-'Base Case'!BN960,2)</f>
        <v>-16.809999999999999</v>
      </c>
      <c r="BO960" s="92">
        <f>ROUND('Avoided Cost Case'!BO960-'Base Case'!BO960,2)</f>
        <v>-16.8</v>
      </c>
      <c r="BP960" s="92">
        <f>ROUND('Avoided Cost Case'!BP960-'Base Case'!BP960,2)</f>
        <v>-16.670000000000002</v>
      </c>
      <c r="BQ960" s="92">
        <f>ROUND('Avoided Cost Case'!BQ960-'Base Case'!BQ960,2)</f>
        <v>-16.600000000000001</v>
      </c>
      <c r="BR960" s="92"/>
      <c r="BS960" s="92"/>
      <c r="BT960" s="92"/>
      <c r="BU960" s="92"/>
      <c r="BV960" s="92"/>
      <c r="BW960" s="92"/>
      <c r="BX960" s="92"/>
      <c r="BY960" s="92"/>
      <c r="BZ960" s="92"/>
      <c r="CA960" s="92"/>
      <c r="CB960" s="92"/>
      <c r="CC960" s="92"/>
      <c r="CD960" s="92"/>
      <c r="CE960" s="92"/>
      <c r="CF960" s="92"/>
      <c r="CG960" s="92"/>
      <c r="CH960" s="92"/>
      <c r="CI960" s="92"/>
      <c r="CJ960" s="92"/>
      <c r="CK960" s="92"/>
      <c r="CL960" s="92"/>
      <c r="CM960" s="92"/>
      <c r="CN960" s="92"/>
      <c r="CO960" s="92"/>
      <c r="CP960" s="92"/>
      <c r="CQ960" s="92"/>
      <c r="CR960" s="92"/>
      <c r="CS960" s="92"/>
      <c r="CT960" s="92"/>
      <c r="CU960" s="92"/>
      <c r="CV960" s="92"/>
      <c r="CW960" s="92"/>
      <c r="CX960" s="92"/>
      <c r="CY960" s="92"/>
      <c r="CZ960" s="92"/>
      <c r="DA960" s="92"/>
      <c r="DB960" s="92"/>
      <c r="DC960" s="92"/>
      <c r="DD960" s="92"/>
      <c r="DE960" s="92"/>
      <c r="DF960" s="92"/>
      <c r="DG960" s="92"/>
      <c r="DH960" s="92"/>
      <c r="DI960" s="92"/>
      <c r="DJ960" s="92"/>
      <c r="DK960" s="92"/>
      <c r="DL960" s="92"/>
      <c r="DM960" s="92"/>
      <c r="DN960" s="92"/>
      <c r="DO960" s="92"/>
      <c r="DP960" s="92"/>
      <c r="DQ960" s="92"/>
      <c r="DR960" s="92"/>
      <c r="DS960" s="92"/>
      <c r="DT960" s="92"/>
      <c r="DU960" s="92"/>
      <c r="DV960" s="92"/>
      <c r="DW960" s="92"/>
      <c r="DX960" s="92"/>
      <c r="DY960" s="92"/>
      <c r="DZ960" s="92"/>
      <c r="EA960" s="92"/>
      <c r="EB960" s="92"/>
      <c r="EC960" s="92"/>
      <c r="ED960" s="92"/>
      <c r="EE960" s="114"/>
      <c r="ER960" s="31" t="str">
        <f>'Avoided Cost Case'!ER960</f>
        <v xml:space="preserve"> - </v>
      </c>
    </row>
    <row r="961" spans="2:148" hidden="1">
      <c r="C961" s="23" t="str">
        <f>'Avoided Cost Case'!C961</f>
        <v>Craig</v>
      </c>
      <c r="E961" s="92">
        <f>ROUND('Avoided Cost Case'!E961-'Base Case'!E961,2)</f>
        <v>-19.87</v>
      </c>
      <c r="F961" s="92">
        <f>ROUND('Avoided Cost Case'!F961-'Base Case'!F961,2)</f>
        <v>-19.850000000000001</v>
      </c>
      <c r="G961" s="92">
        <f>ROUND('Avoided Cost Case'!G961-'Base Case'!G961,2)</f>
        <v>-19.850000000000001</v>
      </c>
      <c r="H961" s="92">
        <f>ROUND('Avoided Cost Case'!H961-'Base Case'!H961,2)</f>
        <v>-19.850000000000001</v>
      </c>
      <c r="I961" s="92">
        <f>ROUND('Avoided Cost Case'!I961-'Base Case'!I961,2)</f>
        <v>-19.89</v>
      </c>
      <c r="J961" s="92">
        <f>ROUND('Avoided Cost Case'!J961-'Base Case'!J961,2)</f>
        <v>-19.86</v>
      </c>
      <c r="K961" s="92">
        <f>ROUND('Avoided Cost Case'!K961-'Base Case'!K961,2)</f>
        <v>-19.93</v>
      </c>
      <c r="L961" s="92">
        <f>ROUND('Avoided Cost Case'!L961-'Base Case'!L961,2)</f>
        <v>-19.850000000000001</v>
      </c>
      <c r="M961" s="92">
        <f>ROUND('Avoided Cost Case'!M961-'Base Case'!M961,2)</f>
        <v>-19.850000000000001</v>
      </c>
      <c r="N961" s="92">
        <f>ROUND('Avoided Cost Case'!N961-'Base Case'!N961,2)</f>
        <v>-19.850000000000001</v>
      </c>
      <c r="O961" s="92">
        <f>ROUND('Avoided Cost Case'!O961-'Base Case'!O961,2)</f>
        <v>-19.87</v>
      </c>
      <c r="P961" s="92">
        <f>ROUND('Avoided Cost Case'!P961-'Base Case'!P961,2)</f>
        <v>-19.87</v>
      </c>
      <c r="Q961" s="92">
        <f>ROUND('Avoided Cost Case'!Q961-'Base Case'!Q961,2)</f>
        <v>-19.87</v>
      </c>
      <c r="R961" s="92">
        <f>ROUND('Avoided Cost Case'!R961-'Base Case'!R961,2)</f>
        <v>-21.42</v>
      </c>
      <c r="S961" s="92">
        <f>ROUND('Avoided Cost Case'!S961-'Base Case'!S961,2)</f>
        <v>-21.42</v>
      </c>
      <c r="T961" s="92">
        <f>ROUND('Avoided Cost Case'!T961-'Base Case'!T961,2)</f>
        <v>-21.41</v>
      </c>
      <c r="U961" s="92">
        <f>ROUND('Avoided Cost Case'!U961-'Base Case'!U961,2)</f>
        <v>-21.39</v>
      </c>
      <c r="V961" s="92">
        <f>ROUND('Avoided Cost Case'!V961-'Base Case'!V961,2)</f>
        <v>-21.44</v>
      </c>
      <c r="W961" s="92">
        <f>ROUND('Avoided Cost Case'!W961-'Base Case'!W961,2)</f>
        <v>-21.43</v>
      </c>
      <c r="X961" s="92">
        <f>ROUND('Avoided Cost Case'!X961-'Base Case'!X961,2)</f>
        <v>-21.48</v>
      </c>
      <c r="Y961" s="92">
        <f>ROUND('Avoided Cost Case'!Y961-'Base Case'!Y961,2)</f>
        <v>-21.4</v>
      </c>
      <c r="Z961" s="92">
        <f>ROUND('Avoided Cost Case'!Z961-'Base Case'!Z961,2)</f>
        <v>-21.39</v>
      </c>
      <c r="AA961" s="92">
        <f>ROUND('Avoided Cost Case'!AA961-'Base Case'!AA961,2)</f>
        <v>-21.39</v>
      </c>
      <c r="AB961" s="92">
        <f>ROUND('Avoided Cost Case'!AB961-'Base Case'!AB961,2)</f>
        <v>-21.42</v>
      </c>
      <c r="AC961" s="92">
        <f>ROUND('Avoided Cost Case'!AC961-'Base Case'!AC961,2)</f>
        <v>-21.41</v>
      </c>
      <c r="AD961" s="92">
        <f>ROUND('Avoided Cost Case'!AD961-'Base Case'!AD961,2)</f>
        <v>-21.42</v>
      </c>
      <c r="AE961" s="92">
        <f>ROUND('Avoided Cost Case'!AE961-'Base Case'!AE961,2)</f>
        <v>-20.77</v>
      </c>
      <c r="AF961" s="92">
        <f>ROUND('Avoided Cost Case'!AF961-'Base Case'!AF961,2)</f>
        <v>-20.77</v>
      </c>
      <c r="AG961" s="92">
        <f>ROUND('Avoided Cost Case'!AG961-'Base Case'!AG961,2)</f>
        <v>-20.77</v>
      </c>
      <c r="AH961" s="92">
        <f>ROUND('Avoided Cost Case'!AH961-'Base Case'!AH961,2)</f>
        <v>-20.75</v>
      </c>
      <c r="AI961" s="92">
        <f>ROUND('Avoided Cost Case'!AI961-'Base Case'!AI961,2)</f>
        <v>-20.81</v>
      </c>
      <c r="AJ961" s="92">
        <f>ROUND('Avoided Cost Case'!AJ961-'Base Case'!AJ961,2)</f>
        <v>-20.71</v>
      </c>
      <c r="AK961" s="92">
        <f>ROUND('Avoided Cost Case'!AK961-'Base Case'!AK961,2)</f>
        <v>-20.83</v>
      </c>
      <c r="AL961" s="92">
        <f>ROUND('Avoided Cost Case'!AL961-'Base Case'!AL961,2)</f>
        <v>-20.75</v>
      </c>
      <c r="AM961" s="92">
        <f>ROUND('Avoided Cost Case'!AM961-'Base Case'!AM961,2)</f>
        <v>-20.75</v>
      </c>
      <c r="AN961" s="92">
        <f>ROUND('Avoided Cost Case'!AN961-'Base Case'!AN961,2)</f>
        <v>-20.75</v>
      </c>
      <c r="AO961" s="92">
        <f>ROUND('Avoided Cost Case'!AO961-'Base Case'!AO961,2)</f>
        <v>-20.78</v>
      </c>
      <c r="AP961" s="92">
        <f>ROUND('Avoided Cost Case'!AP961-'Base Case'!AP961,2)</f>
        <v>-20.78</v>
      </c>
      <c r="AQ961" s="92">
        <f>ROUND('Avoided Cost Case'!AQ961-'Base Case'!AQ961,2)</f>
        <v>-20.77</v>
      </c>
      <c r="AR961" s="92">
        <f>ROUND('Avoided Cost Case'!AR961-'Base Case'!AR961,2)</f>
        <v>-22.18</v>
      </c>
      <c r="AS961" s="92">
        <f>ROUND('Avoided Cost Case'!AS961-'Base Case'!AS961,2)</f>
        <v>-22.19</v>
      </c>
      <c r="AT961" s="92">
        <f>ROUND('Avoided Cost Case'!AT961-'Base Case'!AT961,2)</f>
        <v>-22.18</v>
      </c>
      <c r="AU961" s="92">
        <f>ROUND('Avoided Cost Case'!AU961-'Base Case'!AU961,2)</f>
        <v>-22.16</v>
      </c>
      <c r="AV961" s="92">
        <f>ROUND('Avoided Cost Case'!AV961-'Base Case'!AV961,2)</f>
        <v>-22.22</v>
      </c>
      <c r="AW961" s="92">
        <f>ROUND('Avoided Cost Case'!AW961-'Base Case'!AW961,2)</f>
        <v>-22.12</v>
      </c>
      <c r="AX961" s="92">
        <f>ROUND('Avoided Cost Case'!AX961-'Base Case'!AX961,2)</f>
        <v>-22.25</v>
      </c>
      <c r="AY961" s="92">
        <f>ROUND('Avoided Cost Case'!AY961-'Base Case'!AY961,2)</f>
        <v>-22.16</v>
      </c>
      <c r="AZ961" s="92">
        <f>ROUND('Avoided Cost Case'!AZ961-'Base Case'!AZ961,2)</f>
        <v>-22.16</v>
      </c>
      <c r="BA961" s="92">
        <f>ROUND('Avoided Cost Case'!BA961-'Base Case'!BA961,2)</f>
        <v>-22.16</v>
      </c>
      <c r="BB961" s="92">
        <f>ROUND('Avoided Cost Case'!BB961-'Base Case'!BB961,2)</f>
        <v>-22.18</v>
      </c>
      <c r="BC961" s="92">
        <f>ROUND('Avoided Cost Case'!BC961-'Base Case'!BC961,2)</f>
        <v>-22.18</v>
      </c>
      <c r="BD961" s="92">
        <f>ROUND('Avoided Cost Case'!BD961-'Base Case'!BD961,2)</f>
        <v>-22.17</v>
      </c>
      <c r="BE961" s="92">
        <f>ROUND('Avoided Cost Case'!BE961-'Base Case'!BE961,2)</f>
        <v>-23.27</v>
      </c>
      <c r="BF961" s="92">
        <f>ROUND('Avoided Cost Case'!BF961-'Base Case'!BF961,2)</f>
        <v>-23.29</v>
      </c>
      <c r="BG961" s="92">
        <f>ROUND('Avoided Cost Case'!BG961-'Base Case'!BG961,2)</f>
        <v>-23.28</v>
      </c>
      <c r="BH961" s="92">
        <f>ROUND('Avoided Cost Case'!BH961-'Base Case'!BH961,2)</f>
        <v>-23.26</v>
      </c>
      <c r="BI961" s="92">
        <f>ROUND('Avoided Cost Case'!BI961-'Base Case'!BI961,2)</f>
        <v>-23.31</v>
      </c>
      <c r="BJ961" s="92">
        <f>ROUND('Avoided Cost Case'!BJ961-'Base Case'!BJ961,2)</f>
        <v>-23.22</v>
      </c>
      <c r="BK961" s="92">
        <f>ROUND('Avoided Cost Case'!BK961-'Base Case'!BK961,2)</f>
        <v>-23.32</v>
      </c>
      <c r="BL961" s="92">
        <f>ROUND('Avoided Cost Case'!BL961-'Base Case'!BL961,2)</f>
        <v>-23.26</v>
      </c>
      <c r="BM961" s="92">
        <f>ROUND('Avoided Cost Case'!BM961-'Base Case'!BM961,2)</f>
        <v>-23.26</v>
      </c>
      <c r="BN961" s="92">
        <f>ROUND('Avoided Cost Case'!BN961-'Base Case'!BN961,2)</f>
        <v>-23.26</v>
      </c>
      <c r="BO961" s="92">
        <f>ROUND('Avoided Cost Case'!BO961-'Base Case'!BO961,2)</f>
        <v>-23.29</v>
      </c>
      <c r="BP961" s="92">
        <f>ROUND('Avoided Cost Case'!BP961-'Base Case'!BP961,2)</f>
        <v>-23.28</v>
      </c>
      <c r="BQ961" s="92">
        <f>ROUND('Avoided Cost Case'!BQ961-'Base Case'!BQ961,2)</f>
        <v>-23.27</v>
      </c>
      <c r="BR961" s="92"/>
      <c r="BS961" s="92"/>
      <c r="BT961" s="92"/>
      <c r="BU961" s="92"/>
      <c r="BV961" s="92"/>
      <c r="BW961" s="92"/>
      <c r="BX961" s="92"/>
      <c r="BY961" s="92"/>
      <c r="BZ961" s="92"/>
      <c r="CA961" s="92"/>
      <c r="CB961" s="92"/>
      <c r="CC961" s="92"/>
      <c r="CD961" s="92"/>
      <c r="CE961" s="92"/>
      <c r="CF961" s="92"/>
      <c r="CG961" s="92"/>
      <c r="CH961" s="92"/>
      <c r="CI961" s="92"/>
      <c r="CJ961" s="92"/>
      <c r="CK961" s="92"/>
      <c r="CL961" s="92"/>
      <c r="CM961" s="92"/>
      <c r="CN961" s="92"/>
      <c r="CO961" s="92"/>
      <c r="CP961" s="92"/>
      <c r="CQ961" s="92"/>
      <c r="CR961" s="92"/>
      <c r="CS961" s="92"/>
      <c r="CT961" s="92"/>
      <c r="CU961" s="92"/>
      <c r="CV961" s="92"/>
      <c r="CW961" s="92"/>
      <c r="CX961" s="92"/>
      <c r="CY961" s="92"/>
      <c r="CZ961" s="92"/>
      <c r="DA961" s="92"/>
      <c r="DB961" s="92"/>
      <c r="DC961" s="92"/>
      <c r="DD961" s="92"/>
      <c r="DE961" s="92"/>
      <c r="DF961" s="92"/>
      <c r="DG961" s="92"/>
      <c r="DH961" s="92"/>
      <c r="DI961" s="92"/>
      <c r="DJ961" s="92"/>
      <c r="DK961" s="92"/>
      <c r="DL961" s="92"/>
      <c r="DM961" s="92"/>
      <c r="DN961" s="92"/>
      <c r="DO961" s="92"/>
      <c r="DP961" s="92"/>
      <c r="DQ961" s="92"/>
      <c r="DR961" s="92"/>
      <c r="DS961" s="92"/>
      <c r="DT961" s="92"/>
      <c r="DU961" s="92"/>
      <c r="DV961" s="92"/>
      <c r="DW961" s="92"/>
      <c r="DX961" s="92"/>
      <c r="DY961" s="92"/>
      <c r="DZ961" s="92"/>
      <c r="EA961" s="92"/>
      <c r="EB961" s="92"/>
      <c r="EC961" s="92"/>
      <c r="ED961" s="92"/>
      <c r="EE961" s="114"/>
      <c r="ER961" s="31" t="str">
        <f>'Avoided Cost Case'!ER961</f>
        <v xml:space="preserve"> - </v>
      </c>
    </row>
    <row r="962" spans="2:148" hidden="1">
      <c r="C962" s="23" t="str">
        <f>'Avoided Cost Case'!C962</f>
        <v>Dave Johnston</v>
      </c>
      <c r="E962" s="92">
        <f>ROUND('Avoided Cost Case'!E962-'Base Case'!E962,2)</f>
        <v>-11.9</v>
      </c>
      <c r="F962" s="92">
        <f>ROUND('Avoided Cost Case'!F962-'Base Case'!F962,2)</f>
        <v>-11.93</v>
      </c>
      <c r="G962" s="92">
        <f>ROUND('Avoided Cost Case'!G962-'Base Case'!G962,2)</f>
        <v>-11.9</v>
      </c>
      <c r="H962" s="92">
        <f>ROUND('Avoided Cost Case'!H962-'Base Case'!H962,2)</f>
        <v>-11.88</v>
      </c>
      <c r="I962" s="92">
        <f>ROUND('Avoided Cost Case'!I962-'Base Case'!I962,2)</f>
        <v>-11.95</v>
      </c>
      <c r="J962" s="92">
        <f>ROUND('Avoided Cost Case'!J962-'Base Case'!J962,2)</f>
        <v>-11.88</v>
      </c>
      <c r="K962" s="92">
        <f>ROUND('Avoided Cost Case'!K962-'Base Case'!K962,2)</f>
        <v>-11.88</v>
      </c>
      <c r="L962" s="92">
        <f>ROUND('Avoided Cost Case'!L962-'Base Case'!L962,2)</f>
        <v>-11.87</v>
      </c>
      <c r="M962" s="92">
        <f>ROUND('Avoided Cost Case'!M962-'Base Case'!M962,2)</f>
        <v>-11.88</v>
      </c>
      <c r="N962" s="92">
        <f>ROUND('Avoided Cost Case'!N962-'Base Case'!N962,2)</f>
        <v>-11.88</v>
      </c>
      <c r="O962" s="92">
        <f>ROUND('Avoided Cost Case'!O962-'Base Case'!O962,2)</f>
        <v>-11.9</v>
      </c>
      <c r="P962" s="92">
        <f>ROUND('Avoided Cost Case'!P962-'Base Case'!P962,2)</f>
        <v>-11.94</v>
      </c>
      <c r="Q962" s="92">
        <f>ROUND('Avoided Cost Case'!Q962-'Base Case'!Q962,2)</f>
        <v>-11.97</v>
      </c>
      <c r="R962" s="92">
        <f>ROUND('Avoided Cost Case'!R962-'Base Case'!R962,2)</f>
        <v>-12.8</v>
      </c>
      <c r="S962" s="92">
        <f>ROUND('Avoided Cost Case'!S962-'Base Case'!S962,2)</f>
        <v>-12.9</v>
      </c>
      <c r="T962" s="92">
        <f>ROUND('Avoided Cost Case'!T962-'Base Case'!T962,2)</f>
        <v>-12.84</v>
      </c>
      <c r="U962" s="92">
        <f>ROUND('Avoided Cost Case'!U962-'Base Case'!U962,2)</f>
        <v>-12.8</v>
      </c>
      <c r="V962" s="92">
        <f>ROUND('Avoided Cost Case'!V962-'Base Case'!V962,2)</f>
        <v>-12.87</v>
      </c>
      <c r="W962" s="92">
        <f>ROUND('Avoided Cost Case'!W962-'Base Case'!W962,2)</f>
        <v>-12.75</v>
      </c>
      <c r="X962" s="92">
        <f>ROUND('Avoided Cost Case'!X962-'Base Case'!X962,2)</f>
        <v>-12.76</v>
      </c>
      <c r="Y962" s="92">
        <f>ROUND('Avoided Cost Case'!Y962-'Base Case'!Y962,2)</f>
        <v>-12.72</v>
      </c>
      <c r="Z962" s="92">
        <f>ROUND('Avoided Cost Case'!Z962-'Base Case'!Z962,2)</f>
        <v>-12.73</v>
      </c>
      <c r="AA962" s="92">
        <f>ROUND('Avoided Cost Case'!AA962-'Base Case'!AA962,2)</f>
        <v>-12.76</v>
      </c>
      <c r="AB962" s="92">
        <f>ROUND('Avoided Cost Case'!AB962-'Base Case'!AB962,2)</f>
        <v>-12.81</v>
      </c>
      <c r="AC962" s="92">
        <f>ROUND('Avoided Cost Case'!AC962-'Base Case'!AC962,2)</f>
        <v>-12.86</v>
      </c>
      <c r="AD962" s="92">
        <f>ROUND('Avoided Cost Case'!AD962-'Base Case'!AD962,2)</f>
        <v>-12.88</v>
      </c>
      <c r="AE962" s="92">
        <f>ROUND('Avoided Cost Case'!AE962-'Base Case'!AE962,2)</f>
        <v>-15.01</v>
      </c>
      <c r="AF962" s="92">
        <f>ROUND('Avoided Cost Case'!AF962-'Base Case'!AF962,2)</f>
        <v>-15.13</v>
      </c>
      <c r="AG962" s="92">
        <f>ROUND('Avoided Cost Case'!AG962-'Base Case'!AG962,2)</f>
        <v>-15.06</v>
      </c>
      <c r="AH962" s="92">
        <f>ROUND('Avoided Cost Case'!AH962-'Base Case'!AH962,2)</f>
        <v>-15.02</v>
      </c>
      <c r="AI962" s="92">
        <f>ROUND('Avoided Cost Case'!AI962-'Base Case'!AI962,2)</f>
        <v>-15.08</v>
      </c>
      <c r="AJ962" s="92">
        <f>ROUND('Avoided Cost Case'!AJ962-'Base Case'!AJ962,2)</f>
        <v>-14.95</v>
      </c>
      <c r="AK962" s="92">
        <f>ROUND('Avoided Cost Case'!AK962-'Base Case'!AK962,2)</f>
        <v>-14.96</v>
      </c>
      <c r="AL962" s="92">
        <f>ROUND('Avoided Cost Case'!AL962-'Base Case'!AL962,2)</f>
        <v>-14.92</v>
      </c>
      <c r="AM962" s="92">
        <f>ROUND('Avoided Cost Case'!AM962-'Base Case'!AM962,2)</f>
        <v>-14.92</v>
      </c>
      <c r="AN962" s="92">
        <f>ROUND('Avoided Cost Case'!AN962-'Base Case'!AN962,2)</f>
        <v>-14.95</v>
      </c>
      <c r="AO962" s="92">
        <f>ROUND('Avoided Cost Case'!AO962-'Base Case'!AO962,2)</f>
        <v>-15.01</v>
      </c>
      <c r="AP962" s="92">
        <f>ROUND('Avoided Cost Case'!AP962-'Base Case'!AP962,2)</f>
        <v>-15.09</v>
      </c>
      <c r="AQ962" s="92">
        <f>ROUND('Avoided Cost Case'!AQ962-'Base Case'!AQ962,2)</f>
        <v>-15.11</v>
      </c>
      <c r="AR962" s="92">
        <f>ROUND('Avoided Cost Case'!AR962-'Base Case'!AR962,2)</f>
        <v>-15.45</v>
      </c>
      <c r="AS962" s="92">
        <f>ROUND('Avoided Cost Case'!AS962-'Base Case'!AS962,2)</f>
        <v>-15.58</v>
      </c>
      <c r="AT962" s="92">
        <f>ROUND('Avoided Cost Case'!AT962-'Base Case'!AT962,2)</f>
        <v>-15.51</v>
      </c>
      <c r="AU962" s="92">
        <f>ROUND('Avoided Cost Case'!AU962-'Base Case'!AU962,2)</f>
        <v>-15.46</v>
      </c>
      <c r="AV962" s="92">
        <f>ROUND('Avoided Cost Case'!AV962-'Base Case'!AV962,2)</f>
        <v>-15.53</v>
      </c>
      <c r="AW962" s="92">
        <f>ROUND('Avoided Cost Case'!AW962-'Base Case'!AW962,2)</f>
        <v>-15.41</v>
      </c>
      <c r="AX962" s="92">
        <f>ROUND('Avoided Cost Case'!AX962-'Base Case'!AX962,2)</f>
        <v>-15.4</v>
      </c>
      <c r="AY962" s="92">
        <f>ROUND('Avoided Cost Case'!AY962-'Base Case'!AY962,2)</f>
        <v>-15.36</v>
      </c>
      <c r="AZ962" s="92">
        <f>ROUND('Avoided Cost Case'!AZ962-'Base Case'!AZ962,2)</f>
        <v>-15.36</v>
      </c>
      <c r="BA962" s="92">
        <f>ROUND('Avoided Cost Case'!BA962-'Base Case'!BA962,2)</f>
        <v>-15.39</v>
      </c>
      <c r="BB962" s="92">
        <f>ROUND('Avoided Cost Case'!BB962-'Base Case'!BB962,2)</f>
        <v>-15.45</v>
      </c>
      <c r="BC962" s="92">
        <f>ROUND('Avoided Cost Case'!BC962-'Base Case'!BC962,2)</f>
        <v>-15.53</v>
      </c>
      <c r="BD962" s="92">
        <f>ROUND('Avoided Cost Case'!BD962-'Base Case'!BD962,2)</f>
        <v>-15.55</v>
      </c>
      <c r="BE962" s="92">
        <f>ROUND('Avoided Cost Case'!BE962-'Base Case'!BE962,2)</f>
        <v>-16</v>
      </c>
      <c r="BF962" s="92">
        <f>ROUND('Avoided Cost Case'!BF962-'Base Case'!BF962,2)</f>
        <v>-16.13</v>
      </c>
      <c r="BG962" s="92">
        <f>ROUND('Avoided Cost Case'!BG962-'Base Case'!BG962,2)</f>
        <v>-16.059999999999999</v>
      </c>
      <c r="BH962" s="92">
        <f>ROUND('Avoided Cost Case'!BH962-'Base Case'!BH962,2)</f>
        <v>-16.010000000000002</v>
      </c>
      <c r="BI962" s="92">
        <f>ROUND('Avoided Cost Case'!BI962-'Base Case'!BI962,2)</f>
        <v>-16.09</v>
      </c>
      <c r="BJ962" s="92">
        <f>ROUND('Avoided Cost Case'!BJ962-'Base Case'!BJ962,2)</f>
        <v>-15.95</v>
      </c>
      <c r="BK962" s="92">
        <f>ROUND('Avoided Cost Case'!BK962-'Base Case'!BK962,2)</f>
        <v>-15.94</v>
      </c>
      <c r="BL962" s="92">
        <f>ROUND('Avoided Cost Case'!BL962-'Base Case'!BL962,2)</f>
        <v>-15.9</v>
      </c>
      <c r="BM962" s="92">
        <f>ROUND('Avoided Cost Case'!BM962-'Base Case'!BM962,2)</f>
        <v>-15.9</v>
      </c>
      <c r="BN962" s="92">
        <f>ROUND('Avoided Cost Case'!BN962-'Base Case'!BN962,2)</f>
        <v>-15.94</v>
      </c>
      <c r="BO962" s="92">
        <f>ROUND('Avoided Cost Case'!BO962-'Base Case'!BO962,2)</f>
        <v>-15.99</v>
      </c>
      <c r="BP962" s="92">
        <f>ROUND('Avoided Cost Case'!BP962-'Base Case'!BP962,2)</f>
        <v>-16.07</v>
      </c>
      <c r="BQ962" s="92">
        <f>ROUND('Avoided Cost Case'!BQ962-'Base Case'!BQ962,2)</f>
        <v>-16.100000000000001</v>
      </c>
      <c r="BR962" s="92"/>
      <c r="BS962" s="92"/>
      <c r="BT962" s="92"/>
      <c r="BU962" s="92"/>
      <c r="BV962" s="92"/>
      <c r="BW962" s="92"/>
      <c r="BX962" s="92"/>
      <c r="BY962" s="92"/>
      <c r="BZ962" s="92"/>
      <c r="CA962" s="92"/>
      <c r="CB962" s="92"/>
      <c r="CC962" s="92"/>
      <c r="CD962" s="92"/>
      <c r="CE962" s="92"/>
      <c r="CF962" s="92"/>
      <c r="CG962" s="92"/>
      <c r="CH962" s="92"/>
      <c r="CI962" s="92"/>
      <c r="CJ962" s="92"/>
      <c r="CK962" s="92"/>
      <c r="CL962" s="92"/>
      <c r="CM962" s="92"/>
      <c r="CN962" s="92"/>
      <c r="CO962" s="92"/>
      <c r="CP962" s="92"/>
      <c r="CQ962" s="92"/>
      <c r="CR962" s="92"/>
      <c r="CS962" s="92"/>
      <c r="CT962" s="92"/>
      <c r="CU962" s="92"/>
      <c r="CV962" s="92"/>
      <c r="CW962" s="92"/>
      <c r="CX962" s="92"/>
      <c r="CY962" s="92"/>
      <c r="CZ962" s="92"/>
      <c r="DA962" s="92"/>
      <c r="DB962" s="92"/>
      <c r="DC962" s="92"/>
      <c r="DD962" s="92"/>
      <c r="DE962" s="92"/>
      <c r="DF962" s="92"/>
      <c r="DG962" s="92"/>
      <c r="DH962" s="92"/>
      <c r="DI962" s="92"/>
      <c r="DJ962" s="92"/>
      <c r="DK962" s="92"/>
      <c r="DL962" s="92"/>
      <c r="DM962" s="92"/>
      <c r="DN962" s="92"/>
      <c r="DO962" s="92"/>
      <c r="DP962" s="92"/>
      <c r="DQ962" s="92"/>
      <c r="DR962" s="92"/>
      <c r="DS962" s="92"/>
      <c r="DT962" s="92"/>
      <c r="DU962" s="92"/>
      <c r="DV962" s="92"/>
      <c r="DW962" s="92"/>
      <c r="DX962" s="92"/>
      <c r="DY962" s="92"/>
      <c r="DZ962" s="92"/>
      <c r="EA962" s="92"/>
      <c r="EB962" s="92"/>
      <c r="EC962" s="92"/>
      <c r="ED962" s="92"/>
      <c r="EE962" s="114"/>
      <c r="ER962" s="31" t="str">
        <f>'Avoided Cost Case'!ER962</f>
        <v xml:space="preserve"> - </v>
      </c>
    </row>
    <row r="963" spans="2:148" hidden="1">
      <c r="C963" s="23" t="str">
        <f>'Avoided Cost Case'!C963</f>
        <v>Hayden</v>
      </c>
      <c r="E963" s="92">
        <f>ROUND('Avoided Cost Case'!E963-'Base Case'!E963,2)</f>
        <v>-26.81</v>
      </c>
      <c r="F963" s="92">
        <f>ROUND('Avoided Cost Case'!F963-'Base Case'!F963,2)</f>
        <v>-26.81</v>
      </c>
      <c r="G963" s="92">
        <f>ROUND('Avoided Cost Case'!G963-'Base Case'!G963,2)</f>
        <v>-26.75</v>
      </c>
      <c r="H963" s="92">
        <f>ROUND('Avoided Cost Case'!H963-'Base Case'!H963,2)</f>
        <v>-26.71</v>
      </c>
      <c r="I963" s="92">
        <f>ROUND('Avoided Cost Case'!I963-'Base Case'!I963,2)</f>
        <v>-27.2</v>
      </c>
      <c r="J963" s="92">
        <f>ROUND('Avoided Cost Case'!J963-'Base Case'!J963,2)</f>
        <v>-26.83</v>
      </c>
      <c r="K963" s="92">
        <f>ROUND('Avoided Cost Case'!K963-'Base Case'!K963,2)</f>
        <v>-27.05</v>
      </c>
      <c r="L963" s="92">
        <f>ROUND('Avoided Cost Case'!L963-'Base Case'!L963,2)</f>
        <v>-26.59</v>
      </c>
      <c r="M963" s="92">
        <f>ROUND('Avoided Cost Case'!M963-'Base Case'!M963,2)</f>
        <v>-26.5</v>
      </c>
      <c r="N963" s="92">
        <f>ROUND('Avoided Cost Case'!N963-'Base Case'!N963,2)</f>
        <v>-26.67</v>
      </c>
      <c r="O963" s="92">
        <f>ROUND('Avoided Cost Case'!O963-'Base Case'!O963,2)</f>
        <v>-26.7</v>
      </c>
      <c r="P963" s="92">
        <f>ROUND('Avoided Cost Case'!P963-'Base Case'!P963,2)</f>
        <v>-27.03</v>
      </c>
      <c r="Q963" s="92">
        <f>ROUND('Avoided Cost Case'!Q963-'Base Case'!Q963,2)</f>
        <v>-27.02</v>
      </c>
      <c r="R963" s="92">
        <f>ROUND('Avoided Cost Case'!R963-'Base Case'!R963,2)</f>
        <v>-28.02</v>
      </c>
      <c r="S963" s="92">
        <f>ROUND('Avoided Cost Case'!S963-'Base Case'!S963,2)</f>
        <v>-28.25</v>
      </c>
      <c r="T963" s="92">
        <f>ROUND('Avoided Cost Case'!T963-'Base Case'!T963,2)</f>
        <v>-28.24</v>
      </c>
      <c r="U963" s="92">
        <f>ROUND('Avoided Cost Case'!U963-'Base Case'!U963,2)</f>
        <v>-28.06</v>
      </c>
      <c r="V963" s="92">
        <f>ROUND('Avoided Cost Case'!V963-'Base Case'!V963,2)</f>
        <v>-28.15</v>
      </c>
      <c r="W963" s="92">
        <f>ROUND('Avoided Cost Case'!W963-'Base Case'!W963,2)</f>
        <v>-28.19</v>
      </c>
      <c r="X963" s="92">
        <f>ROUND('Avoided Cost Case'!X963-'Base Case'!X963,2)</f>
        <v>-28.3</v>
      </c>
      <c r="Y963" s="92">
        <f>ROUND('Avoided Cost Case'!Y963-'Base Case'!Y963,2)</f>
        <v>-27.84</v>
      </c>
      <c r="Z963" s="92">
        <f>ROUND('Avoided Cost Case'!Z963-'Base Case'!Z963,2)</f>
        <v>-27.54</v>
      </c>
      <c r="AA963" s="92">
        <f>ROUND('Avoided Cost Case'!AA963-'Base Case'!AA963,2)</f>
        <v>-27.59</v>
      </c>
      <c r="AB963" s="92">
        <f>ROUND('Avoided Cost Case'!AB963-'Base Case'!AB963,2)</f>
        <v>-27.74</v>
      </c>
      <c r="AC963" s="92">
        <f>ROUND('Avoided Cost Case'!AC963-'Base Case'!AC963,2)</f>
        <v>-28.16</v>
      </c>
      <c r="AD963" s="92">
        <f>ROUND('Avoided Cost Case'!AD963-'Base Case'!AD963,2)</f>
        <v>-28.14</v>
      </c>
      <c r="AE963" s="92">
        <f>ROUND('Avoided Cost Case'!AE963-'Base Case'!AE963,2)</f>
        <v>-28.33</v>
      </c>
      <c r="AF963" s="92">
        <f>ROUND('Avoided Cost Case'!AF963-'Base Case'!AF963,2)</f>
        <v>-28.31</v>
      </c>
      <c r="AG963" s="92">
        <f>ROUND('Avoided Cost Case'!AG963-'Base Case'!AG963,2)</f>
        <v>-28.4</v>
      </c>
      <c r="AH963" s="92">
        <f>ROUND('Avoided Cost Case'!AH963-'Base Case'!AH963,2)</f>
        <v>-28.38</v>
      </c>
      <c r="AI963" s="92">
        <f>ROUND('Avoided Cost Case'!AI963-'Base Case'!AI963,2)</f>
        <v>-28.65</v>
      </c>
      <c r="AJ963" s="92">
        <f>ROUND('Avoided Cost Case'!AJ963-'Base Case'!AJ963,2)</f>
        <v>-28.44</v>
      </c>
      <c r="AK963" s="92">
        <f>ROUND('Avoided Cost Case'!AK963-'Base Case'!AK963,2)</f>
        <v>-28.67</v>
      </c>
      <c r="AL963" s="92">
        <f>ROUND('Avoided Cost Case'!AL963-'Base Case'!AL963,2)</f>
        <v>-28.26</v>
      </c>
      <c r="AM963" s="92">
        <f>ROUND('Avoided Cost Case'!AM963-'Base Case'!AM963,2)</f>
        <v>-27.96</v>
      </c>
      <c r="AN963" s="92">
        <f>ROUND('Avoided Cost Case'!AN963-'Base Case'!AN963,2)</f>
        <v>-28.1</v>
      </c>
      <c r="AO963" s="92">
        <f>ROUND('Avoided Cost Case'!AO963-'Base Case'!AO963,2)</f>
        <v>-28.15</v>
      </c>
      <c r="AP963" s="92">
        <f>ROUND('Avoided Cost Case'!AP963-'Base Case'!AP963,2)</f>
        <v>-28.4</v>
      </c>
      <c r="AQ963" s="92">
        <f>ROUND('Avoided Cost Case'!AQ963-'Base Case'!AQ963,2)</f>
        <v>-28.33</v>
      </c>
      <c r="AR963" s="92">
        <f>ROUND('Avoided Cost Case'!AR963-'Base Case'!AR963,2)</f>
        <v>-28.93</v>
      </c>
      <c r="AS963" s="92">
        <f>ROUND('Avoided Cost Case'!AS963-'Base Case'!AS963,2)</f>
        <v>-29.15</v>
      </c>
      <c r="AT963" s="92">
        <f>ROUND('Avoided Cost Case'!AT963-'Base Case'!AT963,2)</f>
        <v>-29.02</v>
      </c>
      <c r="AU963" s="92">
        <f>ROUND('Avoided Cost Case'!AU963-'Base Case'!AU963,2)</f>
        <v>-28.88</v>
      </c>
      <c r="AV963" s="92">
        <f>ROUND('Avoided Cost Case'!AV963-'Base Case'!AV963,2)</f>
        <v>-29.15</v>
      </c>
      <c r="AW963" s="92">
        <f>ROUND('Avoided Cost Case'!AW963-'Base Case'!AW963,2)</f>
        <v>-29.05</v>
      </c>
      <c r="AX963" s="92">
        <f>ROUND('Avoided Cost Case'!AX963-'Base Case'!AX963,2)</f>
        <v>-29.34</v>
      </c>
      <c r="AY963" s="92">
        <f>ROUND('Avoided Cost Case'!AY963-'Base Case'!AY963,2)</f>
        <v>-28.81</v>
      </c>
      <c r="AZ963" s="92">
        <f>ROUND('Avoided Cost Case'!AZ963-'Base Case'!AZ963,2)</f>
        <v>-28.53</v>
      </c>
      <c r="BA963" s="92">
        <f>ROUND('Avoided Cost Case'!BA963-'Base Case'!BA963,2)</f>
        <v>-28.63</v>
      </c>
      <c r="BB963" s="92">
        <f>ROUND('Avoided Cost Case'!BB963-'Base Case'!BB963,2)</f>
        <v>-28.64</v>
      </c>
      <c r="BC963" s="92">
        <f>ROUND('Avoided Cost Case'!BC963-'Base Case'!BC963,2)</f>
        <v>-29</v>
      </c>
      <c r="BD963" s="92">
        <f>ROUND('Avoided Cost Case'!BD963-'Base Case'!BD963,2)</f>
        <v>-28.95</v>
      </c>
      <c r="BE963" s="92">
        <f>ROUND('Avoided Cost Case'!BE963-'Base Case'!BE963,2)</f>
        <v>-30.07</v>
      </c>
      <c r="BF963" s="92">
        <f>ROUND('Avoided Cost Case'!BF963-'Base Case'!BF963,2)</f>
        <v>-30.32</v>
      </c>
      <c r="BG963" s="92">
        <f>ROUND('Avoided Cost Case'!BG963-'Base Case'!BG963,2)</f>
        <v>-30.44</v>
      </c>
      <c r="BH963" s="92">
        <f>ROUND('Avoided Cost Case'!BH963-'Base Case'!BH963,2)</f>
        <v>-30.13</v>
      </c>
      <c r="BI963" s="92">
        <f>ROUND('Avoided Cost Case'!BI963-'Base Case'!BI963,2)</f>
        <v>-30.16</v>
      </c>
      <c r="BJ963" s="92">
        <f>ROUND('Avoided Cost Case'!BJ963-'Base Case'!BJ963,2)</f>
        <v>-30.19</v>
      </c>
      <c r="BK963" s="92">
        <f>ROUND('Avoided Cost Case'!BK963-'Base Case'!BK963,2)</f>
        <v>-30.51</v>
      </c>
      <c r="BL963" s="92">
        <f>ROUND('Avoided Cost Case'!BL963-'Base Case'!BL963,2)</f>
        <v>-29.9</v>
      </c>
      <c r="BM963" s="92">
        <f>ROUND('Avoided Cost Case'!BM963-'Base Case'!BM963,2)</f>
        <v>-29.6</v>
      </c>
      <c r="BN963" s="92">
        <f>ROUND('Avoided Cost Case'!BN963-'Base Case'!BN963,2)</f>
        <v>-29.61</v>
      </c>
      <c r="BO963" s="92">
        <f>ROUND('Avoided Cost Case'!BO963-'Base Case'!BO963,2)</f>
        <v>-29.78</v>
      </c>
      <c r="BP963" s="92">
        <f>ROUND('Avoided Cost Case'!BP963-'Base Case'!BP963,2)</f>
        <v>-30.15</v>
      </c>
      <c r="BQ963" s="92">
        <f>ROUND('Avoided Cost Case'!BQ963-'Base Case'!BQ963,2)</f>
        <v>-30.14</v>
      </c>
      <c r="BR963" s="92"/>
      <c r="BS963" s="92"/>
      <c r="BT963" s="92"/>
      <c r="BU963" s="92"/>
      <c r="BV963" s="92"/>
      <c r="BW963" s="92"/>
      <c r="BX963" s="92"/>
      <c r="BY963" s="92"/>
      <c r="BZ963" s="92"/>
      <c r="CA963" s="92"/>
      <c r="CB963" s="92"/>
      <c r="CC963" s="92"/>
      <c r="CD963" s="92"/>
      <c r="CE963" s="92"/>
      <c r="CF963" s="92"/>
      <c r="CG963" s="92"/>
      <c r="CH963" s="92"/>
      <c r="CI963" s="92"/>
      <c r="CJ963" s="92"/>
      <c r="CK963" s="92"/>
      <c r="CL963" s="92"/>
      <c r="CM963" s="92"/>
      <c r="CN963" s="92"/>
      <c r="CO963" s="92"/>
      <c r="CP963" s="92"/>
      <c r="CQ963" s="92"/>
      <c r="CR963" s="92"/>
      <c r="CS963" s="92"/>
      <c r="CT963" s="92"/>
      <c r="CU963" s="92"/>
      <c r="CV963" s="92"/>
      <c r="CW963" s="92"/>
      <c r="CX963" s="92"/>
      <c r="CY963" s="92"/>
      <c r="CZ963" s="92"/>
      <c r="DA963" s="92"/>
      <c r="DB963" s="92"/>
      <c r="DC963" s="92"/>
      <c r="DD963" s="92"/>
      <c r="DE963" s="92"/>
      <c r="DF963" s="92"/>
      <c r="DG963" s="92"/>
      <c r="DH963" s="92"/>
      <c r="DI963" s="92"/>
      <c r="DJ963" s="92"/>
      <c r="DK963" s="92"/>
      <c r="DL963" s="92"/>
      <c r="DM963" s="92"/>
      <c r="DN963" s="92"/>
      <c r="DO963" s="92"/>
      <c r="DP963" s="92"/>
      <c r="DQ963" s="92"/>
      <c r="DR963" s="92"/>
      <c r="DS963" s="92"/>
      <c r="DT963" s="92"/>
      <c r="DU963" s="92"/>
      <c r="DV963" s="92"/>
      <c r="DW963" s="92"/>
      <c r="DX963" s="92"/>
      <c r="DY963" s="92"/>
      <c r="DZ963" s="92"/>
      <c r="EA963" s="92"/>
      <c r="EB963" s="92"/>
      <c r="EC963" s="92"/>
      <c r="ED963" s="92"/>
      <c r="EE963" s="114"/>
      <c r="ER963" s="31" t="str">
        <f>'Avoided Cost Case'!ER963</f>
        <v xml:space="preserve"> - </v>
      </c>
    </row>
    <row r="964" spans="2:148" hidden="1">
      <c r="C964" s="23" t="str">
        <f>'Avoided Cost Case'!C964</f>
        <v>Hunter</v>
      </c>
      <c r="E964" s="92">
        <f>ROUND('Avoided Cost Case'!E964-'Base Case'!E964,2)</f>
        <v>0</v>
      </c>
      <c r="F964" s="92">
        <f>ROUND('Avoided Cost Case'!F964-'Base Case'!F964,2)</f>
        <v>0</v>
      </c>
      <c r="G964" s="92">
        <f>ROUND('Avoided Cost Case'!G964-'Base Case'!G964,2)</f>
        <v>0</v>
      </c>
      <c r="H964" s="92">
        <f>ROUND('Avoided Cost Case'!H964-'Base Case'!H964,2)</f>
        <v>0</v>
      </c>
      <c r="I964" s="92">
        <f>ROUND('Avoided Cost Case'!I964-'Base Case'!I964,2)</f>
        <v>0.01</v>
      </c>
      <c r="J964" s="92">
        <f>ROUND('Avoided Cost Case'!J964-'Base Case'!J964,2)</f>
        <v>0.01</v>
      </c>
      <c r="K964" s="92">
        <f>ROUND('Avoided Cost Case'!K964-'Base Case'!K964,2)</f>
        <v>0.01</v>
      </c>
      <c r="L964" s="92">
        <f>ROUND('Avoided Cost Case'!L964-'Base Case'!L964,2)</f>
        <v>0</v>
      </c>
      <c r="M964" s="92">
        <f>ROUND('Avoided Cost Case'!M964-'Base Case'!M964,2)</f>
        <v>0</v>
      </c>
      <c r="N964" s="92">
        <f>ROUND('Avoided Cost Case'!N964-'Base Case'!N964,2)</f>
        <v>0</v>
      </c>
      <c r="O964" s="92">
        <f>ROUND('Avoided Cost Case'!O964-'Base Case'!O964,2)</f>
        <v>0.01</v>
      </c>
      <c r="P964" s="92">
        <f>ROUND('Avoided Cost Case'!P964-'Base Case'!P964,2)</f>
        <v>0</v>
      </c>
      <c r="Q964" s="92">
        <f>ROUND('Avoided Cost Case'!Q964-'Base Case'!Q964,2)</f>
        <v>0</v>
      </c>
      <c r="R964" s="92">
        <f>ROUND('Avoided Cost Case'!R964-'Base Case'!R964,2)</f>
        <v>0.01</v>
      </c>
      <c r="S964" s="92">
        <f>ROUND('Avoided Cost Case'!S964-'Base Case'!S964,2)</f>
        <v>0</v>
      </c>
      <c r="T964" s="92">
        <f>ROUND('Avoided Cost Case'!T964-'Base Case'!T964,2)</f>
        <v>0.01</v>
      </c>
      <c r="U964" s="92">
        <f>ROUND('Avoided Cost Case'!U964-'Base Case'!U964,2)</f>
        <v>0.02</v>
      </c>
      <c r="V964" s="92">
        <f>ROUND('Avoided Cost Case'!V964-'Base Case'!V964,2)</f>
        <v>0.02</v>
      </c>
      <c r="W964" s="92">
        <f>ROUND('Avoided Cost Case'!W964-'Base Case'!W964,2)</f>
        <v>0.03</v>
      </c>
      <c r="X964" s="92">
        <f>ROUND('Avoided Cost Case'!X964-'Base Case'!X964,2)</f>
        <v>0.02</v>
      </c>
      <c r="Y964" s="92">
        <f>ROUND('Avoided Cost Case'!Y964-'Base Case'!Y964,2)</f>
        <v>0.01</v>
      </c>
      <c r="Z964" s="92">
        <f>ROUND('Avoided Cost Case'!Z964-'Base Case'!Z964,2)</f>
        <v>0.01</v>
      </c>
      <c r="AA964" s="92">
        <f>ROUND('Avoided Cost Case'!AA964-'Base Case'!AA964,2)</f>
        <v>0.01</v>
      </c>
      <c r="AB964" s="92">
        <f>ROUND('Avoided Cost Case'!AB964-'Base Case'!AB964,2)</f>
        <v>0.01</v>
      </c>
      <c r="AC964" s="92">
        <f>ROUND('Avoided Cost Case'!AC964-'Base Case'!AC964,2)</f>
        <v>0.01</v>
      </c>
      <c r="AD964" s="92">
        <f>ROUND('Avoided Cost Case'!AD964-'Base Case'!AD964,2)</f>
        <v>0.01</v>
      </c>
      <c r="AE964" s="92">
        <f>ROUND('Avoided Cost Case'!AE964-'Base Case'!AE964,2)</f>
        <v>0.01</v>
      </c>
      <c r="AF964" s="92">
        <f>ROUND('Avoided Cost Case'!AF964-'Base Case'!AF964,2)</f>
        <v>0.01</v>
      </c>
      <c r="AG964" s="92">
        <f>ROUND('Avoided Cost Case'!AG964-'Base Case'!AG964,2)</f>
        <v>0.01</v>
      </c>
      <c r="AH964" s="92">
        <f>ROUND('Avoided Cost Case'!AH964-'Base Case'!AH964,2)</f>
        <v>0.02</v>
      </c>
      <c r="AI964" s="92">
        <f>ROUND('Avoided Cost Case'!AI964-'Base Case'!AI964,2)</f>
        <v>0.01</v>
      </c>
      <c r="AJ964" s="92">
        <f>ROUND('Avoided Cost Case'!AJ964-'Base Case'!AJ964,2)</f>
        <v>0.02</v>
      </c>
      <c r="AK964" s="92">
        <f>ROUND('Avoided Cost Case'!AK964-'Base Case'!AK964,2)</f>
        <v>0.02</v>
      </c>
      <c r="AL964" s="92">
        <f>ROUND('Avoided Cost Case'!AL964-'Base Case'!AL964,2)</f>
        <v>0.01</v>
      </c>
      <c r="AM964" s="92">
        <f>ROUND('Avoided Cost Case'!AM964-'Base Case'!AM964,2)</f>
        <v>0.01</v>
      </c>
      <c r="AN964" s="92">
        <f>ROUND('Avoided Cost Case'!AN964-'Base Case'!AN964,2)</f>
        <v>0.01</v>
      </c>
      <c r="AO964" s="92">
        <f>ROUND('Avoided Cost Case'!AO964-'Base Case'!AO964,2)</f>
        <v>0.01</v>
      </c>
      <c r="AP964" s="92">
        <f>ROUND('Avoided Cost Case'!AP964-'Base Case'!AP964,2)</f>
        <v>0.01</v>
      </c>
      <c r="AQ964" s="92">
        <f>ROUND('Avoided Cost Case'!AQ964-'Base Case'!AQ964,2)</f>
        <v>0.01</v>
      </c>
      <c r="AR964" s="92">
        <f>ROUND('Avoided Cost Case'!AR964-'Base Case'!AR964,2)</f>
        <v>0.01</v>
      </c>
      <c r="AS964" s="92">
        <f>ROUND('Avoided Cost Case'!AS964-'Base Case'!AS964,2)</f>
        <v>0.01</v>
      </c>
      <c r="AT964" s="92">
        <f>ROUND('Avoided Cost Case'!AT964-'Base Case'!AT964,2)</f>
        <v>0.02</v>
      </c>
      <c r="AU964" s="92">
        <f>ROUND('Avoided Cost Case'!AU964-'Base Case'!AU964,2)</f>
        <v>0.02</v>
      </c>
      <c r="AV964" s="92">
        <f>ROUND('Avoided Cost Case'!AV964-'Base Case'!AV964,2)</f>
        <v>0.01</v>
      </c>
      <c r="AW964" s="92">
        <f>ROUND('Avoided Cost Case'!AW964-'Base Case'!AW964,2)</f>
        <v>0.01</v>
      </c>
      <c r="AX964" s="92">
        <f>ROUND('Avoided Cost Case'!AX964-'Base Case'!AX964,2)</f>
        <v>0.01</v>
      </c>
      <c r="AY964" s="92">
        <f>ROUND('Avoided Cost Case'!AY964-'Base Case'!AY964,2)</f>
        <v>0.01</v>
      </c>
      <c r="AZ964" s="92">
        <f>ROUND('Avoided Cost Case'!AZ964-'Base Case'!AZ964,2)</f>
        <v>0.01</v>
      </c>
      <c r="BA964" s="92">
        <f>ROUND('Avoided Cost Case'!BA964-'Base Case'!BA964,2)</f>
        <v>0.01</v>
      </c>
      <c r="BB964" s="92">
        <f>ROUND('Avoided Cost Case'!BB964-'Base Case'!BB964,2)</f>
        <v>0.02</v>
      </c>
      <c r="BC964" s="92">
        <f>ROUND('Avoided Cost Case'!BC964-'Base Case'!BC964,2)</f>
        <v>0.01</v>
      </c>
      <c r="BD964" s="92">
        <f>ROUND('Avoided Cost Case'!BD964-'Base Case'!BD964,2)</f>
        <v>0.01</v>
      </c>
      <c r="BE964" s="92">
        <f>ROUND('Avoided Cost Case'!BE964-'Base Case'!BE964,2)</f>
        <v>0.01</v>
      </c>
      <c r="BF964" s="92">
        <f>ROUND('Avoided Cost Case'!BF964-'Base Case'!BF964,2)</f>
        <v>0.01</v>
      </c>
      <c r="BG964" s="92">
        <f>ROUND('Avoided Cost Case'!BG964-'Base Case'!BG964,2)</f>
        <v>0.02</v>
      </c>
      <c r="BH964" s="92">
        <f>ROUND('Avoided Cost Case'!BH964-'Base Case'!BH964,2)</f>
        <v>0.02</v>
      </c>
      <c r="BI964" s="92">
        <f>ROUND('Avoided Cost Case'!BI964-'Base Case'!BI964,2)</f>
        <v>0.01</v>
      </c>
      <c r="BJ964" s="92">
        <f>ROUND('Avoided Cost Case'!BJ964-'Base Case'!BJ964,2)</f>
        <v>0.01</v>
      </c>
      <c r="BK964" s="92">
        <f>ROUND('Avoided Cost Case'!BK964-'Base Case'!BK964,2)</f>
        <v>0.01</v>
      </c>
      <c r="BL964" s="92">
        <f>ROUND('Avoided Cost Case'!BL964-'Base Case'!BL964,2)</f>
        <v>0.01</v>
      </c>
      <c r="BM964" s="92">
        <f>ROUND('Avoided Cost Case'!BM964-'Base Case'!BM964,2)</f>
        <v>0.01</v>
      </c>
      <c r="BN964" s="92">
        <f>ROUND('Avoided Cost Case'!BN964-'Base Case'!BN964,2)</f>
        <v>0.01</v>
      </c>
      <c r="BO964" s="92">
        <f>ROUND('Avoided Cost Case'!BO964-'Base Case'!BO964,2)</f>
        <v>0.01</v>
      </c>
      <c r="BP964" s="92">
        <f>ROUND('Avoided Cost Case'!BP964-'Base Case'!BP964,2)</f>
        <v>0.02</v>
      </c>
      <c r="BQ964" s="92">
        <f>ROUND('Avoided Cost Case'!BQ964-'Base Case'!BQ964,2)</f>
        <v>0.01</v>
      </c>
      <c r="BR964" s="92"/>
      <c r="BS964" s="92"/>
      <c r="BT964" s="92"/>
      <c r="BU964" s="92"/>
      <c r="BV964" s="92"/>
      <c r="BW964" s="92"/>
      <c r="BX964" s="92"/>
      <c r="BY964" s="92"/>
      <c r="BZ964" s="92"/>
      <c r="CA964" s="92"/>
      <c r="CB964" s="92"/>
      <c r="CC964" s="92"/>
      <c r="CD964" s="92"/>
      <c r="CE964" s="92"/>
      <c r="CF964" s="92"/>
      <c r="CG964" s="92"/>
      <c r="CH964" s="92"/>
      <c r="CI964" s="92"/>
      <c r="CJ964" s="92"/>
      <c r="CK964" s="92"/>
      <c r="CL964" s="92"/>
      <c r="CM964" s="92"/>
      <c r="CN964" s="92"/>
      <c r="CO964" s="92"/>
      <c r="CP964" s="92"/>
      <c r="CQ964" s="92"/>
      <c r="CR964" s="92"/>
      <c r="CS964" s="92"/>
      <c r="CT964" s="92"/>
      <c r="CU964" s="92"/>
      <c r="CV964" s="92"/>
      <c r="CW964" s="92"/>
      <c r="CX964" s="92"/>
      <c r="CY964" s="92"/>
      <c r="CZ964" s="92"/>
      <c r="DA964" s="92"/>
      <c r="DB964" s="92"/>
      <c r="DC964" s="92"/>
      <c r="DD964" s="92"/>
      <c r="DE964" s="92"/>
      <c r="DF964" s="92"/>
      <c r="DG964" s="92"/>
      <c r="DH964" s="92"/>
      <c r="DI964" s="92"/>
      <c r="DJ964" s="92"/>
      <c r="DK964" s="92"/>
      <c r="DL964" s="92"/>
      <c r="DM964" s="92"/>
      <c r="DN964" s="92"/>
      <c r="DO964" s="92"/>
      <c r="DP964" s="92"/>
      <c r="DQ964" s="92"/>
      <c r="DR964" s="92"/>
      <c r="DS964" s="92"/>
      <c r="DT964" s="92"/>
      <c r="DU964" s="92"/>
      <c r="DV964" s="92"/>
      <c r="DW964" s="92"/>
      <c r="DX964" s="92"/>
      <c r="DY964" s="92"/>
      <c r="DZ964" s="92"/>
      <c r="EA964" s="92"/>
      <c r="EB964" s="92"/>
      <c r="EC964" s="92"/>
      <c r="ED964" s="92"/>
      <c r="EE964" s="114"/>
      <c r="ER964" s="31" t="str">
        <f>'Avoided Cost Case'!ER964</f>
        <v xml:space="preserve"> - </v>
      </c>
    </row>
    <row r="965" spans="2:148" hidden="1">
      <c r="C965" s="23" t="str">
        <f>'Avoided Cost Case'!C965</f>
        <v>Huntington</v>
      </c>
      <c r="E965" s="92">
        <f>ROUND('Avoided Cost Case'!E965-'Base Case'!E965,2)</f>
        <v>0.02</v>
      </c>
      <c r="F965" s="92">
        <f>ROUND('Avoided Cost Case'!F965-'Base Case'!F965,2)</f>
        <v>0.01</v>
      </c>
      <c r="G965" s="92">
        <f>ROUND('Avoided Cost Case'!G965-'Base Case'!G965,2)</f>
        <v>0</v>
      </c>
      <c r="H965" s="92">
        <f>ROUND('Avoided Cost Case'!H965-'Base Case'!H965,2)</f>
        <v>0</v>
      </c>
      <c r="I965" s="92">
        <f>ROUND('Avoided Cost Case'!I965-'Base Case'!I965,2)</f>
        <v>0.02</v>
      </c>
      <c r="J965" s="92">
        <f>ROUND('Avoided Cost Case'!J965-'Base Case'!J965,2)</f>
        <v>0.02</v>
      </c>
      <c r="K965" s="92">
        <f>ROUND('Avoided Cost Case'!K965-'Base Case'!K965,2)</f>
        <v>0.04</v>
      </c>
      <c r="L965" s="92">
        <f>ROUND('Avoided Cost Case'!L965-'Base Case'!L965,2)</f>
        <v>0.01</v>
      </c>
      <c r="M965" s="92">
        <f>ROUND('Avoided Cost Case'!M965-'Base Case'!M965,2)</f>
        <v>0.01</v>
      </c>
      <c r="N965" s="92">
        <f>ROUND('Avoided Cost Case'!N965-'Base Case'!N965,2)</f>
        <v>0.04</v>
      </c>
      <c r="O965" s="92">
        <f>ROUND('Avoided Cost Case'!O965-'Base Case'!O965,2)</f>
        <v>0.05</v>
      </c>
      <c r="P965" s="92">
        <f>ROUND('Avoided Cost Case'!P965-'Base Case'!P965,2)</f>
        <v>0.02</v>
      </c>
      <c r="Q965" s="92">
        <f>ROUND('Avoided Cost Case'!Q965-'Base Case'!Q965,2)</f>
        <v>0.03</v>
      </c>
      <c r="R965" s="92">
        <f>ROUND('Avoided Cost Case'!R965-'Base Case'!R965,2)</f>
        <v>0.04</v>
      </c>
      <c r="S965" s="92">
        <f>ROUND('Avoided Cost Case'!S965-'Base Case'!S965,2)</f>
        <v>0.02</v>
      </c>
      <c r="T965" s="92">
        <f>ROUND('Avoided Cost Case'!T965-'Base Case'!T965,2)</f>
        <v>0.04</v>
      </c>
      <c r="U965" s="92">
        <f>ROUND('Avoided Cost Case'!U965-'Base Case'!U965,2)</f>
        <v>0.04</v>
      </c>
      <c r="V965" s="92">
        <f>ROUND('Avoided Cost Case'!V965-'Base Case'!V965,2)</f>
        <v>0.04</v>
      </c>
      <c r="W965" s="92">
        <f>ROUND('Avoided Cost Case'!W965-'Base Case'!W965,2)</f>
        <v>0.08</v>
      </c>
      <c r="X965" s="92">
        <f>ROUND('Avoided Cost Case'!X965-'Base Case'!X965,2)</f>
        <v>0.06</v>
      </c>
      <c r="Y965" s="92">
        <f>ROUND('Avoided Cost Case'!Y965-'Base Case'!Y965,2)</f>
        <v>0.03</v>
      </c>
      <c r="Z965" s="92">
        <f>ROUND('Avoided Cost Case'!Z965-'Base Case'!Z965,2)</f>
        <v>0.04</v>
      </c>
      <c r="AA965" s="92">
        <f>ROUND('Avoided Cost Case'!AA965-'Base Case'!AA965,2)</f>
        <v>0.04</v>
      </c>
      <c r="AB965" s="92">
        <f>ROUND('Avoided Cost Case'!AB965-'Base Case'!AB965,2)</f>
        <v>7.0000000000000007E-2</v>
      </c>
      <c r="AC965" s="92">
        <f>ROUND('Avoided Cost Case'!AC965-'Base Case'!AC965,2)</f>
        <v>0.02</v>
      </c>
      <c r="AD965" s="92">
        <f>ROUND('Avoided Cost Case'!AD965-'Base Case'!AD965,2)</f>
        <v>0.03</v>
      </c>
      <c r="AE965" s="92">
        <f>ROUND('Avoided Cost Case'!AE965-'Base Case'!AE965,2)</f>
        <v>0.03</v>
      </c>
      <c r="AF965" s="92">
        <f>ROUND('Avoided Cost Case'!AF965-'Base Case'!AF965,2)</f>
        <v>0.02</v>
      </c>
      <c r="AG965" s="92">
        <f>ROUND('Avoided Cost Case'!AG965-'Base Case'!AG965,2)</f>
        <v>0.04</v>
      </c>
      <c r="AH965" s="92">
        <f>ROUND('Avoided Cost Case'!AH965-'Base Case'!AH965,2)</f>
        <v>0.04</v>
      </c>
      <c r="AI965" s="92">
        <f>ROUND('Avoided Cost Case'!AI965-'Base Case'!AI965,2)</f>
        <v>0.04</v>
      </c>
      <c r="AJ965" s="92">
        <f>ROUND('Avoided Cost Case'!AJ965-'Base Case'!AJ965,2)</f>
        <v>0.04</v>
      </c>
      <c r="AK965" s="92">
        <f>ROUND('Avoided Cost Case'!AK965-'Base Case'!AK965,2)</f>
        <v>0.05</v>
      </c>
      <c r="AL965" s="92">
        <f>ROUND('Avoided Cost Case'!AL965-'Base Case'!AL965,2)</f>
        <v>0.02</v>
      </c>
      <c r="AM965" s="92">
        <f>ROUND('Avoided Cost Case'!AM965-'Base Case'!AM965,2)</f>
        <v>0.04</v>
      </c>
      <c r="AN965" s="92">
        <f>ROUND('Avoided Cost Case'!AN965-'Base Case'!AN965,2)</f>
        <v>0.03</v>
      </c>
      <c r="AO965" s="92">
        <f>ROUND('Avoided Cost Case'!AO965-'Base Case'!AO965,2)</f>
        <v>0.04</v>
      </c>
      <c r="AP965" s="92">
        <f>ROUND('Avoided Cost Case'!AP965-'Base Case'!AP965,2)</f>
        <v>0.05</v>
      </c>
      <c r="AQ965" s="92">
        <f>ROUND('Avoided Cost Case'!AQ965-'Base Case'!AQ965,2)</f>
        <v>0.02</v>
      </c>
      <c r="AR965" s="92">
        <f>ROUND('Avoided Cost Case'!AR965-'Base Case'!AR965,2)</f>
        <v>0.04</v>
      </c>
      <c r="AS965" s="92">
        <f>ROUND('Avoided Cost Case'!AS965-'Base Case'!AS965,2)</f>
        <v>0.03</v>
      </c>
      <c r="AT965" s="92">
        <f>ROUND('Avoided Cost Case'!AT965-'Base Case'!AT965,2)</f>
        <v>0.05</v>
      </c>
      <c r="AU965" s="92">
        <f>ROUND('Avoided Cost Case'!AU965-'Base Case'!AU965,2)</f>
        <v>0.05</v>
      </c>
      <c r="AV965" s="92">
        <f>ROUND('Avoided Cost Case'!AV965-'Base Case'!AV965,2)</f>
        <v>0.04</v>
      </c>
      <c r="AW965" s="92">
        <f>ROUND('Avoided Cost Case'!AW965-'Base Case'!AW965,2)</f>
        <v>0.05</v>
      </c>
      <c r="AX965" s="92">
        <f>ROUND('Avoided Cost Case'!AX965-'Base Case'!AX965,2)</f>
        <v>0.05</v>
      </c>
      <c r="AY965" s="92">
        <f>ROUND('Avoided Cost Case'!AY965-'Base Case'!AY965,2)</f>
        <v>0.02</v>
      </c>
      <c r="AZ965" s="92">
        <f>ROUND('Avoided Cost Case'!AZ965-'Base Case'!AZ965,2)</f>
        <v>0.03</v>
      </c>
      <c r="BA965" s="92">
        <f>ROUND('Avoided Cost Case'!BA965-'Base Case'!BA965,2)</f>
        <v>0.03</v>
      </c>
      <c r="BB965" s="92">
        <f>ROUND('Avoided Cost Case'!BB965-'Base Case'!BB965,2)</f>
        <v>0.04</v>
      </c>
      <c r="BC965" s="92">
        <f>ROUND('Avoided Cost Case'!BC965-'Base Case'!BC965,2)</f>
        <v>0.03</v>
      </c>
      <c r="BD965" s="92">
        <f>ROUND('Avoided Cost Case'!BD965-'Base Case'!BD965,2)</f>
        <v>0.02</v>
      </c>
      <c r="BE965" s="92">
        <f>ROUND('Avoided Cost Case'!BE965-'Base Case'!BE965,2)</f>
        <v>0.03</v>
      </c>
      <c r="BF965" s="92">
        <f>ROUND('Avoided Cost Case'!BF965-'Base Case'!BF965,2)</f>
        <v>0.02</v>
      </c>
      <c r="BG965" s="92">
        <f>ROUND('Avoided Cost Case'!BG965-'Base Case'!BG965,2)</f>
        <v>0.04</v>
      </c>
      <c r="BH965" s="92">
        <f>ROUND('Avoided Cost Case'!BH965-'Base Case'!BH965,2)</f>
        <v>0.04</v>
      </c>
      <c r="BI965" s="92">
        <f>ROUND('Avoided Cost Case'!BI965-'Base Case'!BI965,2)</f>
        <v>0.03</v>
      </c>
      <c r="BJ965" s="92">
        <f>ROUND('Avoided Cost Case'!BJ965-'Base Case'!BJ965,2)</f>
        <v>7.0000000000000007E-2</v>
      </c>
      <c r="BK965" s="92">
        <f>ROUND('Avoided Cost Case'!BK965-'Base Case'!BK965,2)</f>
        <v>0.04</v>
      </c>
      <c r="BL965" s="92">
        <f>ROUND('Avoided Cost Case'!BL965-'Base Case'!BL965,2)</f>
        <v>0.03</v>
      </c>
      <c r="BM965" s="92">
        <f>ROUND('Avoided Cost Case'!BM965-'Base Case'!BM965,2)</f>
        <v>0.02</v>
      </c>
      <c r="BN965" s="92">
        <f>ROUND('Avoided Cost Case'!BN965-'Base Case'!BN965,2)</f>
        <v>0.03</v>
      </c>
      <c r="BO965" s="92">
        <f>ROUND('Avoided Cost Case'!BO965-'Base Case'!BO965,2)</f>
        <v>0.06</v>
      </c>
      <c r="BP965" s="92">
        <f>ROUND('Avoided Cost Case'!BP965-'Base Case'!BP965,2)</f>
        <v>0.03</v>
      </c>
      <c r="BQ965" s="92">
        <f>ROUND('Avoided Cost Case'!BQ965-'Base Case'!BQ965,2)</f>
        <v>0.01</v>
      </c>
      <c r="BR965" s="92"/>
      <c r="BS965" s="92"/>
      <c r="BT965" s="92"/>
      <c r="BU965" s="92"/>
      <c r="BV965" s="92"/>
      <c r="BW965" s="92"/>
      <c r="BX965" s="92"/>
      <c r="BY965" s="92"/>
      <c r="BZ965" s="92"/>
      <c r="CA965" s="92"/>
      <c r="CB965" s="92"/>
      <c r="CC965" s="92"/>
      <c r="CD965" s="92"/>
      <c r="CE965" s="92"/>
      <c r="CF965" s="92"/>
      <c r="CG965" s="92"/>
      <c r="CH965" s="92"/>
      <c r="CI965" s="92"/>
      <c r="CJ965" s="92"/>
      <c r="CK965" s="92"/>
      <c r="CL965" s="92"/>
      <c r="CM965" s="92"/>
      <c r="CN965" s="92"/>
      <c r="CO965" s="92"/>
      <c r="CP965" s="92"/>
      <c r="CQ965" s="92"/>
      <c r="CR965" s="92"/>
      <c r="CS965" s="92"/>
      <c r="CT965" s="92"/>
      <c r="CU965" s="92"/>
      <c r="CV965" s="92"/>
      <c r="CW965" s="92"/>
      <c r="CX965" s="92"/>
      <c r="CY965" s="92"/>
      <c r="CZ965" s="92"/>
      <c r="DA965" s="92"/>
      <c r="DB965" s="92"/>
      <c r="DC965" s="92"/>
      <c r="DD965" s="92"/>
      <c r="DE965" s="92"/>
      <c r="DF965" s="92"/>
      <c r="DG965" s="92"/>
      <c r="DH965" s="92"/>
      <c r="DI965" s="92"/>
      <c r="DJ965" s="92"/>
      <c r="DK965" s="92"/>
      <c r="DL965" s="92"/>
      <c r="DM965" s="92"/>
      <c r="DN965" s="92"/>
      <c r="DO965" s="92"/>
      <c r="DP965" s="92"/>
      <c r="DQ965" s="92"/>
      <c r="DR965" s="92"/>
      <c r="DS965" s="92"/>
      <c r="DT965" s="92"/>
      <c r="DU965" s="92"/>
      <c r="DV965" s="92"/>
      <c r="DW965" s="92"/>
      <c r="DX965" s="92"/>
      <c r="DY965" s="92"/>
      <c r="DZ965" s="92"/>
      <c r="EA965" s="92"/>
      <c r="EB965" s="92"/>
      <c r="EC965" s="92"/>
      <c r="ED965" s="92"/>
      <c r="EE965" s="114"/>
      <c r="ER965" s="31" t="str">
        <f>'Avoided Cost Case'!ER965</f>
        <v xml:space="preserve"> - </v>
      </c>
    </row>
    <row r="966" spans="2:148" hidden="1">
      <c r="C966" s="23" t="str">
        <f>'Avoided Cost Case'!C966</f>
        <v>Jim Bridger</v>
      </c>
      <c r="E966" s="92">
        <f>ROUND('Avoided Cost Case'!E966-'Base Case'!E966,2)</f>
        <v>0.05</v>
      </c>
      <c r="F966" s="92">
        <f>ROUND('Avoided Cost Case'!F966-'Base Case'!F966,2)</f>
        <v>0.08</v>
      </c>
      <c r="G966" s="92">
        <f>ROUND('Avoided Cost Case'!G966-'Base Case'!G966,2)</f>
        <v>0.06</v>
      </c>
      <c r="H966" s="92">
        <f>ROUND('Avoided Cost Case'!H966-'Base Case'!H966,2)</f>
        <v>0.03</v>
      </c>
      <c r="I966" s="92">
        <f>ROUND('Avoided Cost Case'!I966-'Base Case'!I966,2)</f>
        <v>0.11</v>
      </c>
      <c r="J966" s="92">
        <f>ROUND('Avoided Cost Case'!J966-'Base Case'!J966,2)</f>
        <v>7.0000000000000007E-2</v>
      </c>
      <c r="K966" s="92">
        <f>ROUND('Avoided Cost Case'!K966-'Base Case'!K966,2)</f>
        <v>7.0000000000000007E-2</v>
      </c>
      <c r="L966" s="92">
        <f>ROUND('Avoided Cost Case'!L966-'Base Case'!L966,2)</f>
        <v>0.03</v>
      </c>
      <c r="M966" s="92">
        <f>ROUND('Avoided Cost Case'!M966-'Base Case'!M966,2)</f>
        <v>0.04</v>
      </c>
      <c r="N966" s="92">
        <f>ROUND('Avoided Cost Case'!N966-'Base Case'!N966,2)</f>
        <v>0.06</v>
      </c>
      <c r="O966" s="92">
        <f>ROUND('Avoided Cost Case'!O966-'Base Case'!O966,2)</f>
        <v>0.05</v>
      </c>
      <c r="P966" s="92">
        <f>ROUND('Avoided Cost Case'!P966-'Base Case'!P966,2)</f>
        <v>0.05</v>
      </c>
      <c r="Q966" s="92">
        <f>ROUND('Avoided Cost Case'!Q966-'Base Case'!Q966,2)</f>
        <v>0.03</v>
      </c>
      <c r="R966" s="92">
        <f>ROUND('Avoided Cost Case'!R966-'Base Case'!R966,2)</f>
        <v>0.05</v>
      </c>
      <c r="S966" s="92">
        <f>ROUND('Avoided Cost Case'!S966-'Base Case'!S966,2)</f>
        <v>0.05</v>
      </c>
      <c r="T966" s="92">
        <f>ROUND('Avoided Cost Case'!T966-'Base Case'!T966,2)</f>
        <v>0.01</v>
      </c>
      <c r="U966" s="92">
        <f>ROUND('Avoided Cost Case'!U966-'Base Case'!U966,2)</f>
        <v>0.02</v>
      </c>
      <c r="V966" s="92">
        <f>ROUND('Avoided Cost Case'!V966-'Base Case'!V966,2)</f>
        <v>0.05</v>
      </c>
      <c r="W966" s="92">
        <f>ROUND('Avoided Cost Case'!W966-'Base Case'!W966,2)</f>
        <v>0.03</v>
      </c>
      <c r="X966" s="92">
        <f>ROUND('Avoided Cost Case'!X966-'Base Case'!X966,2)</f>
        <v>0.02</v>
      </c>
      <c r="Y966" s="92">
        <f>ROUND('Avoided Cost Case'!Y966-'Base Case'!Y966,2)</f>
        <v>0.05</v>
      </c>
      <c r="Z966" s="92">
        <f>ROUND('Avoided Cost Case'!Z966-'Base Case'!Z966,2)</f>
        <v>0.06</v>
      </c>
      <c r="AA966" s="92">
        <f>ROUND('Avoided Cost Case'!AA966-'Base Case'!AA966,2)</f>
        <v>0.1</v>
      </c>
      <c r="AB966" s="92">
        <f>ROUND('Avoided Cost Case'!AB966-'Base Case'!AB966,2)</f>
        <v>0.06</v>
      </c>
      <c r="AC966" s="92">
        <f>ROUND('Avoided Cost Case'!AC966-'Base Case'!AC966,2)</f>
        <v>0.03</v>
      </c>
      <c r="AD966" s="92">
        <f>ROUND('Avoided Cost Case'!AD966-'Base Case'!AD966,2)</f>
        <v>0.06</v>
      </c>
      <c r="AE966" s="92">
        <f>ROUND('Avoided Cost Case'!AE966-'Base Case'!AE966,2)</f>
        <v>0.04</v>
      </c>
      <c r="AF966" s="92">
        <f>ROUND('Avoided Cost Case'!AF966-'Base Case'!AF966,2)</f>
        <v>0.04</v>
      </c>
      <c r="AG966" s="92">
        <f>ROUND('Avoided Cost Case'!AG966-'Base Case'!AG966,2)</f>
        <v>0.02</v>
      </c>
      <c r="AH966" s="92">
        <f>ROUND('Avoided Cost Case'!AH966-'Base Case'!AH966,2)</f>
        <v>0.02</v>
      </c>
      <c r="AI966" s="92">
        <f>ROUND('Avoided Cost Case'!AI966-'Base Case'!AI966,2)</f>
        <v>0.04</v>
      </c>
      <c r="AJ966" s="92">
        <f>ROUND('Avoided Cost Case'!AJ966-'Base Case'!AJ966,2)</f>
        <v>0.03</v>
      </c>
      <c r="AK966" s="92">
        <f>ROUND('Avoided Cost Case'!AK966-'Base Case'!AK966,2)</f>
        <v>7.0000000000000007E-2</v>
      </c>
      <c r="AL966" s="92">
        <f>ROUND('Avoided Cost Case'!AL966-'Base Case'!AL966,2)</f>
        <v>0.04</v>
      </c>
      <c r="AM966" s="92">
        <f>ROUND('Avoided Cost Case'!AM966-'Base Case'!AM966,2)</f>
        <v>0.04</v>
      </c>
      <c r="AN966" s="92">
        <f>ROUND('Avoided Cost Case'!AN966-'Base Case'!AN966,2)</f>
        <v>0.06</v>
      </c>
      <c r="AO966" s="92">
        <f>ROUND('Avoided Cost Case'!AO966-'Base Case'!AO966,2)</f>
        <v>0.08</v>
      </c>
      <c r="AP966" s="92">
        <f>ROUND('Avoided Cost Case'!AP966-'Base Case'!AP966,2)</f>
        <v>0.04</v>
      </c>
      <c r="AQ966" s="92">
        <f>ROUND('Avoided Cost Case'!AQ966-'Base Case'!AQ966,2)</f>
        <v>0.02</v>
      </c>
      <c r="AR966" s="92">
        <f>ROUND('Avoided Cost Case'!AR966-'Base Case'!AR966,2)</f>
        <v>0.05</v>
      </c>
      <c r="AS966" s="92">
        <f>ROUND('Avoided Cost Case'!AS966-'Base Case'!AS966,2)</f>
        <v>0.05</v>
      </c>
      <c r="AT966" s="92">
        <f>ROUND('Avoided Cost Case'!AT966-'Base Case'!AT966,2)</f>
        <v>0.04</v>
      </c>
      <c r="AU966" s="92">
        <f>ROUND('Avoided Cost Case'!AU966-'Base Case'!AU966,2)</f>
        <v>0.02</v>
      </c>
      <c r="AV966" s="92">
        <f>ROUND('Avoided Cost Case'!AV966-'Base Case'!AV966,2)</f>
        <v>7.0000000000000007E-2</v>
      </c>
      <c r="AW966" s="92">
        <f>ROUND('Avoided Cost Case'!AW966-'Base Case'!AW966,2)</f>
        <v>0.04</v>
      </c>
      <c r="AX966" s="92">
        <f>ROUND('Avoided Cost Case'!AX966-'Base Case'!AX966,2)</f>
        <v>0.09</v>
      </c>
      <c r="AY966" s="92">
        <f>ROUND('Avoided Cost Case'!AY966-'Base Case'!AY966,2)</f>
        <v>0.04</v>
      </c>
      <c r="AZ966" s="92">
        <f>ROUND('Avoided Cost Case'!AZ966-'Base Case'!AZ966,2)</f>
        <v>0.03</v>
      </c>
      <c r="BA966" s="92">
        <f>ROUND('Avoided Cost Case'!BA966-'Base Case'!BA966,2)</f>
        <v>0.08</v>
      </c>
      <c r="BB966" s="92">
        <f>ROUND('Avoided Cost Case'!BB966-'Base Case'!BB966,2)</f>
        <v>7.0000000000000007E-2</v>
      </c>
      <c r="BC966" s="92">
        <f>ROUND('Avoided Cost Case'!BC966-'Base Case'!BC966,2)</f>
        <v>0.04</v>
      </c>
      <c r="BD966" s="92">
        <f>ROUND('Avoided Cost Case'!BD966-'Base Case'!BD966,2)</f>
        <v>0.03</v>
      </c>
      <c r="BE966" s="92">
        <f>ROUND('Avoided Cost Case'!BE966-'Base Case'!BE966,2)</f>
        <v>0.05</v>
      </c>
      <c r="BF966" s="92">
        <f>ROUND('Avoided Cost Case'!BF966-'Base Case'!BF966,2)</f>
        <v>0.05</v>
      </c>
      <c r="BG966" s="92">
        <f>ROUND('Avoided Cost Case'!BG966-'Base Case'!BG966,2)</f>
        <v>0.06</v>
      </c>
      <c r="BH966" s="92">
        <f>ROUND('Avoided Cost Case'!BH966-'Base Case'!BH966,2)</f>
        <v>0.03</v>
      </c>
      <c r="BI966" s="92">
        <f>ROUND('Avoided Cost Case'!BI966-'Base Case'!BI966,2)</f>
        <v>0.08</v>
      </c>
      <c r="BJ966" s="92">
        <f>ROUND('Avoided Cost Case'!BJ966-'Base Case'!BJ966,2)</f>
        <v>0.06</v>
      </c>
      <c r="BK966" s="92">
        <f>ROUND('Avoided Cost Case'!BK966-'Base Case'!BK966,2)</f>
        <v>0.08</v>
      </c>
      <c r="BL966" s="92">
        <f>ROUND('Avoided Cost Case'!BL966-'Base Case'!BL966,2)</f>
        <v>0.03</v>
      </c>
      <c r="BM966" s="92">
        <f>ROUND('Avoided Cost Case'!BM966-'Base Case'!BM966,2)</f>
        <v>0.03</v>
      </c>
      <c r="BN966" s="92">
        <f>ROUND('Avoided Cost Case'!BN966-'Base Case'!BN966,2)</f>
        <v>0.06</v>
      </c>
      <c r="BO966" s="92">
        <f>ROUND('Avoided Cost Case'!BO966-'Base Case'!BO966,2)</f>
        <v>0.06</v>
      </c>
      <c r="BP966" s="92">
        <f>ROUND('Avoided Cost Case'!BP966-'Base Case'!BP966,2)</f>
        <v>0.05</v>
      </c>
      <c r="BQ966" s="92">
        <f>ROUND('Avoided Cost Case'!BQ966-'Base Case'!BQ966,2)</f>
        <v>0.03</v>
      </c>
      <c r="BR966" s="92"/>
      <c r="BS966" s="92"/>
      <c r="BT966" s="92"/>
      <c r="BU966" s="92"/>
      <c r="BV966" s="92"/>
      <c r="BW966" s="92"/>
      <c r="BX966" s="92"/>
      <c r="BY966" s="92"/>
      <c r="BZ966" s="92"/>
      <c r="CA966" s="92"/>
      <c r="CB966" s="92"/>
      <c r="CC966" s="92"/>
      <c r="CD966" s="92"/>
      <c r="CE966" s="92"/>
      <c r="CF966" s="92"/>
      <c r="CG966" s="92"/>
      <c r="CH966" s="92"/>
      <c r="CI966" s="92"/>
      <c r="CJ966" s="92"/>
      <c r="CK966" s="92"/>
      <c r="CL966" s="92"/>
      <c r="CM966" s="92"/>
      <c r="CN966" s="92"/>
      <c r="CO966" s="92"/>
      <c r="CP966" s="92"/>
      <c r="CQ966" s="92"/>
      <c r="CR966" s="92"/>
      <c r="CS966" s="92"/>
      <c r="CT966" s="92"/>
      <c r="CU966" s="92"/>
      <c r="CV966" s="92"/>
      <c r="CW966" s="92"/>
      <c r="CX966" s="92"/>
      <c r="CY966" s="92"/>
      <c r="CZ966" s="92"/>
      <c r="DA966" s="92"/>
      <c r="DB966" s="92"/>
      <c r="DC966" s="92"/>
      <c r="DD966" s="92"/>
      <c r="DE966" s="92"/>
      <c r="DF966" s="92"/>
      <c r="DG966" s="92"/>
      <c r="DH966" s="92"/>
      <c r="DI966" s="92"/>
      <c r="DJ966" s="92"/>
      <c r="DK966" s="92"/>
      <c r="DL966" s="92"/>
      <c r="DM966" s="92"/>
      <c r="DN966" s="92"/>
      <c r="DO966" s="92"/>
      <c r="DP966" s="92"/>
      <c r="DQ966" s="92"/>
      <c r="DR966" s="92"/>
      <c r="DS966" s="92"/>
      <c r="DT966" s="92"/>
      <c r="DU966" s="92"/>
      <c r="DV966" s="92"/>
      <c r="DW966" s="92"/>
      <c r="DX966" s="92"/>
      <c r="DY966" s="92"/>
      <c r="DZ966" s="92"/>
      <c r="EA966" s="92"/>
      <c r="EB966" s="92"/>
      <c r="EC966" s="92"/>
      <c r="ED966" s="92"/>
      <c r="EE966" s="114"/>
      <c r="ER966" s="31" t="str">
        <f>'Avoided Cost Case'!ER966</f>
        <v xml:space="preserve"> - </v>
      </c>
    </row>
    <row r="967" spans="2:148" hidden="1">
      <c r="C967" s="23" t="str">
        <f>'Avoided Cost Case'!C967</f>
        <v>Naughton</v>
      </c>
      <c r="E967" s="92">
        <f>ROUND('Avoided Cost Case'!E967-'Base Case'!E967,2)</f>
        <v>-23.05</v>
      </c>
      <c r="F967" s="92">
        <f>ROUND('Avoided Cost Case'!F967-'Base Case'!F967,2)</f>
        <v>-23.04</v>
      </c>
      <c r="G967" s="92">
        <f>ROUND('Avoided Cost Case'!G967-'Base Case'!G967,2)</f>
        <v>-23.04</v>
      </c>
      <c r="H967" s="92">
        <f>ROUND('Avoided Cost Case'!H967-'Base Case'!H967,2)</f>
        <v>-23.05</v>
      </c>
      <c r="I967" s="92">
        <f>ROUND('Avoided Cost Case'!I967-'Base Case'!I967,2)</f>
        <v>-23.01</v>
      </c>
      <c r="J967" s="92">
        <f>ROUND('Avoided Cost Case'!J967-'Base Case'!J967,2)</f>
        <v>-23.08</v>
      </c>
      <c r="K967" s="92">
        <f>ROUND('Avoided Cost Case'!K967-'Base Case'!K967,2)</f>
        <v>-23.05</v>
      </c>
      <c r="L967" s="92">
        <f>ROUND('Avoided Cost Case'!L967-'Base Case'!L967,2)</f>
        <v>-23.05</v>
      </c>
      <c r="M967" s="92">
        <f>ROUND('Avoided Cost Case'!M967-'Base Case'!M967,2)</f>
        <v>-23.04</v>
      </c>
      <c r="N967" s="92">
        <f>ROUND('Avoided Cost Case'!N967-'Base Case'!N967,2)</f>
        <v>-23.04</v>
      </c>
      <c r="O967" s="92">
        <f>ROUND('Avoided Cost Case'!O967-'Base Case'!O967,2)</f>
        <v>-23.05</v>
      </c>
      <c r="P967" s="92">
        <f>ROUND('Avoided Cost Case'!P967-'Base Case'!P967,2)</f>
        <v>-23.05</v>
      </c>
      <c r="Q967" s="92">
        <f>ROUND('Avoided Cost Case'!Q967-'Base Case'!Q967,2)</f>
        <v>-23.05</v>
      </c>
      <c r="R967" s="92">
        <f>ROUND('Avoided Cost Case'!R967-'Base Case'!R967,2)</f>
        <v>-22.39</v>
      </c>
      <c r="S967" s="92">
        <f>ROUND('Avoided Cost Case'!S967-'Base Case'!S967,2)</f>
        <v>-22.31</v>
      </c>
      <c r="T967" s="92">
        <f>ROUND('Avoided Cost Case'!T967-'Base Case'!T967,2)</f>
        <v>-22.32</v>
      </c>
      <c r="U967" s="92">
        <f>ROUND('Avoided Cost Case'!U967-'Base Case'!U967,2)</f>
        <v>-22.4</v>
      </c>
      <c r="V967" s="92">
        <f>ROUND('Avoided Cost Case'!V967-'Base Case'!V967,2)</f>
        <v>-22.54</v>
      </c>
      <c r="W967" s="92">
        <f>ROUND('Avoided Cost Case'!W967-'Base Case'!W967,2)</f>
        <v>-22.42</v>
      </c>
      <c r="X967" s="92">
        <f>ROUND('Avoided Cost Case'!X967-'Base Case'!X967,2)</f>
        <v>-22.48</v>
      </c>
      <c r="Y967" s="92">
        <f>ROUND('Avoided Cost Case'!Y967-'Base Case'!Y967,2)</f>
        <v>-22.34</v>
      </c>
      <c r="Z967" s="92">
        <f>ROUND('Avoided Cost Case'!Z967-'Base Case'!Z967,2)</f>
        <v>-22.35</v>
      </c>
      <c r="AA967" s="92">
        <f>ROUND('Avoided Cost Case'!AA967-'Base Case'!AA967,2)</f>
        <v>-22.51</v>
      </c>
      <c r="AB967" s="92">
        <f>ROUND('Avoided Cost Case'!AB967-'Base Case'!AB967,2)</f>
        <v>-22.49</v>
      </c>
      <c r="AC967" s="92">
        <f>ROUND('Avoided Cost Case'!AC967-'Base Case'!AC967,2)</f>
        <v>-22.33</v>
      </c>
      <c r="AD967" s="92">
        <f>ROUND('Avoided Cost Case'!AD967-'Base Case'!AD967,2)</f>
        <v>-22.31</v>
      </c>
      <c r="AE967" s="92">
        <f>ROUND('Avoided Cost Case'!AE967-'Base Case'!AE967,2)</f>
        <v>-26.27</v>
      </c>
      <c r="AF967" s="92">
        <f>ROUND('Avoided Cost Case'!AF967-'Base Case'!AF967,2)</f>
        <v>-26.1</v>
      </c>
      <c r="AG967" s="92">
        <f>ROUND('Avoided Cost Case'!AG967-'Base Case'!AG967,2)</f>
        <v>-26.13</v>
      </c>
      <c r="AH967" s="92">
        <f>ROUND('Avoided Cost Case'!AH967-'Base Case'!AH967,2)</f>
        <v>-26.25</v>
      </c>
      <c r="AI967" s="92">
        <f>ROUND('Avoided Cost Case'!AI967-'Base Case'!AI967,2)</f>
        <v>-26.64</v>
      </c>
      <c r="AJ967" s="92">
        <f>ROUND('Avoided Cost Case'!AJ967-'Base Case'!AJ967,2)</f>
        <v>-26.45</v>
      </c>
      <c r="AK967" s="92">
        <f>ROUND('Avoided Cost Case'!AK967-'Base Case'!AK967,2)</f>
        <v>-26.47</v>
      </c>
      <c r="AL967" s="92">
        <f>ROUND('Avoided Cost Case'!AL967-'Base Case'!AL967,2)</f>
        <v>-26.17</v>
      </c>
      <c r="AM967" s="92">
        <f>ROUND('Avoided Cost Case'!AM967-'Base Case'!AM967,2)</f>
        <v>-26.16</v>
      </c>
      <c r="AN967" s="92">
        <f>ROUND('Avoided Cost Case'!AN967-'Base Case'!AN967,2)</f>
        <v>-26.5</v>
      </c>
      <c r="AO967" s="92">
        <f>ROUND('Avoided Cost Case'!AO967-'Base Case'!AO967,2)</f>
        <v>-26.37</v>
      </c>
      <c r="AP967" s="92">
        <f>ROUND('Avoided Cost Case'!AP967-'Base Case'!AP967,2)</f>
        <v>-26.15</v>
      </c>
      <c r="AQ967" s="92">
        <f>ROUND('Avoided Cost Case'!AQ967-'Base Case'!AQ967,2)</f>
        <v>-26.1</v>
      </c>
      <c r="AR967" s="92">
        <f>ROUND('Avoided Cost Case'!AR967-'Base Case'!AR967,2)</f>
        <v>-26.89</v>
      </c>
      <c r="AS967" s="92">
        <f>ROUND('Avoided Cost Case'!AS967-'Base Case'!AS967,2)</f>
        <v>-26.73</v>
      </c>
      <c r="AT967" s="92">
        <f>ROUND('Avoided Cost Case'!AT967-'Base Case'!AT967,2)</f>
        <v>-26.77</v>
      </c>
      <c r="AU967" s="92">
        <f>ROUND('Avoided Cost Case'!AU967-'Base Case'!AU967,2)</f>
        <v>-26.92</v>
      </c>
      <c r="AV967" s="92">
        <f>ROUND('Avoided Cost Case'!AV967-'Base Case'!AV967,2)</f>
        <v>-27.31</v>
      </c>
      <c r="AW967" s="92">
        <f>ROUND('Avoided Cost Case'!AW967-'Base Case'!AW967,2)</f>
        <v>-27.3</v>
      </c>
      <c r="AX967" s="92">
        <f>ROUND('Avoided Cost Case'!AX967-'Base Case'!AX967,2)</f>
        <v>-27.03</v>
      </c>
      <c r="AY967" s="92">
        <f>ROUND('Avoided Cost Case'!AY967-'Base Case'!AY967,2)</f>
        <v>-26.76</v>
      </c>
      <c r="AZ967" s="92">
        <f>ROUND('Avoided Cost Case'!AZ967-'Base Case'!AZ967,2)</f>
        <v>-26.79</v>
      </c>
      <c r="BA967" s="92">
        <f>ROUND('Avoided Cost Case'!BA967-'Base Case'!BA967,2)</f>
        <v>-27.05</v>
      </c>
      <c r="BB967" s="92">
        <f>ROUND('Avoided Cost Case'!BB967-'Base Case'!BB967,2)</f>
        <v>-26.93</v>
      </c>
      <c r="BC967" s="92">
        <f>ROUND('Avoided Cost Case'!BC967-'Base Case'!BC967,2)</f>
        <v>-26.76</v>
      </c>
      <c r="BD967" s="92">
        <f>ROUND('Avoided Cost Case'!BD967-'Base Case'!BD967,2)</f>
        <v>-26.74</v>
      </c>
      <c r="BE967" s="92">
        <f>ROUND('Avoided Cost Case'!BE967-'Base Case'!BE967,2)</f>
        <v>-27.69</v>
      </c>
      <c r="BF967" s="92">
        <f>ROUND('Avoided Cost Case'!BF967-'Base Case'!BF967,2)</f>
        <v>-27.5</v>
      </c>
      <c r="BG967" s="92">
        <f>ROUND('Avoided Cost Case'!BG967-'Base Case'!BG967,2)</f>
        <v>-27.56</v>
      </c>
      <c r="BH967" s="92">
        <f>ROUND('Avoided Cost Case'!BH967-'Base Case'!BH967,2)</f>
        <v>-27.7</v>
      </c>
      <c r="BI967" s="92">
        <f>ROUND('Avoided Cost Case'!BI967-'Base Case'!BI967,2)</f>
        <v>-28.12</v>
      </c>
      <c r="BJ967" s="92">
        <f>ROUND('Avoided Cost Case'!BJ967-'Base Case'!BJ967,2)</f>
        <v>-28.14</v>
      </c>
      <c r="BK967" s="92">
        <f>ROUND('Avoided Cost Case'!BK967-'Base Case'!BK967,2)</f>
        <v>-27.89</v>
      </c>
      <c r="BL967" s="92">
        <f>ROUND('Avoided Cost Case'!BL967-'Base Case'!BL967,2)</f>
        <v>-27.58</v>
      </c>
      <c r="BM967" s="92">
        <f>ROUND('Avoided Cost Case'!BM967-'Base Case'!BM967,2)</f>
        <v>-27.56</v>
      </c>
      <c r="BN967" s="92">
        <f>ROUND('Avoided Cost Case'!BN967-'Base Case'!BN967,2)</f>
        <v>-27.81</v>
      </c>
      <c r="BO967" s="92">
        <f>ROUND('Avoided Cost Case'!BO967-'Base Case'!BO967,2)</f>
        <v>-27.74</v>
      </c>
      <c r="BP967" s="92">
        <f>ROUND('Avoided Cost Case'!BP967-'Base Case'!BP967,2)</f>
        <v>-27.55</v>
      </c>
      <c r="BQ967" s="92">
        <f>ROUND('Avoided Cost Case'!BQ967-'Base Case'!BQ967,2)</f>
        <v>-27.51</v>
      </c>
      <c r="BR967" s="92"/>
      <c r="BS967" s="92"/>
      <c r="BT967" s="92"/>
      <c r="BU967" s="92"/>
      <c r="BV967" s="92"/>
      <c r="BW967" s="92"/>
      <c r="BX967" s="92"/>
      <c r="BY967" s="92"/>
      <c r="BZ967" s="92"/>
      <c r="CA967" s="92"/>
      <c r="CB967" s="92"/>
      <c r="CC967" s="92"/>
      <c r="CD967" s="92"/>
      <c r="CE967" s="92"/>
      <c r="CF967" s="92"/>
      <c r="CG967" s="92"/>
      <c r="CH967" s="92"/>
      <c r="CI967" s="92"/>
      <c r="CJ967" s="92"/>
      <c r="CK967" s="92"/>
      <c r="CL967" s="92"/>
      <c r="CM967" s="92"/>
      <c r="CN967" s="92"/>
      <c r="CO967" s="92"/>
      <c r="CP967" s="92"/>
      <c r="CQ967" s="92"/>
      <c r="CR967" s="92"/>
      <c r="CS967" s="92"/>
      <c r="CT967" s="92"/>
      <c r="CU967" s="92"/>
      <c r="CV967" s="92"/>
      <c r="CW967" s="92"/>
      <c r="CX967" s="92"/>
      <c r="CY967" s="92"/>
      <c r="CZ967" s="92"/>
      <c r="DA967" s="92"/>
      <c r="DB967" s="92"/>
      <c r="DC967" s="92"/>
      <c r="DD967" s="92"/>
      <c r="DE967" s="92"/>
      <c r="DF967" s="92"/>
      <c r="DG967" s="92"/>
      <c r="DH967" s="92"/>
      <c r="DI967" s="92"/>
      <c r="DJ967" s="92"/>
      <c r="DK967" s="92"/>
      <c r="DL967" s="92"/>
      <c r="DM967" s="92"/>
      <c r="DN967" s="92"/>
      <c r="DO967" s="92"/>
      <c r="DP967" s="92"/>
      <c r="DQ967" s="92"/>
      <c r="DR967" s="92"/>
      <c r="DS967" s="92"/>
      <c r="DT967" s="92"/>
      <c r="DU967" s="92"/>
      <c r="DV967" s="92"/>
      <c r="DW967" s="92"/>
      <c r="DX967" s="92"/>
      <c r="DY967" s="92"/>
      <c r="DZ967" s="92"/>
      <c r="EA967" s="92"/>
      <c r="EB967" s="92"/>
      <c r="EC967" s="92"/>
      <c r="ED967" s="92"/>
      <c r="EE967" s="114"/>
      <c r="ER967" s="31" t="str">
        <f>'Avoided Cost Case'!ER967</f>
        <v xml:space="preserve"> - </v>
      </c>
    </row>
    <row r="968" spans="2:148" hidden="1">
      <c r="C968" s="23" t="str">
        <f>'Avoided Cost Case'!C968</f>
        <v>Wyodak</v>
      </c>
      <c r="E968" s="92">
        <f>ROUND('Avoided Cost Case'!E968-'Base Case'!E968,2)</f>
        <v>-13.85</v>
      </c>
      <c r="F968" s="92">
        <f>ROUND('Avoided Cost Case'!F968-'Base Case'!F968,2)</f>
        <v>-13.87</v>
      </c>
      <c r="G968" s="92">
        <f>ROUND('Avoided Cost Case'!G968-'Base Case'!G968,2)</f>
        <v>-13.82</v>
      </c>
      <c r="H968" s="92">
        <f>ROUND('Avoided Cost Case'!H968-'Base Case'!H968,2)</f>
        <v>-13.86</v>
      </c>
      <c r="I968" s="92">
        <f>ROUND('Avoided Cost Case'!I968-'Base Case'!I968,2)</f>
        <v>-13.83</v>
      </c>
      <c r="J968" s="92">
        <f>ROUND('Avoided Cost Case'!J968-'Base Case'!J968,2)</f>
        <v>-13.83</v>
      </c>
      <c r="K968" s="92">
        <f>ROUND('Avoided Cost Case'!K968-'Base Case'!K968,2)</f>
        <v>-13.83</v>
      </c>
      <c r="L968" s="92">
        <f>ROUND('Avoided Cost Case'!L968-'Base Case'!L968,2)</f>
        <v>-13.82</v>
      </c>
      <c r="M968" s="92">
        <f>ROUND('Avoided Cost Case'!M968-'Base Case'!M968,2)</f>
        <v>-13.82</v>
      </c>
      <c r="N968" s="92">
        <f>ROUND('Avoided Cost Case'!N968-'Base Case'!N968,2)</f>
        <v>-13.83</v>
      </c>
      <c r="O968" s="92">
        <f>ROUND('Avoided Cost Case'!O968-'Base Case'!O968,2)</f>
        <v>-13.85</v>
      </c>
      <c r="P968" s="92">
        <f>ROUND('Avoided Cost Case'!P968-'Base Case'!P968,2)</f>
        <v>-13.93</v>
      </c>
      <c r="Q968" s="92">
        <f>ROUND('Avoided Cost Case'!Q968-'Base Case'!Q968,2)</f>
        <v>-14</v>
      </c>
      <c r="R968" s="92">
        <f>ROUND('Avoided Cost Case'!R968-'Base Case'!R968,2)</f>
        <v>-14.24</v>
      </c>
      <c r="S968" s="92">
        <f>ROUND('Avoided Cost Case'!S968-'Base Case'!S968,2)</f>
        <v>-14.49</v>
      </c>
      <c r="T968" s="92">
        <f>ROUND('Avoided Cost Case'!T968-'Base Case'!T968,2)</f>
        <v>-14.3</v>
      </c>
      <c r="U968" s="92">
        <f>ROUND('Avoided Cost Case'!U968-'Base Case'!U968,2)</f>
        <v>-14.36</v>
      </c>
      <c r="V968" s="92">
        <f>ROUND('Avoided Cost Case'!V968-'Base Case'!V968,2)</f>
        <v>-14.24</v>
      </c>
      <c r="W968" s="92">
        <f>ROUND('Avoided Cost Case'!W968-'Base Case'!W968,2)</f>
        <v>-14.17</v>
      </c>
      <c r="X968" s="92">
        <f>ROUND('Avoided Cost Case'!X968-'Base Case'!X968,2)</f>
        <v>-14.16</v>
      </c>
      <c r="Y968" s="92">
        <f>ROUND('Avoided Cost Case'!Y968-'Base Case'!Y968,2)</f>
        <v>-14.08</v>
      </c>
      <c r="Z968" s="92">
        <f>ROUND('Avoided Cost Case'!Z968-'Base Case'!Z968,2)</f>
        <v>-14.09</v>
      </c>
      <c r="AA968" s="92">
        <f>ROUND('Avoided Cost Case'!AA968-'Base Case'!AA968,2)</f>
        <v>-14.13</v>
      </c>
      <c r="AB968" s="92">
        <f>ROUND('Avoided Cost Case'!AB968-'Base Case'!AB968,2)</f>
        <v>-14.24</v>
      </c>
      <c r="AC968" s="92">
        <f>ROUND('Avoided Cost Case'!AC968-'Base Case'!AC968,2)</f>
        <v>-14.37</v>
      </c>
      <c r="AD968" s="92">
        <f>ROUND('Avoided Cost Case'!AD968-'Base Case'!AD968,2)</f>
        <v>-14.41</v>
      </c>
      <c r="AE968" s="92">
        <f>ROUND('Avoided Cost Case'!AE968-'Base Case'!AE968,2)</f>
        <v>-14.52</v>
      </c>
      <c r="AF968" s="92">
        <f>ROUND('Avoided Cost Case'!AF968-'Base Case'!AF968,2)</f>
        <v>-14.78</v>
      </c>
      <c r="AG968" s="92">
        <f>ROUND('Avoided Cost Case'!AG968-'Base Case'!AG968,2)</f>
        <v>-14.58</v>
      </c>
      <c r="AH968" s="92">
        <f>ROUND('Avoided Cost Case'!AH968-'Base Case'!AH968,2)</f>
        <v>-14.63</v>
      </c>
      <c r="AI968" s="92">
        <f>ROUND('Avoided Cost Case'!AI968-'Base Case'!AI968,2)</f>
        <v>-14.52</v>
      </c>
      <c r="AJ968" s="92">
        <f>ROUND('Avoided Cost Case'!AJ968-'Base Case'!AJ968,2)</f>
        <v>-14.45</v>
      </c>
      <c r="AK968" s="92">
        <f>ROUND('Avoided Cost Case'!AK968-'Base Case'!AK968,2)</f>
        <v>-14.44</v>
      </c>
      <c r="AL968" s="92">
        <f>ROUND('Avoided Cost Case'!AL968-'Base Case'!AL968,2)</f>
        <v>-14.36</v>
      </c>
      <c r="AM968" s="92">
        <f>ROUND('Avoided Cost Case'!AM968-'Base Case'!AM968,2)</f>
        <v>-14.36</v>
      </c>
      <c r="AN968" s="92">
        <f>ROUND('Avoided Cost Case'!AN968-'Base Case'!AN968,2)</f>
        <v>-14.41</v>
      </c>
      <c r="AO968" s="92">
        <f>ROUND('Avoided Cost Case'!AO968-'Base Case'!AO968,2)</f>
        <v>-14.51</v>
      </c>
      <c r="AP968" s="92">
        <f>ROUND('Avoided Cost Case'!AP968-'Base Case'!AP968,2)</f>
        <v>-14.65</v>
      </c>
      <c r="AQ968" s="92">
        <f>ROUND('Avoided Cost Case'!AQ968-'Base Case'!AQ968,2)</f>
        <v>-14.7</v>
      </c>
      <c r="AR968" s="92">
        <f>ROUND('Avoided Cost Case'!AR968-'Base Case'!AR968,2)</f>
        <v>-16.14</v>
      </c>
      <c r="AS968" s="92">
        <f>ROUND('Avoided Cost Case'!AS968-'Base Case'!AS968,2)</f>
        <v>-16.43</v>
      </c>
      <c r="AT968" s="92">
        <f>ROUND('Avoided Cost Case'!AT968-'Base Case'!AT968,2)</f>
        <v>-16.22</v>
      </c>
      <c r="AU968" s="92">
        <f>ROUND('Avoided Cost Case'!AU968-'Base Case'!AU968,2)</f>
        <v>-16.27</v>
      </c>
      <c r="AV968" s="92">
        <f>ROUND('Avoided Cost Case'!AV968-'Base Case'!AV968,2)</f>
        <v>-16.16</v>
      </c>
      <c r="AW968" s="92">
        <f>ROUND('Avoided Cost Case'!AW968-'Base Case'!AW968,2)</f>
        <v>-16.07</v>
      </c>
      <c r="AX968" s="92">
        <f>ROUND('Avoided Cost Case'!AX968-'Base Case'!AX968,2)</f>
        <v>-16.059999999999999</v>
      </c>
      <c r="AY968" s="92">
        <f>ROUND('Avoided Cost Case'!AY968-'Base Case'!AY968,2)</f>
        <v>-15.96</v>
      </c>
      <c r="AZ968" s="92">
        <f>ROUND('Avoided Cost Case'!AZ968-'Base Case'!AZ968,2)</f>
        <v>-15.97</v>
      </c>
      <c r="BA968" s="92">
        <f>ROUND('Avoided Cost Case'!BA968-'Base Case'!BA968,2)</f>
        <v>-16.02</v>
      </c>
      <c r="BB968" s="92">
        <f>ROUND('Avoided Cost Case'!BB968-'Base Case'!BB968,2)</f>
        <v>-16.13</v>
      </c>
      <c r="BC968" s="92">
        <f>ROUND('Avoided Cost Case'!BC968-'Base Case'!BC968,2)</f>
        <v>-16.29</v>
      </c>
      <c r="BD968" s="92">
        <f>ROUND('Avoided Cost Case'!BD968-'Base Case'!BD968,2)</f>
        <v>-16.34</v>
      </c>
      <c r="BE968" s="92">
        <f>ROUND('Avoided Cost Case'!BE968-'Base Case'!BE968,2)</f>
        <v>-17.82</v>
      </c>
      <c r="BF968" s="92">
        <f>ROUND('Avoided Cost Case'!BF968-'Base Case'!BF968,2)</f>
        <v>-18.13</v>
      </c>
      <c r="BG968" s="92">
        <f>ROUND('Avoided Cost Case'!BG968-'Base Case'!BG968,2)</f>
        <v>-17.91</v>
      </c>
      <c r="BH968" s="92">
        <f>ROUND('Avoided Cost Case'!BH968-'Base Case'!BH968,2)</f>
        <v>-18.03</v>
      </c>
      <c r="BI968" s="92">
        <f>ROUND('Avoided Cost Case'!BI968-'Base Case'!BI968,2)</f>
        <v>-17.829999999999998</v>
      </c>
      <c r="BJ968" s="92">
        <f>ROUND('Avoided Cost Case'!BJ968-'Base Case'!BJ968,2)</f>
        <v>-17.73</v>
      </c>
      <c r="BK968" s="92">
        <f>ROUND('Avoided Cost Case'!BK968-'Base Case'!BK968,2)</f>
        <v>-17.72</v>
      </c>
      <c r="BL968" s="92">
        <f>ROUND('Avoided Cost Case'!BL968-'Base Case'!BL968,2)</f>
        <v>-17.62</v>
      </c>
      <c r="BM968" s="92">
        <f>ROUND('Avoided Cost Case'!BM968-'Base Case'!BM968,2)</f>
        <v>-17.62</v>
      </c>
      <c r="BN968" s="92">
        <f>ROUND('Avoided Cost Case'!BN968-'Base Case'!BN968,2)</f>
        <v>-17.68</v>
      </c>
      <c r="BO968" s="92">
        <f>ROUND('Avoided Cost Case'!BO968-'Base Case'!BO968,2)</f>
        <v>-17.8</v>
      </c>
      <c r="BP968" s="92">
        <f>ROUND('Avoided Cost Case'!BP968-'Base Case'!BP968,2)</f>
        <v>-17.97</v>
      </c>
      <c r="BQ968" s="92">
        <f>ROUND('Avoided Cost Case'!BQ968-'Base Case'!BQ968,2)</f>
        <v>-18.02</v>
      </c>
      <c r="BR968" s="92"/>
      <c r="BS968" s="92"/>
      <c r="BT968" s="92"/>
      <c r="BU968" s="92"/>
      <c r="BV968" s="92"/>
      <c r="BW968" s="92"/>
      <c r="BX968" s="92"/>
      <c r="BY968" s="92"/>
      <c r="BZ968" s="92"/>
      <c r="CA968" s="92"/>
      <c r="CB968" s="92"/>
      <c r="CC968" s="92"/>
      <c r="CD968" s="92"/>
      <c r="CE968" s="92"/>
      <c r="CF968" s="92"/>
      <c r="CG968" s="92"/>
      <c r="CH968" s="92"/>
      <c r="CI968" s="92"/>
      <c r="CJ968" s="92"/>
      <c r="CK968" s="92"/>
      <c r="CL968" s="92"/>
      <c r="CM968" s="92"/>
      <c r="CN968" s="92"/>
      <c r="CO968" s="92"/>
      <c r="CP968" s="92"/>
      <c r="CQ968" s="92"/>
      <c r="CR968" s="92"/>
      <c r="CS968" s="92"/>
      <c r="CT968" s="92"/>
      <c r="CU968" s="92"/>
      <c r="CV968" s="92"/>
      <c r="CW968" s="92"/>
      <c r="CX968" s="92"/>
      <c r="CY968" s="92"/>
      <c r="CZ968" s="92"/>
      <c r="DA968" s="92"/>
      <c r="DB968" s="92"/>
      <c r="DC968" s="92"/>
      <c r="DD968" s="92"/>
      <c r="DE968" s="92"/>
      <c r="DF968" s="92"/>
      <c r="DG968" s="92"/>
      <c r="DH968" s="92"/>
      <c r="DI968" s="92"/>
      <c r="DJ968" s="92"/>
      <c r="DK968" s="92"/>
      <c r="DL968" s="92"/>
      <c r="DM968" s="92"/>
      <c r="DN968" s="92"/>
      <c r="DO968" s="92"/>
      <c r="DP968" s="92"/>
      <c r="DQ968" s="92"/>
      <c r="DR968" s="92"/>
      <c r="DS968" s="92"/>
      <c r="DT968" s="92"/>
      <c r="DU968" s="92"/>
      <c r="DV968" s="92"/>
      <c r="DW968" s="92"/>
      <c r="DX968" s="92"/>
      <c r="DY968" s="92"/>
      <c r="DZ968" s="92"/>
      <c r="EA968" s="92"/>
      <c r="EB968" s="92"/>
      <c r="EC968" s="92"/>
      <c r="ED968" s="92"/>
      <c r="EE968" s="114"/>
      <c r="ER968" s="31" t="str">
        <f>'Avoided Cost Case'!ER968</f>
        <v xml:space="preserve"> - </v>
      </c>
    </row>
    <row r="969" spans="2:148" hidden="1">
      <c r="E969" s="150"/>
      <c r="F969" s="150"/>
      <c r="G969" s="150"/>
      <c r="H969" s="150"/>
      <c r="I969" s="150"/>
      <c r="J969" s="150"/>
      <c r="K969" s="150"/>
      <c r="L969" s="150"/>
      <c r="M969" s="150"/>
      <c r="N969" s="150"/>
      <c r="O969" s="150"/>
      <c r="P969" s="150"/>
      <c r="Q969" s="150"/>
      <c r="R969" s="150"/>
      <c r="S969" s="150"/>
      <c r="T969" s="150"/>
      <c r="U969" s="150"/>
      <c r="V969" s="150"/>
      <c r="W969" s="150"/>
      <c r="X969" s="150"/>
      <c r="Y969" s="150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R969" s="9"/>
    </row>
    <row r="970" spans="2:148" hidden="1">
      <c r="B970" s="22" t="str">
        <f>'Avoided Cost Case'!B970</f>
        <v>Total Coal Expenses</v>
      </c>
      <c r="E970" s="92">
        <f>ROUND('Avoided Cost Case'!E970-'Base Case'!E970,2)</f>
        <v>-8.23</v>
      </c>
      <c r="F970" s="92">
        <f>ROUND('Avoided Cost Case'!F970-'Base Case'!F970,2)</f>
        <v>-8.15</v>
      </c>
      <c r="G970" s="92">
        <f>ROUND('Avoided Cost Case'!G970-'Base Case'!G970,2)</f>
        <v>-8.08</v>
      </c>
      <c r="H970" s="92">
        <f>ROUND('Avoided Cost Case'!H970-'Base Case'!H970,2)</f>
        <v>-8.48</v>
      </c>
      <c r="I970" s="92">
        <f>ROUND('Avoided Cost Case'!I970-'Base Case'!I970,2)</f>
        <v>-8.4600000000000009</v>
      </c>
      <c r="J970" s="92">
        <f>ROUND('Avoided Cost Case'!J970-'Base Case'!J970,2)</f>
        <v>-8.02</v>
      </c>
      <c r="K970" s="92">
        <f>ROUND('Avoided Cost Case'!K970-'Base Case'!K970,2)</f>
        <v>-8.4</v>
      </c>
      <c r="L970" s="92">
        <f>ROUND('Avoided Cost Case'!L970-'Base Case'!L970,2)</f>
        <v>-7.91</v>
      </c>
      <c r="M970" s="92">
        <f>ROUND('Avoided Cost Case'!M970-'Base Case'!M970,2)</f>
        <v>-7.83</v>
      </c>
      <c r="N970" s="92">
        <f>ROUND('Avoided Cost Case'!N970-'Base Case'!N970,2)</f>
        <v>-8.39</v>
      </c>
      <c r="O970" s="92">
        <f>ROUND('Avoided Cost Case'!O970-'Base Case'!O970,2)</f>
        <v>-19.22</v>
      </c>
      <c r="P970" s="92">
        <f>ROUND('Avoided Cost Case'!P970-'Base Case'!P970,2)</f>
        <v>-19.260000000000002</v>
      </c>
      <c r="Q970" s="92">
        <f>ROUND('Avoided Cost Case'!Q970-'Base Case'!Q970,2)</f>
        <v>-19.489999999999998</v>
      </c>
      <c r="R970" s="92">
        <f>ROUND('Avoided Cost Case'!R970-'Base Case'!R970,2)</f>
        <v>-19.79</v>
      </c>
      <c r="S970" s="92">
        <f>ROUND('Avoided Cost Case'!S970-'Base Case'!S970,2)</f>
        <v>-19.89</v>
      </c>
      <c r="T970" s="92">
        <f>ROUND('Avoided Cost Case'!T970-'Base Case'!T970,2)</f>
        <v>-19.91</v>
      </c>
      <c r="U970" s="92">
        <f>ROUND('Avoided Cost Case'!U970-'Base Case'!U970,2)</f>
        <v>-20.22</v>
      </c>
      <c r="V970" s="92">
        <f>ROUND('Avoided Cost Case'!V970-'Base Case'!V970,2)</f>
        <v>-19.66</v>
      </c>
      <c r="W970" s="92">
        <f>ROUND('Avoided Cost Case'!W970-'Base Case'!W970,2)</f>
        <v>-19.239999999999998</v>
      </c>
      <c r="X970" s="92">
        <f>ROUND('Avoided Cost Case'!X970-'Base Case'!X970,2)</f>
        <v>-19.670000000000002</v>
      </c>
      <c r="Y970" s="92">
        <f>ROUND('Avoided Cost Case'!Y970-'Base Case'!Y970,2)</f>
        <v>-19.62</v>
      </c>
      <c r="Z970" s="92">
        <f>ROUND('Avoided Cost Case'!Z970-'Base Case'!Z970,2)</f>
        <v>-19.649999999999999</v>
      </c>
      <c r="AA970" s="92">
        <f>ROUND('Avoided Cost Case'!AA970-'Base Case'!AA970,2)</f>
        <v>-19.71</v>
      </c>
      <c r="AB970" s="92">
        <f>ROUND('Avoided Cost Case'!AB970-'Base Case'!AB970,2)</f>
        <v>-19.86</v>
      </c>
      <c r="AC970" s="92">
        <f>ROUND('Avoided Cost Case'!AC970-'Base Case'!AC970,2)</f>
        <v>-19.920000000000002</v>
      </c>
      <c r="AD970" s="92">
        <f>ROUND('Avoided Cost Case'!AD970-'Base Case'!AD970,2)</f>
        <v>-20.03</v>
      </c>
      <c r="AE970" s="92">
        <f>ROUND('Avoided Cost Case'!AE970-'Base Case'!AE970,2)</f>
        <v>-20.41</v>
      </c>
      <c r="AF970" s="92">
        <f>ROUND('Avoided Cost Case'!AF970-'Base Case'!AF970,2)</f>
        <v>-20.59</v>
      </c>
      <c r="AG970" s="92">
        <f>ROUND('Avoided Cost Case'!AG970-'Base Case'!AG970,2)</f>
        <v>-20.52</v>
      </c>
      <c r="AH970" s="92">
        <f>ROUND('Avoided Cost Case'!AH970-'Base Case'!AH970,2)</f>
        <v>-20.85</v>
      </c>
      <c r="AI970" s="92">
        <f>ROUND('Avoided Cost Case'!AI970-'Base Case'!AI970,2)</f>
        <v>-20.41</v>
      </c>
      <c r="AJ970" s="92">
        <f>ROUND('Avoided Cost Case'!AJ970-'Base Case'!AJ970,2)</f>
        <v>-19.79</v>
      </c>
      <c r="AK970" s="92">
        <f>ROUND('Avoided Cost Case'!AK970-'Base Case'!AK970,2)</f>
        <v>-20.14</v>
      </c>
      <c r="AL970" s="92">
        <f>ROUND('Avoided Cost Case'!AL970-'Base Case'!AL970,2)</f>
        <v>-20.239999999999998</v>
      </c>
      <c r="AM970" s="92">
        <f>ROUND('Avoided Cost Case'!AM970-'Base Case'!AM970,2)</f>
        <v>-20.3</v>
      </c>
      <c r="AN970" s="92">
        <f>ROUND('Avoided Cost Case'!AN970-'Base Case'!AN970,2)</f>
        <v>-20.36</v>
      </c>
      <c r="AO970" s="92">
        <f>ROUND('Avoided Cost Case'!AO970-'Base Case'!AO970,2)</f>
        <v>-20.45</v>
      </c>
      <c r="AP970" s="92">
        <f>ROUND('Avoided Cost Case'!AP970-'Base Case'!AP970,2)</f>
        <v>-20.61</v>
      </c>
      <c r="AQ970" s="92">
        <f>ROUND('Avoided Cost Case'!AQ970-'Base Case'!AQ970,2)</f>
        <v>-20.61</v>
      </c>
      <c r="AR970" s="92">
        <f>ROUND('Avoided Cost Case'!AR970-'Base Case'!AR970,2)</f>
        <v>-20.78</v>
      </c>
      <c r="AS970" s="92">
        <f>ROUND('Avoided Cost Case'!AS970-'Base Case'!AS970,2)</f>
        <v>-20.9</v>
      </c>
      <c r="AT970" s="92">
        <f>ROUND('Avoided Cost Case'!AT970-'Base Case'!AT970,2)</f>
        <v>-20.86</v>
      </c>
      <c r="AU970" s="92">
        <f>ROUND('Avoided Cost Case'!AU970-'Base Case'!AU970,2)</f>
        <v>-21.2</v>
      </c>
      <c r="AV970" s="92">
        <f>ROUND('Avoided Cost Case'!AV970-'Base Case'!AV970,2)</f>
        <v>-20.85</v>
      </c>
      <c r="AW970" s="92">
        <f>ROUND('Avoided Cost Case'!AW970-'Base Case'!AW970,2)</f>
        <v>-20.25</v>
      </c>
      <c r="AX970" s="92">
        <f>ROUND('Avoided Cost Case'!AX970-'Base Case'!AX970,2)</f>
        <v>-20.53</v>
      </c>
      <c r="AY970" s="92">
        <f>ROUND('Avoided Cost Case'!AY970-'Base Case'!AY970,2)</f>
        <v>-20.62</v>
      </c>
      <c r="AZ970" s="92">
        <f>ROUND('Avoided Cost Case'!AZ970-'Base Case'!AZ970,2)</f>
        <v>-20.69</v>
      </c>
      <c r="BA970" s="92">
        <f>ROUND('Avoided Cost Case'!BA970-'Base Case'!BA970,2)</f>
        <v>-20.74</v>
      </c>
      <c r="BB970" s="92">
        <f>ROUND('Avoided Cost Case'!BB970-'Base Case'!BB970,2)</f>
        <v>-20.86</v>
      </c>
      <c r="BC970" s="92">
        <f>ROUND('Avoided Cost Case'!BC970-'Base Case'!BC970,2)</f>
        <v>-20.93</v>
      </c>
      <c r="BD970" s="92">
        <f>ROUND('Avoided Cost Case'!BD970-'Base Case'!BD970,2)</f>
        <v>-20.91</v>
      </c>
      <c r="BE970" s="92">
        <f>ROUND('Avoided Cost Case'!BE970-'Base Case'!BE970,2)</f>
        <v>-20.78</v>
      </c>
      <c r="BF970" s="92">
        <f>ROUND('Avoided Cost Case'!BF970-'Base Case'!BF970,2)</f>
        <v>-20.81</v>
      </c>
      <c r="BG970" s="92">
        <f>ROUND('Avoided Cost Case'!BG970-'Base Case'!BG970,2)</f>
        <v>-20.82</v>
      </c>
      <c r="BH970" s="92">
        <f>ROUND('Avoided Cost Case'!BH970-'Base Case'!BH970,2)</f>
        <v>-21.16</v>
      </c>
      <c r="BI970" s="92">
        <f>ROUND('Avoided Cost Case'!BI970-'Base Case'!BI970,2)</f>
        <v>-20.9</v>
      </c>
      <c r="BJ970" s="92">
        <f>ROUND('Avoided Cost Case'!BJ970-'Base Case'!BJ970,2)</f>
        <v>-20.41</v>
      </c>
      <c r="BK970" s="92">
        <f>ROUND('Avoided Cost Case'!BK970-'Base Case'!BK970,2)</f>
        <v>-20.71</v>
      </c>
      <c r="BL970" s="92">
        <f>ROUND('Avoided Cost Case'!BL970-'Base Case'!BL970,2)</f>
        <v>-20.63</v>
      </c>
      <c r="BM970" s="92">
        <f>ROUND('Avoided Cost Case'!BM970-'Base Case'!BM970,2)</f>
        <v>-20.67</v>
      </c>
      <c r="BN970" s="92">
        <f>ROUND('Avoided Cost Case'!BN970-'Base Case'!BN970,2)</f>
        <v>-20.77</v>
      </c>
      <c r="BO970" s="92">
        <f>ROUND('Avoided Cost Case'!BO970-'Base Case'!BO970,2)</f>
        <v>-20.85</v>
      </c>
      <c r="BP970" s="92">
        <f>ROUND('Avoided Cost Case'!BP970-'Base Case'!BP970,2)</f>
        <v>-20.85</v>
      </c>
      <c r="BQ970" s="92">
        <f>ROUND('Avoided Cost Case'!BQ970-'Base Case'!BQ970,2)</f>
        <v>-20.79</v>
      </c>
      <c r="BR970" s="92"/>
      <c r="BS970" s="92"/>
      <c r="BT970" s="92"/>
      <c r="BU970" s="92"/>
      <c r="BV970" s="92"/>
      <c r="BW970" s="92"/>
      <c r="BX970" s="92"/>
      <c r="BY970" s="92"/>
      <c r="BZ970" s="92"/>
      <c r="CA970" s="92"/>
      <c r="CB970" s="92"/>
      <c r="CC970" s="92"/>
      <c r="CD970" s="92"/>
      <c r="CE970" s="92"/>
      <c r="CF970" s="92"/>
      <c r="CG970" s="92"/>
      <c r="CH970" s="92"/>
      <c r="CI970" s="92"/>
      <c r="CJ970" s="92"/>
      <c r="CK970" s="92"/>
      <c r="CL970" s="92"/>
      <c r="CM970" s="92"/>
      <c r="CN970" s="92"/>
      <c r="CO970" s="92"/>
      <c r="CP970" s="92"/>
      <c r="CQ970" s="92"/>
      <c r="CR970" s="92"/>
      <c r="CS970" s="92"/>
      <c r="CT970" s="92"/>
      <c r="CU970" s="92"/>
      <c r="CV970" s="92"/>
      <c r="CW970" s="92"/>
      <c r="CX970" s="92"/>
      <c r="CY970" s="92"/>
      <c r="CZ970" s="92"/>
      <c r="DA970" s="92"/>
      <c r="DB970" s="92"/>
      <c r="DC970" s="92"/>
      <c r="DD970" s="92"/>
      <c r="DE970" s="92"/>
      <c r="DF970" s="92"/>
      <c r="DG970" s="92"/>
      <c r="DH970" s="92"/>
      <c r="DI970" s="92"/>
      <c r="DJ970" s="92"/>
      <c r="DK970" s="92"/>
      <c r="DL970" s="92"/>
      <c r="DM970" s="92"/>
      <c r="DN970" s="92"/>
      <c r="DO970" s="92"/>
      <c r="DP970" s="92"/>
      <c r="DQ970" s="92"/>
      <c r="DR970" s="92"/>
      <c r="DS970" s="92"/>
      <c r="DT970" s="92"/>
      <c r="DU970" s="92"/>
      <c r="DV970" s="92"/>
      <c r="DW970" s="92"/>
      <c r="DX970" s="92"/>
      <c r="DY970" s="92"/>
      <c r="DZ970" s="92"/>
      <c r="EA970" s="92"/>
      <c r="EB970" s="92"/>
      <c r="EC970" s="92"/>
      <c r="ED970" s="92"/>
      <c r="EE970" s="114"/>
      <c r="ER970" s="9"/>
    </row>
    <row r="971" spans="2:148" hidden="1">
      <c r="E971" s="150"/>
      <c r="F971" s="150"/>
      <c r="G971" s="150"/>
      <c r="H971" s="150"/>
      <c r="I971" s="150"/>
      <c r="J971" s="150"/>
      <c r="K971" s="150"/>
      <c r="L971" s="150"/>
      <c r="M971" s="150"/>
      <c r="N971" s="150"/>
      <c r="O971" s="150"/>
      <c r="P971" s="150"/>
      <c r="Q971" s="150"/>
      <c r="R971" s="150"/>
      <c r="S971" s="150"/>
      <c r="T971" s="150"/>
      <c r="U971" s="150"/>
      <c r="V971" s="150"/>
      <c r="W971" s="150"/>
      <c r="X971" s="150"/>
      <c r="Y971" s="150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R971" s="9"/>
    </row>
    <row r="972" spans="2:148" hidden="1">
      <c r="C972" s="23" t="str">
        <f>'Avoided Cost Case'!C972</f>
        <v>Chehalis</v>
      </c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92"/>
      <c r="AF972" s="92"/>
      <c r="AG972" s="92"/>
      <c r="AH972" s="92"/>
      <c r="AI972" s="92"/>
      <c r="AJ972" s="92"/>
      <c r="AK972" s="92"/>
      <c r="AL972" s="92"/>
      <c r="AM972" s="92"/>
      <c r="AN972" s="92"/>
      <c r="AO972" s="92"/>
      <c r="AP972" s="92"/>
      <c r="AQ972" s="92"/>
      <c r="AR972" s="92"/>
      <c r="AS972" s="92"/>
      <c r="AT972" s="92"/>
      <c r="AU972" s="92"/>
      <c r="AV972" s="92"/>
      <c r="AW972" s="92"/>
      <c r="AX972" s="92"/>
      <c r="AY972" s="92"/>
      <c r="AZ972" s="92"/>
      <c r="BA972" s="92"/>
      <c r="BB972" s="92"/>
      <c r="BC972" s="92"/>
      <c r="BD972" s="92"/>
      <c r="BE972" s="92"/>
      <c r="BF972" s="92"/>
      <c r="BG972" s="92"/>
      <c r="BH972" s="92"/>
      <c r="BI972" s="92"/>
      <c r="BJ972" s="92"/>
      <c r="BK972" s="92"/>
      <c r="BL972" s="92"/>
      <c r="BM972" s="92"/>
      <c r="BN972" s="92"/>
      <c r="BO972" s="92"/>
      <c r="BP972" s="92"/>
      <c r="BQ972" s="92"/>
      <c r="BR972" s="92"/>
      <c r="BS972" s="92"/>
      <c r="BT972" s="92"/>
      <c r="BU972" s="92"/>
      <c r="BV972" s="92"/>
      <c r="BW972" s="92"/>
      <c r="BX972" s="92"/>
      <c r="BY972" s="92"/>
      <c r="BZ972" s="92"/>
      <c r="CA972" s="92"/>
      <c r="CB972" s="92"/>
      <c r="CC972" s="92"/>
      <c r="CD972" s="92"/>
      <c r="CE972" s="92"/>
      <c r="CF972" s="92"/>
      <c r="CG972" s="92"/>
      <c r="CH972" s="92"/>
      <c r="CI972" s="92"/>
      <c r="CJ972" s="92"/>
      <c r="CK972" s="92"/>
      <c r="CL972" s="92"/>
      <c r="CM972" s="92"/>
      <c r="CN972" s="92"/>
      <c r="CO972" s="92"/>
      <c r="CP972" s="92"/>
      <c r="CQ972" s="92"/>
      <c r="CR972" s="92"/>
      <c r="CS972" s="92"/>
      <c r="CT972" s="92"/>
      <c r="CU972" s="92"/>
      <c r="CV972" s="92"/>
      <c r="CW972" s="92"/>
      <c r="CX972" s="92"/>
      <c r="CY972" s="92"/>
      <c r="CZ972" s="92"/>
      <c r="DA972" s="92"/>
      <c r="DB972" s="92"/>
      <c r="DC972" s="92"/>
      <c r="DD972" s="92"/>
      <c r="DE972" s="92"/>
      <c r="DF972" s="92"/>
      <c r="DG972" s="92"/>
      <c r="DH972" s="92"/>
      <c r="DI972" s="92"/>
      <c r="DJ972" s="92"/>
      <c r="DK972" s="92"/>
      <c r="DL972" s="92"/>
      <c r="DM972" s="92"/>
      <c r="DN972" s="92"/>
      <c r="DO972" s="92"/>
      <c r="DP972" s="92"/>
      <c r="DQ972" s="92"/>
      <c r="DR972" s="92"/>
      <c r="DS972" s="92"/>
      <c r="DT972" s="92"/>
      <c r="DU972" s="92"/>
      <c r="DV972" s="92"/>
      <c r="DW972" s="92"/>
      <c r="DX972" s="92"/>
      <c r="DY972" s="92"/>
      <c r="DZ972" s="92"/>
      <c r="EA972" s="92"/>
      <c r="EB972" s="92"/>
      <c r="EC972" s="92"/>
      <c r="ED972" s="92"/>
      <c r="EE972" s="114"/>
      <c r="ER972" s="31" t="str">
        <f>'Avoided Cost Case'!ER972</f>
        <v xml:space="preserve"> - </v>
      </c>
    </row>
    <row r="973" spans="2:148" hidden="1">
      <c r="C973" s="23" t="str">
        <f>'Avoided Cost Case'!C973</f>
        <v>Cholla - Gas</v>
      </c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92"/>
      <c r="AF973" s="92"/>
      <c r="AG973" s="92"/>
      <c r="AH973" s="92"/>
      <c r="AI973" s="92"/>
      <c r="AJ973" s="92"/>
      <c r="AK973" s="92"/>
      <c r="AL973" s="92"/>
      <c r="AM973" s="92"/>
      <c r="AN973" s="92"/>
      <c r="AO973" s="92"/>
      <c r="AP973" s="92"/>
      <c r="AQ973" s="92"/>
      <c r="AR973" s="92"/>
      <c r="AS973" s="92"/>
      <c r="AT973" s="92"/>
      <c r="AU973" s="92"/>
      <c r="AV973" s="92"/>
      <c r="AW973" s="92"/>
      <c r="AX973" s="92"/>
      <c r="AY973" s="92"/>
      <c r="AZ973" s="92"/>
      <c r="BA973" s="92"/>
      <c r="BB973" s="92"/>
      <c r="BC973" s="92"/>
      <c r="BD973" s="92"/>
      <c r="BE973" s="92"/>
      <c r="BF973" s="92"/>
      <c r="BG973" s="92"/>
      <c r="BH973" s="92"/>
      <c r="BI973" s="92"/>
      <c r="BJ973" s="92"/>
      <c r="BK973" s="92"/>
      <c r="BL973" s="92"/>
      <c r="BM973" s="92"/>
      <c r="BN973" s="92"/>
      <c r="BO973" s="92"/>
      <c r="BP973" s="92"/>
      <c r="BQ973" s="92"/>
      <c r="BR973" s="92"/>
      <c r="BS973" s="92"/>
      <c r="BT973" s="92"/>
      <c r="BU973" s="92"/>
      <c r="BV973" s="92"/>
      <c r="BW973" s="92"/>
      <c r="BX973" s="92"/>
      <c r="BY973" s="92"/>
      <c r="BZ973" s="92"/>
      <c r="CA973" s="92"/>
      <c r="CB973" s="92"/>
      <c r="CC973" s="92"/>
      <c r="CD973" s="92"/>
      <c r="CE973" s="92"/>
      <c r="CF973" s="92"/>
      <c r="CG973" s="92"/>
      <c r="CH973" s="92"/>
      <c r="CI973" s="92"/>
      <c r="CJ973" s="92"/>
      <c r="CK973" s="92"/>
      <c r="CL973" s="92"/>
      <c r="CM973" s="92"/>
      <c r="CN973" s="92"/>
      <c r="CO973" s="92"/>
      <c r="CP973" s="92"/>
      <c r="CQ973" s="92"/>
      <c r="CR973" s="92"/>
      <c r="CS973" s="92"/>
      <c r="CT973" s="92"/>
      <c r="CU973" s="92"/>
      <c r="CV973" s="92"/>
      <c r="CW973" s="92"/>
      <c r="CX973" s="92"/>
      <c r="CY973" s="92"/>
      <c r="CZ973" s="92"/>
      <c r="DA973" s="92"/>
      <c r="DB973" s="92"/>
      <c r="DC973" s="92"/>
      <c r="DD973" s="92"/>
      <c r="DE973" s="92"/>
      <c r="DF973" s="92"/>
      <c r="DG973" s="92"/>
      <c r="DH973" s="92"/>
      <c r="DI973" s="92"/>
      <c r="DJ973" s="92"/>
      <c r="DK973" s="92"/>
      <c r="DL973" s="92"/>
      <c r="DM973" s="92"/>
      <c r="DN973" s="92"/>
      <c r="DO973" s="92"/>
      <c r="DP973" s="92"/>
      <c r="DQ973" s="92"/>
      <c r="DR973" s="92"/>
      <c r="DS973" s="92"/>
      <c r="DT973" s="92"/>
      <c r="DU973" s="92"/>
      <c r="DV973" s="92"/>
      <c r="DW973" s="92"/>
      <c r="DX973" s="92"/>
      <c r="DY973" s="92"/>
      <c r="DZ973" s="92"/>
      <c r="EA973" s="92"/>
      <c r="EB973" s="92"/>
      <c r="EC973" s="92"/>
      <c r="ED973" s="92"/>
      <c r="EE973" s="114"/>
      <c r="ER973" s="31" t="str">
        <f>'Avoided Cost Case'!ER973</f>
        <v xml:space="preserve"> - </v>
      </c>
    </row>
    <row r="974" spans="2:148" hidden="1">
      <c r="C974" s="23" t="str">
        <f>'Avoided Cost Case'!C974</f>
        <v>Currant Creek</v>
      </c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92"/>
      <c r="AF974" s="92"/>
      <c r="AG974" s="92"/>
      <c r="AH974" s="92"/>
      <c r="AI974" s="92"/>
      <c r="AJ974" s="92"/>
      <c r="AK974" s="92"/>
      <c r="AL974" s="92"/>
      <c r="AM974" s="92"/>
      <c r="AN974" s="92"/>
      <c r="AO974" s="92"/>
      <c r="AP974" s="92"/>
      <c r="AQ974" s="92"/>
      <c r="AR974" s="92"/>
      <c r="AS974" s="92"/>
      <c r="AT974" s="92"/>
      <c r="AU974" s="92"/>
      <c r="AV974" s="92"/>
      <c r="AW974" s="92"/>
      <c r="AX974" s="92"/>
      <c r="AY974" s="92"/>
      <c r="AZ974" s="92"/>
      <c r="BA974" s="92"/>
      <c r="BB974" s="92"/>
      <c r="BC974" s="92"/>
      <c r="BD974" s="92"/>
      <c r="BE974" s="92"/>
      <c r="BF974" s="92"/>
      <c r="BG974" s="92"/>
      <c r="BH974" s="92"/>
      <c r="BI974" s="92"/>
      <c r="BJ974" s="92"/>
      <c r="BK974" s="92"/>
      <c r="BL974" s="92"/>
      <c r="BM974" s="92"/>
      <c r="BN974" s="92"/>
      <c r="BO974" s="92"/>
      <c r="BP974" s="92"/>
      <c r="BQ974" s="92"/>
      <c r="BR974" s="92"/>
      <c r="BS974" s="92"/>
      <c r="BT974" s="92"/>
      <c r="BU974" s="92"/>
      <c r="BV974" s="92"/>
      <c r="BW974" s="92"/>
      <c r="BX974" s="92"/>
      <c r="BY974" s="92"/>
      <c r="BZ974" s="92"/>
      <c r="CA974" s="92"/>
      <c r="CB974" s="92"/>
      <c r="CC974" s="92"/>
      <c r="CD974" s="92"/>
      <c r="CE974" s="92"/>
      <c r="CF974" s="92"/>
      <c r="CG974" s="92"/>
      <c r="CH974" s="92"/>
      <c r="CI974" s="92"/>
      <c r="CJ974" s="92"/>
      <c r="CK974" s="92"/>
      <c r="CL974" s="92"/>
      <c r="CM974" s="92"/>
      <c r="CN974" s="92"/>
      <c r="CO974" s="92"/>
      <c r="CP974" s="92"/>
      <c r="CQ974" s="92"/>
      <c r="CR974" s="92"/>
      <c r="CS974" s="92"/>
      <c r="CT974" s="92"/>
      <c r="CU974" s="92"/>
      <c r="CV974" s="92"/>
      <c r="CW974" s="92"/>
      <c r="CX974" s="92"/>
      <c r="CY974" s="92"/>
      <c r="CZ974" s="92"/>
      <c r="DA974" s="92"/>
      <c r="DB974" s="92"/>
      <c r="DC974" s="92"/>
      <c r="DD974" s="92"/>
      <c r="DE974" s="92"/>
      <c r="DF974" s="92"/>
      <c r="DG974" s="92"/>
      <c r="DH974" s="92"/>
      <c r="DI974" s="92"/>
      <c r="DJ974" s="92"/>
      <c r="DK974" s="92"/>
      <c r="DL974" s="92"/>
      <c r="DM974" s="92"/>
      <c r="DN974" s="92"/>
      <c r="DO974" s="92"/>
      <c r="DP974" s="92"/>
      <c r="DQ974" s="92"/>
      <c r="DR974" s="92"/>
      <c r="DS974" s="92"/>
      <c r="DT974" s="92"/>
      <c r="DU974" s="92"/>
      <c r="DV974" s="92"/>
      <c r="DW974" s="92"/>
      <c r="DX974" s="92"/>
      <c r="DY974" s="92"/>
      <c r="DZ974" s="92"/>
      <c r="EA974" s="92"/>
      <c r="EB974" s="92"/>
      <c r="EC974" s="92"/>
      <c r="ED974" s="92"/>
      <c r="EE974" s="114"/>
      <c r="ER974" s="31" t="str">
        <f>'Avoided Cost Case'!ER974</f>
        <v xml:space="preserve"> - </v>
      </c>
    </row>
    <row r="975" spans="2:148" hidden="1">
      <c r="C975" s="23" t="str">
        <f>'Avoided Cost Case'!C975</f>
        <v>Gadsby</v>
      </c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92"/>
      <c r="AF975" s="92"/>
      <c r="AG975" s="92"/>
      <c r="AH975" s="92"/>
      <c r="AI975" s="92"/>
      <c r="AJ975" s="92"/>
      <c r="AK975" s="92"/>
      <c r="AL975" s="92"/>
      <c r="AM975" s="92"/>
      <c r="AN975" s="92"/>
      <c r="AO975" s="92"/>
      <c r="AP975" s="92"/>
      <c r="AQ975" s="92"/>
      <c r="AR975" s="92"/>
      <c r="AS975" s="92"/>
      <c r="AT975" s="92"/>
      <c r="AU975" s="92"/>
      <c r="AV975" s="92"/>
      <c r="AW975" s="92"/>
      <c r="AX975" s="92"/>
      <c r="AY975" s="92"/>
      <c r="AZ975" s="92"/>
      <c r="BA975" s="92"/>
      <c r="BB975" s="92"/>
      <c r="BC975" s="92"/>
      <c r="BD975" s="92"/>
      <c r="BE975" s="92"/>
      <c r="BF975" s="92"/>
      <c r="BG975" s="92"/>
      <c r="BH975" s="92"/>
      <c r="BI975" s="92"/>
      <c r="BJ975" s="92"/>
      <c r="BK975" s="92"/>
      <c r="BL975" s="92"/>
      <c r="BM975" s="92"/>
      <c r="BN975" s="92"/>
      <c r="BO975" s="92"/>
      <c r="BP975" s="92"/>
      <c r="BQ975" s="92"/>
      <c r="BR975" s="92"/>
      <c r="BS975" s="92"/>
      <c r="BT975" s="92"/>
      <c r="BU975" s="92"/>
      <c r="BV975" s="92"/>
      <c r="BW975" s="92"/>
      <c r="BX975" s="92"/>
      <c r="BY975" s="92"/>
      <c r="BZ975" s="92"/>
      <c r="CA975" s="92"/>
      <c r="CB975" s="92"/>
      <c r="CC975" s="92"/>
      <c r="CD975" s="92"/>
      <c r="CE975" s="92"/>
      <c r="CF975" s="92"/>
      <c r="CG975" s="92"/>
      <c r="CH975" s="92"/>
      <c r="CI975" s="92"/>
      <c r="CJ975" s="92"/>
      <c r="CK975" s="92"/>
      <c r="CL975" s="92"/>
      <c r="CM975" s="92"/>
      <c r="CN975" s="92"/>
      <c r="CO975" s="92"/>
      <c r="CP975" s="92"/>
      <c r="CQ975" s="92"/>
      <c r="CR975" s="92"/>
      <c r="CS975" s="92"/>
      <c r="CT975" s="92"/>
      <c r="CU975" s="92"/>
      <c r="CV975" s="92"/>
      <c r="CW975" s="92"/>
      <c r="CX975" s="92"/>
      <c r="CY975" s="92"/>
      <c r="CZ975" s="92"/>
      <c r="DA975" s="92"/>
      <c r="DB975" s="92"/>
      <c r="DC975" s="92"/>
      <c r="DD975" s="92"/>
      <c r="DE975" s="92"/>
      <c r="DF975" s="92"/>
      <c r="DG975" s="92"/>
      <c r="DH975" s="92"/>
      <c r="DI975" s="92"/>
      <c r="DJ975" s="92"/>
      <c r="DK975" s="92"/>
      <c r="DL975" s="92"/>
      <c r="DM975" s="92"/>
      <c r="DN975" s="92"/>
      <c r="DO975" s="92"/>
      <c r="DP975" s="92"/>
      <c r="DQ975" s="92"/>
      <c r="DR975" s="92"/>
      <c r="DS975" s="92"/>
      <c r="DT975" s="92"/>
      <c r="DU975" s="92"/>
      <c r="DV975" s="92"/>
      <c r="DW975" s="92"/>
      <c r="DX975" s="92"/>
      <c r="DY975" s="92"/>
      <c r="DZ975" s="92"/>
      <c r="EA975" s="92"/>
      <c r="EB975" s="92"/>
      <c r="EC975" s="92"/>
      <c r="ED975" s="92"/>
      <c r="EE975" s="114"/>
      <c r="ER975" s="31" t="str">
        <f>'Avoided Cost Case'!ER975</f>
        <v xml:space="preserve"> - </v>
      </c>
    </row>
    <row r="976" spans="2:148" hidden="1">
      <c r="C976" s="23" t="str">
        <f>'Avoided Cost Case'!C976</f>
        <v>Gadsby CT</v>
      </c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92"/>
      <c r="AF976" s="92"/>
      <c r="AG976" s="92"/>
      <c r="AH976" s="92"/>
      <c r="AI976" s="92"/>
      <c r="AJ976" s="92"/>
      <c r="AK976" s="92"/>
      <c r="AL976" s="92"/>
      <c r="AM976" s="92"/>
      <c r="AN976" s="92"/>
      <c r="AO976" s="92"/>
      <c r="AP976" s="92"/>
      <c r="AQ976" s="92"/>
      <c r="AR976" s="92"/>
      <c r="AS976" s="92"/>
      <c r="AT976" s="92"/>
      <c r="AU976" s="92"/>
      <c r="AV976" s="92"/>
      <c r="AW976" s="92"/>
      <c r="AX976" s="92"/>
      <c r="AY976" s="92"/>
      <c r="AZ976" s="92"/>
      <c r="BA976" s="92"/>
      <c r="BB976" s="92"/>
      <c r="BC976" s="92"/>
      <c r="BD976" s="92"/>
      <c r="BE976" s="92"/>
      <c r="BF976" s="92"/>
      <c r="BG976" s="92"/>
      <c r="BH976" s="92"/>
      <c r="BI976" s="92"/>
      <c r="BJ976" s="92"/>
      <c r="BK976" s="92"/>
      <c r="BL976" s="92"/>
      <c r="BM976" s="92"/>
      <c r="BN976" s="92"/>
      <c r="BO976" s="92"/>
      <c r="BP976" s="92"/>
      <c r="BQ976" s="92"/>
      <c r="BR976" s="92"/>
      <c r="BS976" s="92"/>
      <c r="BT976" s="92"/>
      <c r="BU976" s="92"/>
      <c r="BV976" s="92"/>
      <c r="BW976" s="92"/>
      <c r="BX976" s="92"/>
      <c r="BY976" s="92"/>
      <c r="BZ976" s="92"/>
      <c r="CA976" s="92"/>
      <c r="CB976" s="92"/>
      <c r="CC976" s="92"/>
      <c r="CD976" s="92"/>
      <c r="CE976" s="92"/>
      <c r="CF976" s="92"/>
      <c r="CG976" s="92"/>
      <c r="CH976" s="92"/>
      <c r="CI976" s="92"/>
      <c r="CJ976" s="92"/>
      <c r="CK976" s="92"/>
      <c r="CL976" s="92"/>
      <c r="CM976" s="92"/>
      <c r="CN976" s="92"/>
      <c r="CO976" s="92"/>
      <c r="CP976" s="92"/>
      <c r="CQ976" s="92"/>
      <c r="CR976" s="92"/>
      <c r="CS976" s="92"/>
      <c r="CT976" s="92"/>
      <c r="CU976" s="92"/>
      <c r="CV976" s="92"/>
      <c r="CW976" s="92"/>
      <c r="CX976" s="92"/>
      <c r="CY976" s="92"/>
      <c r="CZ976" s="92"/>
      <c r="DA976" s="92"/>
      <c r="DB976" s="92"/>
      <c r="DC976" s="92"/>
      <c r="DD976" s="92"/>
      <c r="DE976" s="92"/>
      <c r="DF976" s="92"/>
      <c r="DG976" s="92"/>
      <c r="DH976" s="92"/>
      <c r="DI976" s="92"/>
      <c r="DJ976" s="92"/>
      <c r="DK976" s="92"/>
      <c r="DL976" s="92"/>
      <c r="DM976" s="92"/>
      <c r="DN976" s="92"/>
      <c r="DO976" s="92"/>
      <c r="DP976" s="92"/>
      <c r="DQ976" s="92"/>
      <c r="DR976" s="92"/>
      <c r="DS976" s="92"/>
      <c r="DT976" s="92"/>
      <c r="DU976" s="92"/>
      <c r="DV976" s="92"/>
      <c r="DW976" s="92"/>
      <c r="DX976" s="92"/>
      <c r="DY976" s="92"/>
      <c r="DZ976" s="92"/>
      <c r="EA976" s="92"/>
      <c r="EB976" s="92"/>
      <c r="EC976" s="92"/>
      <c r="ED976" s="92"/>
      <c r="EE976" s="114"/>
      <c r="ER976" s="31" t="str">
        <f>'Avoided Cost Case'!ER976</f>
        <v xml:space="preserve"> - </v>
      </c>
    </row>
    <row r="977" spans="1:148" hidden="1">
      <c r="C977" s="23" t="str">
        <f>'Avoided Cost Case'!C977</f>
        <v>Hermiston</v>
      </c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92"/>
      <c r="AF977" s="92"/>
      <c r="AG977" s="92"/>
      <c r="AH977" s="92"/>
      <c r="AI977" s="92"/>
      <c r="AJ977" s="92"/>
      <c r="AK977" s="92"/>
      <c r="AL977" s="92"/>
      <c r="AM977" s="92"/>
      <c r="AN977" s="92"/>
      <c r="AO977" s="92"/>
      <c r="AP977" s="92"/>
      <c r="AQ977" s="92"/>
      <c r="AR977" s="92"/>
      <c r="AS977" s="92"/>
      <c r="AT977" s="92"/>
      <c r="AU977" s="92"/>
      <c r="AV977" s="92"/>
      <c r="AW977" s="92"/>
      <c r="AX977" s="92"/>
      <c r="AY977" s="92"/>
      <c r="AZ977" s="92"/>
      <c r="BA977" s="92"/>
      <c r="BB977" s="92"/>
      <c r="BC977" s="92"/>
      <c r="BD977" s="92"/>
      <c r="BE977" s="92"/>
      <c r="BF977" s="92"/>
      <c r="BG977" s="92"/>
      <c r="BH977" s="92"/>
      <c r="BI977" s="92"/>
      <c r="BJ977" s="92"/>
      <c r="BK977" s="92"/>
      <c r="BL977" s="92"/>
      <c r="BM977" s="92"/>
      <c r="BN977" s="92"/>
      <c r="BO977" s="92"/>
      <c r="BP977" s="92"/>
      <c r="BQ977" s="92"/>
      <c r="BR977" s="92"/>
      <c r="BS977" s="92"/>
      <c r="BT977" s="92"/>
      <c r="BU977" s="92"/>
      <c r="BV977" s="92"/>
      <c r="BW977" s="92"/>
      <c r="BX977" s="92"/>
      <c r="BY977" s="92"/>
      <c r="BZ977" s="92"/>
      <c r="CA977" s="92"/>
      <c r="CB977" s="92"/>
      <c r="CC977" s="92"/>
      <c r="CD977" s="92"/>
      <c r="CE977" s="92"/>
      <c r="CF977" s="92"/>
      <c r="CG977" s="92"/>
      <c r="CH977" s="92"/>
      <c r="CI977" s="92"/>
      <c r="CJ977" s="92"/>
      <c r="CK977" s="92"/>
      <c r="CL977" s="92"/>
      <c r="CM977" s="92"/>
      <c r="CN977" s="92"/>
      <c r="CO977" s="92"/>
      <c r="CP977" s="92"/>
      <c r="CQ977" s="92"/>
      <c r="CR977" s="92"/>
      <c r="CS977" s="92"/>
      <c r="CT977" s="92"/>
      <c r="CU977" s="92"/>
      <c r="CV977" s="92"/>
      <c r="CW977" s="92"/>
      <c r="CX977" s="92"/>
      <c r="CY977" s="92"/>
      <c r="CZ977" s="92"/>
      <c r="DA977" s="92"/>
      <c r="DB977" s="92"/>
      <c r="DC977" s="92"/>
      <c r="DD977" s="92"/>
      <c r="DE977" s="92"/>
      <c r="DF977" s="92"/>
      <c r="DG977" s="92"/>
      <c r="DH977" s="92"/>
      <c r="DI977" s="92"/>
      <c r="DJ977" s="92"/>
      <c r="DK977" s="92"/>
      <c r="DL977" s="92"/>
      <c r="DM977" s="92"/>
      <c r="DN977" s="92"/>
      <c r="DO977" s="92"/>
      <c r="DP977" s="92"/>
      <c r="DQ977" s="92"/>
      <c r="DR977" s="92"/>
      <c r="DS977" s="92"/>
      <c r="DT977" s="92"/>
      <c r="DU977" s="92"/>
      <c r="DV977" s="92"/>
      <c r="DW977" s="92"/>
      <c r="DX977" s="92"/>
      <c r="DY977" s="92"/>
      <c r="DZ977" s="92"/>
      <c r="EA977" s="92"/>
      <c r="EB977" s="92"/>
      <c r="EC977" s="92"/>
      <c r="ED977" s="92"/>
      <c r="EE977" s="114"/>
      <c r="ER977" s="31" t="str">
        <f>'Avoided Cost Case'!ER977</f>
        <v xml:space="preserve"> - </v>
      </c>
    </row>
    <row r="978" spans="1:148" hidden="1">
      <c r="C978" s="23" t="str">
        <f>'Avoided Cost Case'!C978</f>
        <v>Lake Side 1</v>
      </c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  <c r="AQ978" s="92"/>
      <c r="AR978" s="92"/>
      <c r="AS978" s="92"/>
      <c r="AT978" s="92"/>
      <c r="AU978" s="92"/>
      <c r="AV978" s="92"/>
      <c r="AW978" s="92"/>
      <c r="AX978" s="92"/>
      <c r="AY978" s="92"/>
      <c r="AZ978" s="92"/>
      <c r="BA978" s="92"/>
      <c r="BB978" s="92"/>
      <c r="BC978" s="92"/>
      <c r="BD978" s="92"/>
      <c r="BE978" s="92"/>
      <c r="BF978" s="92"/>
      <c r="BG978" s="92"/>
      <c r="BH978" s="92"/>
      <c r="BI978" s="92"/>
      <c r="BJ978" s="92"/>
      <c r="BK978" s="92"/>
      <c r="BL978" s="92"/>
      <c r="BM978" s="92"/>
      <c r="BN978" s="92"/>
      <c r="BO978" s="92"/>
      <c r="BP978" s="92"/>
      <c r="BQ978" s="92"/>
      <c r="BR978" s="92"/>
      <c r="BS978" s="92"/>
      <c r="BT978" s="92"/>
      <c r="BU978" s="92"/>
      <c r="BV978" s="92"/>
      <c r="BW978" s="92"/>
      <c r="BX978" s="92"/>
      <c r="BY978" s="92"/>
      <c r="BZ978" s="92"/>
      <c r="CA978" s="92"/>
      <c r="CB978" s="92"/>
      <c r="CC978" s="92"/>
      <c r="CD978" s="92"/>
      <c r="CE978" s="92"/>
      <c r="CF978" s="92"/>
      <c r="CG978" s="92"/>
      <c r="CH978" s="92"/>
      <c r="CI978" s="92"/>
      <c r="CJ978" s="92"/>
      <c r="CK978" s="92"/>
      <c r="CL978" s="92"/>
      <c r="CM978" s="92"/>
      <c r="CN978" s="92"/>
      <c r="CO978" s="92"/>
      <c r="CP978" s="92"/>
      <c r="CQ978" s="92"/>
      <c r="CR978" s="92"/>
      <c r="CS978" s="92"/>
      <c r="CT978" s="92"/>
      <c r="CU978" s="92"/>
      <c r="CV978" s="92"/>
      <c r="CW978" s="92"/>
      <c r="CX978" s="92"/>
      <c r="CY978" s="92"/>
      <c r="CZ978" s="92"/>
      <c r="DA978" s="92"/>
      <c r="DB978" s="92"/>
      <c r="DC978" s="92"/>
      <c r="DD978" s="92"/>
      <c r="DE978" s="92"/>
      <c r="DF978" s="92"/>
      <c r="DG978" s="92"/>
      <c r="DH978" s="92"/>
      <c r="DI978" s="92"/>
      <c r="DJ978" s="92"/>
      <c r="DK978" s="92"/>
      <c r="DL978" s="92"/>
      <c r="DM978" s="92"/>
      <c r="DN978" s="92"/>
      <c r="DO978" s="92"/>
      <c r="DP978" s="92"/>
      <c r="DQ978" s="92"/>
      <c r="DR978" s="92"/>
      <c r="DS978" s="92"/>
      <c r="DT978" s="92"/>
      <c r="DU978" s="92"/>
      <c r="DV978" s="92"/>
      <c r="DW978" s="92"/>
      <c r="DX978" s="92"/>
      <c r="DY978" s="92"/>
      <c r="DZ978" s="92"/>
      <c r="EA978" s="92"/>
      <c r="EB978" s="92"/>
      <c r="EC978" s="92"/>
      <c r="ED978" s="92"/>
      <c r="EE978" s="114"/>
      <c r="ER978" s="31" t="str">
        <f>'Avoided Cost Case'!ER978</f>
        <v xml:space="preserve"> - </v>
      </c>
    </row>
    <row r="979" spans="1:148" hidden="1">
      <c r="C979" s="23" t="str">
        <f>'Avoided Cost Case'!C979</f>
        <v>Lake Side 2</v>
      </c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92"/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92"/>
      <c r="AQ979" s="92"/>
      <c r="AR979" s="92"/>
      <c r="AS979" s="92"/>
      <c r="AT979" s="92"/>
      <c r="AU979" s="92"/>
      <c r="AV979" s="92"/>
      <c r="AW979" s="92"/>
      <c r="AX979" s="92"/>
      <c r="AY979" s="92"/>
      <c r="AZ979" s="92"/>
      <c r="BA979" s="92"/>
      <c r="BB979" s="92"/>
      <c r="BC979" s="92"/>
      <c r="BD979" s="92"/>
      <c r="BE979" s="92"/>
      <c r="BF979" s="92"/>
      <c r="BG979" s="92"/>
      <c r="BH979" s="92"/>
      <c r="BI979" s="92"/>
      <c r="BJ979" s="92"/>
      <c r="BK979" s="92"/>
      <c r="BL979" s="92"/>
      <c r="BM979" s="92"/>
      <c r="BN979" s="92"/>
      <c r="BO979" s="92"/>
      <c r="BP979" s="92"/>
      <c r="BQ979" s="92"/>
      <c r="BR979" s="92"/>
      <c r="BS979" s="92"/>
      <c r="BT979" s="92"/>
      <c r="BU979" s="92"/>
      <c r="BV979" s="92"/>
      <c r="BW979" s="92"/>
      <c r="BX979" s="92"/>
      <c r="BY979" s="92"/>
      <c r="BZ979" s="92"/>
      <c r="CA979" s="92"/>
      <c r="CB979" s="92"/>
      <c r="CC979" s="92"/>
      <c r="CD979" s="92"/>
      <c r="CE979" s="92"/>
      <c r="CF979" s="92"/>
      <c r="CG979" s="92"/>
      <c r="CH979" s="92"/>
      <c r="CI979" s="92"/>
      <c r="CJ979" s="92"/>
      <c r="CK979" s="92"/>
      <c r="CL979" s="92"/>
      <c r="CM979" s="92"/>
      <c r="CN979" s="92"/>
      <c r="CO979" s="92"/>
      <c r="CP979" s="92"/>
      <c r="CQ979" s="92"/>
      <c r="CR979" s="92"/>
      <c r="CS979" s="92"/>
      <c r="CT979" s="92"/>
      <c r="CU979" s="92"/>
      <c r="CV979" s="92"/>
      <c r="CW979" s="92"/>
      <c r="CX979" s="92"/>
      <c r="CY979" s="92"/>
      <c r="CZ979" s="92"/>
      <c r="DA979" s="92"/>
      <c r="DB979" s="92"/>
      <c r="DC979" s="92"/>
      <c r="DD979" s="92"/>
      <c r="DE979" s="92"/>
      <c r="DF979" s="92"/>
      <c r="DG979" s="92"/>
      <c r="DH979" s="92"/>
      <c r="DI979" s="92"/>
      <c r="DJ979" s="92"/>
      <c r="DK979" s="92"/>
      <c r="DL979" s="92"/>
      <c r="DM979" s="92"/>
      <c r="DN979" s="92"/>
      <c r="DO979" s="92"/>
      <c r="DP979" s="92"/>
      <c r="DQ979" s="92"/>
      <c r="DR979" s="92"/>
      <c r="DS979" s="92"/>
      <c r="DT979" s="92"/>
      <c r="DU979" s="92"/>
      <c r="DV979" s="92"/>
      <c r="DW979" s="92"/>
      <c r="DX979" s="92"/>
      <c r="DY979" s="92"/>
      <c r="DZ979" s="92"/>
      <c r="EA979" s="92"/>
      <c r="EB979" s="92"/>
      <c r="EC979" s="92"/>
      <c r="ED979" s="92"/>
      <c r="EE979" s="114"/>
      <c r="ER979" s="31" t="str">
        <f>'Avoided Cost Case'!ER979</f>
        <v xml:space="preserve"> - </v>
      </c>
    </row>
    <row r="980" spans="1:148" hidden="1">
      <c r="C980" s="23" t="str">
        <f>'Avoided Cost Case'!C980</f>
        <v>Naughton - Gas</v>
      </c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92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2"/>
      <c r="AT980" s="92"/>
      <c r="AU980" s="92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2"/>
      <c r="BJ980" s="92"/>
      <c r="BK980" s="92"/>
      <c r="BL980" s="92"/>
      <c r="BM980" s="92"/>
      <c r="BN980" s="92"/>
      <c r="BO980" s="92"/>
      <c r="BP980" s="92"/>
      <c r="BQ980" s="92"/>
      <c r="BR980" s="92"/>
      <c r="BS980" s="92"/>
      <c r="BT980" s="92"/>
      <c r="BU980" s="92"/>
      <c r="BV980" s="92"/>
      <c r="BW980" s="92"/>
      <c r="BX980" s="92"/>
      <c r="BY980" s="92"/>
      <c r="BZ980" s="92"/>
      <c r="CA980" s="92"/>
      <c r="CB980" s="92"/>
      <c r="CC980" s="92"/>
      <c r="CD980" s="92"/>
      <c r="CE980" s="92"/>
      <c r="CF980" s="92"/>
      <c r="CG980" s="92"/>
      <c r="CH980" s="92"/>
      <c r="CI980" s="92"/>
      <c r="CJ980" s="92"/>
      <c r="CK980" s="92"/>
      <c r="CL980" s="92"/>
      <c r="CM980" s="92"/>
      <c r="CN980" s="92"/>
      <c r="CO980" s="92"/>
      <c r="CP980" s="92"/>
      <c r="CQ980" s="92"/>
      <c r="CR980" s="92"/>
      <c r="CS980" s="92"/>
      <c r="CT980" s="92"/>
      <c r="CU980" s="92"/>
      <c r="CV980" s="92"/>
      <c r="CW980" s="92"/>
      <c r="CX980" s="92"/>
      <c r="CY980" s="92"/>
      <c r="CZ980" s="92"/>
      <c r="DA980" s="92"/>
      <c r="DB980" s="92"/>
      <c r="DC980" s="92"/>
      <c r="DD980" s="92"/>
      <c r="DE980" s="92"/>
      <c r="DF980" s="92"/>
      <c r="DG980" s="92"/>
      <c r="DH980" s="92"/>
      <c r="DI980" s="92"/>
      <c r="DJ980" s="92"/>
      <c r="DK980" s="92"/>
      <c r="DL980" s="92"/>
      <c r="DM980" s="92"/>
      <c r="DN980" s="92"/>
      <c r="DO980" s="92"/>
      <c r="DP980" s="92"/>
      <c r="DQ980" s="92"/>
      <c r="DR980" s="92"/>
      <c r="DS980" s="92"/>
      <c r="DT980" s="92"/>
      <c r="DU980" s="92"/>
      <c r="DV980" s="92"/>
      <c r="DW980" s="92"/>
      <c r="DX980" s="92"/>
      <c r="DY980" s="92"/>
      <c r="DZ980" s="92"/>
      <c r="EA980" s="92"/>
      <c r="EB980" s="92"/>
      <c r="EC980" s="92"/>
      <c r="ED980" s="92"/>
      <c r="EE980" s="114"/>
      <c r="ER980" s="31" t="str">
        <f>'Avoided Cost Case'!ER980</f>
        <v xml:space="preserve"> - </v>
      </c>
    </row>
    <row r="981" spans="1:148" hidden="1"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  <c r="AL981" s="106"/>
      <c r="AM981" s="106"/>
      <c r="AN981" s="106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  <c r="BY981" s="106"/>
      <c r="BZ981" s="106"/>
      <c r="CA981" s="106"/>
      <c r="CB981" s="106"/>
      <c r="CC981" s="106"/>
      <c r="CD981" s="106"/>
      <c r="CE981" s="106"/>
      <c r="CF981" s="106"/>
      <c r="CG981" s="106"/>
      <c r="CH981" s="106"/>
      <c r="CI981" s="106"/>
      <c r="CJ981" s="106"/>
      <c r="CK981" s="106"/>
      <c r="CL981" s="106"/>
      <c r="CM981" s="106"/>
      <c r="CN981" s="106"/>
      <c r="CO981" s="106"/>
      <c r="CP981" s="106"/>
      <c r="CQ981" s="106"/>
      <c r="CR981" s="106"/>
      <c r="CS981" s="106"/>
      <c r="CT981" s="106"/>
      <c r="CU981" s="106"/>
      <c r="CV981" s="106"/>
      <c r="CW981" s="106"/>
      <c r="CX981" s="106"/>
      <c r="CY981" s="106"/>
      <c r="CZ981" s="106"/>
      <c r="DA981" s="106"/>
      <c r="DB981" s="106"/>
      <c r="DC981" s="106"/>
      <c r="DD981" s="106"/>
      <c r="DE981" s="106"/>
      <c r="DF981" s="106"/>
      <c r="DG981" s="106"/>
      <c r="DH981" s="106"/>
      <c r="DI981" s="106"/>
      <c r="DJ981" s="106"/>
      <c r="DK981" s="106"/>
      <c r="DL981" s="106"/>
      <c r="DM981" s="106"/>
      <c r="DN981" s="106"/>
      <c r="DO981" s="106"/>
      <c r="DP981" s="106"/>
      <c r="DQ981" s="106"/>
      <c r="DR981" s="106"/>
      <c r="DS981" s="106"/>
      <c r="DT981" s="106"/>
      <c r="DU981" s="106"/>
      <c r="DV981" s="106"/>
      <c r="DW981" s="106"/>
      <c r="DX981" s="106"/>
      <c r="DY981" s="106"/>
      <c r="DZ981" s="106"/>
      <c r="EA981" s="106"/>
      <c r="EB981" s="106"/>
      <c r="EC981" s="106"/>
      <c r="ED981" s="106"/>
      <c r="ER981" s="55"/>
    </row>
    <row r="982" spans="1:148" s="22" customFormat="1" ht="15.75" hidden="1">
      <c r="A982" s="17" t="str">
        <f>'Avoided Cost Case'!A982&amp;"     Rounded"</f>
        <v>IRP Resources     Rounded</v>
      </c>
      <c r="C982" s="23"/>
      <c r="E982" s="150"/>
      <c r="F982" s="150"/>
      <c r="G982" s="150"/>
      <c r="H982" s="150"/>
      <c r="I982" s="150"/>
      <c r="J982" s="150"/>
      <c r="K982" s="150"/>
      <c r="L982" s="150"/>
      <c r="M982" s="150"/>
      <c r="N982" s="150"/>
      <c r="O982" s="150"/>
      <c r="P982" s="150"/>
      <c r="Q982" s="150"/>
      <c r="R982" s="150"/>
      <c r="S982" s="150"/>
      <c r="T982" s="150"/>
      <c r="U982" s="150"/>
      <c r="V982" s="150"/>
      <c r="W982" s="150"/>
      <c r="X982" s="150"/>
      <c r="Y982" s="150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07"/>
      <c r="EG982" s="58"/>
      <c r="EH982" s="58"/>
      <c r="EI982" s="58"/>
      <c r="EJ982" s="58"/>
      <c r="EK982" s="58"/>
      <c r="EL982" s="58"/>
      <c r="EM982" s="58"/>
      <c r="EN982" s="58"/>
      <c r="EO982" s="58"/>
      <c r="EP982" s="58"/>
      <c r="EQ982" s="58"/>
      <c r="ER982" s="156" t="str">
        <f>'Avoided Cost Case'!ER982</f>
        <v xml:space="preserve"> - </v>
      </c>
    </row>
    <row r="983" spans="1:148" s="22" customFormat="1" hidden="1">
      <c r="A983" s="3"/>
      <c r="B983" s="23"/>
      <c r="C983" s="23" t="str">
        <f>'Avoided Cost Case'!C983</f>
        <v>IRP - FOT - East Side - 3Q</v>
      </c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92"/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92"/>
      <c r="AQ983" s="92"/>
      <c r="AR983" s="92"/>
      <c r="AS983" s="92"/>
      <c r="AT983" s="92"/>
      <c r="AU983" s="92"/>
      <c r="AV983" s="92"/>
      <c r="AW983" s="92"/>
      <c r="AX983" s="92"/>
      <c r="AY983" s="92"/>
      <c r="AZ983" s="92"/>
      <c r="BA983" s="92"/>
      <c r="BB983" s="92"/>
      <c r="BC983" s="92"/>
      <c r="BD983" s="92"/>
      <c r="BE983" s="92"/>
      <c r="BF983" s="92"/>
      <c r="BG983" s="92"/>
      <c r="BH983" s="92"/>
      <c r="BI983" s="92"/>
      <c r="BJ983" s="92"/>
      <c r="BK983" s="92"/>
      <c r="BL983" s="92"/>
      <c r="BM983" s="92"/>
      <c r="BN983" s="92"/>
      <c r="BO983" s="92"/>
      <c r="BP983" s="92"/>
      <c r="BQ983" s="92"/>
      <c r="BR983" s="92"/>
      <c r="BS983" s="92"/>
      <c r="BT983" s="92"/>
      <c r="BU983" s="92"/>
      <c r="BV983" s="92"/>
      <c r="BW983" s="92"/>
      <c r="BX983" s="92"/>
      <c r="BY983" s="92"/>
      <c r="BZ983" s="92"/>
      <c r="CA983" s="92"/>
      <c r="CB983" s="92"/>
      <c r="CC983" s="92"/>
      <c r="CD983" s="92"/>
      <c r="CE983" s="92"/>
      <c r="CF983" s="92"/>
      <c r="CG983" s="92"/>
      <c r="CH983" s="92"/>
      <c r="CI983" s="92"/>
      <c r="CJ983" s="92"/>
      <c r="CK983" s="92"/>
      <c r="CL983" s="92"/>
      <c r="CM983" s="92"/>
      <c r="CN983" s="92"/>
      <c r="CO983" s="92"/>
      <c r="CP983" s="92"/>
      <c r="CQ983" s="92"/>
      <c r="CR983" s="92"/>
      <c r="CS983" s="92"/>
      <c r="CT983" s="92"/>
      <c r="CU983" s="92"/>
      <c r="CV983" s="92"/>
      <c r="CW983" s="92"/>
      <c r="CX983" s="92"/>
      <c r="CY983" s="92"/>
      <c r="CZ983" s="92"/>
      <c r="DA983" s="92"/>
      <c r="DB983" s="92"/>
      <c r="DC983" s="92"/>
      <c r="DD983" s="92"/>
      <c r="DE983" s="92"/>
      <c r="DF983" s="92"/>
      <c r="DG983" s="92"/>
      <c r="DH983" s="92"/>
      <c r="DI983" s="92"/>
      <c r="DJ983" s="92"/>
      <c r="DK983" s="92"/>
      <c r="DL983" s="92"/>
      <c r="DM983" s="92"/>
      <c r="DN983" s="92"/>
      <c r="DO983" s="92"/>
      <c r="DP983" s="92"/>
      <c r="DQ983" s="92"/>
      <c r="DR983" s="92"/>
      <c r="DS983" s="92"/>
      <c r="DT983" s="92"/>
      <c r="DU983" s="92"/>
      <c r="DV983" s="92"/>
      <c r="DW983" s="92"/>
      <c r="DX983" s="92"/>
      <c r="DY983" s="92"/>
      <c r="DZ983" s="92"/>
      <c r="EA983" s="92"/>
      <c r="EB983" s="92"/>
      <c r="EC983" s="92"/>
      <c r="ED983" s="92"/>
      <c r="EE983" s="114"/>
      <c r="EG983" s="58"/>
      <c r="EH983" s="58"/>
      <c r="EI983" s="58"/>
      <c r="EJ983" s="58"/>
      <c r="EK983" s="58"/>
      <c r="EL983" s="58"/>
      <c r="EM983" s="58"/>
      <c r="EN983" s="58"/>
      <c r="EO983" s="58"/>
      <c r="EP983" s="58"/>
      <c r="EQ983" s="58"/>
      <c r="ER983" s="31" t="str">
        <f>'Avoided Cost Case'!ER983</f>
        <v xml:space="preserve"> - </v>
      </c>
    </row>
    <row r="984" spans="1:148" s="22" customFormat="1" hidden="1">
      <c r="A984" s="3"/>
      <c r="B984" s="23"/>
      <c r="C984" s="23" t="str">
        <f>'Avoided Cost Case'!C984</f>
        <v>IRP - FOT - West Side - 3Q</v>
      </c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92"/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92"/>
      <c r="AQ984" s="92"/>
      <c r="AR984" s="92"/>
      <c r="AS984" s="92"/>
      <c r="AT984" s="92"/>
      <c r="AU984" s="92"/>
      <c r="AV984" s="92"/>
      <c r="AW984" s="92"/>
      <c r="AX984" s="92"/>
      <c r="AY984" s="92"/>
      <c r="AZ984" s="92"/>
      <c r="BA984" s="92"/>
      <c r="BB984" s="92"/>
      <c r="BC984" s="92"/>
      <c r="BD984" s="92"/>
      <c r="BE984" s="92"/>
      <c r="BF984" s="92"/>
      <c r="BG984" s="92"/>
      <c r="BH984" s="92"/>
      <c r="BI984" s="92"/>
      <c r="BJ984" s="92"/>
      <c r="BK984" s="92"/>
      <c r="BL984" s="92"/>
      <c r="BM984" s="92"/>
      <c r="BN984" s="92"/>
      <c r="BO984" s="92"/>
      <c r="BP984" s="92"/>
      <c r="BQ984" s="92"/>
      <c r="BR984" s="92"/>
      <c r="BS984" s="92"/>
      <c r="BT984" s="92"/>
      <c r="BU984" s="92"/>
      <c r="BV984" s="92"/>
      <c r="BW984" s="92"/>
      <c r="BX984" s="92"/>
      <c r="BY984" s="92"/>
      <c r="BZ984" s="92"/>
      <c r="CA984" s="92"/>
      <c r="CB984" s="92"/>
      <c r="CC984" s="92"/>
      <c r="CD984" s="92"/>
      <c r="CE984" s="92"/>
      <c r="CF984" s="92"/>
      <c r="CG984" s="92"/>
      <c r="CH984" s="92"/>
      <c r="CI984" s="92"/>
      <c r="CJ984" s="92"/>
      <c r="CK984" s="92"/>
      <c r="CL984" s="92"/>
      <c r="CM984" s="92"/>
      <c r="CN984" s="92"/>
      <c r="CO984" s="92"/>
      <c r="CP984" s="92"/>
      <c r="CQ984" s="92"/>
      <c r="CR984" s="92"/>
      <c r="CS984" s="92"/>
      <c r="CT984" s="92"/>
      <c r="CU984" s="92"/>
      <c r="CV984" s="92"/>
      <c r="CW984" s="92"/>
      <c r="CX984" s="92"/>
      <c r="CY984" s="92"/>
      <c r="CZ984" s="92"/>
      <c r="DA984" s="92"/>
      <c r="DB984" s="92"/>
      <c r="DC984" s="92"/>
      <c r="DD984" s="92"/>
      <c r="DE984" s="92"/>
      <c r="DF984" s="92"/>
      <c r="DG984" s="92"/>
      <c r="DH984" s="92"/>
      <c r="DI984" s="92"/>
      <c r="DJ984" s="92"/>
      <c r="DK984" s="92"/>
      <c r="DL984" s="92"/>
      <c r="DM984" s="92"/>
      <c r="DN984" s="92"/>
      <c r="DO984" s="92"/>
      <c r="DP984" s="92"/>
      <c r="DQ984" s="92"/>
      <c r="DR984" s="92"/>
      <c r="DS984" s="92"/>
      <c r="DT984" s="92"/>
      <c r="DU984" s="92"/>
      <c r="DV984" s="92"/>
      <c r="DW984" s="92"/>
      <c r="DX984" s="92"/>
      <c r="DY984" s="92"/>
      <c r="DZ984" s="92"/>
      <c r="EA984" s="92"/>
      <c r="EB984" s="92"/>
      <c r="EC984" s="92"/>
      <c r="ED984" s="92"/>
      <c r="EE984" s="114"/>
      <c r="EG984" s="58"/>
      <c r="EH984" s="58"/>
      <c r="EI984" s="58"/>
      <c r="EJ984" s="58"/>
      <c r="EK984" s="58"/>
      <c r="EL984" s="58"/>
      <c r="EM984" s="58"/>
      <c r="EN984" s="58"/>
      <c r="EO984" s="58"/>
      <c r="EP984" s="58"/>
      <c r="EQ984" s="58"/>
      <c r="ER984" s="31" t="str">
        <f>'Avoided Cost Case'!ER984</f>
        <v xml:space="preserve"> - </v>
      </c>
    </row>
    <row r="985" spans="1:148" s="22" customFormat="1" hidden="1">
      <c r="A985" s="3"/>
      <c r="B985" s="23"/>
      <c r="C985" s="23" t="str">
        <f>'Avoided Cost Case'!C985</f>
        <v>IRP - Biomass - Not used</v>
      </c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92"/>
      <c r="AF985" s="92"/>
      <c r="AG985" s="92"/>
      <c r="AH985" s="92"/>
      <c r="AI985" s="92"/>
      <c r="AJ985" s="92"/>
      <c r="AK985" s="92"/>
      <c r="AL985" s="92"/>
      <c r="AM985" s="92"/>
      <c r="AN985" s="92"/>
      <c r="AO985" s="92"/>
      <c r="AP985" s="92"/>
      <c r="AQ985" s="92"/>
      <c r="AR985" s="92"/>
      <c r="AS985" s="92"/>
      <c r="AT985" s="92"/>
      <c r="AU985" s="92"/>
      <c r="AV985" s="92"/>
      <c r="AW985" s="92"/>
      <c r="AX985" s="92"/>
      <c r="AY985" s="92"/>
      <c r="AZ985" s="92"/>
      <c r="BA985" s="92"/>
      <c r="BB985" s="92"/>
      <c r="BC985" s="92"/>
      <c r="BD985" s="92"/>
      <c r="BE985" s="92"/>
      <c r="BF985" s="92"/>
      <c r="BG985" s="92"/>
      <c r="BH985" s="92"/>
      <c r="BI985" s="92"/>
      <c r="BJ985" s="92"/>
      <c r="BK985" s="92"/>
      <c r="BL985" s="92"/>
      <c r="BM985" s="92"/>
      <c r="BN985" s="92"/>
      <c r="BO985" s="92"/>
      <c r="BP985" s="92"/>
      <c r="BQ985" s="92"/>
      <c r="BR985" s="92"/>
      <c r="BS985" s="92"/>
      <c r="BT985" s="92"/>
      <c r="BU985" s="92"/>
      <c r="BV985" s="92"/>
      <c r="BW985" s="92"/>
      <c r="BX985" s="92"/>
      <c r="BY985" s="92"/>
      <c r="BZ985" s="92"/>
      <c r="CA985" s="92"/>
      <c r="CB985" s="92"/>
      <c r="CC985" s="92"/>
      <c r="CD985" s="92"/>
      <c r="CE985" s="92"/>
      <c r="CF985" s="92"/>
      <c r="CG985" s="92"/>
      <c r="CH985" s="92"/>
      <c r="CI985" s="92"/>
      <c r="CJ985" s="92"/>
      <c r="CK985" s="92"/>
      <c r="CL985" s="92"/>
      <c r="CM985" s="92"/>
      <c r="CN985" s="92"/>
      <c r="CO985" s="92"/>
      <c r="CP985" s="92"/>
      <c r="CQ985" s="92"/>
      <c r="CR985" s="92"/>
      <c r="CS985" s="92"/>
      <c r="CT985" s="92"/>
      <c r="CU985" s="92"/>
      <c r="CV985" s="92"/>
      <c r="CW985" s="92"/>
      <c r="CX985" s="92"/>
      <c r="CY985" s="92"/>
      <c r="CZ985" s="92"/>
      <c r="DA985" s="92"/>
      <c r="DB985" s="92"/>
      <c r="DC985" s="92"/>
      <c r="DD985" s="92"/>
      <c r="DE985" s="92"/>
      <c r="DF985" s="92"/>
      <c r="DG985" s="92"/>
      <c r="DH985" s="92"/>
      <c r="DI985" s="92"/>
      <c r="DJ985" s="92"/>
      <c r="DK985" s="92"/>
      <c r="DL985" s="92"/>
      <c r="DM985" s="92"/>
      <c r="DN985" s="92"/>
      <c r="DO985" s="92"/>
      <c r="DP985" s="92"/>
      <c r="DQ985" s="92"/>
      <c r="DR985" s="92"/>
      <c r="DS985" s="92"/>
      <c r="DT985" s="92"/>
      <c r="DU985" s="92"/>
      <c r="DV985" s="92"/>
      <c r="DW985" s="92"/>
      <c r="DX985" s="92"/>
      <c r="DY985" s="92"/>
      <c r="DZ985" s="92"/>
      <c r="EA985" s="92"/>
      <c r="EB985" s="92"/>
      <c r="EC985" s="92"/>
      <c r="ED985" s="92"/>
      <c r="EE985" s="114"/>
      <c r="EG985" s="58"/>
      <c r="EH985" s="58"/>
      <c r="EI985" s="58"/>
      <c r="EJ985" s="58"/>
      <c r="EK985" s="58"/>
      <c r="EL985" s="58"/>
      <c r="EM985" s="58"/>
      <c r="EN985" s="58"/>
      <c r="EO985" s="58"/>
      <c r="EP985" s="58"/>
      <c r="EQ985" s="58"/>
      <c r="ER985" s="31" t="str">
        <f>'Avoided Cost Case'!ER985</f>
        <v>Hide Row</v>
      </c>
    </row>
    <row r="986" spans="1:148" s="22" customFormat="1" hidden="1">
      <c r="A986" s="3"/>
      <c r="B986" s="23"/>
      <c r="C986" s="23" t="str">
        <f>'Avoided Cost Case'!C986</f>
        <v>IRP - Solar</v>
      </c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92"/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92"/>
      <c r="AQ986" s="92"/>
      <c r="AR986" s="92"/>
      <c r="AS986" s="92"/>
      <c r="AT986" s="92"/>
      <c r="AU986" s="92"/>
      <c r="AV986" s="92"/>
      <c r="AW986" s="92"/>
      <c r="AX986" s="92"/>
      <c r="AY986" s="92"/>
      <c r="AZ986" s="92"/>
      <c r="BA986" s="92"/>
      <c r="BB986" s="92"/>
      <c r="BC986" s="92"/>
      <c r="BD986" s="92"/>
      <c r="BE986" s="92"/>
      <c r="BF986" s="92"/>
      <c r="BG986" s="92"/>
      <c r="BH986" s="92"/>
      <c r="BI986" s="92"/>
      <c r="BJ986" s="92"/>
      <c r="BK986" s="92"/>
      <c r="BL986" s="92"/>
      <c r="BM986" s="92"/>
      <c r="BN986" s="92"/>
      <c r="BO986" s="92"/>
      <c r="BP986" s="92"/>
      <c r="BQ986" s="92"/>
      <c r="BR986" s="92"/>
      <c r="BS986" s="92"/>
      <c r="BT986" s="92"/>
      <c r="BU986" s="92"/>
      <c r="BV986" s="92"/>
      <c r="BW986" s="92"/>
      <c r="BX986" s="92"/>
      <c r="BY986" s="92"/>
      <c r="BZ986" s="92"/>
      <c r="CA986" s="92"/>
      <c r="CB986" s="92"/>
      <c r="CC986" s="92"/>
      <c r="CD986" s="92"/>
      <c r="CE986" s="92"/>
      <c r="CF986" s="92"/>
      <c r="CG986" s="92"/>
      <c r="CH986" s="92"/>
      <c r="CI986" s="92"/>
      <c r="CJ986" s="92"/>
      <c r="CK986" s="92"/>
      <c r="CL986" s="92"/>
      <c r="CM986" s="92"/>
      <c r="CN986" s="92"/>
      <c r="CO986" s="92"/>
      <c r="CP986" s="92"/>
      <c r="CQ986" s="92"/>
      <c r="CR986" s="92"/>
      <c r="CS986" s="92"/>
      <c r="CT986" s="92"/>
      <c r="CU986" s="92"/>
      <c r="CV986" s="92"/>
      <c r="CW986" s="92"/>
      <c r="CX986" s="92"/>
      <c r="CY986" s="92"/>
      <c r="CZ986" s="92"/>
      <c r="DA986" s="92"/>
      <c r="DB986" s="92"/>
      <c r="DC986" s="92"/>
      <c r="DD986" s="92"/>
      <c r="DE986" s="92"/>
      <c r="DF986" s="92"/>
      <c r="DG986" s="92"/>
      <c r="DH986" s="92"/>
      <c r="DI986" s="92"/>
      <c r="DJ986" s="92"/>
      <c r="DK986" s="92"/>
      <c r="DL986" s="92"/>
      <c r="DM986" s="92"/>
      <c r="DN986" s="92"/>
      <c r="DO986" s="92"/>
      <c r="DP986" s="92"/>
      <c r="DQ986" s="92"/>
      <c r="DR986" s="92"/>
      <c r="DS986" s="92"/>
      <c r="DT986" s="92"/>
      <c r="DU986" s="92"/>
      <c r="DV986" s="92"/>
      <c r="DW986" s="92"/>
      <c r="DX986" s="92"/>
      <c r="DY986" s="92"/>
      <c r="DZ986" s="92"/>
      <c r="EA986" s="92"/>
      <c r="EB986" s="92"/>
      <c r="EC986" s="92"/>
      <c r="ED986" s="92"/>
      <c r="EE986" s="114"/>
      <c r="EG986" s="58"/>
      <c r="EH986" s="58"/>
      <c r="EI986" s="58"/>
      <c r="EJ986" s="58"/>
      <c r="EK986" s="58"/>
      <c r="EL986" s="58"/>
      <c r="EM986" s="58"/>
      <c r="EN986" s="58"/>
      <c r="EO986" s="58"/>
      <c r="EP986" s="58"/>
      <c r="EQ986" s="58"/>
      <c r="ER986" s="31" t="str">
        <f>'Avoided Cost Case'!ER986</f>
        <v xml:space="preserve"> - </v>
      </c>
    </row>
    <row r="987" spans="1:148" s="22" customFormat="1" hidden="1">
      <c r="A987" s="3"/>
      <c r="B987" s="23"/>
      <c r="C987" s="23" t="str">
        <f>'Avoided Cost Case'!C987</f>
        <v>IRP - Wind  - Not Used</v>
      </c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  <c r="AY987" s="92"/>
      <c r="AZ987" s="92"/>
      <c r="BA987" s="92"/>
      <c r="BB987" s="92"/>
      <c r="BC987" s="92"/>
      <c r="BD987" s="92"/>
      <c r="BE987" s="92"/>
      <c r="BF987" s="92"/>
      <c r="BG987" s="92"/>
      <c r="BH987" s="92"/>
      <c r="BI987" s="92"/>
      <c r="BJ987" s="92"/>
      <c r="BK987" s="92"/>
      <c r="BL987" s="92"/>
      <c r="BM987" s="92"/>
      <c r="BN987" s="92"/>
      <c r="BO987" s="92"/>
      <c r="BP987" s="92"/>
      <c r="BQ987" s="92"/>
      <c r="BR987" s="92"/>
      <c r="BS987" s="92"/>
      <c r="BT987" s="92"/>
      <c r="BU987" s="92"/>
      <c r="BV987" s="92"/>
      <c r="BW987" s="92"/>
      <c r="BX987" s="92"/>
      <c r="BY987" s="92"/>
      <c r="BZ987" s="92"/>
      <c r="CA987" s="92"/>
      <c r="CB987" s="92"/>
      <c r="CC987" s="92"/>
      <c r="CD987" s="92"/>
      <c r="CE987" s="92"/>
      <c r="CF987" s="92"/>
      <c r="CG987" s="92"/>
      <c r="CH987" s="92"/>
      <c r="CI987" s="92"/>
      <c r="CJ987" s="92"/>
      <c r="CK987" s="92"/>
      <c r="CL987" s="92"/>
      <c r="CM987" s="92"/>
      <c r="CN987" s="92"/>
      <c r="CO987" s="92"/>
      <c r="CP987" s="92"/>
      <c r="CQ987" s="92"/>
      <c r="CR987" s="92"/>
      <c r="CS987" s="92"/>
      <c r="CT987" s="92"/>
      <c r="CU987" s="92"/>
      <c r="CV987" s="92"/>
      <c r="CW987" s="92"/>
      <c r="CX987" s="92"/>
      <c r="CY987" s="92"/>
      <c r="CZ987" s="92"/>
      <c r="DA987" s="92"/>
      <c r="DB987" s="92"/>
      <c r="DC987" s="92"/>
      <c r="DD987" s="92"/>
      <c r="DE987" s="92"/>
      <c r="DF987" s="92"/>
      <c r="DG987" s="92"/>
      <c r="DH987" s="92"/>
      <c r="DI987" s="92"/>
      <c r="DJ987" s="92"/>
      <c r="DK987" s="92"/>
      <c r="DL987" s="92"/>
      <c r="DM987" s="92"/>
      <c r="DN987" s="92"/>
      <c r="DO987" s="92"/>
      <c r="DP987" s="92"/>
      <c r="DQ987" s="92"/>
      <c r="DR987" s="92"/>
      <c r="DS987" s="92"/>
      <c r="DT987" s="92"/>
      <c r="DU987" s="92"/>
      <c r="DV987" s="92"/>
      <c r="DW987" s="92"/>
      <c r="DX987" s="92"/>
      <c r="DY987" s="92"/>
      <c r="DZ987" s="92"/>
      <c r="EA987" s="92"/>
      <c r="EB987" s="92"/>
      <c r="EC987" s="92"/>
      <c r="ED987" s="92"/>
      <c r="EE987" s="114"/>
      <c r="EG987" s="58"/>
      <c r="EH987" s="58"/>
      <c r="EI987" s="58"/>
      <c r="EJ987" s="58"/>
      <c r="EK987" s="58"/>
      <c r="EL987" s="58"/>
      <c r="EM987" s="58"/>
      <c r="EN987" s="58"/>
      <c r="EO987" s="58"/>
      <c r="EP987" s="58"/>
      <c r="EQ987" s="58"/>
      <c r="ER987" s="31" t="str">
        <f>'Avoided Cost Case'!ER987</f>
        <v>Hide Row</v>
      </c>
    </row>
    <row r="988" spans="1:148" s="22" customFormat="1" hidden="1">
      <c r="A988" s="3"/>
      <c r="B988" s="23"/>
      <c r="C988" s="23" t="str">
        <f>'Avoided Cost Case'!C988</f>
        <v>IRP15 - 423 MW CCCT - Wyo NE</v>
      </c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92"/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92"/>
      <c r="AQ988" s="92"/>
      <c r="AR988" s="92"/>
      <c r="AS988" s="92"/>
      <c r="AT988" s="92"/>
      <c r="AU988" s="92"/>
      <c r="AV988" s="92"/>
      <c r="AW988" s="92"/>
      <c r="AX988" s="92"/>
      <c r="AY988" s="92"/>
      <c r="AZ988" s="92"/>
      <c r="BA988" s="92"/>
      <c r="BB988" s="92"/>
      <c r="BC988" s="92"/>
      <c r="BD988" s="92"/>
      <c r="BE988" s="92"/>
      <c r="BF988" s="92"/>
      <c r="BG988" s="92"/>
      <c r="BH988" s="92"/>
      <c r="BI988" s="92"/>
      <c r="BJ988" s="92"/>
      <c r="BK988" s="92"/>
      <c r="BL988" s="92"/>
      <c r="BM988" s="92"/>
      <c r="BN988" s="92"/>
      <c r="BO988" s="92"/>
      <c r="BP988" s="92"/>
      <c r="BQ988" s="92"/>
      <c r="BR988" s="92"/>
      <c r="BS988" s="92"/>
      <c r="BT988" s="92"/>
      <c r="BU988" s="92"/>
      <c r="BV988" s="92"/>
      <c r="BW988" s="92"/>
      <c r="BX988" s="92"/>
      <c r="BY988" s="92"/>
      <c r="BZ988" s="92"/>
      <c r="CA988" s="92"/>
      <c r="CB988" s="92"/>
      <c r="CC988" s="92"/>
      <c r="CD988" s="92"/>
      <c r="CE988" s="92"/>
      <c r="CF988" s="92"/>
      <c r="CG988" s="92"/>
      <c r="CH988" s="92"/>
      <c r="CI988" s="92"/>
      <c r="CJ988" s="92"/>
      <c r="CK988" s="92"/>
      <c r="CL988" s="92"/>
      <c r="CM988" s="92"/>
      <c r="CN988" s="92"/>
      <c r="CO988" s="92"/>
      <c r="CP988" s="92"/>
      <c r="CQ988" s="92"/>
      <c r="CR988" s="92"/>
      <c r="CS988" s="92"/>
      <c r="CT988" s="92"/>
      <c r="CU988" s="92"/>
      <c r="CV988" s="92"/>
      <c r="CW988" s="92"/>
      <c r="CX988" s="92"/>
      <c r="CY988" s="92"/>
      <c r="CZ988" s="92"/>
      <c r="DA988" s="92"/>
      <c r="DB988" s="92"/>
      <c r="DC988" s="92"/>
      <c r="DD988" s="92"/>
      <c r="DE988" s="92"/>
      <c r="DF988" s="92"/>
      <c r="DG988" s="92"/>
      <c r="DH988" s="92"/>
      <c r="DI988" s="92"/>
      <c r="DJ988" s="92"/>
      <c r="DK988" s="92"/>
      <c r="DL988" s="92"/>
      <c r="DM988" s="92"/>
      <c r="DN988" s="92"/>
      <c r="DO988" s="92"/>
      <c r="DP988" s="92"/>
      <c r="DQ988" s="92"/>
      <c r="DR988" s="92"/>
      <c r="DS988" s="92"/>
      <c r="DT988" s="92"/>
      <c r="DU988" s="92"/>
      <c r="DV988" s="92"/>
      <c r="DW988" s="92"/>
      <c r="DX988" s="92"/>
      <c r="DY988" s="92"/>
      <c r="DZ988" s="92"/>
      <c r="EA988" s="92"/>
      <c r="EB988" s="92"/>
      <c r="EC988" s="92"/>
      <c r="ED988" s="92"/>
      <c r="EE988" s="114"/>
      <c r="EG988" s="58"/>
      <c r="EH988" s="58"/>
      <c r="EI988" s="58"/>
      <c r="EJ988" s="58"/>
      <c r="EK988" s="58"/>
      <c r="EL988" s="58"/>
      <c r="EM988" s="58"/>
      <c r="EN988" s="58"/>
      <c r="EO988" s="58"/>
      <c r="EP988" s="58"/>
      <c r="EQ988" s="58"/>
      <c r="ER988" s="31" t="str">
        <f>'Avoided Cost Case'!ER988</f>
        <v>Hide Row</v>
      </c>
    </row>
    <row r="989" spans="1:148" s="22" customFormat="1" hidden="1">
      <c r="A989" s="3"/>
      <c r="B989" s="23"/>
      <c r="C989" s="23" t="str">
        <f>'Avoided Cost Case'!C989</f>
        <v>IRP15 - 423 MW CCCT - Clvr 1</v>
      </c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92"/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92"/>
      <c r="AQ989" s="92"/>
      <c r="AR989" s="92"/>
      <c r="AS989" s="92"/>
      <c r="AT989" s="92"/>
      <c r="AU989" s="92"/>
      <c r="AV989" s="92"/>
      <c r="AW989" s="92"/>
      <c r="AX989" s="92"/>
      <c r="AY989" s="92"/>
      <c r="AZ989" s="92"/>
      <c r="BA989" s="92"/>
      <c r="BB989" s="92"/>
      <c r="BC989" s="92"/>
      <c r="BD989" s="92"/>
      <c r="BE989" s="92"/>
      <c r="BF989" s="92"/>
      <c r="BG989" s="92"/>
      <c r="BH989" s="92"/>
      <c r="BI989" s="92"/>
      <c r="BJ989" s="92"/>
      <c r="BK989" s="92"/>
      <c r="BL989" s="92"/>
      <c r="BM989" s="92"/>
      <c r="BN989" s="92"/>
      <c r="BO989" s="92"/>
      <c r="BP989" s="92"/>
      <c r="BQ989" s="92"/>
      <c r="BR989" s="92"/>
      <c r="BS989" s="92"/>
      <c r="BT989" s="92"/>
      <c r="BU989" s="92"/>
      <c r="BV989" s="92"/>
      <c r="BW989" s="92"/>
      <c r="BX989" s="92"/>
      <c r="BY989" s="92"/>
      <c r="BZ989" s="92"/>
      <c r="CA989" s="92"/>
      <c r="CB989" s="92"/>
      <c r="CC989" s="92"/>
      <c r="CD989" s="92"/>
      <c r="CE989" s="92"/>
      <c r="CF989" s="92"/>
      <c r="CG989" s="92"/>
      <c r="CH989" s="92"/>
      <c r="CI989" s="92"/>
      <c r="CJ989" s="92"/>
      <c r="CK989" s="92"/>
      <c r="CL989" s="92"/>
      <c r="CM989" s="92"/>
      <c r="CN989" s="92"/>
      <c r="CO989" s="92"/>
      <c r="CP989" s="92"/>
      <c r="CQ989" s="92"/>
      <c r="CR989" s="92"/>
      <c r="CS989" s="92"/>
      <c r="CT989" s="92"/>
      <c r="CU989" s="92"/>
      <c r="CV989" s="92"/>
      <c r="CW989" s="92"/>
      <c r="CX989" s="92"/>
      <c r="CY989" s="92"/>
      <c r="CZ989" s="92"/>
      <c r="DA989" s="92"/>
      <c r="DB989" s="92"/>
      <c r="DC989" s="92"/>
      <c r="DD989" s="92"/>
      <c r="DE989" s="92"/>
      <c r="DF989" s="92"/>
      <c r="DG989" s="92"/>
      <c r="DH989" s="92"/>
      <c r="DI989" s="92"/>
      <c r="DJ989" s="92"/>
      <c r="DK989" s="92"/>
      <c r="DL989" s="92"/>
      <c r="DM989" s="92"/>
      <c r="DN989" s="92"/>
      <c r="DO989" s="92"/>
      <c r="DP989" s="92"/>
      <c r="DQ989" s="92"/>
      <c r="DR989" s="92"/>
      <c r="DS989" s="92"/>
      <c r="DT989" s="92"/>
      <c r="DU989" s="92"/>
      <c r="DV989" s="92"/>
      <c r="DW989" s="92"/>
      <c r="DX989" s="92"/>
      <c r="DY989" s="92"/>
      <c r="DZ989" s="92"/>
      <c r="EA989" s="92"/>
      <c r="EB989" s="92"/>
      <c r="EC989" s="92"/>
      <c r="ED989" s="92"/>
      <c r="EE989" s="114"/>
      <c r="EG989" s="58"/>
      <c r="EH989" s="58"/>
      <c r="EI989" s="58"/>
      <c r="EJ989" s="58"/>
      <c r="EK989" s="58"/>
      <c r="EL989" s="58"/>
      <c r="EM989" s="58"/>
      <c r="EN989" s="58"/>
      <c r="EO989" s="58"/>
      <c r="EP989" s="58"/>
      <c r="EQ989" s="58"/>
      <c r="ER989" s="31" t="str">
        <f>'Avoided Cost Case'!ER989</f>
        <v>Hide Row</v>
      </c>
    </row>
    <row r="990" spans="1:148" s="22" customFormat="1" hidden="1">
      <c r="A990" s="3"/>
      <c r="B990" s="23"/>
      <c r="C990" s="23" t="str">
        <f>'Avoided Cost Case'!C990</f>
        <v>IRP15 - 423 MW CCCT - Clvr 2</v>
      </c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92"/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92"/>
      <c r="AQ990" s="92"/>
      <c r="AR990" s="92"/>
      <c r="AS990" s="92"/>
      <c r="AT990" s="92"/>
      <c r="AU990" s="92"/>
      <c r="AV990" s="92"/>
      <c r="AW990" s="92"/>
      <c r="AX990" s="92"/>
      <c r="AY990" s="92"/>
      <c r="AZ990" s="92"/>
      <c r="BA990" s="92"/>
      <c r="BB990" s="92"/>
      <c r="BC990" s="92"/>
      <c r="BD990" s="92"/>
      <c r="BE990" s="92"/>
      <c r="BF990" s="92"/>
      <c r="BG990" s="92"/>
      <c r="BH990" s="92"/>
      <c r="BI990" s="92"/>
      <c r="BJ990" s="92"/>
      <c r="BK990" s="92"/>
      <c r="BL990" s="92"/>
      <c r="BM990" s="92"/>
      <c r="BN990" s="92"/>
      <c r="BO990" s="92"/>
      <c r="BP990" s="92"/>
      <c r="BQ990" s="92"/>
      <c r="BR990" s="92"/>
      <c r="BS990" s="92"/>
      <c r="BT990" s="92"/>
      <c r="BU990" s="92"/>
      <c r="BV990" s="92"/>
      <c r="BW990" s="92"/>
      <c r="BX990" s="92"/>
      <c r="BY990" s="92"/>
      <c r="BZ990" s="92"/>
      <c r="CA990" s="92"/>
      <c r="CB990" s="92"/>
      <c r="CC990" s="92"/>
      <c r="CD990" s="92"/>
      <c r="CE990" s="92"/>
      <c r="CF990" s="92"/>
      <c r="CG990" s="92"/>
      <c r="CH990" s="92"/>
      <c r="CI990" s="92"/>
      <c r="CJ990" s="92"/>
      <c r="CK990" s="92"/>
      <c r="CL990" s="92"/>
      <c r="CM990" s="92"/>
      <c r="CN990" s="92"/>
      <c r="CO990" s="92"/>
      <c r="CP990" s="92"/>
      <c r="CQ990" s="92"/>
      <c r="CR990" s="92"/>
      <c r="CS990" s="92"/>
      <c r="CT990" s="92"/>
      <c r="CU990" s="92"/>
      <c r="CV990" s="92"/>
      <c r="CW990" s="92"/>
      <c r="CX990" s="92"/>
      <c r="CY990" s="92"/>
      <c r="CZ990" s="92"/>
      <c r="DA990" s="92"/>
      <c r="DB990" s="92"/>
      <c r="DC990" s="92"/>
      <c r="DD990" s="92"/>
      <c r="DE990" s="92"/>
      <c r="DF990" s="92"/>
      <c r="DG990" s="92"/>
      <c r="DH990" s="92"/>
      <c r="DI990" s="92"/>
      <c r="DJ990" s="92"/>
      <c r="DK990" s="92"/>
      <c r="DL990" s="92"/>
      <c r="DM990" s="92"/>
      <c r="DN990" s="92"/>
      <c r="DO990" s="92"/>
      <c r="DP990" s="92"/>
      <c r="DQ990" s="92"/>
      <c r="DR990" s="92"/>
      <c r="DS990" s="92"/>
      <c r="DT990" s="92"/>
      <c r="DU990" s="92"/>
      <c r="DV990" s="92"/>
      <c r="DW990" s="92"/>
      <c r="DX990" s="92"/>
      <c r="DY990" s="92"/>
      <c r="DZ990" s="92"/>
      <c r="EA990" s="92"/>
      <c r="EB990" s="92"/>
      <c r="EC990" s="92"/>
      <c r="ED990" s="92"/>
      <c r="EE990" s="114"/>
      <c r="EG990" s="58"/>
      <c r="EH990" s="58"/>
      <c r="EI990" s="58"/>
      <c r="EJ990" s="58"/>
      <c r="EK990" s="58"/>
      <c r="EL990" s="58"/>
      <c r="EM990" s="58"/>
      <c r="EN990" s="58"/>
      <c r="EO990" s="58"/>
      <c r="EP990" s="58"/>
      <c r="EQ990" s="58"/>
      <c r="ER990" s="31" t="str">
        <f>'Avoided Cost Case'!ER990</f>
        <v>Hide Row</v>
      </c>
    </row>
    <row r="991" spans="1:148" s="22" customFormat="1" hidden="1">
      <c r="A991" s="3"/>
      <c r="B991" s="23"/>
      <c r="C991" s="23" t="str">
        <f>'Avoided Cost Case'!C991</f>
        <v>IRP15 - 313 MW CCCT - Wyo NE</v>
      </c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92"/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92"/>
      <c r="AQ991" s="92"/>
      <c r="AR991" s="92"/>
      <c r="AS991" s="92"/>
      <c r="AT991" s="92"/>
      <c r="AU991" s="92"/>
      <c r="AV991" s="92"/>
      <c r="AW991" s="92"/>
      <c r="AX991" s="92"/>
      <c r="AY991" s="92"/>
      <c r="AZ991" s="92"/>
      <c r="BA991" s="92"/>
      <c r="BB991" s="92"/>
      <c r="BC991" s="92"/>
      <c r="BD991" s="92"/>
      <c r="BE991" s="92"/>
      <c r="BF991" s="92"/>
      <c r="BG991" s="92"/>
      <c r="BH991" s="92"/>
      <c r="BI991" s="92"/>
      <c r="BJ991" s="92"/>
      <c r="BK991" s="92"/>
      <c r="BL991" s="92"/>
      <c r="BM991" s="92"/>
      <c r="BN991" s="92"/>
      <c r="BO991" s="92"/>
      <c r="BP991" s="92"/>
      <c r="BQ991" s="92"/>
      <c r="BR991" s="92"/>
      <c r="BS991" s="92"/>
      <c r="BT991" s="92"/>
      <c r="BU991" s="92"/>
      <c r="BV991" s="92"/>
      <c r="BW991" s="92"/>
      <c r="BX991" s="92"/>
      <c r="BY991" s="92"/>
      <c r="BZ991" s="92"/>
      <c r="CA991" s="92"/>
      <c r="CB991" s="92"/>
      <c r="CC991" s="92"/>
      <c r="CD991" s="92"/>
      <c r="CE991" s="92"/>
      <c r="CF991" s="92"/>
      <c r="CG991" s="92"/>
      <c r="CH991" s="92"/>
      <c r="CI991" s="92"/>
      <c r="CJ991" s="92"/>
      <c r="CK991" s="92"/>
      <c r="CL991" s="92"/>
      <c r="CM991" s="92"/>
      <c r="CN991" s="92"/>
      <c r="CO991" s="92"/>
      <c r="CP991" s="92"/>
      <c r="CQ991" s="92"/>
      <c r="CR991" s="92"/>
      <c r="CS991" s="92"/>
      <c r="CT991" s="92"/>
      <c r="CU991" s="92"/>
      <c r="CV991" s="92"/>
      <c r="CW991" s="92"/>
      <c r="CX991" s="92"/>
      <c r="CY991" s="92"/>
      <c r="CZ991" s="92"/>
      <c r="DA991" s="92"/>
      <c r="DB991" s="92"/>
      <c r="DC991" s="92"/>
      <c r="DD991" s="92"/>
      <c r="DE991" s="92"/>
      <c r="DF991" s="92"/>
      <c r="DG991" s="92"/>
      <c r="DH991" s="92"/>
      <c r="DI991" s="92"/>
      <c r="DJ991" s="92"/>
      <c r="DK991" s="92"/>
      <c r="DL991" s="92"/>
      <c r="DM991" s="92"/>
      <c r="DN991" s="92"/>
      <c r="DO991" s="92"/>
      <c r="DP991" s="92"/>
      <c r="DQ991" s="92"/>
      <c r="DR991" s="92"/>
      <c r="DS991" s="92"/>
      <c r="DT991" s="92"/>
      <c r="DU991" s="92"/>
      <c r="DV991" s="92"/>
      <c r="DW991" s="92"/>
      <c r="DX991" s="92"/>
      <c r="DY991" s="92"/>
      <c r="DZ991" s="92"/>
      <c r="EA991" s="92"/>
      <c r="EB991" s="92"/>
      <c r="EC991" s="92"/>
      <c r="ED991" s="92"/>
      <c r="EE991" s="114"/>
      <c r="EG991" s="58"/>
      <c r="EH991" s="58"/>
      <c r="EI991" s="58"/>
      <c r="EJ991" s="58"/>
      <c r="EK991" s="58"/>
      <c r="EL991" s="58"/>
      <c r="EM991" s="58"/>
      <c r="EN991" s="58"/>
      <c r="EO991" s="58"/>
      <c r="EP991" s="58"/>
      <c r="EQ991" s="58"/>
      <c r="ER991" s="31" t="str">
        <f>'Avoided Cost Case'!ER991</f>
        <v xml:space="preserve"> - </v>
      </c>
    </row>
    <row r="992" spans="1:148" s="22" customFormat="1" hidden="1">
      <c r="A992" s="3"/>
      <c r="B992" s="23"/>
      <c r="C992" s="23" t="str">
        <f>'Avoided Cost Case'!C992</f>
        <v>IRP15 - 635 MW CCCT - UT N 1</v>
      </c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92"/>
      <c r="AF992" s="92"/>
      <c r="AG992" s="92"/>
      <c r="AH992" s="92"/>
      <c r="AI992" s="92"/>
      <c r="AJ992" s="92"/>
      <c r="AK992" s="92"/>
      <c r="AL992" s="92"/>
      <c r="AM992" s="92"/>
      <c r="AN992" s="92"/>
      <c r="AO992" s="92"/>
      <c r="AP992" s="92"/>
      <c r="AQ992" s="92"/>
      <c r="AR992" s="92"/>
      <c r="AS992" s="92"/>
      <c r="AT992" s="92"/>
      <c r="AU992" s="92"/>
      <c r="AV992" s="92"/>
      <c r="AW992" s="92"/>
      <c r="AX992" s="92"/>
      <c r="AY992" s="92"/>
      <c r="AZ992" s="92"/>
      <c r="BA992" s="92"/>
      <c r="BB992" s="92"/>
      <c r="BC992" s="92"/>
      <c r="BD992" s="92"/>
      <c r="BE992" s="92"/>
      <c r="BF992" s="92"/>
      <c r="BG992" s="92"/>
      <c r="BH992" s="92"/>
      <c r="BI992" s="92"/>
      <c r="BJ992" s="92"/>
      <c r="BK992" s="92"/>
      <c r="BL992" s="92"/>
      <c r="BM992" s="92"/>
      <c r="BN992" s="92"/>
      <c r="BO992" s="92"/>
      <c r="BP992" s="92"/>
      <c r="BQ992" s="92"/>
      <c r="BR992" s="92"/>
      <c r="BS992" s="92"/>
      <c r="BT992" s="92"/>
      <c r="BU992" s="92"/>
      <c r="BV992" s="92"/>
      <c r="BW992" s="92"/>
      <c r="BX992" s="92"/>
      <c r="BY992" s="92"/>
      <c r="BZ992" s="92"/>
      <c r="CA992" s="92"/>
      <c r="CB992" s="92"/>
      <c r="CC992" s="92"/>
      <c r="CD992" s="92"/>
      <c r="CE992" s="92"/>
      <c r="CF992" s="92"/>
      <c r="CG992" s="92"/>
      <c r="CH992" s="92"/>
      <c r="CI992" s="92"/>
      <c r="CJ992" s="92"/>
      <c r="CK992" s="92"/>
      <c r="CL992" s="92"/>
      <c r="CM992" s="92"/>
      <c r="CN992" s="92"/>
      <c r="CO992" s="92"/>
      <c r="CP992" s="92"/>
      <c r="CQ992" s="92"/>
      <c r="CR992" s="92"/>
      <c r="CS992" s="92"/>
      <c r="CT992" s="92"/>
      <c r="CU992" s="92"/>
      <c r="CV992" s="92"/>
      <c r="CW992" s="92"/>
      <c r="CX992" s="92"/>
      <c r="CY992" s="92"/>
      <c r="CZ992" s="92"/>
      <c r="DA992" s="92"/>
      <c r="DB992" s="92"/>
      <c r="DC992" s="92"/>
      <c r="DD992" s="92"/>
      <c r="DE992" s="92"/>
      <c r="DF992" s="92"/>
      <c r="DG992" s="92"/>
      <c r="DH992" s="92"/>
      <c r="DI992" s="92"/>
      <c r="DJ992" s="92"/>
      <c r="DK992" s="92"/>
      <c r="DL992" s="92"/>
      <c r="DM992" s="92"/>
      <c r="DN992" s="92"/>
      <c r="DO992" s="92"/>
      <c r="DP992" s="92"/>
      <c r="DQ992" s="92"/>
      <c r="DR992" s="92"/>
      <c r="DS992" s="92"/>
      <c r="DT992" s="92"/>
      <c r="DU992" s="92"/>
      <c r="DV992" s="92"/>
      <c r="DW992" s="92"/>
      <c r="DX992" s="92"/>
      <c r="DY992" s="92"/>
      <c r="DZ992" s="92"/>
      <c r="EA992" s="92"/>
      <c r="EB992" s="92"/>
      <c r="EC992" s="92"/>
      <c r="ED992" s="92"/>
      <c r="EE992" s="114"/>
      <c r="EG992" s="58"/>
      <c r="EH992" s="58"/>
      <c r="EI992" s="58"/>
      <c r="EJ992" s="58"/>
      <c r="EK992" s="58"/>
      <c r="EL992" s="58"/>
      <c r="EM992" s="58"/>
      <c r="EN992" s="58"/>
      <c r="EO992" s="58"/>
      <c r="EP992" s="58"/>
      <c r="EQ992" s="58"/>
      <c r="ER992" s="31" t="str">
        <f>'Avoided Cost Case'!ER992</f>
        <v xml:space="preserve"> - </v>
      </c>
    </row>
    <row r="993" spans="1:148" s="22" customFormat="1" hidden="1">
      <c r="A993" s="3"/>
      <c r="B993" s="23"/>
      <c r="C993" s="23" t="str">
        <f>'Avoided Cost Case'!C993</f>
        <v>IRP15 - 635 MW CCCT - UT N 2</v>
      </c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92"/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92"/>
      <c r="AQ993" s="92"/>
      <c r="AR993" s="92"/>
      <c r="AS993" s="92"/>
      <c r="AT993" s="92"/>
      <c r="AU993" s="92"/>
      <c r="AV993" s="92"/>
      <c r="AW993" s="92"/>
      <c r="AX993" s="92"/>
      <c r="AY993" s="92"/>
      <c r="AZ993" s="92"/>
      <c r="BA993" s="92"/>
      <c r="BB993" s="92"/>
      <c r="BC993" s="92"/>
      <c r="BD993" s="92"/>
      <c r="BE993" s="92"/>
      <c r="BF993" s="92"/>
      <c r="BG993" s="92"/>
      <c r="BH993" s="92"/>
      <c r="BI993" s="92"/>
      <c r="BJ993" s="92"/>
      <c r="BK993" s="92"/>
      <c r="BL993" s="92"/>
      <c r="BM993" s="92"/>
      <c r="BN993" s="92"/>
      <c r="BO993" s="92"/>
      <c r="BP993" s="92"/>
      <c r="BQ993" s="92"/>
      <c r="BR993" s="92"/>
      <c r="BS993" s="92"/>
      <c r="BT993" s="92"/>
      <c r="BU993" s="92"/>
      <c r="BV993" s="92"/>
      <c r="BW993" s="92"/>
      <c r="BX993" s="92"/>
      <c r="BY993" s="92"/>
      <c r="BZ993" s="92"/>
      <c r="CA993" s="92"/>
      <c r="CB993" s="92"/>
      <c r="CC993" s="92"/>
      <c r="CD993" s="92"/>
      <c r="CE993" s="92"/>
      <c r="CF993" s="92"/>
      <c r="CG993" s="92"/>
      <c r="CH993" s="92"/>
      <c r="CI993" s="92"/>
      <c r="CJ993" s="92"/>
      <c r="CK993" s="92"/>
      <c r="CL993" s="92"/>
      <c r="CM993" s="92"/>
      <c r="CN993" s="92"/>
      <c r="CO993" s="92"/>
      <c r="CP993" s="92"/>
      <c r="CQ993" s="92"/>
      <c r="CR993" s="92"/>
      <c r="CS993" s="92"/>
      <c r="CT993" s="92"/>
      <c r="CU993" s="92"/>
      <c r="CV993" s="92"/>
      <c r="CW993" s="92"/>
      <c r="CX993" s="92"/>
      <c r="CY993" s="92"/>
      <c r="CZ993" s="92"/>
      <c r="DA993" s="92"/>
      <c r="DB993" s="92"/>
      <c r="DC993" s="92"/>
      <c r="DD993" s="92"/>
      <c r="DE993" s="92"/>
      <c r="DF993" s="92"/>
      <c r="DG993" s="92"/>
      <c r="DH993" s="92"/>
      <c r="DI993" s="92"/>
      <c r="DJ993" s="92"/>
      <c r="DK993" s="92"/>
      <c r="DL993" s="92"/>
      <c r="DM993" s="92"/>
      <c r="DN993" s="92"/>
      <c r="DO993" s="92"/>
      <c r="DP993" s="92"/>
      <c r="DQ993" s="92"/>
      <c r="DR993" s="92"/>
      <c r="DS993" s="92"/>
      <c r="DT993" s="92"/>
      <c r="DU993" s="92"/>
      <c r="DV993" s="92"/>
      <c r="DW993" s="92"/>
      <c r="DX993" s="92"/>
      <c r="DY993" s="92"/>
      <c r="DZ993" s="92"/>
      <c r="EA993" s="92"/>
      <c r="EB993" s="92"/>
      <c r="EC993" s="92"/>
      <c r="ED993" s="92"/>
      <c r="EE993" s="114"/>
      <c r="EG993" s="58"/>
      <c r="EH993" s="58"/>
      <c r="EI993" s="58"/>
      <c r="EJ993" s="58"/>
      <c r="EK993" s="58"/>
      <c r="EL993" s="58"/>
      <c r="EM993" s="58"/>
      <c r="EN993" s="58"/>
      <c r="EO993" s="58"/>
      <c r="EP993" s="58"/>
      <c r="EQ993" s="58"/>
      <c r="ER993" s="31" t="str">
        <f>'Avoided Cost Case'!ER993</f>
        <v xml:space="preserve"> - </v>
      </c>
    </row>
    <row r="994" spans="1:148" hidden="1"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  <c r="AL994" s="106"/>
      <c r="AM994" s="106"/>
      <c r="AN994" s="106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  <c r="BY994" s="106"/>
      <c r="BZ994" s="106"/>
      <c r="CA994" s="106"/>
      <c r="CB994" s="106"/>
      <c r="CC994" s="106"/>
      <c r="CD994" s="106"/>
      <c r="CE994" s="106"/>
      <c r="CF994" s="106"/>
      <c r="CG994" s="106"/>
      <c r="CH994" s="106"/>
      <c r="CI994" s="106"/>
      <c r="CJ994" s="106"/>
      <c r="CK994" s="106"/>
      <c r="CL994" s="106"/>
      <c r="CM994" s="106"/>
      <c r="CN994" s="106"/>
      <c r="CO994" s="106"/>
      <c r="CP994" s="106"/>
      <c r="CQ994" s="106"/>
      <c r="CR994" s="106"/>
      <c r="CS994" s="106"/>
      <c r="CT994" s="106"/>
      <c r="CU994" s="106"/>
      <c r="CV994" s="106"/>
      <c r="CW994" s="106"/>
      <c r="CX994" s="106"/>
      <c r="CY994" s="106"/>
      <c r="CZ994" s="106"/>
      <c r="DA994" s="106"/>
      <c r="DB994" s="106"/>
      <c r="DC994" s="106"/>
      <c r="DD994" s="106"/>
      <c r="DE994" s="106"/>
      <c r="DF994" s="106"/>
      <c r="DG994" s="106"/>
      <c r="DH994" s="106"/>
      <c r="DI994" s="106"/>
      <c r="DJ994" s="106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6"/>
      <c r="DV994" s="106"/>
      <c r="DW994" s="106"/>
      <c r="DX994" s="106"/>
      <c r="DY994" s="106"/>
      <c r="DZ994" s="106"/>
      <c r="EA994" s="106"/>
      <c r="EB994" s="106"/>
      <c r="EC994" s="106"/>
      <c r="ED994" s="106"/>
      <c r="ER994" s="31" t="str">
        <f>'Avoided Cost Case'!ER994</f>
        <v xml:space="preserve"> - </v>
      </c>
    </row>
    <row r="995" spans="1:148" s="22" customFormat="1" ht="15.75" hidden="1">
      <c r="A995" s="17" t="str">
        <f>'Avoided Cost Case'!A995&amp;"     Rounded"</f>
        <v>Growth Station Resources     Rounded</v>
      </c>
      <c r="C995" s="23"/>
      <c r="E995" s="150"/>
      <c r="F995" s="150"/>
      <c r="G995" s="150"/>
      <c r="H995" s="150"/>
      <c r="I995" s="150"/>
      <c r="J995" s="150"/>
      <c r="K995" s="150"/>
      <c r="L995" s="150"/>
      <c r="M995" s="150"/>
      <c r="N995" s="150"/>
      <c r="O995" s="150"/>
      <c r="P995" s="150"/>
      <c r="Q995" s="150"/>
      <c r="R995" s="150"/>
      <c r="S995" s="150"/>
      <c r="T995" s="150"/>
      <c r="U995" s="150"/>
      <c r="V995" s="150"/>
      <c r="W995" s="150"/>
      <c r="X995" s="150"/>
      <c r="Y995" s="150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07"/>
      <c r="EG995" s="58"/>
      <c r="EH995" s="58"/>
      <c r="EI995" s="58"/>
      <c r="EJ995" s="58"/>
      <c r="EK995" s="58"/>
      <c r="EL995" s="58"/>
      <c r="EM995" s="58"/>
      <c r="EN995" s="58"/>
      <c r="EO995" s="58"/>
      <c r="EP995" s="58"/>
      <c r="EQ995" s="58"/>
      <c r="ER995" s="26"/>
    </row>
    <row r="996" spans="1:148" s="22" customFormat="1" hidden="1">
      <c r="A996" s="3"/>
      <c r="B996" s="23"/>
      <c r="C996" s="23" t="str">
        <f t="shared" ref="C996:C1001" si="2">C524</f>
        <v>Growth Station - E - Southwest</v>
      </c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92"/>
      <c r="AF996" s="92"/>
      <c r="AG996" s="92"/>
      <c r="AH996" s="92"/>
      <c r="AI996" s="92"/>
      <c r="AJ996" s="92"/>
      <c r="AK996" s="92"/>
      <c r="AL996" s="92"/>
      <c r="AM996" s="92"/>
      <c r="AN996" s="92"/>
      <c r="AO996" s="92"/>
      <c r="AP996" s="92"/>
      <c r="AQ996" s="92"/>
      <c r="AR996" s="92"/>
      <c r="AS996" s="92"/>
      <c r="AT996" s="92"/>
      <c r="AU996" s="92"/>
      <c r="AV996" s="92"/>
      <c r="AW996" s="92"/>
      <c r="AX996" s="92"/>
      <c r="AY996" s="92"/>
      <c r="AZ996" s="92"/>
      <c r="BA996" s="92"/>
      <c r="BB996" s="92"/>
      <c r="BC996" s="92"/>
      <c r="BD996" s="92"/>
      <c r="BE996" s="92"/>
      <c r="BF996" s="92"/>
      <c r="BG996" s="92"/>
      <c r="BH996" s="92"/>
      <c r="BI996" s="92"/>
      <c r="BJ996" s="92"/>
      <c r="BK996" s="92"/>
      <c r="BL996" s="92"/>
      <c r="BM996" s="92"/>
      <c r="BN996" s="92"/>
      <c r="BO996" s="92"/>
      <c r="BP996" s="92"/>
      <c r="BQ996" s="92"/>
      <c r="BR996" s="92"/>
      <c r="BS996" s="92"/>
      <c r="BT996" s="92"/>
      <c r="BU996" s="92"/>
      <c r="BV996" s="92"/>
      <c r="BW996" s="92"/>
      <c r="BX996" s="92"/>
      <c r="BY996" s="92"/>
      <c r="BZ996" s="92"/>
      <c r="CA996" s="92"/>
      <c r="CB996" s="92"/>
      <c r="CC996" s="92"/>
      <c r="CD996" s="92"/>
      <c r="CE996" s="92"/>
      <c r="CF996" s="92"/>
      <c r="CG996" s="92"/>
      <c r="CH996" s="92"/>
      <c r="CI996" s="92"/>
      <c r="CJ996" s="92"/>
      <c r="CK996" s="92"/>
      <c r="CL996" s="92"/>
      <c r="CM996" s="92"/>
      <c r="CN996" s="92"/>
      <c r="CO996" s="92"/>
      <c r="CP996" s="92"/>
      <c r="CQ996" s="92"/>
      <c r="CR996" s="92"/>
      <c r="CS996" s="92"/>
      <c r="CT996" s="92"/>
      <c r="CU996" s="92"/>
      <c r="CV996" s="92"/>
      <c r="CW996" s="92"/>
      <c r="CX996" s="92"/>
      <c r="CY996" s="92"/>
      <c r="CZ996" s="92"/>
      <c r="DA996" s="92"/>
      <c r="DB996" s="92"/>
      <c r="DC996" s="92"/>
      <c r="DD996" s="92"/>
      <c r="DE996" s="92"/>
      <c r="DF996" s="92"/>
      <c r="DG996" s="92"/>
      <c r="DH996" s="92"/>
      <c r="DI996" s="92"/>
      <c r="DJ996" s="92"/>
      <c r="DK996" s="92"/>
      <c r="DL996" s="92"/>
      <c r="DM996" s="92"/>
      <c r="DN996" s="92"/>
      <c r="DO996" s="92"/>
      <c r="DP996" s="92"/>
      <c r="DQ996" s="92"/>
      <c r="DR996" s="92"/>
      <c r="DS996" s="92"/>
      <c r="DT996" s="92"/>
      <c r="DU996" s="92"/>
      <c r="DV996" s="92"/>
      <c r="DW996" s="92"/>
      <c r="DX996" s="92"/>
      <c r="DY996" s="92"/>
      <c r="DZ996" s="92"/>
      <c r="EA996" s="92"/>
      <c r="EB996" s="92"/>
      <c r="EC996" s="92"/>
      <c r="ED996" s="92"/>
      <c r="EE996" s="114"/>
      <c r="EG996" s="58"/>
      <c r="EH996" s="58"/>
      <c r="EI996" s="58"/>
      <c r="EJ996" s="58"/>
      <c r="EK996" s="58"/>
      <c r="EL996" s="58"/>
      <c r="EM996" s="58"/>
      <c r="EN996" s="58"/>
      <c r="EO996" s="58"/>
      <c r="EP996" s="58"/>
      <c r="EQ996" s="58"/>
      <c r="ER996" s="31" t="str">
        <f>'Avoided Cost Case'!ER996</f>
        <v xml:space="preserve"> - </v>
      </c>
    </row>
    <row r="997" spans="1:148" s="22" customFormat="1" hidden="1">
      <c r="A997" s="3"/>
      <c r="B997" s="23"/>
      <c r="C997" s="23" t="str">
        <f t="shared" si="2"/>
        <v>Growth Station - E - Utah North</v>
      </c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92"/>
      <c r="AF997" s="92"/>
      <c r="AG997" s="92"/>
      <c r="AH997" s="92"/>
      <c r="AI997" s="92"/>
      <c r="AJ997" s="92"/>
      <c r="AK997" s="92"/>
      <c r="AL997" s="92"/>
      <c r="AM997" s="92"/>
      <c r="AN997" s="92"/>
      <c r="AO997" s="92"/>
      <c r="AP997" s="92"/>
      <c r="AQ997" s="92"/>
      <c r="AR997" s="92"/>
      <c r="AS997" s="92"/>
      <c r="AT997" s="92"/>
      <c r="AU997" s="92"/>
      <c r="AV997" s="92"/>
      <c r="AW997" s="92"/>
      <c r="AX997" s="92"/>
      <c r="AY997" s="92"/>
      <c r="AZ997" s="92"/>
      <c r="BA997" s="92"/>
      <c r="BB997" s="92"/>
      <c r="BC997" s="92"/>
      <c r="BD997" s="92"/>
      <c r="BE997" s="92"/>
      <c r="BF997" s="92"/>
      <c r="BG997" s="92"/>
      <c r="BH997" s="92"/>
      <c r="BI997" s="92"/>
      <c r="BJ997" s="92"/>
      <c r="BK997" s="92"/>
      <c r="BL997" s="92"/>
      <c r="BM997" s="92"/>
      <c r="BN997" s="92"/>
      <c r="BO997" s="92"/>
      <c r="BP997" s="92"/>
      <c r="BQ997" s="92"/>
      <c r="BR997" s="92"/>
      <c r="BS997" s="92"/>
      <c r="BT997" s="92"/>
      <c r="BU997" s="92"/>
      <c r="BV997" s="92"/>
      <c r="BW997" s="92"/>
      <c r="BX997" s="92"/>
      <c r="BY997" s="92"/>
      <c r="BZ997" s="92"/>
      <c r="CA997" s="92"/>
      <c r="CB997" s="92"/>
      <c r="CC997" s="92"/>
      <c r="CD997" s="92"/>
      <c r="CE997" s="92"/>
      <c r="CF997" s="92"/>
      <c r="CG997" s="92"/>
      <c r="CH997" s="92"/>
      <c r="CI997" s="92"/>
      <c r="CJ997" s="92"/>
      <c r="CK997" s="92"/>
      <c r="CL997" s="92"/>
      <c r="CM997" s="92"/>
      <c r="CN997" s="92"/>
      <c r="CO997" s="92"/>
      <c r="CP997" s="92"/>
      <c r="CQ997" s="92"/>
      <c r="CR997" s="92"/>
      <c r="CS997" s="92"/>
      <c r="CT997" s="92"/>
      <c r="CU997" s="92"/>
      <c r="CV997" s="92"/>
      <c r="CW997" s="92"/>
      <c r="CX997" s="92"/>
      <c r="CY997" s="92"/>
      <c r="CZ997" s="92"/>
      <c r="DA997" s="92"/>
      <c r="DB997" s="92"/>
      <c r="DC997" s="92"/>
      <c r="DD997" s="92"/>
      <c r="DE997" s="92"/>
      <c r="DF997" s="92"/>
      <c r="DG997" s="92"/>
      <c r="DH997" s="92"/>
      <c r="DI997" s="92"/>
      <c r="DJ997" s="92"/>
      <c r="DK997" s="92"/>
      <c r="DL997" s="92"/>
      <c r="DM997" s="92"/>
      <c r="DN997" s="92"/>
      <c r="DO997" s="92"/>
      <c r="DP997" s="92"/>
      <c r="DQ997" s="92"/>
      <c r="DR997" s="92"/>
      <c r="DS997" s="92"/>
      <c r="DT997" s="92"/>
      <c r="DU997" s="92"/>
      <c r="DV997" s="92"/>
      <c r="DW997" s="92"/>
      <c r="DX997" s="92"/>
      <c r="DY997" s="92"/>
      <c r="DZ997" s="92"/>
      <c r="EA997" s="92"/>
      <c r="EB997" s="92"/>
      <c r="EC997" s="92"/>
      <c r="ED997" s="92"/>
      <c r="EE997" s="114"/>
      <c r="EG997" s="58"/>
      <c r="EH997" s="58"/>
      <c r="EI997" s="58"/>
      <c r="EJ997" s="58"/>
      <c r="EK997" s="58"/>
      <c r="EL997" s="58"/>
      <c r="EM997" s="58"/>
      <c r="EN997" s="58"/>
      <c r="EO997" s="58"/>
      <c r="EP997" s="58"/>
      <c r="EQ997" s="58"/>
      <c r="ER997" s="31" t="str">
        <f>'Avoided Cost Case'!ER997</f>
        <v xml:space="preserve"> - </v>
      </c>
    </row>
    <row r="998" spans="1:148" s="22" customFormat="1" hidden="1">
      <c r="A998" s="3"/>
      <c r="B998" s="23"/>
      <c r="C998" s="23" t="str">
        <f t="shared" si="2"/>
        <v>Growth Station - E - Utah South</v>
      </c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  <c r="AQ998" s="92"/>
      <c r="AR998" s="92"/>
      <c r="AS998" s="92"/>
      <c r="AT998" s="92"/>
      <c r="AU998" s="92"/>
      <c r="AV998" s="92"/>
      <c r="AW998" s="92"/>
      <c r="AX998" s="92"/>
      <c r="AY998" s="92"/>
      <c r="AZ998" s="92"/>
      <c r="BA998" s="92"/>
      <c r="BB998" s="92"/>
      <c r="BC998" s="92"/>
      <c r="BD998" s="92"/>
      <c r="BE998" s="92"/>
      <c r="BF998" s="92"/>
      <c r="BG998" s="92"/>
      <c r="BH998" s="92"/>
      <c r="BI998" s="92"/>
      <c r="BJ998" s="92"/>
      <c r="BK998" s="92"/>
      <c r="BL998" s="92"/>
      <c r="BM998" s="92"/>
      <c r="BN998" s="92"/>
      <c r="BO998" s="92"/>
      <c r="BP998" s="92"/>
      <c r="BQ998" s="92"/>
      <c r="BR998" s="92"/>
      <c r="BS998" s="92"/>
      <c r="BT998" s="92"/>
      <c r="BU998" s="92"/>
      <c r="BV998" s="92"/>
      <c r="BW998" s="92"/>
      <c r="BX998" s="92"/>
      <c r="BY998" s="92"/>
      <c r="BZ998" s="92"/>
      <c r="CA998" s="92"/>
      <c r="CB998" s="92"/>
      <c r="CC998" s="92"/>
      <c r="CD998" s="92"/>
      <c r="CE998" s="92"/>
      <c r="CF998" s="92"/>
      <c r="CG998" s="92"/>
      <c r="CH998" s="92"/>
      <c r="CI998" s="92"/>
      <c r="CJ998" s="92"/>
      <c r="CK998" s="92"/>
      <c r="CL998" s="92"/>
      <c r="CM998" s="92"/>
      <c r="CN998" s="92"/>
      <c r="CO998" s="92"/>
      <c r="CP998" s="92"/>
      <c r="CQ998" s="92"/>
      <c r="CR998" s="92"/>
      <c r="CS998" s="92"/>
      <c r="CT998" s="92"/>
      <c r="CU998" s="92"/>
      <c r="CV998" s="92"/>
      <c r="CW998" s="92"/>
      <c r="CX998" s="92"/>
      <c r="CY998" s="92"/>
      <c r="CZ998" s="92"/>
      <c r="DA998" s="92"/>
      <c r="DB998" s="92"/>
      <c r="DC998" s="92"/>
      <c r="DD998" s="92"/>
      <c r="DE998" s="92"/>
      <c r="DF998" s="92"/>
      <c r="DG998" s="92"/>
      <c r="DH998" s="92"/>
      <c r="DI998" s="92"/>
      <c r="DJ998" s="92"/>
      <c r="DK998" s="92"/>
      <c r="DL998" s="92"/>
      <c r="DM998" s="92"/>
      <c r="DN998" s="92"/>
      <c r="DO998" s="92"/>
      <c r="DP998" s="92"/>
      <c r="DQ998" s="92"/>
      <c r="DR998" s="92"/>
      <c r="DS998" s="92"/>
      <c r="DT998" s="92"/>
      <c r="DU998" s="92"/>
      <c r="DV998" s="92"/>
      <c r="DW998" s="92"/>
      <c r="DX998" s="92"/>
      <c r="DY998" s="92"/>
      <c r="DZ998" s="92"/>
      <c r="EA998" s="92"/>
      <c r="EB998" s="92"/>
      <c r="EC998" s="92"/>
      <c r="ED998" s="92"/>
      <c r="EE998" s="114"/>
      <c r="EG998" s="58"/>
      <c r="EH998" s="58"/>
      <c r="EI998" s="58"/>
      <c r="EJ998" s="58"/>
      <c r="EK998" s="58"/>
      <c r="EL998" s="58"/>
      <c r="EM998" s="58"/>
      <c r="EN998" s="58"/>
      <c r="EO998" s="58"/>
      <c r="EP998" s="58"/>
      <c r="EQ998" s="58"/>
      <c r="ER998" s="31" t="str">
        <f>'Avoided Cost Case'!ER998</f>
        <v xml:space="preserve"> - </v>
      </c>
    </row>
    <row r="999" spans="1:148" s="22" customFormat="1" hidden="1">
      <c r="A999" s="3"/>
      <c r="B999" s="23"/>
      <c r="C999" s="23" t="str">
        <f t="shared" si="2"/>
        <v>Growth Station - E - Wyoming</v>
      </c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2"/>
      <c r="AP999" s="92"/>
      <c r="AQ999" s="92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2"/>
      <c r="BF999" s="92"/>
      <c r="BG999" s="92"/>
      <c r="BH999" s="92"/>
      <c r="BI999" s="92"/>
      <c r="BJ999" s="92"/>
      <c r="BK999" s="92"/>
      <c r="BL999" s="92"/>
      <c r="BM999" s="92"/>
      <c r="BN999" s="92"/>
      <c r="BO999" s="92"/>
      <c r="BP999" s="92"/>
      <c r="BQ999" s="92"/>
      <c r="BR999" s="92"/>
      <c r="BS999" s="92"/>
      <c r="BT999" s="92"/>
      <c r="BU999" s="92"/>
      <c r="BV999" s="92"/>
      <c r="BW999" s="92"/>
      <c r="BX999" s="92"/>
      <c r="BY999" s="92"/>
      <c r="BZ999" s="92"/>
      <c r="CA999" s="92"/>
      <c r="CB999" s="92"/>
      <c r="CC999" s="92"/>
      <c r="CD999" s="92"/>
      <c r="CE999" s="92"/>
      <c r="CF999" s="92"/>
      <c r="CG999" s="92"/>
      <c r="CH999" s="92"/>
      <c r="CI999" s="92"/>
      <c r="CJ999" s="92"/>
      <c r="CK999" s="92"/>
      <c r="CL999" s="92"/>
      <c r="CM999" s="92"/>
      <c r="CN999" s="92"/>
      <c r="CO999" s="92"/>
      <c r="CP999" s="92"/>
      <c r="CQ999" s="92"/>
      <c r="CR999" s="92"/>
      <c r="CS999" s="92"/>
      <c r="CT999" s="92"/>
      <c r="CU999" s="92"/>
      <c r="CV999" s="92"/>
      <c r="CW999" s="92"/>
      <c r="CX999" s="92"/>
      <c r="CY999" s="92"/>
      <c r="CZ999" s="92"/>
      <c r="DA999" s="92"/>
      <c r="DB999" s="92"/>
      <c r="DC999" s="92"/>
      <c r="DD999" s="92"/>
      <c r="DE999" s="92"/>
      <c r="DF999" s="92"/>
      <c r="DG999" s="92"/>
      <c r="DH999" s="92"/>
      <c r="DI999" s="92"/>
      <c r="DJ999" s="92"/>
      <c r="DK999" s="92"/>
      <c r="DL999" s="92"/>
      <c r="DM999" s="92"/>
      <c r="DN999" s="92"/>
      <c r="DO999" s="92"/>
      <c r="DP999" s="92"/>
      <c r="DQ999" s="92"/>
      <c r="DR999" s="92"/>
      <c r="DS999" s="92"/>
      <c r="DT999" s="92"/>
      <c r="DU999" s="92"/>
      <c r="DV999" s="92"/>
      <c r="DW999" s="92"/>
      <c r="DX999" s="92"/>
      <c r="DY999" s="92"/>
      <c r="DZ999" s="92"/>
      <c r="EA999" s="92"/>
      <c r="EB999" s="92"/>
      <c r="EC999" s="92"/>
      <c r="ED999" s="92"/>
      <c r="EE999" s="114"/>
      <c r="EG999" s="58"/>
      <c r="EH999" s="58"/>
      <c r="EI999" s="58"/>
      <c r="EJ999" s="58"/>
      <c r="EK999" s="58"/>
      <c r="EL999" s="58"/>
      <c r="EM999" s="58"/>
      <c r="EN999" s="58"/>
      <c r="EO999" s="58"/>
      <c r="EP999" s="58"/>
      <c r="EQ999" s="58"/>
      <c r="ER999" s="31" t="str">
        <f>'Avoided Cost Case'!ER999</f>
        <v xml:space="preserve"> - </v>
      </c>
    </row>
    <row r="1000" spans="1:148" s="22" customFormat="1" hidden="1">
      <c r="A1000" s="3"/>
      <c r="B1000" s="23"/>
      <c r="C1000" s="23" t="str">
        <f t="shared" si="2"/>
        <v>Growth Station - W - Jim Bridger</v>
      </c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92"/>
      <c r="AQ1000" s="92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2"/>
      <c r="BF1000" s="92"/>
      <c r="BG1000" s="92"/>
      <c r="BH1000" s="92"/>
      <c r="BI1000" s="92"/>
      <c r="BJ1000" s="92"/>
      <c r="BK1000" s="92"/>
      <c r="BL1000" s="92"/>
      <c r="BM1000" s="92"/>
      <c r="BN1000" s="92"/>
      <c r="BO1000" s="92"/>
      <c r="BP1000" s="92"/>
      <c r="BQ1000" s="92"/>
      <c r="BR1000" s="92"/>
      <c r="BS1000" s="92"/>
      <c r="BT1000" s="92"/>
      <c r="BU1000" s="92"/>
      <c r="BV1000" s="92"/>
      <c r="BW1000" s="92"/>
      <c r="BX1000" s="92"/>
      <c r="BY1000" s="92"/>
      <c r="BZ1000" s="92"/>
      <c r="CA1000" s="92"/>
      <c r="CB1000" s="92"/>
      <c r="CC1000" s="92"/>
      <c r="CD1000" s="92"/>
      <c r="CE1000" s="92"/>
      <c r="CF1000" s="92"/>
      <c r="CG1000" s="92"/>
      <c r="CH1000" s="92"/>
      <c r="CI1000" s="92"/>
      <c r="CJ1000" s="92"/>
      <c r="CK1000" s="92"/>
      <c r="CL1000" s="92"/>
      <c r="CM1000" s="92"/>
      <c r="CN1000" s="92"/>
      <c r="CO1000" s="92"/>
      <c r="CP1000" s="92"/>
      <c r="CQ1000" s="92"/>
      <c r="CR1000" s="92"/>
      <c r="CS1000" s="92"/>
      <c r="CT1000" s="92"/>
      <c r="CU1000" s="92"/>
      <c r="CV1000" s="92"/>
      <c r="CW1000" s="92"/>
      <c r="CX1000" s="92"/>
      <c r="CY1000" s="92"/>
      <c r="CZ1000" s="92"/>
      <c r="DA1000" s="92"/>
      <c r="DB1000" s="92"/>
      <c r="DC1000" s="92"/>
      <c r="DD1000" s="92"/>
      <c r="DE1000" s="92"/>
      <c r="DF1000" s="92"/>
      <c r="DG1000" s="92"/>
      <c r="DH1000" s="92"/>
      <c r="DI1000" s="92"/>
      <c r="DJ1000" s="92"/>
      <c r="DK1000" s="92"/>
      <c r="DL1000" s="92"/>
      <c r="DM1000" s="92"/>
      <c r="DN1000" s="92"/>
      <c r="DO1000" s="92"/>
      <c r="DP1000" s="92"/>
      <c r="DQ1000" s="92"/>
      <c r="DR1000" s="92"/>
      <c r="DS1000" s="92"/>
      <c r="DT1000" s="92"/>
      <c r="DU1000" s="92"/>
      <c r="DV1000" s="92"/>
      <c r="DW1000" s="92"/>
      <c r="DX1000" s="92"/>
      <c r="DY1000" s="92"/>
      <c r="DZ1000" s="92"/>
      <c r="EA1000" s="92"/>
      <c r="EB1000" s="92"/>
      <c r="EC1000" s="92"/>
      <c r="ED1000" s="92"/>
      <c r="EE1000" s="114"/>
      <c r="EG1000" s="58"/>
      <c r="EH1000" s="58"/>
      <c r="EI1000" s="58"/>
      <c r="EJ1000" s="58"/>
      <c r="EK1000" s="58"/>
      <c r="EL1000" s="58"/>
      <c r="EM1000" s="58"/>
      <c r="EN1000" s="58"/>
      <c r="EO1000" s="58"/>
      <c r="EP1000" s="58"/>
      <c r="EQ1000" s="58"/>
      <c r="ER1000" s="31" t="str">
        <f>'Avoided Cost Case'!ER1000</f>
        <v xml:space="preserve"> - </v>
      </c>
    </row>
    <row r="1001" spans="1:148" s="22" customFormat="1" hidden="1">
      <c r="A1001" s="3"/>
      <c r="B1001" s="23"/>
      <c r="C1001" s="23" t="str">
        <f t="shared" si="2"/>
        <v>Growth Station - W - Mid Columbia</v>
      </c>
      <c r="E1001" s="92"/>
      <c r="F1001" s="92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2"/>
      <c r="AP1001" s="92"/>
      <c r="AQ1001" s="92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  <c r="BD1001" s="92"/>
      <c r="BE1001" s="92"/>
      <c r="BF1001" s="92"/>
      <c r="BG1001" s="92"/>
      <c r="BH1001" s="92"/>
      <c r="BI1001" s="92"/>
      <c r="BJ1001" s="92"/>
      <c r="BK1001" s="92"/>
      <c r="BL1001" s="92"/>
      <c r="BM1001" s="92"/>
      <c r="BN1001" s="92"/>
      <c r="BO1001" s="92"/>
      <c r="BP1001" s="92"/>
      <c r="BQ1001" s="92"/>
      <c r="BR1001" s="92"/>
      <c r="BS1001" s="92"/>
      <c r="BT1001" s="92"/>
      <c r="BU1001" s="92"/>
      <c r="BV1001" s="92"/>
      <c r="BW1001" s="92"/>
      <c r="BX1001" s="92"/>
      <c r="BY1001" s="92"/>
      <c r="BZ1001" s="92"/>
      <c r="CA1001" s="92"/>
      <c r="CB1001" s="92"/>
      <c r="CC1001" s="92"/>
      <c r="CD1001" s="92"/>
      <c r="CE1001" s="92"/>
      <c r="CF1001" s="92"/>
      <c r="CG1001" s="92"/>
      <c r="CH1001" s="92"/>
      <c r="CI1001" s="92"/>
      <c r="CJ1001" s="92"/>
      <c r="CK1001" s="92"/>
      <c r="CL1001" s="92"/>
      <c r="CM1001" s="92"/>
      <c r="CN1001" s="92"/>
      <c r="CO1001" s="92"/>
      <c r="CP1001" s="92"/>
      <c r="CQ1001" s="92"/>
      <c r="CR1001" s="92"/>
      <c r="CS1001" s="92"/>
      <c r="CT1001" s="92"/>
      <c r="CU1001" s="92"/>
      <c r="CV1001" s="92"/>
      <c r="CW1001" s="92"/>
      <c r="CX1001" s="92"/>
      <c r="CY1001" s="92"/>
      <c r="CZ1001" s="92"/>
      <c r="DA1001" s="92"/>
      <c r="DB1001" s="92"/>
      <c r="DC1001" s="92"/>
      <c r="DD1001" s="92"/>
      <c r="DE1001" s="92"/>
      <c r="DF1001" s="92"/>
      <c r="DG1001" s="92"/>
      <c r="DH1001" s="92"/>
      <c r="DI1001" s="92"/>
      <c r="DJ1001" s="92"/>
      <c r="DK1001" s="92"/>
      <c r="DL1001" s="92"/>
      <c r="DM1001" s="92"/>
      <c r="DN1001" s="92"/>
      <c r="DO1001" s="92"/>
      <c r="DP1001" s="92"/>
      <c r="DQ1001" s="92"/>
      <c r="DR1001" s="92"/>
      <c r="DS1001" s="92"/>
      <c r="DT1001" s="92"/>
      <c r="DU1001" s="92"/>
      <c r="DV1001" s="92"/>
      <c r="DW1001" s="92"/>
      <c r="DX1001" s="92"/>
      <c r="DY1001" s="92"/>
      <c r="DZ1001" s="92"/>
      <c r="EA1001" s="92"/>
      <c r="EB1001" s="92"/>
      <c r="EC1001" s="92"/>
      <c r="ED1001" s="92"/>
      <c r="EE1001" s="114"/>
      <c r="EG1001" s="58"/>
      <c r="EH1001" s="58"/>
      <c r="EI1001" s="58"/>
      <c r="EJ1001" s="58"/>
      <c r="EK1001" s="58"/>
      <c r="EL1001" s="58"/>
      <c r="EM1001" s="58"/>
      <c r="EN1001" s="58"/>
      <c r="EO1001" s="58"/>
      <c r="EP1001" s="58"/>
      <c r="EQ1001" s="58"/>
      <c r="ER1001" s="31" t="str">
        <f>'Avoided Cost Case'!ER1001</f>
        <v xml:space="preserve"> - </v>
      </c>
    </row>
    <row r="1002" spans="1:148" s="22" customFormat="1" hidden="1">
      <c r="A1002" s="3"/>
      <c r="B1002" s="23"/>
      <c r="C1002" s="23" t="str">
        <f>C530</f>
        <v>Growth Station - W - Oregon</v>
      </c>
      <c r="E1002" s="92"/>
      <c r="F1002" s="92"/>
      <c r="G1002" s="92"/>
      <c r="H1002" s="92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92"/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92"/>
      <c r="AQ1002" s="92"/>
      <c r="AR1002" s="92"/>
      <c r="AS1002" s="92"/>
      <c r="AT1002" s="92"/>
      <c r="AU1002" s="92"/>
      <c r="AV1002" s="92"/>
      <c r="AW1002" s="92"/>
      <c r="AX1002" s="92"/>
      <c r="AY1002" s="92"/>
      <c r="AZ1002" s="92"/>
      <c r="BA1002" s="92"/>
      <c r="BB1002" s="92"/>
      <c r="BC1002" s="92"/>
      <c r="BD1002" s="92"/>
      <c r="BE1002" s="92"/>
      <c r="BF1002" s="92"/>
      <c r="BG1002" s="92"/>
      <c r="BH1002" s="92"/>
      <c r="BI1002" s="92"/>
      <c r="BJ1002" s="92"/>
      <c r="BK1002" s="92"/>
      <c r="BL1002" s="92"/>
      <c r="BM1002" s="92"/>
      <c r="BN1002" s="92"/>
      <c r="BO1002" s="92"/>
      <c r="BP1002" s="92"/>
      <c r="BQ1002" s="92"/>
      <c r="BR1002" s="92"/>
      <c r="BS1002" s="92"/>
      <c r="BT1002" s="92"/>
      <c r="BU1002" s="92"/>
      <c r="BV1002" s="92"/>
      <c r="BW1002" s="92"/>
      <c r="BX1002" s="92"/>
      <c r="BY1002" s="92"/>
      <c r="BZ1002" s="92"/>
      <c r="CA1002" s="92"/>
      <c r="CB1002" s="92"/>
      <c r="CC1002" s="92"/>
      <c r="CD1002" s="92"/>
      <c r="CE1002" s="92"/>
      <c r="CF1002" s="92"/>
      <c r="CG1002" s="92"/>
      <c r="CH1002" s="92"/>
      <c r="CI1002" s="92"/>
      <c r="CJ1002" s="92"/>
      <c r="CK1002" s="92"/>
      <c r="CL1002" s="92"/>
      <c r="CM1002" s="92"/>
      <c r="CN1002" s="92"/>
      <c r="CO1002" s="92"/>
      <c r="CP1002" s="92"/>
      <c r="CQ1002" s="92"/>
      <c r="CR1002" s="92"/>
      <c r="CS1002" s="92"/>
      <c r="CT1002" s="92"/>
      <c r="CU1002" s="92"/>
      <c r="CV1002" s="92"/>
      <c r="CW1002" s="92"/>
      <c r="CX1002" s="92"/>
      <c r="CY1002" s="92"/>
      <c r="CZ1002" s="92"/>
      <c r="DA1002" s="92"/>
      <c r="DB1002" s="92"/>
      <c r="DC1002" s="92"/>
      <c r="DD1002" s="92"/>
      <c r="DE1002" s="92"/>
      <c r="DF1002" s="92"/>
      <c r="DG1002" s="92"/>
      <c r="DH1002" s="92"/>
      <c r="DI1002" s="92"/>
      <c r="DJ1002" s="92"/>
      <c r="DK1002" s="92"/>
      <c r="DL1002" s="92"/>
      <c r="DM1002" s="92"/>
      <c r="DN1002" s="92"/>
      <c r="DO1002" s="92"/>
      <c r="DP1002" s="92"/>
      <c r="DQ1002" s="92"/>
      <c r="DR1002" s="92"/>
      <c r="DS1002" s="92"/>
      <c r="DT1002" s="92"/>
      <c r="DU1002" s="92"/>
      <c r="DV1002" s="92"/>
      <c r="DW1002" s="92"/>
      <c r="DX1002" s="92"/>
      <c r="DY1002" s="92"/>
      <c r="DZ1002" s="92"/>
      <c r="EA1002" s="92"/>
      <c r="EB1002" s="92"/>
      <c r="EC1002" s="92"/>
      <c r="ED1002" s="92"/>
      <c r="EE1002" s="114"/>
      <c r="EG1002" s="58"/>
      <c r="EH1002" s="58"/>
      <c r="EI1002" s="58"/>
      <c r="EJ1002" s="58"/>
      <c r="EK1002" s="58"/>
      <c r="EL1002" s="58"/>
      <c r="EM1002" s="58"/>
      <c r="EN1002" s="58"/>
      <c r="EO1002" s="58"/>
      <c r="EP1002" s="58"/>
      <c r="EQ1002" s="58"/>
      <c r="ER1002" s="31" t="str">
        <f>'Avoided Cost Case'!ER1002</f>
        <v xml:space="preserve"> - </v>
      </c>
    </row>
    <row r="1003" spans="1:148" s="22" customFormat="1" hidden="1">
      <c r="A1003" s="3"/>
      <c r="B1003" s="23"/>
      <c r="C1003" s="23"/>
      <c r="E1003" s="150"/>
      <c r="F1003" s="150"/>
      <c r="G1003" s="150"/>
      <c r="H1003" s="150"/>
      <c r="I1003" s="150"/>
      <c r="J1003" s="150"/>
      <c r="K1003" s="150"/>
      <c r="L1003" s="150"/>
      <c r="M1003" s="150"/>
      <c r="N1003" s="150"/>
      <c r="O1003" s="150"/>
      <c r="P1003" s="150"/>
      <c r="Q1003" s="150"/>
      <c r="R1003" s="150"/>
      <c r="S1003" s="150"/>
      <c r="T1003" s="150"/>
      <c r="U1003" s="150"/>
      <c r="V1003" s="150"/>
      <c r="W1003" s="150"/>
      <c r="X1003" s="150"/>
      <c r="Y1003" s="150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G1003" s="58"/>
      <c r="EH1003" s="58"/>
      <c r="EI1003" s="58"/>
      <c r="EJ1003" s="58"/>
      <c r="EK1003" s="58"/>
      <c r="EL1003" s="58"/>
      <c r="EM1003" s="58"/>
      <c r="EN1003" s="58"/>
      <c r="EO1003" s="58"/>
      <c r="EP1003" s="58"/>
      <c r="EQ1003" s="58"/>
      <c r="ER1003" s="55"/>
    </row>
    <row r="1004" spans="1:148" hidden="1"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8"/>
      <c r="AN1004" s="58"/>
      <c r="AO1004" s="58"/>
      <c r="AP1004" s="58"/>
      <c r="AQ1004" s="58"/>
      <c r="AR1004" s="58"/>
      <c r="AS1004" s="58"/>
      <c r="AT1004" s="58"/>
      <c r="AU1004" s="58"/>
      <c r="AV1004" s="58"/>
      <c r="AW1004" s="58"/>
      <c r="AX1004" s="58"/>
      <c r="AY1004" s="58"/>
      <c r="AZ1004" s="58"/>
      <c r="BA1004" s="58"/>
      <c r="BB1004" s="58"/>
      <c r="BC1004" s="58"/>
      <c r="BD1004" s="58"/>
      <c r="BE1004" s="58"/>
      <c r="BF1004" s="58"/>
      <c r="BG1004" s="58"/>
      <c r="BH1004" s="58"/>
      <c r="BI1004" s="58"/>
      <c r="BJ1004" s="58"/>
      <c r="BK1004" s="58"/>
      <c r="BL1004" s="58"/>
      <c r="BM1004" s="58"/>
      <c r="BN1004" s="58"/>
      <c r="BO1004" s="58"/>
      <c r="BP1004" s="58"/>
      <c r="BQ1004" s="58"/>
      <c r="BR1004" s="58"/>
      <c r="BS1004" s="58"/>
      <c r="BT1004" s="58"/>
      <c r="BU1004" s="58"/>
      <c r="BV1004" s="58"/>
      <c r="BW1004" s="58"/>
      <c r="BX1004" s="58"/>
      <c r="BY1004" s="58"/>
      <c r="BZ1004" s="58"/>
      <c r="CA1004" s="58"/>
      <c r="CB1004" s="58"/>
      <c r="CC1004" s="58"/>
      <c r="CD1004" s="58"/>
      <c r="CE1004" s="58"/>
      <c r="CF1004" s="58"/>
      <c r="CG1004" s="58"/>
      <c r="CH1004" s="58"/>
      <c r="CI1004" s="58"/>
      <c r="CJ1004" s="58"/>
      <c r="CK1004" s="58"/>
      <c r="CL1004" s="58"/>
      <c r="CM1004" s="58"/>
      <c r="CN1004" s="58"/>
      <c r="CO1004" s="58"/>
      <c r="CP1004" s="58"/>
      <c r="CQ1004" s="58"/>
      <c r="CR1004" s="58"/>
      <c r="CS1004" s="58"/>
      <c r="CT1004" s="58"/>
      <c r="CU1004" s="58"/>
      <c r="CV1004" s="58"/>
      <c r="CW1004" s="58"/>
      <c r="CX1004" s="58"/>
      <c r="CY1004" s="58"/>
      <c r="CZ1004" s="58"/>
      <c r="DA1004" s="58"/>
      <c r="DB1004" s="58"/>
      <c r="DC1004" s="58"/>
      <c r="DD1004" s="58"/>
      <c r="DE1004" s="58"/>
      <c r="DF1004" s="58"/>
      <c r="DG1004" s="58"/>
      <c r="DH1004" s="58"/>
      <c r="DI1004" s="58"/>
      <c r="DJ1004" s="58"/>
      <c r="DK1004" s="58"/>
      <c r="DL1004" s="58"/>
      <c r="DM1004" s="58"/>
      <c r="DN1004" s="58"/>
      <c r="DO1004" s="58"/>
      <c r="DP1004" s="58"/>
      <c r="DQ1004" s="58"/>
      <c r="DR1004" s="58"/>
      <c r="DS1004" s="58"/>
      <c r="DT1004" s="58"/>
      <c r="DU1004" s="58"/>
      <c r="DV1004" s="58"/>
      <c r="DW1004" s="58"/>
      <c r="DX1004" s="58"/>
      <c r="DY1004" s="58"/>
      <c r="DZ1004" s="58"/>
      <c r="EA1004" s="58"/>
      <c r="EB1004" s="58"/>
      <c r="EC1004" s="58"/>
      <c r="ED1004" s="58"/>
      <c r="ER1004" s="55"/>
    </row>
    <row r="1005" spans="1:148" hidden="1">
      <c r="C1005" s="23" t="s">
        <v>17</v>
      </c>
      <c r="E1005" s="11">
        <f>E3</f>
        <v>2016</v>
      </c>
      <c r="F1005" s="106"/>
      <c r="G1005" s="106"/>
      <c r="H1005" s="106"/>
      <c r="I1005" s="106"/>
      <c r="J1005" s="106"/>
      <c r="K1005" s="106"/>
      <c r="L1005" s="106"/>
      <c r="M1005" s="106"/>
      <c r="N1005" s="106"/>
      <c r="O1005" s="106"/>
      <c r="P1005" s="106"/>
      <c r="Q1005" s="106"/>
      <c r="R1005" s="11">
        <f>R3</f>
        <v>2017</v>
      </c>
      <c r="S1005" s="106"/>
      <c r="T1005" s="106"/>
      <c r="U1005" s="106"/>
      <c r="V1005" s="106"/>
      <c r="W1005" s="106"/>
      <c r="X1005" s="106"/>
      <c r="Y1005" s="106"/>
      <c r="Z1005" s="106"/>
      <c r="AA1005" s="106"/>
      <c r="AB1005" s="106"/>
      <c r="AC1005" s="106"/>
      <c r="AD1005" s="106"/>
      <c r="AE1005" s="11">
        <f>AE3</f>
        <v>2018</v>
      </c>
      <c r="AF1005" s="106"/>
      <c r="AG1005" s="106"/>
      <c r="AH1005" s="106"/>
      <c r="AI1005" s="106"/>
      <c r="AJ1005" s="106"/>
      <c r="AK1005" s="106"/>
      <c r="AL1005" s="106"/>
      <c r="AM1005" s="106"/>
      <c r="AN1005" s="106"/>
      <c r="AO1005" s="106"/>
      <c r="AP1005" s="106"/>
      <c r="AQ1005" s="106"/>
      <c r="AR1005" s="11">
        <f>AR3</f>
        <v>2019</v>
      </c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1">
        <f>BE3</f>
        <v>2020</v>
      </c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1"/>
      <c r="BS1005" s="106"/>
      <c r="BT1005" s="106"/>
      <c r="BU1005" s="106"/>
      <c r="BV1005" s="106"/>
      <c r="BW1005" s="106"/>
      <c r="BX1005" s="106"/>
      <c r="BY1005" s="106"/>
      <c r="BZ1005" s="106"/>
      <c r="CA1005" s="106"/>
      <c r="CB1005" s="106"/>
      <c r="CC1005" s="106"/>
      <c r="CD1005" s="106"/>
      <c r="CE1005" s="11"/>
      <c r="CF1005" s="106"/>
      <c r="CG1005" s="106"/>
      <c r="CH1005" s="106"/>
      <c r="CI1005" s="106"/>
      <c r="CJ1005" s="106"/>
      <c r="CK1005" s="106"/>
      <c r="CL1005" s="106"/>
      <c r="CM1005" s="106"/>
      <c r="CN1005" s="106"/>
      <c r="CO1005" s="106"/>
      <c r="CP1005" s="106"/>
      <c r="CQ1005" s="106"/>
      <c r="CR1005" s="11"/>
      <c r="CS1005" s="106"/>
      <c r="CT1005" s="106"/>
      <c r="CU1005" s="106"/>
      <c r="CV1005" s="106"/>
      <c r="CW1005" s="106"/>
      <c r="CX1005" s="106"/>
      <c r="CY1005" s="106"/>
      <c r="CZ1005" s="106"/>
      <c r="DA1005" s="106"/>
      <c r="DB1005" s="106"/>
      <c r="DC1005" s="106"/>
      <c r="DD1005" s="106"/>
      <c r="DE1005" s="11"/>
      <c r="DF1005" s="106"/>
      <c r="DG1005" s="106"/>
      <c r="DH1005" s="106"/>
      <c r="DI1005" s="106"/>
      <c r="DJ1005" s="106"/>
      <c r="DK1005" s="106"/>
      <c r="DL1005" s="106"/>
      <c r="DM1005" s="106"/>
      <c r="DN1005" s="106"/>
      <c r="DO1005" s="106"/>
      <c r="DP1005" s="106"/>
      <c r="DQ1005" s="106"/>
      <c r="DR1005" s="11"/>
      <c r="DS1005" s="106"/>
      <c r="DT1005" s="106"/>
      <c r="DU1005" s="106"/>
      <c r="DV1005" s="106"/>
      <c r="DW1005" s="106"/>
      <c r="DX1005" s="106"/>
      <c r="DY1005" s="106"/>
      <c r="DZ1005" s="106"/>
      <c r="EA1005" s="106"/>
      <c r="EB1005" s="106"/>
      <c r="EC1005" s="106"/>
      <c r="ED1005" s="106"/>
      <c r="ER1005" s="55"/>
    </row>
    <row r="1006" spans="1:148" s="9" customFormat="1" hidden="1">
      <c r="C1006" s="157"/>
      <c r="D1006" s="22"/>
      <c r="E1006" s="158"/>
      <c r="F1006" s="158"/>
      <c r="G1006" s="158"/>
      <c r="H1006" s="158"/>
      <c r="I1006" s="158"/>
      <c r="J1006" s="158"/>
      <c r="K1006" s="158"/>
      <c r="L1006" s="158"/>
      <c r="M1006" s="158"/>
      <c r="N1006" s="158"/>
      <c r="O1006" s="158"/>
      <c r="P1006" s="158"/>
      <c r="Q1006" s="158"/>
      <c r="R1006" s="158"/>
      <c r="S1006" s="158"/>
      <c r="T1006" s="158"/>
      <c r="U1006" s="158"/>
      <c r="V1006" s="158"/>
      <c r="W1006" s="158"/>
      <c r="X1006" s="158"/>
      <c r="Y1006" s="158"/>
      <c r="Z1006" s="158"/>
      <c r="AA1006" s="158"/>
      <c r="AB1006" s="158"/>
      <c r="AC1006" s="158"/>
      <c r="AD1006" s="158"/>
      <c r="AE1006" s="158"/>
      <c r="AF1006" s="158"/>
      <c r="AG1006" s="158"/>
      <c r="AH1006" s="158"/>
      <c r="AI1006" s="158"/>
      <c r="AJ1006" s="158"/>
      <c r="AK1006" s="158"/>
      <c r="AL1006" s="158"/>
      <c r="AM1006" s="158"/>
      <c r="AN1006" s="158"/>
      <c r="AO1006" s="158"/>
      <c r="AP1006" s="158"/>
      <c r="AQ1006" s="158"/>
      <c r="AR1006" s="158"/>
      <c r="AS1006" s="158"/>
      <c r="AT1006" s="158"/>
      <c r="AU1006" s="158"/>
      <c r="AV1006" s="158"/>
      <c r="AW1006" s="158"/>
      <c r="AX1006" s="158"/>
      <c r="AY1006" s="158"/>
      <c r="AZ1006" s="158"/>
      <c r="BA1006" s="158"/>
      <c r="BB1006" s="158"/>
      <c r="BC1006" s="158"/>
      <c r="BD1006" s="158"/>
      <c r="BE1006" s="158"/>
      <c r="BF1006" s="158"/>
      <c r="BG1006" s="158"/>
      <c r="BH1006" s="158"/>
      <c r="BI1006" s="158"/>
      <c r="BJ1006" s="158"/>
      <c r="BK1006" s="158"/>
      <c r="BL1006" s="158"/>
      <c r="BM1006" s="158"/>
      <c r="BN1006" s="158"/>
      <c r="BO1006" s="158"/>
      <c r="BP1006" s="158"/>
      <c r="BQ1006" s="158"/>
      <c r="BR1006" s="158"/>
      <c r="BS1006" s="158"/>
      <c r="BT1006" s="158"/>
      <c r="BU1006" s="158"/>
      <c r="BV1006" s="158"/>
      <c r="BW1006" s="158"/>
      <c r="BX1006" s="158"/>
      <c r="BY1006" s="158"/>
      <c r="BZ1006" s="158"/>
      <c r="CA1006" s="158"/>
      <c r="CB1006" s="158"/>
      <c r="CC1006" s="158"/>
      <c r="CD1006" s="158"/>
      <c r="CE1006" s="158"/>
      <c r="CF1006" s="158"/>
      <c r="CG1006" s="158"/>
      <c r="CH1006" s="158"/>
      <c r="CI1006" s="158"/>
      <c r="CJ1006" s="158"/>
      <c r="CK1006" s="158"/>
      <c r="CL1006" s="158"/>
      <c r="CM1006" s="158"/>
      <c r="CN1006" s="158"/>
      <c r="CO1006" s="158"/>
      <c r="CP1006" s="158"/>
      <c r="CQ1006" s="158"/>
      <c r="CR1006" s="158"/>
      <c r="CS1006" s="158"/>
      <c r="CT1006" s="158"/>
      <c r="CU1006" s="158"/>
      <c r="CV1006" s="158"/>
      <c r="CW1006" s="158"/>
      <c r="CX1006" s="158"/>
      <c r="CY1006" s="158"/>
      <c r="CZ1006" s="158"/>
      <c r="DA1006" s="158"/>
      <c r="DB1006" s="158"/>
      <c r="DC1006" s="158"/>
      <c r="DD1006" s="158"/>
      <c r="DE1006" s="158"/>
      <c r="DF1006" s="158"/>
      <c r="DG1006" s="158"/>
      <c r="DH1006" s="158"/>
      <c r="DI1006" s="158"/>
      <c r="DJ1006" s="158"/>
      <c r="DK1006" s="158"/>
      <c r="DL1006" s="158"/>
      <c r="DM1006" s="158"/>
      <c r="DN1006" s="158"/>
      <c r="DO1006" s="158"/>
      <c r="DP1006" s="158"/>
      <c r="DQ1006" s="158"/>
      <c r="DR1006" s="158"/>
      <c r="DS1006" s="158"/>
      <c r="DT1006" s="158"/>
      <c r="DU1006" s="158"/>
      <c r="DV1006" s="158"/>
      <c r="DW1006" s="158"/>
      <c r="DX1006" s="158"/>
      <c r="DY1006" s="158"/>
      <c r="DZ1006" s="158"/>
      <c r="EA1006" s="158"/>
      <c r="EB1006" s="158"/>
      <c r="EC1006" s="158"/>
      <c r="ED1006" s="158"/>
      <c r="EG1006" s="159"/>
      <c r="EH1006" s="159"/>
      <c r="EI1006" s="159"/>
      <c r="EJ1006" s="159"/>
      <c r="EK1006" s="159"/>
      <c r="EL1006" s="159"/>
      <c r="EM1006" s="159"/>
      <c r="EN1006" s="159"/>
      <c r="EO1006" s="159"/>
      <c r="EP1006" s="159"/>
      <c r="EQ1006" s="159"/>
      <c r="ER1006" s="160"/>
    </row>
    <row r="1007" spans="1:148" hidden="1">
      <c r="ER1007" s="55"/>
    </row>
    <row r="1008" spans="1:148" hidden="1">
      <c r="E1008" s="106"/>
      <c r="R1008" s="106"/>
      <c r="AE1008" s="106"/>
      <c r="AR1008" s="106"/>
      <c r="BE1008" s="106"/>
      <c r="BR1008" s="106"/>
      <c r="CE1008" s="106"/>
      <c r="CR1008" s="106"/>
      <c r="DE1008" s="106"/>
      <c r="DR1008" s="106"/>
      <c r="ER1008" s="55"/>
    </row>
    <row r="1009" spans="4:134">
      <c r="E1009" s="106"/>
      <c r="R1009" s="106"/>
      <c r="AE1009" s="106"/>
      <c r="AR1009" s="106"/>
      <c r="BE1009" s="106"/>
      <c r="BR1009" s="106"/>
      <c r="CE1009" s="106"/>
      <c r="CR1009" s="106"/>
      <c r="DE1009" s="106"/>
      <c r="DR1009" s="106"/>
    </row>
    <row r="1010" spans="4:134">
      <c r="E1010" s="106"/>
      <c r="R1010" s="106"/>
      <c r="AE1010" s="106"/>
      <c r="AR1010" s="106"/>
      <c r="BE1010" s="106"/>
      <c r="BR1010" s="106"/>
      <c r="CE1010" s="106"/>
      <c r="CR1010" s="106"/>
      <c r="DE1010" s="106"/>
      <c r="DR1010" s="106"/>
    </row>
    <row r="1011" spans="4:134">
      <c r="D1011" s="161"/>
      <c r="E1011" s="162"/>
      <c r="Q1011" s="134"/>
      <c r="R1011" s="162"/>
      <c r="AD1011" s="134"/>
      <c r="AE1011" s="162"/>
      <c r="AQ1011" s="134"/>
      <c r="AR1011" s="162"/>
      <c r="BD1011" s="134"/>
      <c r="BE1011" s="162"/>
      <c r="BQ1011" s="134"/>
      <c r="BR1011" s="162"/>
      <c r="CD1011" s="134"/>
      <c r="CE1011" s="162"/>
      <c r="CQ1011" s="134"/>
      <c r="CR1011" s="162"/>
      <c r="DD1011" s="134"/>
      <c r="DE1011" s="162"/>
      <c r="DQ1011" s="134"/>
      <c r="DR1011" s="162"/>
      <c r="ED1011" s="134"/>
    </row>
    <row r="1014" spans="4:134">
      <c r="F1014" s="12"/>
      <c r="S1014" s="12"/>
      <c r="AF1014" s="12"/>
      <c r="AS1014" s="12"/>
      <c r="BF1014" s="12"/>
      <c r="BS1014" s="12"/>
      <c r="CF1014" s="12"/>
      <c r="CS1014" s="12"/>
      <c r="DF1014" s="12"/>
      <c r="DS1014" s="12"/>
    </row>
    <row r="1015" spans="4:134">
      <c r="F1015" s="163"/>
      <c r="S1015" s="163"/>
      <c r="AF1015" s="163"/>
      <c r="AS1015" s="163"/>
      <c r="BF1015" s="163"/>
      <c r="BS1015" s="163"/>
      <c r="CF1015" s="163"/>
      <c r="CS1015" s="163"/>
      <c r="DF1015" s="163"/>
      <c r="DS1015" s="163"/>
    </row>
    <row r="1016" spans="4:134">
      <c r="F1016" s="163"/>
      <c r="S1016" s="163"/>
      <c r="AF1016" s="163"/>
      <c r="AS1016" s="163"/>
      <c r="BF1016" s="163"/>
      <c r="BS1016" s="163"/>
      <c r="CF1016" s="163"/>
      <c r="CS1016" s="163"/>
      <c r="DF1016" s="163"/>
      <c r="DS1016" s="163"/>
    </row>
    <row r="1017" spans="4:134">
      <c r="E1017" s="163"/>
      <c r="F1017" s="163"/>
      <c r="G1017" s="163"/>
      <c r="H1017" s="163"/>
      <c r="I1017" s="163"/>
      <c r="J1017" s="163"/>
      <c r="K1017" s="163"/>
      <c r="L1017" s="163"/>
      <c r="M1017" s="163"/>
      <c r="N1017" s="163"/>
      <c r="O1017" s="163"/>
      <c r="P1017" s="163"/>
      <c r="Q1017" s="163"/>
      <c r="R1017" s="163"/>
      <c r="S1017" s="163"/>
      <c r="T1017" s="163"/>
      <c r="U1017" s="163"/>
      <c r="V1017" s="163"/>
      <c r="W1017" s="163"/>
      <c r="X1017" s="163"/>
      <c r="Y1017" s="163"/>
      <c r="Z1017" s="163"/>
      <c r="AA1017" s="163"/>
      <c r="AB1017" s="163"/>
      <c r="AC1017" s="163"/>
      <c r="AD1017" s="163"/>
      <c r="AE1017" s="163"/>
      <c r="AF1017" s="163"/>
      <c r="AG1017" s="163"/>
      <c r="AH1017" s="163"/>
      <c r="AI1017" s="163"/>
      <c r="AJ1017" s="163"/>
      <c r="AK1017" s="163"/>
      <c r="AL1017" s="163"/>
      <c r="AM1017" s="163"/>
      <c r="AN1017" s="163"/>
      <c r="AO1017" s="163"/>
      <c r="AP1017" s="163"/>
      <c r="AQ1017" s="163"/>
      <c r="AR1017" s="163"/>
      <c r="AS1017" s="163"/>
      <c r="AT1017" s="163"/>
      <c r="AU1017" s="163"/>
      <c r="AV1017" s="163"/>
      <c r="AW1017" s="163"/>
      <c r="AX1017" s="163"/>
      <c r="AY1017" s="163"/>
      <c r="AZ1017" s="163"/>
      <c r="BA1017" s="163"/>
      <c r="BB1017" s="163"/>
      <c r="BC1017" s="163"/>
      <c r="BD1017" s="163"/>
      <c r="BE1017" s="163"/>
      <c r="BF1017" s="163"/>
      <c r="BG1017" s="163"/>
      <c r="BH1017" s="163"/>
      <c r="BI1017" s="163"/>
      <c r="BJ1017" s="163"/>
      <c r="BK1017" s="163"/>
      <c r="BL1017" s="163"/>
      <c r="BM1017" s="163"/>
      <c r="BN1017" s="163"/>
      <c r="BO1017" s="163"/>
      <c r="BP1017" s="163"/>
      <c r="BQ1017" s="163"/>
      <c r="BR1017" s="163"/>
      <c r="BS1017" s="163"/>
      <c r="BT1017" s="163"/>
      <c r="BU1017" s="163"/>
      <c r="BV1017" s="163"/>
      <c r="BW1017" s="163"/>
      <c r="BX1017" s="163"/>
      <c r="BY1017" s="163"/>
      <c r="BZ1017" s="163"/>
      <c r="CA1017" s="163"/>
      <c r="CB1017" s="163"/>
      <c r="CC1017" s="163"/>
      <c r="CD1017" s="163"/>
      <c r="CE1017" s="163"/>
      <c r="CF1017" s="163"/>
      <c r="CG1017" s="163"/>
      <c r="CH1017" s="163"/>
      <c r="CI1017" s="163"/>
      <c r="CJ1017" s="163"/>
      <c r="CK1017" s="163"/>
      <c r="CL1017" s="163"/>
      <c r="CM1017" s="163"/>
      <c r="CN1017" s="163"/>
      <c r="CO1017" s="163"/>
      <c r="CP1017" s="163"/>
      <c r="CQ1017" s="163"/>
      <c r="CR1017" s="163"/>
      <c r="CS1017" s="163"/>
      <c r="CT1017" s="163"/>
      <c r="CU1017" s="163"/>
      <c r="CV1017" s="163"/>
      <c r="CW1017" s="163"/>
      <c r="CX1017" s="163"/>
      <c r="CY1017" s="163"/>
      <c r="CZ1017" s="163"/>
      <c r="DA1017" s="163"/>
      <c r="DB1017" s="163"/>
      <c r="DC1017" s="163"/>
      <c r="DD1017" s="163"/>
      <c r="DE1017" s="163"/>
      <c r="DF1017" s="163"/>
      <c r="DG1017" s="163"/>
      <c r="DH1017" s="163"/>
      <c r="DI1017" s="163"/>
      <c r="DJ1017" s="163"/>
      <c r="DK1017" s="163"/>
      <c r="DL1017" s="163"/>
      <c r="DM1017" s="163"/>
      <c r="DN1017" s="163"/>
      <c r="DO1017" s="163"/>
      <c r="DP1017" s="163"/>
      <c r="DQ1017" s="163"/>
      <c r="DR1017" s="163"/>
      <c r="DS1017" s="163"/>
      <c r="DT1017" s="163"/>
      <c r="DU1017" s="163"/>
      <c r="DV1017" s="163"/>
      <c r="DW1017" s="163"/>
      <c r="DX1017" s="163"/>
      <c r="DY1017" s="163"/>
      <c r="DZ1017" s="163"/>
      <c r="EA1017" s="163"/>
      <c r="EB1017" s="163"/>
      <c r="EC1017" s="163"/>
      <c r="ED1017" s="163"/>
    </row>
  </sheetData>
  <printOptions horizontalCentered="1"/>
  <pageMargins left="0.3" right="0.3" top="0.8" bottom="0.4" header="0.5" footer="0.2"/>
  <pageSetup paperSize="9" scale="10" orientation="landscape" r:id="rId1"/>
  <headerFooter alignWithMargins="0">
    <oddFooter>&amp;L&amp;8NPC Group - &amp;F   ( &amp;A )&amp;C &amp;R &amp;8&amp;D  &amp;T</oddFooter>
  </headerFooter>
  <rowBreaks count="19" manualBreakCount="19">
    <brk id="45" max="16383" man="1"/>
    <brk id="73" max="121" man="1"/>
    <brk id="142" max="121" man="1"/>
    <brk id="190" max="121" man="1"/>
    <brk id="223" max="121" man="1"/>
    <brk id="263" max="121" man="1"/>
    <brk id="312" max="121" man="1"/>
    <brk id="341" max="121" man="1"/>
    <brk id="410" max="121" man="1"/>
    <brk id="449" max="121" man="1"/>
    <brk id="484" max="121" man="1"/>
    <brk id="537" max="16383" man="1"/>
    <brk id="599" max="121" man="1"/>
    <brk id="661" max="121" man="1"/>
    <brk id="707" max="121" man="1"/>
    <brk id="817" max="121" man="1"/>
    <brk id="854" max="121" man="1"/>
    <brk id="882" max="121" man="1"/>
    <brk id="954" max="1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5" tint="0.39997558519241921"/>
    <outlinePr summaryRight="0"/>
    <pageSetUpPr fitToPage="1"/>
  </sheetPr>
  <dimension ref="A1:HY1009"/>
  <sheetViews>
    <sheetView zoomScale="70" zoomScaleNormal="70" workbookViewId="0">
      <pane xSplit="4" ySplit="3" topLeftCell="E181" activePane="bottomRight" state="frozen"/>
      <selection activeCell="L437" sqref="L437"/>
      <selection pane="topRight" activeCell="L437" sqref="L437"/>
      <selection pane="bottomLeft" activeCell="L437" sqref="L437"/>
      <selection pane="bottomRight" activeCell="E793" sqref="E793"/>
    </sheetView>
  </sheetViews>
  <sheetFormatPr defaultColWidth="3.5703125" defaultRowHeight="12.75" outlineLevelCol="1"/>
  <cols>
    <col min="1" max="1" width="2.7109375" style="2" customWidth="1"/>
    <col min="2" max="2" width="2.7109375" style="22" customWidth="1"/>
    <col min="3" max="3" width="38.85546875" style="23" customWidth="1"/>
    <col min="4" max="4" width="2.7109375" style="22" customWidth="1"/>
    <col min="5" max="5" width="16.7109375" style="22" customWidth="1" collapsed="1"/>
    <col min="6" max="16" width="15.7109375" style="22" hidden="1" customWidth="1" outlineLevel="1"/>
    <col min="17" max="17" width="13.28515625" style="22" hidden="1" customWidth="1" outlineLevel="1"/>
    <col min="18" max="18" width="16.7109375" style="22" customWidth="1" collapsed="1"/>
    <col min="19" max="30" width="15.7109375" style="22" hidden="1" customWidth="1" outlineLevel="1"/>
    <col min="31" max="31" width="16.7109375" style="22" customWidth="1" collapsed="1"/>
    <col min="32" max="43" width="15.7109375" style="22" hidden="1" customWidth="1" outlineLevel="1"/>
    <col min="44" max="44" width="16.7109375" style="22" customWidth="1" collapsed="1"/>
    <col min="45" max="56" width="15.7109375" style="22" hidden="1" customWidth="1" outlineLevel="1"/>
    <col min="57" max="57" width="16.7109375" style="22" customWidth="1" collapsed="1"/>
    <col min="58" max="69" width="15.7109375" style="22" hidden="1" customWidth="1" outlineLevel="1"/>
    <col min="70" max="70" width="16.7109375" style="22" hidden="1" customWidth="1" collapsed="1"/>
    <col min="71" max="82" width="15.7109375" style="22" hidden="1" customWidth="1" outlineLevel="1"/>
    <col min="83" max="83" width="16.7109375" style="22" hidden="1" customWidth="1" collapsed="1"/>
    <col min="84" max="95" width="15.7109375" style="22" hidden="1" customWidth="1" outlineLevel="1"/>
    <col min="96" max="96" width="16.7109375" style="22" hidden="1" customWidth="1" collapsed="1"/>
    <col min="97" max="108" width="15.7109375" style="22" hidden="1" customWidth="1" outlineLevel="1"/>
    <col min="109" max="109" width="16.7109375" style="22" hidden="1" customWidth="1" collapsed="1"/>
    <col min="110" max="121" width="15.7109375" style="22" hidden="1" customWidth="1" outlineLevel="1"/>
    <col min="122" max="122" width="16.7109375" style="22" hidden="1" customWidth="1" collapsed="1"/>
    <col min="123" max="134" width="15.7109375" style="22" hidden="1" customWidth="1" outlineLevel="1"/>
    <col min="135" max="135" width="2.7109375" style="22" customWidth="1"/>
    <col min="136" max="136" width="9.140625" style="22" hidden="1" customWidth="1"/>
    <col min="137" max="137" width="2.7109375" style="134" hidden="1" customWidth="1"/>
    <col min="138" max="138" width="7.5703125" style="22" hidden="1" customWidth="1"/>
    <col min="139" max="139" width="13.85546875" style="22" hidden="1" customWidth="1"/>
    <col min="140" max="140" width="5.7109375" style="22" hidden="1" customWidth="1"/>
    <col min="141" max="141" width="13.85546875" style="22" hidden="1" customWidth="1"/>
    <col min="142" max="142" width="5.7109375" style="22" hidden="1" customWidth="1"/>
    <col min="143" max="143" width="13.85546875" style="22" hidden="1" customWidth="1"/>
    <col min="144" max="144" width="5.7109375" style="22" hidden="1" customWidth="1"/>
    <col min="145" max="145" width="13.85546875" style="22" hidden="1" customWidth="1"/>
    <col min="146" max="146" width="5.7109375" style="22" hidden="1" customWidth="1"/>
    <col min="147" max="147" width="13.85546875" style="22" hidden="1" customWidth="1"/>
    <col min="148" max="148" width="11.5703125" style="26" hidden="1" customWidth="1"/>
    <col min="149" max="149" width="0" style="24" hidden="1" customWidth="1"/>
    <col min="150" max="150" width="13.28515625" style="24" customWidth="1"/>
    <col min="151" max="151" width="3.5703125" style="24"/>
    <col min="152" max="152" width="14.5703125" style="24" customWidth="1"/>
    <col min="153" max="16384" width="3.5703125" style="24"/>
  </cols>
  <sheetData>
    <row r="1" spans="1:148" s="2" customFormat="1" ht="26.25">
      <c r="A1" s="1" t="s">
        <v>18</v>
      </c>
      <c r="C1" s="3"/>
      <c r="E1" s="164" t="s">
        <v>556</v>
      </c>
      <c r="F1" s="5"/>
      <c r="G1" s="6"/>
      <c r="H1" s="6"/>
      <c r="I1" s="6"/>
      <c r="J1" s="7" t="s">
        <v>556</v>
      </c>
      <c r="K1" s="6"/>
      <c r="L1" s="6"/>
      <c r="M1" s="6"/>
      <c r="N1" s="6"/>
      <c r="O1" s="6"/>
      <c r="P1" s="6"/>
      <c r="Q1" s="7"/>
      <c r="R1" s="165"/>
      <c r="S1" s="5"/>
      <c r="T1" s="6"/>
      <c r="U1" s="6"/>
      <c r="V1" s="6"/>
      <c r="W1" s="7" t="s">
        <v>556</v>
      </c>
      <c r="X1" s="6"/>
      <c r="Y1" s="6"/>
      <c r="Z1" s="6"/>
      <c r="AA1" s="6"/>
      <c r="AB1" s="6"/>
      <c r="AC1" s="6"/>
      <c r="AD1" s="7"/>
      <c r="AE1" s="165"/>
      <c r="AF1" s="5"/>
      <c r="AG1" s="6"/>
      <c r="AH1" s="6"/>
      <c r="AI1" s="6"/>
      <c r="AJ1" s="7" t="s">
        <v>556</v>
      </c>
      <c r="AK1" s="6"/>
      <c r="AL1" s="6"/>
      <c r="AM1" s="6"/>
      <c r="AN1" s="6"/>
      <c r="AO1" s="6"/>
      <c r="AP1" s="6"/>
      <c r="AQ1" s="7"/>
      <c r="AR1" s="165"/>
      <c r="AS1" s="5"/>
      <c r="AT1" s="6"/>
      <c r="AU1" s="6"/>
      <c r="AV1" s="6"/>
      <c r="AW1" s="7" t="s">
        <v>556</v>
      </c>
      <c r="AX1" s="6"/>
      <c r="AY1" s="6"/>
      <c r="AZ1" s="6"/>
      <c r="BA1" s="6"/>
      <c r="BB1" s="6"/>
      <c r="BC1" s="6"/>
      <c r="BD1" s="7"/>
      <c r="BE1" s="165"/>
      <c r="BF1" s="5"/>
      <c r="BG1" s="6"/>
      <c r="BH1" s="6"/>
      <c r="BI1" s="6"/>
      <c r="BJ1" s="7" t="s">
        <v>556</v>
      </c>
      <c r="BK1" s="6"/>
      <c r="BL1" s="6"/>
      <c r="BM1" s="6"/>
      <c r="BN1" s="6"/>
      <c r="BO1" s="6"/>
      <c r="BP1" s="6"/>
      <c r="BQ1" s="7"/>
      <c r="BR1" s="165"/>
      <c r="BS1" s="5"/>
      <c r="BT1" s="6"/>
      <c r="BU1" s="6"/>
      <c r="BV1" s="6"/>
      <c r="BW1" s="7"/>
      <c r="BX1" s="6"/>
      <c r="BY1" s="6"/>
      <c r="BZ1" s="6"/>
      <c r="CA1" s="6"/>
      <c r="CB1" s="6"/>
      <c r="CC1" s="6"/>
      <c r="CD1" s="7"/>
      <c r="CE1" s="165"/>
      <c r="CF1" s="5"/>
      <c r="CG1" s="6"/>
      <c r="CH1" s="6"/>
      <c r="CI1" s="6"/>
      <c r="CJ1" s="7"/>
      <c r="CK1" s="6"/>
      <c r="CL1" s="6"/>
      <c r="CM1" s="6"/>
      <c r="CN1" s="6"/>
      <c r="CO1" s="6"/>
      <c r="CP1" s="6"/>
      <c r="CQ1" s="7"/>
      <c r="CR1" s="165"/>
      <c r="CS1" s="5"/>
      <c r="CT1" s="6"/>
      <c r="CU1" s="6"/>
      <c r="CV1" s="6"/>
      <c r="CW1" s="7"/>
      <c r="CX1" s="6"/>
      <c r="CY1" s="6"/>
      <c r="CZ1" s="6"/>
      <c r="DA1" s="6"/>
      <c r="DB1" s="6"/>
      <c r="DC1" s="6"/>
      <c r="DD1" s="7"/>
      <c r="DE1" s="165"/>
      <c r="DF1" s="5"/>
      <c r="DG1" s="6"/>
      <c r="DH1" s="6"/>
      <c r="DI1" s="6"/>
      <c r="DJ1" s="7"/>
      <c r="DK1" s="6"/>
      <c r="DL1" s="6"/>
      <c r="DM1" s="6"/>
      <c r="DN1" s="6"/>
      <c r="DO1" s="6"/>
      <c r="DP1" s="6"/>
      <c r="DQ1" s="7"/>
      <c r="DR1" s="165"/>
      <c r="DS1" s="5"/>
      <c r="DT1" s="6"/>
      <c r="DU1" s="6"/>
      <c r="DV1" s="6"/>
      <c r="DW1" s="7"/>
      <c r="DX1" s="6"/>
      <c r="DY1" s="6"/>
      <c r="DZ1" s="6"/>
      <c r="EA1" s="6"/>
      <c r="EB1" s="6"/>
      <c r="EC1" s="6"/>
      <c r="ED1" s="7"/>
      <c r="EF1" s="2" t="b">
        <f>AND(EF4:EF1008)</f>
        <v>1</v>
      </c>
      <c r="EG1" s="166"/>
      <c r="ER1" s="9"/>
    </row>
    <row r="2" spans="1:148" s="2" customFormat="1">
      <c r="A2" s="2" t="s">
        <v>19</v>
      </c>
      <c r="C2" s="3"/>
      <c r="J2" s="9"/>
      <c r="W2" s="9"/>
      <c r="AJ2" s="9"/>
      <c r="AW2" s="9"/>
      <c r="BJ2" s="9"/>
      <c r="BW2" s="9"/>
      <c r="CJ2" s="9"/>
      <c r="CW2" s="9"/>
      <c r="DJ2" s="9"/>
      <c r="DW2" s="9"/>
      <c r="EG2" s="166"/>
      <c r="ER2" s="9"/>
    </row>
    <row r="3" spans="1:148" s="2" customFormat="1">
      <c r="A3" s="10" t="str">
        <f>"Period = "&amp;MIN($E$4:$HY$4)&amp;"-"&amp;MAX($E$4:$HY$4)</f>
        <v>Period = 2016-2020</v>
      </c>
      <c r="C3" s="3"/>
      <c r="E3" s="11">
        <f>YEAR($F$3)</f>
        <v>2016</v>
      </c>
      <c r="F3" s="12">
        <v>42370</v>
      </c>
      <c r="G3" s="12">
        <f t="shared" ref="G3:Q3" si="0">EDATE(F3,1)</f>
        <v>42401</v>
      </c>
      <c r="H3" s="12">
        <f t="shared" si="0"/>
        <v>42430</v>
      </c>
      <c r="I3" s="12">
        <f t="shared" si="0"/>
        <v>42461</v>
      </c>
      <c r="J3" s="12">
        <f t="shared" si="0"/>
        <v>42491</v>
      </c>
      <c r="K3" s="12">
        <f t="shared" si="0"/>
        <v>42522</v>
      </c>
      <c r="L3" s="12">
        <f t="shared" si="0"/>
        <v>42552</v>
      </c>
      <c r="M3" s="12">
        <f t="shared" si="0"/>
        <v>42583</v>
      </c>
      <c r="N3" s="12">
        <f t="shared" si="0"/>
        <v>42614</v>
      </c>
      <c r="O3" s="12">
        <f t="shared" si="0"/>
        <v>42644</v>
      </c>
      <c r="P3" s="12">
        <f t="shared" si="0"/>
        <v>42675</v>
      </c>
      <c r="Q3" s="12">
        <f t="shared" si="0"/>
        <v>42705</v>
      </c>
      <c r="R3" s="11">
        <f>YEAR(Q3)+1</f>
        <v>2017</v>
      </c>
      <c r="S3" s="12">
        <f>EDATE(Q3,1)</f>
        <v>42736</v>
      </c>
      <c r="T3" s="12">
        <f t="shared" ref="T3:AD3" si="1">EDATE(S3,1)</f>
        <v>42767</v>
      </c>
      <c r="U3" s="12">
        <f t="shared" si="1"/>
        <v>42795</v>
      </c>
      <c r="V3" s="12">
        <f t="shared" si="1"/>
        <v>42826</v>
      </c>
      <c r="W3" s="12">
        <f t="shared" si="1"/>
        <v>42856</v>
      </c>
      <c r="X3" s="12">
        <f t="shared" si="1"/>
        <v>42887</v>
      </c>
      <c r="Y3" s="12">
        <f t="shared" si="1"/>
        <v>42917</v>
      </c>
      <c r="Z3" s="12">
        <f t="shared" si="1"/>
        <v>42948</v>
      </c>
      <c r="AA3" s="12">
        <f t="shared" si="1"/>
        <v>42979</v>
      </c>
      <c r="AB3" s="12">
        <f t="shared" si="1"/>
        <v>43009</v>
      </c>
      <c r="AC3" s="12">
        <f t="shared" si="1"/>
        <v>43040</v>
      </c>
      <c r="AD3" s="12">
        <f t="shared" si="1"/>
        <v>43070</v>
      </c>
      <c r="AE3" s="11">
        <f>YEAR(AD3)+1</f>
        <v>2018</v>
      </c>
      <c r="AF3" s="12">
        <f>EDATE(AD3,1)</f>
        <v>43101</v>
      </c>
      <c r="AG3" s="12">
        <f t="shared" ref="AG3:AQ3" si="2">EDATE(AF3,1)</f>
        <v>43132</v>
      </c>
      <c r="AH3" s="12">
        <f t="shared" si="2"/>
        <v>43160</v>
      </c>
      <c r="AI3" s="12">
        <f t="shared" si="2"/>
        <v>43191</v>
      </c>
      <c r="AJ3" s="12">
        <f t="shared" si="2"/>
        <v>43221</v>
      </c>
      <c r="AK3" s="12">
        <f t="shared" si="2"/>
        <v>43252</v>
      </c>
      <c r="AL3" s="12">
        <f t="shared" si="2"/>
        <v>43282</v>
      </c>
      <c r="AM3" s="12">
        <f t="shared" si="2"/>
        <v>43313</v>
      </c>
      <c r="AN3" s="12">
        <f t="shared" si="2"/>
        <v>43344</v>
      </c>
      <c r="AO3" s="12">
        <f t="shared" si="2"/>
        <v>43374</v>
      </c>
      <c r="AP3" s="12">
        <f t="shared" si="2"/>
        <v>43405</v>
      </c>
      <c r="AQ3" s="12">
        <f t="shared" si="2"/>
        <v>43435</v>
      </c>
      <c r="AR3" s="11">
        <f>YEAR(AQ3)+1</f>
        <v>2019</v>
      </c>
      <c r="AS3" s="12">
        <f>EDATE(AQ3,1)</f>
        <v>43466</v>
      </c>
      <c r="AT3" s="12">
        <f t="shared" ref="AT3:BD3" si="3">EDATE(AS3,1)</f>
        <v>43497</v>
      </c>
      <c r="AU3" s="12">
        <f t="shared" si="3"/>
        <v>43525</v>
      </c>
      <c r="AV3" s="12">
        <f t="shared" si="3"/>
        <v>43556</v>
      </c>
      <c r="AW3" s="12">
        <f t="shared" si="3"/>
        <v>43586</v>
      </c>
      <c r="AX3" s="12">
        <f t="shared" si="3"/>
        <v>43617</v>
      </c>
      <c r="AY3" s="12">
        <f t="shared" si="3"/>
        <v>43647</v>
      </c>
      <c r="AZ3" s="12">
        <f t="shared" si="3"/>
        <v>43678</v>
      </c>
      <c r="BA3" s="12">
        <f t="shared" si="3"/>
        <v>43709</v>
      </c>
      <c r="BB3" s="12">
        <f t="shared" si="3"/>
        <v>43739</v>
      </c>
      <c r="BC3" s="12">
        <f t="shared" si="3"/>
        <v>43770</v>
      </c>
      <c r="BD3" s="12">
        <f t="shared" si="3"/>
        <v>43800</v>
      </c>
      <c r="BE3" s="11">
        <f>YEAR(BD3)+1</f>
        <v>2020</v>
      </c>
      <c r="BF3" s="12">
        <f>EDATE(BD3,1)</f>
        <v>43831</v>
      </c>
      <c r="BG3" s="12">
        <f t="shared" ref="BG3:BQ3" si="4">EDATE(BF3,1)</f>
        <v>43862</v>
      </c>
      <c r="BH3" s="12">
        <f t="shared" si="4"/>
        <v>43891</v>
      </c>
      <c r="BI3" s="12">
        <f t="shared" si="4"/>
        <v>43922</v>
      </c>
      <c r="BJ3" s="12">
        <f t="shared" si="4"/>
        <v>43952</v>
      </c>
      <c r="BK3" s="12">
        <f t="shared" si="4"/>
        <v>43983</v>
      </c>
      <c r="BL3" s="12">
        <f t="shared" si="4"/>
        <v>44013</v>
      </c>
      <c r="BM3" s="12">
        <f t="shared" si="4"/>
        <v>44044</v>
      </c>
      <c r="BN3" s="12">
        <f t="shared" si="4"/>
        <v>44075</v>
      </c>
      <c r="BO3" s="12">
        <f t="shared" si="4"/>
        <v>44105</v>
      </c>
      <c r="BP3" s="12">
        <f t="shared" si="4"/>
        <v>44136</v>
      </c>
      <c r="BQ3" s="12">
        <f t="shared" si="4"/>
        <v>44166</v>
      </c>
      <c r="BR3" s="11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1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1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1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1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F3" s="12"/>
      <c r="EG3" s="12"/>
      <c r="EH3" s="12"/>
      <c r="EI3" s="12"/>
      <c r="ER3" s="9" t="s">
        <v>0</v>
      </c>
    </row>
    <row r="4" spans="1:148" s="14" customFormat="1">
      <c r="A4" s="13"/>
      <c r="C4" s="15"/>
      <c r="E4" s="16">
        <f>IF(E$3&gt;2050,D$4,IF(E$3=0,"",E$3))</f>
        <v>2016</v>
      </c>
      <c r="F4" s="16">
        <f t="shared" ref="F4:Q4" si="5">IF(F$3&gt;2050,E$4,IF(F$3=0,"",F$3))</f>
        <v>2016</v>
      </c>
      <c r="G4" s="16">
        <f t="shared" si="5"/>
        <v>2016</v>
      </c>
      <c r="H4" s="16">
        <f t="shared" si="5"/>
        <v>2016</v>
      </c>
      <c r="I4" s="16">
        <f t="shared" si="5"/>
        <v>2016</v>
      </c>
      <c r="J4" s="16">
        <f t="shared" si="5"/>
        <v>2016</v>
      </c>
      <c r="K4" s="16">
        <f t="shared" si="5"/>
        <v>2016</v>
      </c>
      <c r="L4" s="16">
        <f t="shared" si="5"/>
        <v>2016</v>
      </c>
      <c r="M4" s="16">
        <f t="shared" si="5"/>
        <v>2016</v>
      </c>
      <c r="N4" s="16">
        <f t="shared" si="5"/>
        <v>2016</v>
      </c>
      <c r="O4" s="16">
        <f t="shared" si="5"/>
        <v>2016</v>
      </c>
      <c r="P4" s="16">
        <f t="shared" si="5"/>
        <v>2016</v>
      </c>
      <c r="Q4" s="16">
        <f t="shared" si="5"/>
        <v>2016</v>
      </c>
      <c r="R4" s="16">
        <f>IF(R$3&gt;2050,Q$4,IF(R$3=0,"",R$3))</f>
        <v>2017</v>
      </c>
      <c r="S4" s="16">
        <f t="shared" ref="S4:AD4" si="6">IF(S$3&gt;2050,R$4,IF(S$3=0,"",S$3))</f>
        <v>2017</v>
      </c>
      <c r="T4" s="16">
        <f t="shared" si="6"/>
        <v>2017</v>
      </c>
      <c r="U4" s="16">
        <f t="shared" si="6"/>
        <v>2017</v>
      </c>
      <c r="V4" s="16">
        <f t="shared" si="6"/>
        <v>2017</v>
      </c>
      <c r="W4" s="16">
        <f t="shared" si="6"/>
        <v>2017</v>
      </c>
      <c r="X4" s="16">
        <f t="shared" si="6"/>
        <v>2017</v>
      </c>
      <c r="Y4" s="16">
        <f t="shared" si="6"/>
        <v>2017</v>
      </c>
      <c r="Z4" s="16">
        <f t="shared" si="6"/>
        <v>2017</v>
      </c>
      <c r="AA4" s="16">
        <f t="shared" si="6"/>
        <v>2017</v>
      </c>
      <c r="AB4" s="16">
        <f t="shared" si="6"/>
        <v>2017</v>
      </c>
      <c r="AC4" s="16">
        <f t="shared" si="6"/>
        <v>2017</v>
      </c>
      <c r="AD4" s="16">
        <f t="shared" si="6"/>
        <v>2017</v>
      </c>
      <c r="AE4" s="16">
        <f>IF(AE$3&gt;2050,AD$4,IF(AE$3=0,"",AE$3))</f>
        <v>2018</v>
      </c>
      <c r="AF4" s="16">
        <f t="shared" ref="AF4:AQ4" si="7">IF(AF$3&gt;2050,AE$4,IF(AF$3=0,"",AF$3))</f>
        <v>2018</v>
      </c>
      <c r="AG4" s="16">
        <f t="shared" si="7"/>
        <v>2018</v>
      </c>
      <c r="AH4" s="16">
        <f t="shared" si="7"/>
        <v>2018</v>
      </c>
      <c r="AI4" s="16">
        <f t="shared" si="7"/>
        <v>2018</v>
      </c>
      <c r="AJ4" s="16">
        <f t="shared" si="7"/>
        <v>2018</v>
      </c>
      <c r="AK4" s="16">
        <f t="shared" si="7"/>
        <v>2018</v>
      </c>
      <c r="AL4" s="16">
        <f t="shared" si="7"/>
        <v>2018</v>
      </c>
      <c r="AM4" s="16">
        <f t="shared" si="7"/>
        <v>2018</v>
      </c>
      <c r="AN4" s="16">
        <f t="shared" si="7"/>
        <v>2018</v>
      </c>
      <c r="AO4" s="16">
        <f t="shared" si="7"/>
        <v>2018</v>
      </c>
      <c r="AP4" s="16">
        <f t="shared" si="7"/>
        <v>2018</v>
      </c>
      <c r="AQ4" s="16">
        <f t="shared" si="7"/>
        <v>2018</v>
      </c>
      <c r="AR4" s="16">
        <f>IF(AR$3&gt;2050,AQ$4,IF(AR$3=0,"",AR$3))</f>
        <v>2019</v>
      </c>
      <c r="AS4" s="16">
        <f t="shared" ref="AS4:BD4" si="8">IF(AS$3&gt;2050,AR$4,IF(AS$3=0,"",AS$3))</f>
        <v>2019</v>
      </c>
      <c r="AT4" s="16">
        <f t="shared" si="8"/>
        <v>2019</v>
      </c>
      <c r="AU4" s="16">
        <f t="shared" si="8"/>
        <v>2019</v>
      </c>
      <c r="AV4" s="16">
        <f t="shared" si="8"/>
        <v>2019</v>
      </c>
      <c r="AW4" s="16">
        <f t="shared" si="8"/>
        <v>2019</v>
      </c>
      <c r="AX4" s="16">
        <f t="shared" si="8"/>
        <v>2019</v>
      </c>
      <c r="AY4" s="16">
        <f t="shared" si="8"/>
        <v>2019</v>
      </c>
      <c r="AZ4" s="16">
        <f t="shared" si="8"/>
        <v>2019</v>
      </c>
      <c r="BA4" s="16">
        <f t="shared" si="8"/>
        <v>2019</v>
      </c>
      <c r="BB4" s="16">
        <f t="shared" si="8"/>
        <v>2019</v>
      </c>
      <c r="BC4" s="16">
        <f t="shared" si="8"/>
        <v>2019</v>
      </c>
      <c r="BD4" s="16">
        <f t="shared" si="8"/>
        <v>2019</v>
      </c>
      <c r="BE4" s="16">
        <f>IF(BE$3&gt;2050,BD$4,IF(BE$3=0,"",BE$3))</f>
        <v>2020</v>
      </c>
      <c r="BF4" s="16">
        <f t="shared" ref="BF4:BQ4" si="9">IF(BF$3&gt;2050,BE$4,IF(BF$3=0,"",BF$3))</f>
        <v>2020</v>
      </c>
      <c r="BG4" s="16">
        <f t="shared" si="9"/>
        <v>2020</v>
      </c>
      <c r="BH4" s="16">
        <f t="shared" si="9"/>
        <v>2020</v>
      </c>
      <c r="BI4" s="16">
        <f t="shared" si="9"/>
        <v>2020</v>
      </c>
      <c r="BJ4" s="16">
        <f t="shared" si="9"/>
        <v>2020</v>
      </c>
      <c r="BK4" s="16">
        <f t="shared" si="9"/>
        <v>2020</v>
      </c>
      <c r="BL4" s="16">
        <f t="shared" si="9"/>
        <v>2020</v>
      </c>
      <c r="BM4" s="16">
        <f t="shared" si="9"/>
        <v>2020</v>
      </c>
      <c r="BN4" s="16">
        <f t="shared" si="9"/>
        <v>2020</v>
      </c>
      <c r="BO4" s="16">
        <f t="shared" si="9"/>
        <v>2020</v>
      </c>
      <c r="BP4" s="16">
        <f t="shared" si="9"/>
        <v>2020</v>
      </c>
      <c r="BQ4" s="16">
        <f t="shared" si="9"/>
        <v>2020</v>
      </c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</row>
    <row r="5" spans="1:148" s="17" customFormat="1" ht="15.75">
      <c r="C5" s="18"/>
      <c r="E5" s="19" t="s">
        <v>20</v>
      </c>
      <c r="R5" s="19" t="s">
        <v>20</v>
      </c>
      <c r="W5" s="21"/>
      <c r="AE5" s="19" t="s">
        <v>20</v>
      </c>
      <c r="AJ5" s="21"/>
      <c r="AR5" s="19" t="s">
        <v>20</v>
      </c>
      <c r="AW5" s="21"/>
      <c r="BE5" s="19" t="s">
        <v>20</v>
      </c>
      <c r="BJ5" s="21"/>
      <c r="BR5" s="19"/>
      <c r="BW5" s="21"/>
      <c r="CE5" s="19"/>
      <c r="CJ5" s="21"/>
      <c r="CR5" s="19"/>
      <c r="CW5" s="21"/>
      <c r="DE5" s="19"/>
      <c r="DJ5" s="21"/>
      <c r="DR5" s="19"/>
      <c r="DW5" s="21"/>
      <c r="EG5" s="167"/>
      <c r="ER5" s="21"/>
    </row>
    <row r="6" spans="1:148" s="2" customFormat="1">
      <c r="C6" s="3"/>
      <c r="EG6" s="134"/>
      <c r="ER6" s="9"/>
    </row>
    <row r="7" spans="1:148" ht="15.75" hidden="1">
      <c r="A7" s="17" t="s">
        <v>21</v>
      </c>
    </row>
    <row r="8" spans="1:148" hidden="1">
      <c r="B8" s="22" t="s">
        <v>22</v>
      </c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H8" s="2" t="s">
        <v>23</v>
      </c>
      <c r="EP8" s="2" t="s">
        <v>24</v>
      </c>
    </row>
    <row r="9" spans="1:148" hidden="1">
      <c r="C9" s="28" t="s">
        <v>25</v>
      </c>
      <c r="E9" s="108">
        <f t="shared" ref="E9:E16" si="10">SUM(F9:Q9)</f>
        <v>14548776.025</v>
      </c>
      <c r="F9" s="108">
        <v>1247546.5530000001</v>
      </c>
      <c r="G9" s="108">
        <v>1211677.6740000001</v>
      </c>
      <c r="H9" s="108">
        <v>1250007.007</v>
      </c>
      <c r="I9" s="108">
        <v>1182758.7280000001</v>
      </c>
      <c r="J9" s="108">
        <v>1117326.112</v>
      </c>
      <c r="K9" s="108">
        <v>1097994.767</v>
      </c>
      <c r="L9" s="108">
        <v>1242540.6070000001</v>
      </c>
      <c r="M9" s="108">
        <v>1256160.67</v>
      </c>
      <c r="N9" s="108">
        <v>1220111.7280000001</v>
      </c>
      <c r="O9" s="108">
        <v>1242942.8899999999</v>
      </c>
      <c r="P9" s="108">
        <v>1226824.5090000001</v>
      </c>
      <c r="Q9" s="108">
        <v>1252884.78</v>
      </c>
      <c r="R9" s="108">
        <f t="shared" ref="R9:R16" si="11">SUM(S9:AD9)</f>
        <v>14666913.013000002</v>
      </c>
      <c r="S9" s="108">
        <v>1250916.662</v>
      </c>
      <c r="T9" s="108">
        <v>1190289.8929999999</v>
      </c>
      <c r="U9" s="108">
        <v>1244267.49</v>
      </c>
      <c r="V9" s="108">
        <v>1218021.291</v>
      </c>
      <c r="W9" s="108">
        <v>1187033.8</v>
      </c>
      <c r="X9" s="108">
        <v>1134889.51</v>
      </c>
      <c r="Y9" s="108">
        <v>1242618.79</v>
      </c>
      <c r="Z9" s="108">
        <v>1255187.743</v>
      </c>
      <c r="AA9" s="108">
        <v>1223485.618</v>
      </c>
      <c r="AB9" s="108">
        <v>1241480.9989999998</v>
      </c>
      <c r="AC9" s="108">
        <v>1233723.1000000001</v>
      </c>
      <c r="AD9" s="108">
        <v>1244998.1169999999</v>
      </c>
      <c r="AE9" s="108">
        <f t="shared" ref="AE9:AE16" si="12">SUM(AF9:AQ9)</f>
        <v>14750303.038000001</v>
      </c>
      <c r="AF9" s="108">
        <v>1249848.6070000001</v>
      </c>
      <c r="AG9" s="108">
        <v>1189419.848</v>
      </c>
      <c r="AH9" s="108">
        <v>1241346.2439999999</v>
      </c>
      <c r="AI9" s="108">
        <v>1228983.682</v>
      </c>
      <c r="AJ9" s="108">
        <v>1239263.8899999999</v>
      </c>
      <c r="AK9" s="108">
        <v>1165232.8360000001</v>
      </c>
      <c r="AL9" s="108">
        <v>1239690.8540000001</v>
      </c>
      <c r="AM9" s="108">
        <v>1255617.443</v>
      </c>
      <c r="AN9" s="108">
        <v>1218826.2999999998</v>
      </c>
      <c r="AO9" s="108">
        <v>1247868.662</v>
      </c>
      <c r="AP9" s="108">
        <v>1227467.9820000001</v>
      </c>
      <c r="AQ9" s="108">
        <v>1246736.69</v>
      </c>
      <c r="AR9" s="108">
        <f t="shared" ref="AR9:AR16" si="13">SUM(AS9:BD9)</f>
        <v>14775903.337000001</v>
      </c>
      <c r="AS9" s="108">
        <v>1253394.8530000001</v>
      </c>
      <c r="AT9" s="108">
        <v>1185436.4749999999</v>
      </c>
      <c r="AU9" s="108">
        <v>1248748.7070000002</v>
      </c>
      <c r="AV9" s="108">
        <v>1223572.0179999999</v>
      </c>
      <c r="AW9" s="108">
        <v>1247809.8899999999</v>
      </c>
      <c r="AX9" s="108">
        <v>1176689.8999999999</v>
      </c>
      <c r="AY9" s="108">
        <v>1244533.835</v>
      </c>
      <c r="AZ9" s="108">
        <v>1253705.98</v>
      </c>
      <c r="BA9" s="108">
        <v>1222059.3910000001</v>
      </c>
      <c r="BB9" s="108">
        <v>1248139.8899999999</v>
      </c>
      <c r="BC9" s="108">
        <v>1229396.9270000001</v>
      </c>
      <c r="BD9" s="108">
        <v>1242415.4709999999</v>
      </c>
      <c r="BE9" s="108">
        <f t="shared" ref="BE9:BE16" si="14">SUM(BF9:BQ9)</f>
        <v>14848239.605999999</v>
      </c>
      <c r="BF9" s="108">
        <v>1255143.7249999999</v>
      </c>
      <c r="BG9" s="108">
        <v>1203018.71</v>
      </c>
      <c r="BH9" s="108">
        <v>1258044.0530000001</v>
      </c>
      <c r="BI9" s="108">
        <v>1218750.318</v>
      </c>
      <c r="BJ9" s="108">
        <v>1245308.2709999999</v>
      </c>
      <c r="BK9" s="108">
        <v>1217692.3999999999</v>
      </c>
      <c r="BL9" s="108">
        <v>1252198.3429999999</v>
      </c>
      <c r="BM9" s="108">
        <v>1250110.0349999999</v>
      </c>
      <c r="BN9" s="108">
        <v>1221442.2459999998</v>
      </c>
      <c r="BO9" s="108">
        <v>1250062.9070000001</v>
      </c>
      <c r="BP9" s="108">
        <v>1219699.9280000001</v>
      </c>
      <c r="BQ9" s="108">
        <v>1256768.67</v>
      </c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F9" s="22" t="b">
        <f t="shared" ref="EF9:EF16" si="15">C276=C9</f>
        <v>1</v>
      </c>
      <c r="EH9" s="168">
        <v>8</v>
      </c>
      <c r="EI9" s="22" t="s">
        <v>26</v>
      </c>
      <c r="EJ9" s="168">
        <v>9</v>
      </c>
      <c r="EK9" s="22" t="s">
        <v>27</v>
      </c>
      <c r="EL9" s="168"/>
      <c r="EN9" s="168"/>
      <c r="EP9" s="169"/>
      <c r="ER9" s="31" t="str">
        <f>IF(C276=C9,IF(OR(SUM(Delta!E9:EE9)&lt;&gt;0,SUM('Avoided Cost Case'!E276:EE276)&lt;&gt;0,ISNUMBER(EH9),ISNUMBER(EJ9),ISNUMBER(EL9),ISNUMBER(EN9),ISNUMBER(EP9),ISNUMBER(EH276),ISNUMBER(EJ276),ISNUMBER(EL276),ISNUMBER(EN276),ISNUMBER(EP276))," - ","Hide Row"),"Row mis-match")</f>
        <v xml:space="preserve"> - </v>
      </c>
    </row>
    <row r="10" spans="1:148" hidden="1">
      <c r="C10" s="28" t="s">
        <v>28</v>
      </c>
      <c r="E10" s="108">
        <f t="shared" si="10"/>
        <v>2631751.0159999998</v>
      </c>
      <c r="F10" s="108">
        <v>333954.03000000003</v>
      </c>
      <c r="G10" s="108">
        <v>259622.08</v>
      </c>
      <c r="H10" s="108">
        <v>270786.88</v>
      </c>
      <c r="I10" s="108">
        <v>202883.94</v>
      </c>
      <c r="J10" s="108">
        <v>221871.83</v>
      </c>
      <c r="K10" s="108">
        <v>142993.54999999999</v>
      </c>
      <c r="L10" s="108">
        <v>121404.516</v>
      </c>
      <c r="M10" s="108">
        <v>106444.42</v>
      </c>
      <c r="N10" s="108">
        <v>154403.39000000001</v>
      </c>
      <c r="O10" s="108">
        <v>203265.25</v>
      </c>
      <c r="P10" s="108">
        <v>279010.09999999998</v>
      </c>
      <c r="Q10" s="108">
        <v>335111.03000000003</v>
      </c>
      <c r="R10" s="108">
        <f t="shared" si="11"/>
        <v>2610592.2600000002</v>
      </c>
      <c r="S10" s="108">
        <v>332478.38</v>
      </c>
      <c r="T10" s="108">
        <v>248943.77</v>
      </c>
      <c r="U10" s="108">
        <v>269590.44</v>
      </c>
      <c r="V10" s="108">
        <v>201987.55</v>
      </c>
      <c r="W10" s="108">
        <v>220891.19</v>
      </c>
      <c r="X10" s="108">
        <v>142361.62</v>
      </c>
      <c r="Y10" s="108">
        <v>120868.19</v>
      </c>
      <c r="Z10" s="108">
        <v>105974</v>
      </c>
      <c r="AA10" s="108">
        <v>153721.26999999999</v>
      </c>
      <c r="AB10" s="108">
        <v>202367.23</v>
      </c>
      <c r="AC10" s="108">
        <v>277777.5</v>
      </c>
      <c r="AD10" s="108">
        <v>333631.12</v>
      </c>
      <c r="AE10" s="108">
        <f t="shared" si="12"/>
        <v>2599007.074</v>
      </c>
      <c r="AF10" s="108">
        <v>331002.7</v>
      </c>
      <c r="AG10" s="108">
        <v>247838.84</v>
      </c>
      <c r="AH10" s="108">
        <v>268394.53000000003</v>
      </c>
      <c r="AI10" s="108">
        <v>201091.25</v>
      </c>
      <c r="AJ10" s="108">
        <v>219911.14</v>
      </c>
      <c r="AK10" s="108">
        <v>141730.1</v>
      </c>
      <c r="AL10" s="108">
        <v>120331.92</v>
      </c>
      <c r="AM10" s="108">
        <v>105503.734</v>
      </c>
      <c r="AN10" s="108">
        <v>153039.22</v>
      </c>
      <c r="AO10" s="108">
        <v>201469.27</v>
      </c>
      <c r="AP10" s="108">
        <v>276544.75</v>
      </c>
      <c r="AQ10" s="108">
        <v>332149.62</v>
      </c>
      <c r="AR10" s="108">
        <f t="shared" si="13"/>
        <v>2587421.1749999998</v>
      </c>
      <c r="AS10" s="108">
        <v>329527.44</v>
      </c>
      <c r="AT10" s="108">
        <v>246734.2</v>
      </c>
      <c r="AU10" s="108">
        <v>267197.65999999997</v>
      </c>
      <c r="AV10" s="108">
        <v>200194.67</v>
      </c>
      <c r="AW10" s="108">
        <v>218930.98</v>
      </c>
      <c r="AX10" s="108">
        <v>141098.26999999999</v>
      </c>
      <c r="AY10" s="108">
        <v>119795.38</v>
      </c>
      <c r="AZ10" s="108">
        <v>105033.44500000001</v>
      </c>
      <c r="BA10" s="108">
        <v>152357.20000000001</v>
      </c>
      <c r="BB10" s="108">
        <v>200570.97</v>
      </c>
      <c r="BC10" s="108">
        <v>275311.65999999997</v>
      </c>
      <c r="BD10" s="108">
        <v>330669.3</v>
      </c>
      <c r="BE10" s="108">
        <f t="shared" si="14"/>
        <v>2589115.6000000006</v>
      </c>
      <c r="BF10" s="108">
        <v>328543.44</v>
      </c>
      <c r="BG10" s="108">
        <v>255416.02</v>
      </c>
      <c r="BH10" s="108">
        <v>266400.06</v>
      </c>
      <c r="BI10" s="108">
        <v>199597.2</v>
      </c>
      <c r="BJ10" s="108">
        <v>218277.27</v>
      </c>
      <c r="BK10" s="108">
        <v>140677.10999999999</v>
      </c>
      <c r="BL10" s="108">
        <v>119437.86</v>
      </c>
      <c r="BM10" s="108">
        <v>104719.79</v>
      </c>
      <c r="BN10" s="108">
        <v>151902.26999999999</v>
      </c>
      <c r="BO10" s="108">
        <v>199972.11</v>
      </c>
      <c r="BP10" s="108">
        <v>274490</v>
      </c>
      <c r="BQ10" s="108">
        <v>329682.46999999997</v>
      </c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F10" s="22" t="b">
        <f t="shared" si="15"/>
        <v>1</v>
      </c>
      <c r="EH10" s="168">
        <v>17</v>
      </c>
      <c r="EI10" s="22" t="s">
        <v>29</v>
      </c>
      <c r="EJ10" s="168"/>
      <c r="EL10" s="168"/>
      <c r="EN10" s="168"/>
      <c r="EP10" s="168"/>
      <c r="ER10" s="31" t="str">
        <f>IF(C277=C10,IF(OR(SUM(Delta!E10:EE10)&lt;&gt;0,SUM('Avoided Cost Case'!E277:EE277)&lt;&gt;0,ISNUMBER(EH10),ISNUMBER(EJ10),ISNUMBER(EL10),ISNUMBER(EN10),ISNUMBER(EP10),ISNUMBER(EH277),ISNUMBER(EJ277),ISNUMBER(EL277),ISNUMBER(EN277),ISNUMBER(EP277))," - ","Hide Row"),"Row mis-match")</f>
        <v xml:space="preserve"> - </v>
      </c>
    </row>
    <row r="11" spans="1:148" hidden="1">
      <c r="C11" s="28" t="s">
        <v>30</v>
      </c>
      <c r="E11" s="108">
        <f t="shared" si="10"/>
        <v>0</v>
      </c>
      <c r="F11" s="108">
        <v>0</v>
      </c>
      <c r="G11" s="108">
        <v>0</v>
      </c>
      <c r="H11" s="108">
        <v>0</v>
      </c>
      <c r="I11" s="108">
        <v>0</v>
      </c>
      <c r="J11" s="108">
        <v>0</v>
      </c>
      <c r="K11" s="108">
        <v>0</v>
      </c>
      <c r="L11" s="108">
        <v>0</v>
      </c>
      <c r="M11" s="108">
        <v>0</v>
      </c>
      <c r="N11" s="108">
        <v>0</v>
      </c>
      <c r="O11" s="108">
        <v>0</v>
      </c>
      <c r="P11" s="108">
        <v>0</v>
      </c>
      <c r="Q11" s="108">
        <v>0</v>
      </c>
      <c r="R11" s="108">
        <f t="shared" si="11"/>
        <v>0</v>
      </c>
      <c r="S11" s="108">
        <v>0</v>
      </c>
      <c r="T11" s="108">
        <v>0</v>
      </c>
      <c r="U11" s="108">
        <v>0</v>
      </c>
      <c r="V11" s="108">
        <v>0</v>
      </c>
      <c r="W11" s="108">
        <v>0</v>
      </c>
      <c r="X11" s="108">
        <v>0</v>
      </c>
      <c r="Y11" s="108">
        <v>0</v>
      </c>
      <c r="Z11" s="108">
        <v>0</v>
      </c>
      <c r="AA11" s="108">
        <v>0</v>
      </c>
      <c r="AB11" s="108">
        <v>0</v>
      </c>
      <c r="AC11" s="108">
        <v>0</v>
      </c>
      <c r="AD11" s="108">
        <v>0</v>
      </c>
      <c r="AE11" s="108">
        <f t="shared" si="12"/>
        <v>0</v>
      </c>
      <c r="AF11" s="108">
        <v>0</v>
      </c>
      <c r="AG11" s="108">
        <v>0</v>
      </c>
      <c r="AH11" s="108">
        <v>0</v>
      </c>
      <c r="AI11" s="108">
        <v>0</v>
      </c>
      <c r="AJ11" s="108">
        <v>0</v>
      </c>
      <c r="AK11" s="108">
        <v>0</v>
      </c>
      <c r="AL11" s="108">
        <v>0</v>
      </c>
      <c r="AM11" s="108">
        <v>0</v>
      </c>
      <c r="AN11" s="108">
        <v>0</v>
      </c>
      <c r="AO11" s="108">
        <v>0</v>
      </c>
      <c r="AP11" s="108">
        <v>0</v>
      </c>
      <c r="AQ11" s="108">
        <v>0</v>
      </c>
      <c r="AR11" s="108">
        <f t="shared" si="13"/>
        <v>0</v>
      </c>
      <c r="AS11" s="108">
        <v>0</v>
      </c>
      <c r="AT11" s="108">
        <v>0</v>
      </c>
      <c r="AU11" s="108">
        <v>0</v>
      </c>
      <c r="AV11" s="108">
        <v>0</v>
      </c>
      <c r="AW11" s="108">
        <v>0</v>
      </c>
      <c r="AX11" s="108">
        <v>0</v>
      </c>
      <c r="AY11" s="108">
        <v>0</v>
      </c>
      <c r="AZ11" s="108">
        <v>0</v>
      </c>
      <c r="BA11" s="108">
        <v>0</v>
      </c>
      <c r="BB11" s="108">
        <v>0</v>
      </c>
      <c r="BC11" s="108">
        <v>0</v>
      </c>
      <c r="BD11" s="108">
        <v>0</v>
      </c>
      <c r="BE11" s="108">
        <f t="shared" si="14"/>
        <v>0</v>
      </c>
      <c r="BF11" s="108">
        <v>0</v>
      </c>
      <c r="BG11" s="108">
        <v>0</v>
      </c>
      <c r="BH11" s="108">
        <v>0</v>
      </c>
      <c r="BI11" s="108">
        <v>0</v>
      </c>
      <c r="BJ11" s="108">
        <v>0</v>
      </c>
      <c r="BK11" s="108">
        <v>0</v>
      </c>
      <c r="BL11" s="108">
        <v>0</v>
      </c>
      <c r="BM11" s="108">
        <v>0</v>
      </c>
      <c r="BN11" s="108">
        <v>0</v>
      </c>
      <c r="BO11" s="108">
        <v>0</v>
      </c>
      <c r="BP11" s="108">
        <v>0</v>
      </c>
      <c r="BQ11" s="108">
        <v>0</v>
      </c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F11" s="22" t="b">
        <f t="shared" si="15"/>
        <v>1</v>
      </c>
      <c r="EH11" s="168" t="e">
        <v>#N/A</v>
      </c>
      <c r="EI11" s="22" t="s">
        <v>31</v>
      </c>
      <c r="EJ11" s="168"/>
      <c r="EL11" s="168"/>
      <c r="EN11" s="168"/>
      <c r="EP11" s="168"/>
      <c r="ER11" s="31" t="str">
        <f>IF(C278=C11,IF(OR(SUM(Delta!E11:EE11)&lt;&gt;0,SUM('Avoided Cost Case'!E278:EE278)&lt;&gt;0,ISNUMBER(EH11),ISNUMBER(EJ11),ISNUMBER(EL11),ISNUMBER(EN11),ISNUMBER(EP11),ISNUMBER(EH278),ISNUMBER(EJ278),ISNUMBER(EL278),ISNUMBER(EN278),ISNUMBER(EP278))," - ","Hide Row"),"Row mis-match")</f>
        <v>Hide Row</v>
      </c>
    </row>
    <row r="12" spans="1:148" hidden="1">
      <c r="C12" s="28" t="s">
        <v>32</v>
      </c>
      <c r="E12" s="108">
        <f t="shared" si="10"/>
        <v>10412.952620000002</v>
      </c>
      <c r="F12" s="108">
        <v>867.74536000000001</v>
      </c>
      <c r="G12" s="108">
        <v>867.74869999999999</v>
      </c>
      <c r="H12" s="108">
        <v>867.74536000000001</v>
      </c>
      <c r="I12" s="108">
        <v>867.74659999999994</v>
      </c>
      <c r="J12" s="108">
        <v>867.74536000000001</v>
      </c>
      <c r="K12" s="108">
        <v>867.74659999999994</v>
      </c>
      <c r="L12" s="108">
        <v>867.74536000000001</v>
      </c>
      <c r="M12" s="108">
        <v>867.74536000000001</v>
      </c>
      <c r="N12" s="108">
        <v>867.74659999999994</v>
      </c>
      <c r="O12" s="108">
        <v>867.74536000000001</v>
      </c>
      <c r="P12" s="108">
        <v>867.74659999999994</v>
      </c>
      <c r="Q12" s="108">
        <v>867.74536000000001</v>
      </c>
      <c r="R12" s="108">
        <f t="shared" si="11"/>
        <v>6941.9760399999996</v>
      </c>
      <c r="S12" s="108">
        <v>867.74536000000001</v>
      </c>
      <c r="T12" s="108">
        <v>867.75603999999998</v>
      </c>
      <c r="U12" s="108">
        <v>867.74536000000001</v>
      </c>
      <c r="V12" s="108">
        <v>867.74659999999994</v>
      </c>
      <c r="W12" s="108">
        <v>867.74536000000001</v>
      </c>
      <c r="X12" s="108">
        <v>867.74659999999994</v>
      </c>
      <c r="Y12" s="108">
        <v>867.74536000000001</v>
      </c>
      <c r="Z12" s="108">
        <v>867.74536000000001</v>
      </c>
      <c r="AA12" s="108">
        <v>0</v>
      </c>
      <c r="AB12" s="108">
        <v>0</v>
      </c>
      <c r="AC12" s="108">
        <v>0</v>
      </c>
      <c r="AD12" s="108">
        <v>0</v>
      </c>
      <c r="AE12" s="108">
        <f t="shared" si="12"/>
        <v>0</v>
      </c>
      <c r="AF12" s="108">
        <v>0</v>
      </c>
      <c r="AG12" s="108">
        <v>0</v>
      </c>
      <c r="AH12" s="108">
        <v>0</v>
      </c>
      <c r="AI12" s="108">
        <v>0</v>
      </c>
      <c r="AJ12" s="108">
        <v>0</v>
      </c>
      <c r="AK12" s="108">
        <v>0</v>
      </c>
      <c r="AL12" s="108">
        <v>0</v>
      </c>
      <c r="AM12" s="108">
        <v>0</v>
      </c>
      <c r="AN12" s="108">
        <v>0</v>
      </c>
      <c r="AO12" s="108">
        <v>0</v>
      </c>
      <c r="AP12" s="108">
        <v>0</v>
      </c>
      <c r="AQ12" s="108">
        <v>0</v>
      </c>
      <c r="AR12" s="108">
        <f t="shared" si="13"/>
        <v>0</v>
      </c>
      <c r="AS12" s="108">
        <v>0</v>
      </c>
      <c r="AT12" s="108">
        <v>0</v>
      </c>
      <c r="AU12" s="108">
        <v>0</v>
      </c>
      <c r="AV12" s="108">
        <v>0</v>
      </c>
      <c r="AW12" s="108">
        <v>0</v>
      </c>
      <c r="AX12" s="108">
        <v>0</v>
      </c>
      <c r="AY12" s="108">
        <v>0</v>
      </c>
      <c r="AZ12" s="108">
        <v>0</v>
      </c>
      <c r="BA12" s="108">
        <v>0</v>
      </c>
      <c r="BB12" s="108">
        <v>0</v>
      </c>
      <c r="BC12" s="108">
        <v>0</v>
      </c>
      <c r="BD12" s="108">
        <v>0</v>
      </c>
      <c r="BE12" s="108">
        <f t="shared" si="14"/>
        <v>0</v>
      </c>
      <c r="BF12" s="108">
        <v>0</v>
      </c>
      <c r="BG12" s="108">
        <v>0</v>
      </c>
      <c r="BH12" s="108">
        <v>0</v>
      </c>
      <c r="BI12" s="108">
        <v>0</v>
      </c>
      <c r="BJ12" s="108">
        <v>0</v>
      </c>
      <c r="BK12" s="108">
        <v>0</v>
      </c>
      <c r="BL12" s="108">
        <v>0</v>
      </c>
      <c r="BM12" s="108">
        <v>0</v>
      </c>
      <c r="BN12" s="108">
        <v>0</v>
      </c>
      <c r="BO12" s="108">
        <v>0</v>
      </c>
      <c r="BP12" s="108">
        <v>0</v>
      </c>
      <c r="BQ12" s="108">
        <v>0</v>
      </c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F12" s="22" t="b">
        <f t="shared" si="15"/>
        <v>1</v>
      </c>
      <c r="EH12" s="168">
        <v>72</v>
      </c>
      <c r="EI12" s="22" t="s">
        <v>33</v>
      </c>
      <c r="EJ12" s="168"/>
      <c r="EL12" s="168"/>
      <c r="EN12" s="168"/>
      <c r="EP12" s="168"/>
      <c r="ER12" s="31" t="str">
        <f>IF(C279=C12,IF(OR(SUM(Delta!E12:EE12)&lt;&gt;0,SUM('Avoided Cost Case'!E279:EE279)&lt;&gt;0,ISNUMBER(EH12),ISNUMBER(EJ12),ISNUMBER(EL12),ISNUMBER(EN12),ISNUMBER(EP12),ISNUMBER(EH279),ISNUMBER(EJ279),ISNUMBER(EL279),ISNUMBER(EN279),ISNUMBER(EP279))," - ","Hide Row"),"Row mis-match")</f>
        <v xml:space="preserve"> - </v>
      </c>
    </row>
    <row r="13" spans="1:148" hidden="1">
      <c r="C13" s="28" t="s">
        <v>34</v>
      </c>
      <c r="E13" s="108">
        <f>SUM(F13:Q13)</f>
        <v>26475882.399999999</v>
      </c>
      <c r="F13" s="108">
        <v>2209024.2000000002</v>
      </c>
      <c r="G13" s="108">
        <v>1852684.6</v>
      </c>
      <c r="H13" s="108">
        <v>1730243.8</v>
      </c>
      <c r="I13" s="108">
        <v>1163347.8</v>
      </c>
      <c r="J13" s="108">
        <v>2187107</v>
      </c>
      <c r="K13" s="108">
        <v>2511719.5</v>
      </c>
      <c r="L13" s="108">
        <v>2582735.7999999998</v>
      </c>
      <c r="M13" s="108">
        <v>2570521.2000000002</v>
      </c>
      <c r="N13" s="108">
        <v>2403539.5</v>
      </c>
      <c r="O13" s="108">
        <v>2454658</v>
      </c>
      <c r="P13" s="108">
        <v>2336299.7999999998</v>
      </c>
      <c r="Q13" s="108">
        <v>2474001.2000000002</v>
      </c>
      <c r="R13" s="108">
        <f>SUM(S13:AD13)</f>
        <v>26475897.300000001</v>
      </c>
      <c r="S13" s="108">
        <v>2209024.2000000002</v>
      </c>
      <c r="T13" s="108">
        <v>1852699.5</v>
      </c>
      <c r="U13" s="108">
        <v>1730243.8</v>
      </c>
      <c r="V13" s="108">
        <v>1163347.8</v>
      </c>
      <c r="W13" s="108">
        <v>2187107</v>
      </c>
      <c r="X13" s="108">
        <v>2511719.5</v>
      </c>
      <c r="Y13" s="108">
        <v>2582735.7999999998</v>
      </c>
      <c r="Z13" s="108">
        <v>2570521.2000000002</v>
      </c>
      <c r="AA13" s="108">
        <v>2403539.5</v>
      </c>
      <c r="AB13" s="108">
        <v>2454658</v>
      </c>
      <c r="AC13" s="108">
        <v>2336299.7999999998</v>
      </c>
      <c r="AD13" s="108">
        <v>2474001.2000000002</v>
      </c>
      <c r="AE13" s="108">
        <f>SUM(AF13:AQ13)</f>
        <v>26475897.300000001</v>
      </c>
      <c r="AF13" s="108">
        <v>2209024.2000000002</v>
      </c>
      <c r="AG13" s="108">
        <v>1852699.5</v>
      </c>
      <c r="AH13" s="108">
        <v>1730243.8</v>
      </c>
      <c r="AI13" s="108">
        <v>1163347.8</v>
      </c>
      <c r="AJ13" s="108">
        <v>2187107</v>
      </c>
      <c r="AK13" s="108">
        <v>2511719.5</v>
      </c>
      <c r="AL13" s="108">
        <v>2582735.7999999998</v>
      </c>
      <c r="AM13" s="108">
        <v>2570521.2000000002</v>
      </c>
      <c r="AN13" s="108">
        <v>2403539.5</v>
      </c>
      <c r="AO13" s="108">
        <v>2454658</v>
      </c>
      <c r="AP13" s="108">
        <v>2336299.7999999998</v>
      </c>
      <c r="AQ13" s="108">
        <v>2474001.2000000002</v>
      </c>
      <c r="AR13" s="108">
        <f>SUM(AS13:BD13)</f>
        <v>26475897.300000001</v>
      </c>
      <c r="AS13" s="108">
        <v>2209024.2000000002</v>
      </c>
      <c r="AT13" s="108">
        <v>1852699.5</v>
      </c>
      <c r="AU13" s="108">
        <v>1730243.8</v>
      </c>
      <c r="AV13" s="108">
        <v>1163347.8</v>
      </c>
      <c r="AW13" s="108">
        <v>2187107</v>
      </c>
      <c r="AX13" s="108">
        <v>2511719.5</v>
      </c>
      <c r="AY13" s="108">
        <v>2582735.7999999998</v>
      </c>
      <c r="AZ13" s="108">
        <v>2570521.2000000002</v>
      </c>
      <c r="BA13" s="108">
        <v>2403539.5</v>
      </c>
      <c r="BB13" s="108">
        <v>2454658</v>
      </c>
      <c r="BC13" s="108">
        <v>2336299.7999999998</v>
      </c>
      <c r="BD13" s="108">
        <v>2474001.2000000002</v>
      </c>
      <c r="BE13" s="108">
        <f>SUM(BF13:BQ13)</f>
        <v>26475882.399999999</v>
      </c>
      <c r="BF13" s="108">
        <v>2209024.2000000002</v>
      </c>
      <c r="BG13" s="108">
        <v>1852684.6</v>
      </c>
      <c r="BH13" s="108">
        <v>1730243.8</v>
      </c>
      <c r="BI13" s="108">
        <v>1163347.8</v>
      </c>
      <c r="BJ13" s="108">
        <v>2187107</v>
      </c>
      <c r="BK13" s="108">
        <v>2511719.5</v>
      </c>
      <c r="BL13" s="108">
        <v>2582735.7999999998</v>
      </c>
      <c r="BM13" s="108">
        <v>2570521.2000000002</v>
      </c>
      <c r="BN13" s="108">
        <v>2403539.5</v>
      </c>
      <c r="BO13" s="108">
        <v>2454658</v>
      </c>
      <c r="BP13" s="108">
        <v>2336299.7999999998</v>
      </c>
      <c r="BQ13" s="108">
        <v>2474001.2000000002</v>
      </c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F13" s="22" t="b">
        <f t="shared" si="15"/>
        <v>1</v>
      </c>
      <c r="EH13" s="168">
        <v>77</v>
      </c>
      <c r="EI13" s="22" t="s">
        <v>35</v>
      </c>
      <c r="EJ13" s="168"/>
      <c r="EL13" s="168"/>
      <c r="EN13" s="168"/>
      <c r="EP13" s="168"/>
      <c r="ER13" s="31" t="str">
        <f>IF(C280=C13,IF(OR(SUM(Delta!E13:EE13)&lt;&gt;0,SUM('Avoided Cost Case'!E280:EE280)&lt;&gt;0,ISNUMBER(EH13),ISNUMBER(EJ13),ISNUMBER(EL13),ISNUMBER(EN13),ISNUMBER(EP13),ISNUMBER(EH280),ISNUMBER(EJ280),ISNUMBER(EL280),ISNUMBER(EN280),ISNUMBER(EP280))," - ","Hide Row"),"Row mis-match")</f>
        <v xml:space="preserve"> - </v>
      </c>
    </row>
    <row r="14" spans="1:148" hidden="1">
      <c r="C14" s="28" t="s">
        <v>36</v>
      </c>
      <c r="E14" s="108">
        <f>SUM(F14:Q14)</f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f>SUM(S14:AD14)</f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f>SUM(AF14:AQ14)</f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f>SUM(AS14:BD14)</f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f>SUM(BF14:BQ14)</f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F14" s="22" t="b">
        <f t="shared" si="15"/>
        <v>1</v>
      </c>
      <c r="EH14" s="168" t="e">
        <v>#N/A</v>
      </c>
      <c r="EI14" s="22" t="s">
        <v>36</v>
      </c>
      <c r="EJ14" s="168"/>
      <c r="EL14" s="168"/>
      <c r="EM14"/>
      <c r="EN14" s="168"/>
      <c r="EO14" s="170"/>
      <c r="EP14" s="168"/>
      <c r="ER14" s="31" t="str">
        <f>IF(C281=C14,IF(OR(SUM(Delta!E14:EE14)&lt;&gt;0,SUM('Avoided Cost Case'!E281:EE281)&lt;&gt;0,ISNUMBER(EH14),ISNUMBER(EJ14),ISNUMBER(EL14),ISNUMBER(EN14),ISNUMBER(EP14),ISNUMBER(EH281),ISNUMBER(EJ281),ISNUMBER(EL281),ISNUMBER(EN281),ISNUMBER(EP281))," - ","Hide Row"),"Row mis-match")</f>
        <v>Hide Row</v>
      </c>
    </row>
    <row r="15" spans="1:148" hidden="1">
      <c r="C15" s="28" t="s">
        <v>37</v>
      </c>
      <c r="E15" s="108">
        <f t="shared" si="10"/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f>SUM(S15:AD15)</f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f>SUM(AF15:AQ15)</f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f>SUM(AS15:BD15)</f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f>SUM(BF15:BQ15)</f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F15" s="22" t="b">
        <f t="shared" si="15"/>
        <v>1</v>
      </c>
      <c r="EH15" s="168" t="e">
        <v>#N/A</v>
      </c>
      <c r="EI15" s="22" t="s">
        <v>38</v>
      </c>
      <c r="EJ15" s="168" t="e">
        <v>#N/A</v>
      </c>
      <c r="EK15" s="22" t="s">
        <v>39</v>
      </c>
      <c r="EL15" s="168" t="e">
        <v>#N/A</v>
      </c>
      <c r="EM15" t="s">
        <v>40</v>
      </c>
      <c r="EN15" s="168"/>
      <c r="EO15" s="170" t="s">
        <v>41</v>
      </c>
      <c r="EP15" s="168"/>
      <c r="ER15" s="31" t="str">
        <f>IF(C282=C15,IF(OR(SUM(Delta!E15:EE15)&lt;&gt;0,SUM('Avoided Cost Case'!E282:EE282)&lt;&gt;0,ISNUMBER(EH15),ISNUMBER(EJ15),ISNUMBER(EL15),ISNUMBER(EN15),ISNUMBER(EP15),ISNUMBER(EH282),ISNUMBER(EJ282),ISNUMBER(EL282),ISNUMBER(EN282),ISNUMBER(EP282))," - ","Hide Row"),"Row mis-match")</f>
        <v>Hide Row</v>
      </c>
    </row>
    <row r="16" spans="1:148" ht="15" hidden="1">
      <c r="C16" s="28" t="s">
        <v>42</v>
      </c>
      <c r="E16" s="171">
        <f t="shared" si="10"/>
        <v>9402456.1999999993</v>
      </c>
      <c r="F16" s="171">
        <v>593282.5</v>
      </c>
      <c r="G16" s="171">
        <v>572366.5</v>
      </c>
      <c r="H16" s="171">
        <v>581953</v>
      </c>
      <c r="I16" s="171">
        <v>537216</v>
      </c>
      <c r="J16" s="171">
        <v>522691</v>
      </c>
      <c r="K16" s="171">
        <v>854895.75</v>
      </c>
      <c r="L16" s="171">
        <v>1779847.5</v>
      </c>
      <c r="M16" s="171">
        <v>1400150.2</v>
      </c>
      <c r="N16" s="171">
        <v>790664.25</v>
      </c>
      <c r="O16" s="171">
        <v>593282.5</v>
      </c>
      <c r="P16" s="171">
        <v>582824.5</v>
      </c>
      <c r="Q16" s="171">
        <v>593282.5</v>
      </c>
      <c r="R16" s="171">
        <f t="shared" si="11"/>
        <v>3710221</v>
      </c>
      <c r="S16" s="171">
        <v>593282.5</v>
      </c>
      <c r="T16" s="171">
        <v>561908.5</v>
      </c>
      <c r="U16" s="171">
        <v>593282.5</v>
      </c>
      <c r="V16" s="171">
        <v>548255</v>
      </c>
      <c r="W16" s="171">
        <v>551160</v>
      </c>
      <c r="X16" s="171">
        <v>862332.5</v>
      </c>
      <c r="Y16" s="171">
        <v>0</v>
      </c>
      <c r="Z16" s="171">
        <v>0</v>
      </c>
      <c r="AA16" s="171">
        <v>0</v>
      </c>
      <c r="AB16" s="171">
        <v>0</v>
      </c>
      <c r="AC16" s="171">
        <v>0</v>
      </c>
      <c r="AD16" s="171">
        <v>0</v>
      </c>
      <c r="AE16" s="171">
        <f t="shared" si="12"/>
        <v>0</v>
      </c>
      <c r="AF16" s="171">
        <v>0</v>
      </c>
      <c r="AG16" s="171">
        <v>0</v>
      </c>
      <c r="AH16" s="171">
        <v>0</v>
      </c>
      <c r="AI16" s="171">
        <v>0</v>
      </c>
      <c r="AJ16" s="171">
        <v>0</v>
      </c>
      <c r="AK16" s="171">
        <v>0</v>
      </c>
      <c r="AL16" s="171">
        <v>0</v>
      </c>
      <c r="AM16" s="171">
        <v>0</v>
      </c>
      <c r="AN16" s="171">
        <v>0</v>
      </c>
      <c r="AO16" s="171">
        <v>0</v>
      </c>
      <c r="AP16" s="171">
        <v>0</v>
      </c>
      <c r="AQ16" s="171">
        <v>0</v>
      </c>
      <c r="AR16" s="171">
        <f t="shared" si="13"/>
        <v>0</v>
      </c>
      <c r="AS16" s="171">
        <v>0</v>
      </c>
      <c r="AT16" s="171">
        <v>0</v>
      </c>
      <c r="AU16" s="171">
        <v>0</v>
      </c>
      <c r="AV16" s="171">
        <v>0</v>
      </c>
      <c r="AW16" s="171">
        <v>0</v>
      </c>
      <c r="AX16" s="171">
        <v>0</v>
      </c>
      <c r="AY16" s="171">
        <v>0</v>
      </c>
      <c r="AZ16" s="171">
        <v>0</v>
      </c>
      <c r="BA16" s="171">
        <v>0</v>
      </c>
      <c r="BB16" s="171">
        <v>0</v>
      </c>
      <c r="BC16" s="171">
        <v>0</v>
      </c>
      <c r="BD16" s="171">
        <v>0</v>
      </c>
      <c r="BE16" s="171">
        <f t="shared" si="14"/>
        <v>0</v>
      </c>
      <c r="BF16" s="171">
        <v>0</v>
      </c>
      <c r="BG16" s="171">
        <v>0</v>
      </c>
      <c r="BH16" s="171">
        <v>0</v>
      </c>
      <c r="BI16" s="171">
        <v>0</v>
      </c>
      <c r="BJ16" s="171">
        <v>0</v>
      </c>
      <c r="BK16" s="171">
        <v>0</v>
      </c>
      <c r="BL16" s="171">
        <v>0</v>
      </c>
      <c r="BM16" s="171">
        <v>0</v>
      </c>
      <c r="BN16" s="171">
        <v>0</v>
      </c>
      <c r="BO16" s="171">
        <v>0</v>
      </c>
      <c r="BP16" s="171">
        <v>0</v>
      </c>
      <c r="BQ16" s="171">
        <v>0</v>
      </c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F16" s="22" t="b">
        <f t="shared" si="15"/>
        <v>1</v>
      </c>
      <c r="EH16" s="168">
        <v>171</v>
      </c>
      <c r="EI16" s="22" t="s">
        <v>43</v>
      </c>
      <c r="EJ16" s="168"/>
      <c r="EK16" s="24"/>
      <c r="EL16" s="168"/>
      <c r="EN16" s="168"/>
      <c r="EP16" s="168"/>
      <c r="ER16" s="31" t="str">
        <f>IF(C283=C16,IF(OR(SUM(Delta!E16:EE16)&lt;&gt;0,SUM('Avoided Cost Case'!E283:EE283)&lt;&gt;0,ISNUMBER(EH16),ISNUMBER(EJ16),ISNUMBER(EL16),ISNUMBER(EN16),ISNUMBER(EP16),ISNUMBER(EH283),ISNUMBER(EJ283),ISNUMBER(EL283),ISNUMBER(EN283),ISNUMBER(EP283))," - ","Hide Row"),"Row mis-match")</f>
        <v xml:space="preserve"> - </v>
      </c>
    </row>
    <row r="17" spans="1:148" s="34" customFormat="1" hidden="1">
      <c r="A17" s="33"/>
      <c r="C17" s="35"/>
      <c r="D17" s="22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F17" s="22"/>
      <c r="EG17" s="134"/>
      <c r="EH17" s="22"/>
      <c r="EI17" s="22"/>
      <c r="EJ17" s="22"/>
      <c r="EK17" s="22"/>
      <c r="EL17" s="22"/>
      <c r="EM17" s="22"/>
      <c r="EN17" s="22"/>
      <c r="EO17" s="22"/>
      <c r="EP17" s="22"/>
      <c r="ER17" s="39"/>
    </row>
    <row r="18" spans="1:148" hidden="1">
      <c r="B18" s="22" t="s">
        <v>44</v>
      </c>
      <c r="E18" s="108">
        <f>SUM(F18:Q18)</f>
        <v>53069278.59362001</v>
      </c>
      <c r="F18" s="82">
        <f t="shared" ref="F18:Q18" si="16">SUM(F9:F17)</f>
        <v>4384675.0283599999</v>
      </c>
      <c r="G18" s="82">
        <f t="shared" si="16"/>
        <v>3897218.6027000006</v>
      </c>
      <c r="H18" s="82">
        <f t="shared" si="16"/>
        <v>3833858.43236</v>
      </c>
      <c r="I18" s="82">
        <f t="shared" si="16"/>
        <v>3087074.2146000001</v>
      </c>
      <c r="J18" s="82">
        <f t="shared" si="16"/>
        <v>4049863.6873599999</v>
      </c>
      <c r="K18" s="82">
        <f t="shared" si="16"/>
        <v>4608471.3136</v>
      </c>
      <c r="L18" s="82">
        <f t="shared" si="16"/>
        <v>5727396.1683600005</v>
      </c>
      <c r="M18" s="82">
        <f t="shared" si="16"/>
        <v>5334144.2353600003</v>
      </c>
      <c r="N18" s="82">
        <f t="shared" si="16"/>
        <v>4569586.6146</v>
      </c>
      <c r="O18" s="82">
        <f t="shared" si="16"/>
        <v>4495016.3853599997</v>
      </c>
      <c r="P18" s="82">
        <f t="shared" si="16"/>
        <v>4425826.6556000002</v>
      </c>
      <c r="Q18" s="82">
        <f t="shared" si="16"/>
        <v>4656147.2553599998</v>
      </c>
      <c r="R18" s="108">
        <f>SUM(S18:AD18)</f>
        <v>47470565.549040005</v>
      </c>
      <c r="S18" s="82">
        <f t="shared" ref="S18:AD18" si="17">SUM(S9:S17)</f>
        <v>4386569.4873600006</v>
      </c>
      <c r="T18" s="82">
        <f t="shared" si="17"/>
        <v>3854709.4190400001</v>
      </c>
      <c r="U18" s="82">
        <f t="shared" si="17"/>
        <v>3838251.97536</v>
      </c>
      <c r="V18" s="82">
        <f t="shared" si="17"/>
        <v>3132479.3876</v>
      </c>
      <c r="W18" s="82">
        <f t="shared" si="17"/>
        <v>4147059.7353600003</v>
      </c>
      <c r="X18" s="82">
        <f t="shared" si="17"/>
        <v>4652170.8766000001</v>
      </c>
      <c r="Y18" s="82">
        <f t="shared" si="17"/>
        <v>3947090.5253599999</v>
      </c>
      <c r="Z18" s="82">
        <f t="shared" si="17"/>
        <v>3932550.68836</v>
      </c>
      <c r="AA18" s="82">
        <f t="shared" si="17"/>
        <v>3780746.3880000003</v>
      </c>
      <c r="AB18" s="82">
        <f t="shared" si="17"/>
        <v>3898506.2289999998</v>
      </c>
      <c r="AC18" s="82">
        <f t="shared" si="17"/>
        <v>3847800.4</v>
      </c>
      <c r="AD18" s="82">
        <f t="shared" si="17"/>
        <v>4052630.4369999999</v>
      </c>
      <c r="AE18" s="108">
        <f>SUM(AF18:AQ18)</f>
        <v>43825207.412</v>
      </c>
      <c r="AF18" s="82">
        <f t="shared" ref="AF18:AQ18" si="18">SUM(AF9:AF17)</f>
        <v>3789875.5070000002</v>
      </c>
      <c r="AG18" s="82">
        <f t="shared" si="18"/>
        <v>3289958.1880000001</v>
      </c>
      <c r="AH18" s="82">
        <f t="shared" si="18"/>
        <v>3239984.574</v>
      </c>
      <c r="AI18" s="82">
        <f t="shared" si="18"/>
        <v>2593422.7319999998</v>
      </c>
      <c r="AJ18" s="82">
        <f t="shared" si="18"/>
        <v>3646282.03</v>
      </c>
      <c r="AK18" s="82">
        <f t="shared" si="18"/>
        <v>3818682.4360000002</v>
      </c>
      <c r="AL18" s="82">
        <f t="shared" si="18"/>
        <v>3942758.574</v>
      </c>
      <c r="AM18" s="82">
        <f t="shared" si="18"/>
        <v>3931642.3770000003</v>
      </c>
      <c r="AN18" s="82">
        <f t="shared" si="18"/>
        <v>3775405.0199999996</v>
      </c>
      <c r="AO18" s="82">
        <f t="shared" si="18"/>
        <v>3903995.932</v>
      </c>
      <c r="AP18" s="82">
        <f t="shared" si="18"/>
        <v>3840312.5319999997</v>
      </c>
      <c r="AQ18" s="82">
        <f t="shared" si="18"/>
        <v>4052887.5100000002</v>
      </c>
      <c r="AR18" s="108">
        <f>SUM(AS18:BD18)</f>
        <v>43839221.811999999</v>
      </c>
      <c r="AS18" s="82">
        <f t="shared" ref="AS18:BD18" si="19">SUM(AS9:AS17)</f>
        <v>3791946.4930000002</v>
      </c>
      <c r="AT18" s="82">
        <f t="shared" si="19"/>
        <v>3284870.1749999998</v>
      </c>
      <c r="AU18" s="82">
        <f t="shared" si="19"/>
        <v>3246190.1670000004</v>
      </c>
      <c r="AV18" s="82">
        <f t="shared" si="19"/>
        <v>2587114.4879999999</v>
      </c>
      <c r="AW18" s="82">
        <f t="shared" si="19"/>
        <v>3653847.87</v>
      </c>
      <c r="AX18" s="82">
        <f t="shared" si="19"/>
        <v>3829507.67</v>
      </c>
      <c r="AY18" s="82">
        <f t="shared" si="19"/>
        <v>3947065.0149999997</v>
      </c>
      <c r="AZ18" s="82">
        <f t="shared" si="19"/>
        <v>3929260.625</v>
      </c>
      <c r="BA18" s="82">
        <f t="shared" si="19"/>
        <v>3777956.091</v>
      </c>
      <c r="BB18" s="82">
        <f t="shared" si="19"/>
        <v>3903368.86</v>
      </c>
      <c r="BC18" s="82">
        <f t="shared" si="19"/>
        <v>3841008.3870000001</v>
      </c>
      <c r="BD18" s="82">
        <f t="shared" si="19"/>
        <v>4047085.9709999999</v>
      </c>
      <c r="BE18" s="108">
        <f>SUM(BF18:BQ18)</f>
        <v>43913237.605999991</v>
      </c>
      <c r="BF18" s="82">
        <f t="shared" ref="BF18:BQ18" si="20">SUM(BF9:BF17)</f>
        <v>3792711.3650000002</v>
      </c>
      <c r="BG18" s="82">
        <f t="shared" si="20"/>
        <v>3311119.33</v>
      </c>
      <c r="BH18" s="82">
        <f t="shared" si="20"/>
        <v>3254687.9130000002</v>
      </c>
      <c r="BI18" s="82">
        <f t="shared" si="20"/>
        <v>2581695.318</v>
      </c>
      <c r="BJ18" s="82">
        <f t="shared" si="20"/>
        <v>3650692.5410000002</v>
      </c>
      <c r="BK18" s="82">
        <f t="shared" si="20"/>
        <v>3870089.01</v>
      </c>
      <c r="BL18" s="82">
        <f t="shared" si="20"/>
        <v>3954372.0029999996</v>
      </c>
      <c r="BM18" s="82">
        <f t="shared" si="20"/>
        <v>3925351.0250000004</v>
      </c>
      <c r="BN18" s="82">
        <f t="shared" si="20"/>
        <v>3776884.0159999998</v>
      </c>
      <c r="BO18" s="82">
        <f t="shared" si="20"/>
        <v>3904693.017</v>
      </c>
      <c r="BP18" s="82">
        <f t="shared" si="20"/>
        <v>3830489.7280000001</v>
      </c>
      <c r="BQ18" s="82">
        <f t="shared" si="20"/>
        <v>4060452.34</v>
      </c>
      <c r="BR18" s="108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108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108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108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108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</row>
    <row r="19" spans="1:148" hidden="1"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</row>
    <row r="20" spans="1:148" hidden="1">
      <c r="B20" s="22" t="s">
        <v>45</v>
      </c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H20" s="2" t="s">
        <v>46</v>
      </c>
    </row>
    <row r="21" spans="1:148" hidden="1">
      <c r="C21" s="23" t="s">
        <v>47</v>
      </c>
      <c r="E21" s="108">
        <f t="shared" ref="E21:E26" si="21">SUM(F21:Q21)</f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v>0</v>
      </c>
      <c r="R21" s="108">
        <f t="shared" ref="R21:R26" si="22">SUM(S21:AD21)</f>
        <v>0</v>
      </c>
      <c r="S21" s="108">
        <v>0</v>
      </c>
      <c r="T21" s="108">
        <v>0</v>
      </c>
      <c r="U21" s="108">
        <v>0</v>
      </c>
      <c r="V21" s="108">
        <v>0</v>
      </c>
      <c r="W21" s="108">
        <v>0</v>
      </c>
      <c r="X21" s="108">
        <v>0</v>
      </c>
      <c r="Y21" s="108">
        <v>0</v>
      </c>
      <c r="Z21" s="108">
        <v>0</v>
      </c>
      <c r="AA21" s="108">
        <v>0</v>
      </c>
      <c r="AB21" s="108">
        <v>0</v>
      </c>
      <c r="AC21" s="108">
        <v>0</v>
      </c>
      <c r="AD21" s="108">
        <v>0</v>
      </c>
      <c r="AE21" s="108">
        <f t="shared" ref="AE21:AE26" si="23">SUM(AF21:AQ21)</f>
        <v>0</v>
      </c>
      <c r="AF21" s="108">
        <v>0</v>
      </c>
      <c r="AG21" s="108">
        <v>0</v>
      </c>
      <c r="AH21" s="108">
        <v>0</v>
      </c>
      <c r="AI21" s="108">
        <v>0</v>
      </c>
      <c r="AJ21" s="108">
        <v>0</v>
      </c>
      <c r="AK21" s="108">
        <v>0</v>
      </c>
      <c r="AL21" s="108">
        <v>0</v>
      </c>
      <c r="AM21" s="108">
        <v>0</v>
      </c>
      <c r="AN21" s="108">
        <v>0</v>
      </c>
      <c r="AO21" s="108">
        <v>0</v>
      </c>
      <c r="AP21" s="108">
        <v>0</v>
      </c>
      <c r="AQ21" s="108">
        <v>0</v>
      </c>
      <c r="AR21" s="108">
        <f t="shared" ref="AR21:AR26" si="24">SUM(AS21:BD21)</f>
        <v>0</v>
      </c>
      <c r="AS21" s="108">
        <v>0</v>
      </c>
      <c r="AT21" s="108">
        <v>0</v>
      </c>
      <c r="AU21" s="108">
        <v>0</v>
      </c>
      <c r="AV21" s="108">
        <v>0</v>
      </c>
      <c r="AW21" s="108">
        <v>0</v>
      </c>
      <c r="AX21" s="108">
        <v>0</v>
      </c>
      <c r="AY21" s="108">
        <v>0</v>
      </c>
      <c r="AZ21" s="108">
        <v>0</v>
      </c>
      <c r="BA21" s="108">
        <v>0</v>
      </c>
      <c r="BB21" s="108">
        <v>0</v>
      </c>
      <c r="BC21" s="108">
        <v>0</v>
      </c>
      <c r="BD21" s="108">
        <v>0</v>
      </c>
      <c r="BE21" s="108">
        <f t="shared" ref="BE21:BE26" si="25">SUM(BF21:BQ21)</f>
        <v>0</v>
      </c>
      <c r="BF21" s="108">
        <v>0</v>
      </c>
      <c r="BG21" s="108">
        <v>0</v>
      </c>
      <c r="BH21" s="108">
        <v>0</v>
      </c>
      <c r="BI21" s="108">
        <v>0</v>
      </c>
      <c r="BJ21" s="108">
        <v>0</v>
      </c>
      <c r="BK21" s="108">
        <v>0</v>
      </c>
      <c r="BL21" s="108">
        <v>0</v>
      </c>
      <c r="BM21" s="108">
        <v>0</v>
      </c>
      <c r="BN21" s="108">
        <v>0</v>
      </c>
      <c r="BO21" s="108">
        <v>0</v>
      </c>
      <c r="BP21" s="108">
        <v>0</v>
      </c>
      <c r="BQ21" s="108">
        <v>0</v>
      </c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F21" s="22" t="b">
        <f t="shared" ref="EF21:EF27" si="26">C288=C21</f>
        <v>1</v>
      </c>
      <c r="EH21" s="168" t="e">
        <v>#N/A</v>
      </c>
      <c r="EI21" s="22" t="s">
        <v>47</v>
      </c>
      <c r="EJ21" s="168" t="e">
        <v>#N/A</v>
      </c>
      <c r="EK21" s="22" t="s">
        <v>48</v>
      </c>
      <c r="EL21" s="168"/>
      <c r="EM21" s="22" t="s">
        <v>49</v>
      </c>
      <c r="ER21" s="31" t="str">
        <f>IF(C288=C21,IF(OR(SUM(Delta!E21:EE21)&lt;&gt;0,SUM('Avoided Cost Case'!E288:EE288)&lt;&gt;0,ISNUMBER(EH21),ISNUMBER(EJ21),ISNUMBER(EL21),ISNUMBER(EN21),ISNUMBER(EP21),ISNUMBER(EH288),ISNUMBER(EJ288),ISNUMBER(EL288),ISNUMBER(EN288),ISNUMBER(EP288))," - ","Hide Row"),"Row mis-match")</f>
        <v>Hide Row</v>
      </c>
    </row>
    <row r="22" spans="1:148" hidden="1">
      <c r="C22" s="23" t="s">
        <v>50</v>
      </c>
      <c r="E22" s="108">
        <f t="shared" si="21"/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f t="shared" si="22"/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f t="shared" si="23"/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f t="shared" si="24"/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f t="shared" si="25"/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F22" s="22" t="b">
        <f t="shared" si="26"/>
        <v>1</v>
      </c>
      <c r="EH22" s="168" t="e">
        <v>#N/A</v>
      </c>
      <c r="EI22" s="22" t="s">
        <v>50</v>
      </c>
      <c r="EJ22" s="168"/>
      <c r="EK22" s="22" t="s">
        <v>49</v>
      </c>
      <c r="EL22" s="168" t="e">
        <v>#N/A</v>
      </c>
      <c r="EM22" s="22" t="s">
        <v>51</v>
      </c>
      <c r="ER22" s="31" t="str">
        <f>IF(C289=C22,IF(OR(SUM(Delta!E22:EE22)&lt;&gt;0,SUM('Avoided Cost Case'!E289:EE289)&lt;&gt;0,ISNUMBER(EH22),ISNUMBER(EJ22),ISNUMBER(EL22),ISNUMBER(EN22),ISNUMBER(EP22),ISNUMBER(EH289),ISNUMBER(EJ289),ISNUMBER(EL289),ISNUMBER(EN289),ISNUMBER(EP289))," - ","Hide Row"),"Row mis-match")</f>
        <v>Hide Row</v>
      </c>
    </row>
    <row r="23" spans="1:148" hidden="1">
      <c r="C23" s="23" t="s">
        <v>52</v>
      </c>
      <c r="E23" s="108">
        <f t="shared" si="21"/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f t="shared" si="22"/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f t="shared" si="23"/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f t="shared" si="24"/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f t="shared" si="25"/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F23" s="22" t="b">
        <f t="shared" si="26"/>
        <v>1</v>
      </c>
      <c r="EH23" s="168">
        <v>1</v>
      </c>
      <c r="EI23" s="22" t="s">
        <v>52</v>
      </c>
      <c r="EJ23" s="168"/>
      <c r="EK23" s="22" t="s">
        <v>49</v>
      </c>
      <c r="EL23" s="168" t="e">
        <v>#N/A</v>
      </c>
      <c r="EM23" s="134" t="s">
        <v>53</v>
      </c>
      <c r="ER23" s="31" t="str">
        <f>IF(C290=C23,IF(OR(SUM(Delta!E23:EE23)&lt;&gt;0,SUM('Avoided Cost Case'!E290:EE290)&lt;&gt;0,ISNUMBER(EH23),ISNUMBER(EJ23),ISNUMBER(EL23),ISNUMBER(EN23),ISNUMBER(EP23),ISNUMBER(EH290),ISNUMBER(EJ290),ISNUMBER(EL290),ISNUMBER(EN290),ISNUMBER(EP290))," - ","Hide Row"),"Row mis-match")</f>
        <v xml:space="preserve"> - </v>
      </c>
    </row>
    <row r="24" spans="1:148" hidden="1">
      <c r="C24" s="23" t="s">
        <v>54</v>
      </c>
      <c r="E24" s="108">
        <f t="shared" si="21"/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f t="shared" si="22"/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f t="shared" si="23"/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f t="shared" si="24"/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f t="shared" si="25"/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F24" s="22" t="b">
        <f t="shared" si="26"/>
        <v>1</v>
      </c>
      <c r="EH24" s="168" t="e">
        <v>#N/A</v>
      </c>
      <c r="EI24" s="22" t="s">
        <v>54</v>
      </c>
      <c r="EJ24" s="168" t="e">
        <v>#N/A</v>
      </c>
      <c r="EK24" s="22" t="s">
        <v>55</v>
      </c>
      <c r="EL24" s="168"/>
      <c r="EM24" s="22" t="s">
        <v>49</v>
      </c>
      <c r="ER24" s="31" t="str">
        <f>IF(C291=C24,IF(OR(SUM(Delta!E24:EE24)&lt;&gt;0,SUM('Avoided Cost Case'!E291:EE291)&lt;&gt;0,ISNUMBER(EH24),ISNUMBER(EJ24),ISNUMBER(EL24),ISNUMBER(EN24),ISNUMBER(EP24),ISNUMBER(EH291),ISNUMBER(EJ291),ISNUMBER(EL291),ISNUMBER(EN291),ISNUMBER(EP291))," - ","Hide Row"),"Row mis-match")</f>
        <v>Hide Row</v>
      </c>
    </row>
    <row r="25" spans="1:148" hidden="1">
      <c r="C25" s="23" t="s">
        <v>56</v>
      </c>
      <c r="E25" s="108">
        <f t="shared" si="21"/>
        <v>14701790</v>
      </c>
      <c r="F25" s="108">
        <v>4421040</v>
      </c>
      <c r="G25" s="108">
        <v>4459890</v>
      </c>
      <c r="H25" s="108">
        <v>4751160</v>
      </c>
      <c r="I25" s="108">
        <v>1069700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f t="shared" si="22"/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f t="shared" si="23"/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f t="shared" si="24"/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f t="shared" si="25"/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F25" s="22" t="b">
        <f t="shared" si="26"/>
        <v>1</v>
      </c>
      <c r="EH25" s="168">
        <v>2</v>
      </c>
      <c r="EI25" s="22" t="s">
        <v>56</v>
      </c>
      <c r="EJ25" s="168" t="e">
        <v>#N/A</v>
      </c>
      <c r="EK25" s="22" t="s">
        <v>57</v>
      </c>
      <c r="EL25" s="168" t="e">
        <v>#N/A</v>
      </c>
      <c r="EM25" s="22" t="s">
        <v>58</v>
      </c>
      <c r="ER25" s="31" t="str">
        <f>IF(C292=C25,IF(OR(SUM(Delta!E25:EE25)&lt;&gt;0,SUM('Avoided Cost Case'!E292:EE292)&lt;&gt;0,ISNUMBER(EH25),ISNUMBER(EJ25),ISNUMBER(EL25),ISNUMBER(EN25),ISNUMBER(EP25),ISNUMBER(EH292),ISNUMBER(EJ292),ISNUMBER(EL292),ISNUMBER(EN292),ISNUMBER(EP292))," - ","Hide Row"),"Row mis-match")</f>
        <v xml:space="preserve"> - </v>
      </c>
    </row>
    <row r="26" spans="1:148" hidden="1">
      <c r="C26" s="23" t="s">
        <v>59</v>
      </c>
      <c r="E26" s="108">
        <f t="shared" si="21"/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f t="shared" si="22"/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f t="shared" si="23"/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f t="shared" si="24"/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f t="shared" si="25"/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F26" s="22" t="b">
        <f t="shared" si="26"/>
        <v>1</v>
      </c>
      <c r="EH26" s="168" t="e">
        <v>#N/A</v>
      </c>
      <c r="EI26" s="22" t="s">
        <v>59</v>
      </c>
      <c r="EJ26" s="168" t="e">
        <v>#N/A</v>
      </c>
      <c r="EK26" s="22" t="s">
        <v>49</v>
      </c>
      <c r="EL26" s="168"/>
      <c r="EM26" s="22" t="s">
        <v>49</v>
      </c>
      <c r="ER26" s="31" t="str">
        <f>IF(C293=C26,IF(OR(SUM(Delta!E26:EE26)&lt;&gt;0,SUM('Avoided Cost Case'!E293:EE293)&lt;&gt;0,ISNUMBER(EH26),ISNUMBER(EJ26),ISNUMBER(EL26),ISNUMBER(EN26),ISNUMBER(EP26),ISNUMBER(EH293),ISNUMBER(EJ293),ISNUMBER(EL293),ISNUMBER(EN293),ISNUMBER(EP293))," - ","Hide Row"),"Row mis-match")</f>
        <v>Hide Row</v>
      </c>
    </row>
    <row r="27" spans="1:148" s="43" customFormat="1" ht="15" hidden="1">
      <c r="A27" s="42"/>
      <c r="C27" s="23" t="s">
        <v>60</v>
      </c>
      <c r="D27" s="22"/>
      <c r="E27" s="171">
        <f>SUM(F27:Q27)</f>
        <v>0</v>
      </c>
      <c r="F27" s="171">
        <v>0</v>
      </c>
      <c r="G27" s="171">
        <v>0</v>
      </c>
      <c r="H27" s="171">
        <v>0</v>
      </c>
      <c r="I27" s="171">
        <v>0</v>
      </c>
      <c r="J27" s="171">
        <v>0</v>
      </c>
      <c r="K27" s="171">
        <v>0</v>
      </c>
      <c r="L27" s="171">
        <v>0</v>
      </c>
      <c r="M27" s="171">
        <v>0</v>
      </c>
      <c r="N27" s="171">
        <v>0</v>
      </c>
      <c r="O27" s="171">
        <v>0</v>
      </c>
      <c r="P27" s="171">
        <v>0</v>
      </c>
      <c r="Q27" s="171">
        <v>0</v>
      </c>
      <c r="R27" s="171">
        <f>SUM(S27:AD27)</f>
        <v>0</v>
      </c>
      <c r="S27" s="171">
        <v>0</v>
      </c>
      <c r="T27" s="171">
        <v>0</v>
      </c>
      <c r="U27" s="171">
        <v>0</v>
      </c>
      <c r="V27" s="171">
        <v>0</v>
      </c>
      <c r="W27" s="171">
        <v>0</v>
      </c>
      <c r="X27" s="171">
        <v>0</v>
      </c>
      <c r="Y27" s="171">
        <v>0</v>
      </c>
      <c r="Z27" s="171">
        <v>0</v>
      </c>
      <c r="AA27" s="171">
        <v>0</v>
      </c>
      <c r="AB27" s="171">
        <v>0</v>
      </c>
      <c r="AC27" s="171">
        <v>0</v>
      </c>
      <c r="AD27" s="171">
        <v>0</v>
      </c>
      <c r="AE27" s="171">
        <f>SUM(AF27:AQ27)</f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1">
        <v>0</v>
      </c>
      <c r="AL27" s="171">
        <v>0</v>
      </c>
      <c r="AM27" s="171">
        <v>0</v>
      </c>
      <c r="AN27" s="171">
        <v>0</v>
      </c>
      <c r="AO27" s="171">
        <v>0</v>
      </c>
      <c r="AP27" s="171">
        <v>0</v>
      </c>
      <c r="AQ27" s="171">
        <v>0</v>
      </c>
      <c r="AR27" s="171">
        <f>SUM(AS27:BD27)</f>
        <v>0</v>
      </c>
      <c r="AS27" s="171">
        <v>0</v>
      </c>
      <c r="AT27" s="171">
        <v>0</v>
      </c>
      <c r="AU27" s="171">
        <v>0</v>
      </c>
      <c r="AV27" s="171">
        <v>0</v>
      </c>
      <c r="AW27" s="171">
        <v>0</v>
      </c>
      <c r="AX27" s="171">
        <v>0</v>
      </c>
      <c r="AY27" s="171">
        <v>0</v>
      </c>
      <c r="AZ27" s="171">
        <v>0</v>
      </c>
      <c r="BA27" s="171">
        <v>0</v>
      </c>
      <c r="BB27" s="171">
        <v>0</v>
      </c>
      <c r="BC27" s="171">
        <v>0</v>
      </c>
      <c r="BD27" s="171">
        <v>0</v>
      </c>
      <c r="BE27" s="171">
        <f>SUM(BF27:BQ27)</f>
        <v>0</v>
      </c>
      <c r="BF27" s="171">
        <v>0</v>
      </c>
      <c r="BG27" s="171">
        <v>0</v>
      </c>
      <c r="BH27" s="171">
        <v>0</v>
      </c>
      <c r="BI27" s="171">
        <v>0</v>
      </c>
      <c r="BJ27" s="171">
        <v>0</v>
      </c>
      <c r="BK27" s="171">
        <v>0</v>
      </c>
      <c r="BL27" s="171">
        <v>0</v>
      </c>
      <c r="BM27" s="171">
        <v>0</v>
      </c>
      <c r="BN27" s="171">
        <v>0</v>
      </c>
      <c r="BO27" s="171">
        <v>0</v>
      </c>
      <c r="BP27" s="171">
        <v>0</v>
      </c>
      <c r="BQ27" s="171">
        <v>0</v>
      </c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F27" s="22" t="b">
        <f t="shared" si="26"/>
        <v>1</v>
      </c>
      <c r="EG27" s="134"/>
      <c r="EH27" s="168" t="e">
        <v>#N/A</v>
      </c>
      <c r="EI27" s="22" t="s">
        <v>61</v>
      </c>
      <c r="EJ27" s="168" t="e">
        <v>#N/A</v>
      </c>
      <c r="EK27" s="22" t="s">
        <v>62</v>
      </c>
      <c r="EL27" s="134"/>
      <c r="EM27" s="134"/>
      <c r="EQ27" s="22"/>
      <c r="ER27" s="31" t="str">
        <f>IF(C294=C27,IF(OR(SUM(Delta!E27:EE27)&lt;&gt;0,SUM('Avoided Cost Case'!E294:EE294)&lt;&gt;0,ISNUMBER(EH27),ISNUMBER(EJ27),ISNUMBER(EL27),ISNUMBER(EN27),ISNUMBER(EP27),ISNUMBER(EH294),ISNUMBER(EJ294),ISNUMBER(EL294),ISNUMBER(EN294),ISNUMBER(EP294))," - ","Hide Row"),"Row mis-match")</f>
        <v>Hide Row</v>
      </c>
    </row>
    <row r="28" spans="1:148" s="43" customFormat="1" hidden="1">
      <c r="A28" s="42"/>
      <c r="C28" s="23"/>
      <c r="D28" s="2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  <c r="DZ28" s="172"/>
      <c r="EA28" s="172"/>
      <c r="EB28" s="172"/>
      <c r="EC28" s="172"/>
      <c r="ED28" s="172"/>
      <c r="EG28" s="134"/>
      <c r="EH28" s="22"/>
      <c r="EI28" s="22"/>
      <c r="EJ28" s="22"/>
      <c r="EK28" s="22"/>
      <c r="EL28" s="22"/>
      <c r="EM28" s="22"/>
      <c r="EN28" s="22"/>
      <c r="EO28" s="22"/>
      <c r="EP28" s="22"/>
      <c r="ER28" s="47"/>
    </row>
    <row r="29" spans="1:148" hidden="1">
      <c r="B29" s="22" t="s">
        <v>63</v>
      </c>
      <c r="E29" s="82">
        <f>SUM(F29:Q29)</f>
        <v>14701790</v>
      </c>
      <c r="F29" s="82">
        <f t="shared" ref="F29:Q29" si="27">SUM(F21:F27)</f>
        <v>4421040</v>
      </c>
      <c r="G29" s="82">
        <f t="shared" si="27"/>
        <v>4459890</v>
      </c>
      <c r="H29" s="82">
        <f t="shared" si="27"/>
        <v>4751160</v>
      </c>
      <c r="I29" s="82">
        <f t="shared" si="27"/>
        <v>1069700</v>
      </c>
      <c r="J29" s="82">
        <f t="shared" si="27"/>
        <v>0</v>
      </c>
      <c r="K29" s="82">
        <f t="shared" si="27"/>
        <v>0</v>
      </c>
      <c r="L29" s="82">
        <f t="shared" si="27"/>
        <v>0</v>
      </c>
      <c r="M29" s="82">
        <f t="shared" si="27"/>
        <v>0</v>
      </c>
      <c r="N29" s="82">
        <f t="shared" si="27"/>
        <v>0</v>
      </c>
      <c r="O29" s="82">
        <f t="shared" si="27"/>
        <v>0</v>
      </c>
      <c r="P29" s="82">
        <f t="shared" si="27"/>
        <v>0</v>
      </c>
      <c r="Q29" s="82">
        <f t="shared" si="27"/>
        <v>0</v>
      </c>
      <c r="R29" s="82">
        <f>SUM(S29:AD29)</f>
        <v>0</v>
      </c>
      <c r="S29" s="82">
        <f t="shared" ref="S29:AD29" si="28">SUM(S21:S27)</f>
        <v>0</v>
      </c>
      <c r="T29" s="82">
        <f t="shared" si="28"/>
        <v>0</v>
      </c>
      <c r="U29" s="82">
        <f t="shared" si="28"/>
        <v>0</v>
      </c>
      <c r="V29" s="82">
        <f t="shared" si="28"/>
        <v>0</v>
      </c>
      <c r="W29" s="82">
        <f t="shared" si="28"/>
        <v>0</v>
      </c>
      <c r="X29" s="82">
        <f t="shared" si="28"/>
        <v>0</v>
      </c>
      <c r="Y29" s="82">
        <f t="shared" si="28"/>
        <v>0</v>
      </c>
      <c r="Z29" s="82">
        <f t="shared" si="28"/>
        <v>0</v>
      </c>
      <c r="AA29" s="82">
        <f t="shared" si="28"/>
        <v>0</v>
      </c>
      <c r="AB29" s="82">
        <f t="shared" si="28"/>
        <v>0</v>
      </c>
      <c r="AC29" s="82">
        <f t="shared" si="28"/>
        <v>0</v>
      </c>
      <c r="AD29" s="82">
        <f t="shared" si="28"/>
        <v>0</v>
      </c>
      <c r="AE29" s="82">
        <f>SUM(AF29:AQ29)</f>
        <v>0</v>
      </c>
      <c r="AF29" s="82">
        <f t="shared" ref="AF29:AQ29" si="29">SUM(AF21:AF27)</f>
        <v>0</v>
      </c>
      <c r="AG29" s="82">
        <f t="shared" si="29"/>
        <v>0</v>
      </c>
      <c r="AH29" s="82">
        <f t="shared" si="29"/>
        <v>0</v>
      </c>
      <c r="AI29" s="82">
        <f t="shared" si="29"/>
        <v>0</v>
      </c>
      <c r="AJ29" s="82">
        <f t="shared" si="29"/>
        <v>0</v>
      </c>
      <c r="AK29" s="82">
        <f t="shared" si="29"/>
        <v>0</v>
      </c>
      <c r="AL29" s="82">
        <f t="shared" si="29"/>
        <v>0</v>
      </c>
      <c r="AM29" s="82">
        <f t="shared" si="29"/>
        <v>0</v>
      </c>
      <c r="AN29" s="82">
        <f t="shared" si="29"/>
        <v>0</v>
      </c>
      <c r="AO29" s="82">
        <f t="shared" si="29"/>
        <v>0</v>
      </c>
      <c r="AP29" s="82">
        <f t="shared" si="29"/>
        <v>0</v>
      </c>
      <c r="AQ29" s="82">
        <f t="shared" si="29"/>
        <v>0</v>
      </c>
      <c r="AR29" s="82">
        <f>SUM(AS29:BD29)</f>
        <v>0</v>
      </c>
      <c r="AS29" s="82">
        <f t="shared" ref="AS29:BD29" si="30">SUM(AS21:AS27)</f>
        <v>0</v>
      </c>
      <c r="AT29" s="82">
        <f t="shared" si="30"/>
        <v>0</v>
      </c>
      <c r="AU29" s="82">
        <f t="shared" si="30"/>
        <v>0</v>
      </c>
      <c r="AV29" s="82">
        <f t="shared" si="30"/>
        <v>0</v>
      </c>
      <c r="AW29" s="82">
        <f t="shared" si="30"/>
        <v>0</v>
      </c>
      <c r="AX29" s="82">
        <f t="shared" si="30"/>
        <v>0</v>
      </c>
      <c r="AY29" s="82">
        <f t="shared" si="30"/>
        <v>0</v>
      </c>
      <c r="AZ29" s="82">
        <f t="shared" si="30"/>
        <v>0</v>
      </c>
      <c r="BA29" s="82">
        <f t="shared" si="30"/>
        <v>0</v>
      </c>
      <c r="BB29" s="82">
        <f t="shared" si="30"/>
        <v>0</v>
      </c>
      <c r="BC29" s="82">
        <f t="shared" si="30"/>
        <v>0</v>
      </c>
      <c r="BD29" s="82">
        <f t="shared" si="30"/>
        <v>0</v>
      </c>
      <c r="BE29" s="82">
        <f>SUM(BF29:BQ29)</f>
        <v>0</v>
      </c>
      <c r="BF29" s="82">
        <f t="shared" ref="BF29:BQ29" si="31">SUM(BF21:BF27)</f>
        <v>0</v>
      </c>
      <c r="BG29" s="82">
        <f t="shared" si="31"/>
        <v>0</v>
      </c>
      <c r="BH29" s="82">
        <f t="shared" si="31"/>
        <v>0</v>
      </c>
      <c r="BI29" s="82">
        <f t="shared" si="31"/>
        <v>0</v>
      </c>
      <c r="BJ29" s="82">
        <f t="shared" si="31"/>
        <v>0</v>
      </c>
      <c r="BK29" s="82">
        <f t="shared" si="31"/>
        <v>0</v>
      </c>
      <c r="BL29" s="82">
        <f t="shared" si="31"/>
        <v>0</v>
      </c>
      <c r="BM29" s="82">
        <f t="shared" si="31"/>
        <v>0</v>
      </c>
      <c r="BN29" s="82">
        <f t="shared" si="31"/>
        <v>0</v>
      </c>
      <c r="BO29" s="82">
        <f t="shared" si="31"/>
        <v>0</v>
      </c>
      <c r="BP29" s="82">
        <f t="shared" si="31"/>
        <v>0</v>
      </c>
      <c r="BQ29" s="82">
        <f t="shared" si="31"/>
        <v>0</v>
      </c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</row>
    <row r="30" spans="1:148" hidden="1"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</row>
    <row r="31" spans="1:148">
      <c r="B31" s="22" t="s">
        <v>64</v>
      </c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H31" s="2" t="s">
        <v>65</v>
      </c>
      <c r="EL31" s="2" t="s">
        <v>46</v>
      </c>
    </row>
    <row r="32" spans="1:148">
      <c r="C32" s="23" t="s">
        <v>47</v>
      </c>
      <c r="E32" s="108">
        <f t="shared" ref="E32:E37" si="32">SUM(F32:Q32)</f>
        <v>19658621.899999999</v>
      </c>
      <c r="F32" s="108">
        <v>2101480.7999999998</v>
      </c>
      <c r="G32" s="108">
        <v>1558819.9</v>
      </c>
      <c r="H32" s="108">
        <v>1353746.8</v>
      </c>
      <c r="I32" s="108">
        <v>1205176.8</v>
      </c>
      <c r="J32" s="108">
        <v>881636.3</v>
      </c>
      <c r="K32" s="108">
        <v>1029445</v>
      </c>
      <c r="L32" s="108">
        <v>1979789.1</v>
      </c>
      <c r="M32" s="108">
        <v>2456665.7999999998</v>
      </c>
      <c r="N32" s="108">
        <v>2023915.2</v>
      </c>
      <c r="O32" s="108">
        <v>1120763.6000000001</v>
      </c>
      <c r="P32" s="108">
        <v>1880147.1</v>
      </c>
      <c r="Q32" s="108">
        <v>2067035.5</v>
      </c>
      <c r="R32" s="108">
        <f t="shared" ref="R32:R37" si="33">SUM(S32:AD32)</f>
        <v>21665534.600000001</v>
      </c>
      <c r="S32" s="108">
        <v>2348085</v>
      </c>
      <c r="T32" s="108">
        <v>1604561.8</v>
      </c>
      <c r="U32" s="108">
        <v>1559201.6</v>
      </c>
      <c r="V32" s="108">
        <v>1362681.2</v>
      </c>
      <c r="W32" s="108">
        <v>1182739</v>
      </c>
      <c r="X32" s="108">
        <v>1310973.1000000001</v>
      </c>
      <c r="Y32" s="108">
        <v>2098531.5</v>
      </c>
      <c r="Z32" s="108">
        <v>2527537.7999999998</v>
      </c>
      <c r="AA32" s="108">
        <v>2280948.2000000002</v>
      </c>
      <c r="AB32" s="108">
        <v>1228865.8</v>
      </c>
      <c r="AC32" s="108">
        <v>2044951.1</v>
      </c>
      <c r="AD32" s="108">
        <v>2116458.5</v>
      </c>
      <c r="AE32" s="108">
        <f t="shared" ref="AE32:AE37" si="34">SUM(AF32:AQ32)</f>
        <v>22400611.300000004</v>
      </c>
      <c r="AF32" s="108">
        <v>2269063.7999999998</v>
      </c>
      <c r="AG32" s="108">
        <v>1691721.1</v>
      </c>
      <c r="AH32" s="108">
        <v>1602352.1</v>
      </c>
      <c r="AI32" s="108">
        <v>1424622.6</v>
      </c>
      <c r="AJ32" s="108">
        <v>1299342.3999999999</v>
      </c>
      <c r="AK32" s="108">
        <v>1462741</v>
      </c>
      <c r="AL32" s="108">
        <v>2151654</v>
      </c>
      <c r="AM32" s="108">
        <v>2628755.7999999998</v>
      </c>
      <c r="AN32" s="108">
        <v>2342459</v>
      </c>
      <c r="AO32" s="108">
        <v>1299503.6000000001</v>
      </c>
      <c r="AP32" s="108">
        <v>2090475.1</v>
      </c>
      <c r="AQ32" s="108">
        <v>2137920.7999999998</v>
      </c>
      <c r="AR32" s="108">
        <f t="shared" ref="AR32:AR37" si="35">SUM(AS32:BD32)</f>
        <v>25008314.599999998</v>
      </c>
      <c r="AS32" s="108">
        <v>2439968.5</v>
      </c>
      <c r="AT32" s="108">
        <v>1815151.1</v>
      </c>
      <c r="AU32" s="108">
        <v>1718866.2</v>
      </c>
      <c r="AV32" s="108">
        <v>1548450.1</v>
      </c>
      <c r="AW32" s="108">
        <v>1419643.5</v>
      </c>
      <c r="AX32" s="108">
        <v>1628098.2</v>
      </c>
      <c r="AY32" s="108">
        <v>2331510.7999999998</v>
      </c>
      <c r="AZ32" s="108">
        <v>2770168</v>
      </c>
      <c r="BA32" s="108">
        <v>2679649.5</v>
      </c>
      <c r="BB32" s="108">
        <v>2167601.5</v>
      </c>
      <c r="BC32" s="108">
        <v>2193244</v>
      </c>
      <c r="BD32" s="108">
        <v>2295963.2000000002</v>
      </c>
      <c r="BE32" s="108">
        <f t="shared" ref="BE32:BE37" si="36">SUM(BF32:BQ32)</f>
        <v>27631839.700000003</v>
      </c>
      <c r="BF32" s="108">
        <v>2827632</v>
      </c>
      <c r="BG32" s="108">
        <v>2130057.7999999998</v>
      </c>
      <c r="BH32" s="108">
        <v>1964441.5</v>
      </c>
      <c r="BI32" s="108">
        <v>1661926.5</v>
      </c>
      <c r="BJ32" s="108">
        <v>1542589.4</v>
      </c>
      <c r="BK32" s="108">
        <v>1745217.8</v>
      </c>
      <c r="BL32" s="108">
        <v>2609586</v>
      </c>
      <c r="BM32" s="108">
        <v>2938116.2</v>
      </c>
      <c r="BN32" s="108">
        <v>2909239.2</v>
      </c>
      <c r="BO32" s="108">
        <v>2314333.7999999998</v>
      </c>
      <c r="BP32" s="108">
        <v>2341770</v>
      </c>
      <c r="BQ32" s="108">
        <v>2646929.5</v>
      </c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F32" s="22" t="b">
        <f t="shared" ref="EF32:EF37" si="37">C299=C32</f>
        <v>1</v>
      </c>
      <c r="EH32" s="168">
        <v>1</v>
      </c>
      <c r="EI32" s="22" t="s">
        <v>47</v>
      </c>
      <c r="EJ32" s="168">
        <v>6</v>
      </c>
      <c r="EK32" s="22" t="s">
        <v>48</v>
      </c>
      <c r="EL32" s="169" t="e">
        <v>#N/A</v>
      </c>
      <c r="EM32" s="173" t="s">
        <v>66</v>
      </c>
      <c r="ER32" s="31" t="str">
        <f>IF(C299=C32,IF(OR(SUM(Delta!E32:EE32)&lt;&gt;0,SUM('Avoided Cost Case'!E299:EE299)&lt;&gt;0,ISNUMBER(EH32),ISNUMBER(EJ32),ISNUMBER(EL32),ISNUMBER(EN32),ISNUMBER(EP32),ISNUMBER(EH299),ISNUMBER(EJ299),ISNUMBER(EL299),ISNUMBER(EN299),ISNUMBER(EP299))," - ","Hide Row"),"Row mis-match")</f>
        <v xml:space="preserve"> - </v>
      </c>
    </row>
    <row r="33" spans="1:148">
      <c r="C33" s="23" t="s">
        <v>50</v>
      </c>
      <c r="E33" s="108">
        <f t="shared" si="32"/>
        <v>51074277.399999999</v>
      </c>
      <c r="F33" s="108">
        <v>4097972.8</v>
      </c>
      <c r="G33" s="108">
        <v>3930407.8</v>
      </c>
      <c r="H33" s="108">
        <v>4144016.8</v>
      </c>
      <c r="I33" s="108">
        <v>3684489.8</v>
      </c>
      <c r="J33" s="108">
        <v>2192973.5</v>
      </c>
      <c r="K33" s="108">
        <v>2533199.2000000002</v>
      </c>
      <c r="L33" s="108">
        <v>4966795</v>
      </c>
      <c r="M33" s="108">
        <v>6252031.5</v>
      </c>
      <c r="N33" s="108">
        <v>4567646.5</v>
      </c>
      <c r="O33" s="108">
        <v>5221848</v>
      </c>
      <c r="P33" s="108">
        <v>5132932.5</v>
      </c>
      <c r="Q33" s="108">
        <v>4349964</v>
      </c>
      <c r="R33" s="108">
        <f t="shared" si="33"/>
        <v>57079181.700000003</v>
      </c>
      <c r="S33" s="108">
        <v>4515134</v>
      </c>
      <c r="T33" s="108">
        <v>4121882.2</v>
      </c>
      <c r="U33" s="108">
        <v>5021805</v>
      </c>
      <c r="V33" s="108">
        <v>4148719</v>
      </c>
      <c r="W33" s="108">
        <v>2735633</v>
      </c>
      <c r="X33" s="108">
        <v>2853220</v>
      </c>
      <c r="Y33" s="108">
        <v>5214630</v>
      </c>
      <c r="Z33" s="108">
        <v>6884227</v>
      </c>
      <c r="AA33" s="108">
        <v>5614647</v>
      </c>
      <c r="AB33" s="108">
        <v>5650901</v>
      </c>
      <c r="AC33" s="108">
        <v>5602980</v>
      </c>
      <c r="AD33" s="108">
        <v>4715403.5</v>
      </c>
      <c r="AE33" s="108">
        <f t="shared" si="34"/>
        <v>57210267.700000003</v>
      </c>
      <c r="AF33" s="108">
        <v>4423159</v>
      </c>
      <c r="AG33" s="108">
        <v>4335562.5</v>
      </c>
      <c r="AH33" s="108">
        <v>5294857.5</v>
      </c>
      <c r="AI33" s="108">
        <v>4143616.2</v>
      </c>
      <c r="AJ33" s="108">
        <v>2725620.5</v>
      </c>
      <c r="AK33" s="108">
        <v>2613906</v>
      </c>
      <c r="AL33" s="108">
        <v>5490681.5</v>
      </c>
      <c r="AM33" s="108">
        <v>7183224</v>
      </c>
      <c r="AN33" s="108">
        <v>5766503</v>
      </c>
      <c r="AO33" s="108">
        <v>5561081</v>
      </c>
      <c r="AP33" s="108">
        <v>5147594</v>
      </c>
      <c r="AQ33" s="108">
        <v>4524462.5</v>
      </c>
      <c r="AR33" s="108">
        <f t="shared" si="35"/>
        <v>60580666.799999997</v>
      </c>
      <c r="AS33" s="108">
        <v>4792224</v>
      </c>
      <c r="AT33" s="108">
        <v>4504767</v>
      </c>
      <c r="AU33" s="108">
        <v>5251522.5</v>
      </c>
      <c r="AV33" s="108">
        <v>4566228</v>
      </c>
      <c r="AW33" s="108">
        <v>3090763.8</v>
      </c>
      <c r="AX33" s="108">
        <v>3041061</v>
      </c>
      <c r="AY33" s="108">
        <v>5763032</v>
      </c>
      <c r="AZ33" s="108">
        <v>7730231</v>
      </c>
      <c r="BA33" s="108">
        <v>6338080.5</v>
      </c>
      <c r="BB33" s="108">
        <v>5721134</v>
      </c>
      <c r="BC33" s="108">
        <v>5186868.5</v>
      </c>
      <c r="BD33" s="108">
        <v>4594754.5</v>
      </c>
      <c r="BE33" s="108">
        <f t="shared" si="36"/>
        <v>66347775.100000001</v>
      </c>
      <c r="BF33" s="108">
        <v>5042533.5</v>
      </c>
      <c r="BG33" s="108">
        <v>5097758.5</v>
      </c>
      <c r="BH33" s="108">
        <v>5821027</v>
      </c>
      <c r="BI33" s="108">
        <v>5198360.5</v>
      </c>
      <c r="BJ33" s="108">
        <v>3521910.8</v>
      </c>
      <c r="BK33" s="108">
        <v>3595187.8</v>
      </c>
      <c r="BL33" s="108">
        <v>6075227.5</v>
      </c>
      <c r="BM33" s="108">
        <v>8173433.5</v>
      </c>
      <c r="BN33" s="108">
        <v>7068021</v>
      </c>
      <c r="BO33" s="108">
        <v>6166563</v>
      </c>
      <c r="BP33" s="108">
        <v>5684591</v>
      </c>
      <c r="BQ33" s="108">
        <v>4903161</v>
      </c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F33" s="22" t="b">
        <f t="shared" si="37"/>
        <v>1</v>
      </c>
      <c r="EH33" s="168">
        <v>2</v>
      </c>
      <c r="EI33" s="22" t="s">
        <v>50</v>
      </c>
      <c r="EL33" s="169" t="e">
        <v>#N/A</v>
      </c>
      <c r="EM33" s="173" t="s">
        <v>67</v>
      </c>
      <c r="ER33" s="31" t="str">
        <f>IF(C300=C33,IF(OR(SUM(Delta!E33:EE33)&lt;&gt;0,SUM('Avoided Cost Case'!E300:EE300)&lt;&gt;0,ISNUMBER(EH33),ISNUMBER(EJ33),ISNUMBER(EL33),ISNUMBER(EN33),ISNUMBER(EP33),ISNUMBER(EH300),ISNUMBER(EJ300),ISNUMBER(EL300),ISNUMBER(EN300),ISNUMBER(EP300))," - ","Hide Row"),"Row mis-match")</f>
        <v xml:space="preserve"> - </v>
      </c>
    </row>
    <row r="34" spans="1:148" s="43" customFormat="1">
      <c r="A34" s="42"/>
      <c r="C34" s="23" t="s">
        <v>52</v>
      </c>
      <c r="D34" s="22"/>
      <c r="E34" s="108">
        <f t="shared" si="32"/>
        <v>44879773.549999997</v>
      </c>
      <c r="F34" s="108">
        <v>7871207</v>
      </c>
      <c r="G34" s="108">
        <v>5971423.5</v>
      </c>
      <c r="H34" s="108">
        <v>1759356.2</v>
      </c>
      <c r="I34" s="108">
        <v>2610116</v>
      </c>
      <c r="J34" s="108">
        <v>558042.25</v>
      </c>
      <c r="K34" s="108">
        <v>732958.5</v>
      </c>
      <c r="L34" s="108">
        <v>1410231.4</v>
      </c>
      <c r="M34" s="108">
        <v>6145215.5</v>
      </c>
      <c r="N34" s="108">
        <v>8224788.5</v>
      </c>
      <c r="O34" s="108">
        <v>3373405.5</v>
      </c>
      <c r="P34" s="108">
        <v>3502166</v>
      </c>
      <c r="Q34" s="108">
        <v>2720863.2</v>
      </c>
      <c r="R34" s="108">
        <f t="shared" si="33"/>
        <v>29074097.050000001</v>
      </c>
      <c r="S34" s="108">
        <v>2886140.2</v>
      </c>
      <c r="T34" s="108">
        <v>1552947.1</v>
      </c>
      <c r="U34" s="108">
        <v>1566849.5</v>
      </c>
      <c r="V34" s="108">
        <v>2016326.8</v>
      </c>
      <c r="W34" s="108">
        <v>685369.9</v>
      </c>
      <c r="X34" s="108">
        <v>586770</v>
      </c>
      <c r="Y34" s="108">
        <v>912262.75</v>
      </c>
      <c r="Z34" s="108">
        <v>3647795</v>
      </c>
      <c r="AA34" s="108">
        <v>3835542</v>
      </c>
      <c r="AB34" s="108">
        <v>4331366</v>
      </c>
      <c r="AC34" s="108">
        <v>3951919.8</v>
      </c>
      <c r="AD34" s="108">
        <v>3100808</v>
      </c>
      <c r="AE34" s="108">
        <f t="shared" si="34"/>
        <v>26389240.800000001</v>
      </c>
      <c r="AF34" s="108">
        <v>1465208.2</v>
      </c>
      <c r="AG34" s="108">
        <v>1530988.4</v>
      </c>
      <c r="AH34" s="108">
        <v>2135825.7999999998</v>
      </c>
      <c r="AI34" s="108">
        <v>2399204.5</v>
      </c>
      <c r="AJ34" s="108">
        <v>824052.7</v>
      </c>
      <c r="AK34" s="108">
        <v>1117234.3999999999</v>
      </c>
      <c r="AL34" s="108">
        <v>1032846.1</v>
      </c>
      <c r="AM34" s="108">
        <v>3679371.8</v>
      </c>
      <c r="AN34" s="108">
        <v>2942139.8</v>
      </c>
      <c r="AO34" s="108">
        <v>3964816.8</v>
      </c>
      <c r="AP34" s="108">
        <v>3283332.2</v>
      </c>
      <c r="AQ34" s="108">
        <v>2014220.1</v>
      </c>
      <c r="AR34" s="108">
        <f t="shared" si="35"/>
        <v>28414181.400000002</v>
      </c>
      <c r="AS34" s="108">
        <v>2454494.5</v>
      </c>
      <c r="AT34" s="108">
        <v>1464522.9</v>
      </c>
      <c r="AU34" s="108">
        <v>2296267</v>
      </c>
      <c r="AV34" s="108">
        <v>2264144.2000000002</v>
      </c>
      <c r="AW34" s="108">
        <v>1066271.3999999999</v>
      </c>
      <c r="AX34" s="108">
        <v>1136995.3999999999</v>
      </c>
      <c r="AY34" s="108">
        <v>890905</v>
      </c>
      <c r="AZ34" s="108">
        <v>3111502</v>
      </c>
      <c r="BA34" s="108">
        <v>3559140.2</v>
      </c>
      <c r="BB34" s="108">
        <v>4149600.8</v>
      </c>
      <c r="BC34" s="108">
        <v>3465945.2</v>
      </c>
      <c r="BD34" s="108">
        <v>2554392.7999999998</v>
      </c>
      <c r="BE34" s="108">
        <f t="shared" si="36"/>
        <v>35966478.299999997</v>
      </c>
      <c r="BF34" s="108">
        <v>2952471.5</v>
      </c>
      <c r="BG34" s="108">
        <v>3193179.5</v>
      </c>
      <c r="BH34" s="108">
        <v>4399462</v>
      </c>
      <c r="BI34" s="108">
        <v>2679233.7999999998</v>
      </c>
      <c r="BJ34" s="108">
        <v>1679465.2</v>
      </c>
      <c r="BK34" s="108">
        <v>1473893.4</v>
      </c>
      <c r="BL34" s="108">
        <v>1103208.5</v>
      </c>
      <c r="BM34" s="108">
        <v>3213781.2</v>
      </c>
      <c r="BN34" s="108">
        <v>4042506.8</v>
      </c>
      <c r="BO34" s="108">
        <v>4469960</v>
      </c>
      <c r="BP34" s="108">
        <v>3801606.2</v>
      </c>
      <c r="BQ34" s="108">
        <v>2957710.2</v>
      </c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F34" s="22" t="b">
        <f t="shared" si="37"/>
        <v>1</v>
      </c>
      <c r="EG34" s="134"/>
      <c r="EH34" s="168">
        <v>4</v>
      </c>
      <c r="EI34" s="22" t="s">
        <v>52</v>
      </c>
      <c r="EJ34" s="134"/>
      <c r="EK34" s="134"/>
      <c r="ER34" s="31" t="str">
        <f>IF(C301=C34,IF(OR(SUM(Delta!E34:EE34)&lt;&gt;0,SUM('Avoided Cost Case'!E301:EE301)&lt;&gt;0,ISNUMBER(EH34),ISNUMBER(EJ34),ISNUMBER(EL34),ISNUMBER(EN34),ISNUMBER(EP34),ISNUMBER(EH301),ISNUMBER(EJ301),ISNUMBER(EL301),ISNUMBER(EN301),ISNUMBER(EP301))," - ","Hide Row"),"Row mis-match")</f>
        <v xml:space="preserve"> - </v>
      </c>
    </row>
    <row r="35" spans="1:148" s="43" customFormat="1">
      <c r="A35" s="42"/>
      <c r="C35" s="23" t="s">
        <v>54</v>
      </c>
      <c r="D35" s="22"/>
      <c r="E35" s="108">
        <f>SUM(F35:Q35)</f>
        <v>41776273.710000008</v>
      </c>
      <c r="F35" s="108">
        <v>4296125.7</v>
      </c>
      <c r="G35" s="108">
        <v>2840060.3</v>
      </c>
      <c r="H35" s="108">
        <v>2372127.65</v>
      </c>
      <c r="I35" s="108">
        <v>2483777.6</v>
      </c>
      <c r="J35" s="108">
        <v>2872314.4</v>
      </c>
      <c r="K35" s="108">
        <v>2294354.2000000002</v>
      </c>
      <c r="L35" s="108">
        <v>2636877.7000000002</v>
      </c>
      <c r="M35" s="108">
        <v>4369317.4000000004</v>
      </c>
      <c r="N35" s="108">
        <v>6230085.7999999998</v>
      </c>
      <c r="O35" s="108">
        <v>3161733.86</v>
      </c>
      <c r="P35" s="108">
        <v>4491106.5</v>
      </c>
      <c r="Q35" s="108">
        <v>3728392.6</v>
      </c>
      <c r="R35" s="108">
        <f t="shared" si="33"/>
        <v>44966996.649999999</v>
      </c>
      <c r="S35" s="108">
        <v>4655817.5</v>
      </c>
      <c r="T35" s="108">
        <v>2998816.05</v>
      </c>
      <c r="U35" s="108">
        <v>2739648.5</v>
      </c>
      <c r="V35" s="108">
        <v>2637600.9</v>
      </c>
      <c r="W35" s="108">
        <v>3148302.4</v>
      </c>
      <c r="X35" s="108">
        <v>2464730.9</v>
      </c>
      <c r="Y35" s="108">
        <v>2872911.4</v>
      </c>
      <c r="Z35" s="108">
        <v>4673733.7</v>
      </c>
      <c r="AA35" s="108">
        <v>6426416</v>
      </c>
      <c r="AB35" s="108">
        <v>3415176.4</v>
      </c>
      <c r="AC35" s="108">
        <v>4907152.0999999996</v>
      </c>
      <c r="AD35" s="108">
        <v>4026690.8</v>
      </c>
      <c r="AE35" s="108">
        <f t="shared" si="34"/>
        <v>45695161.5</v>
      </c>
      <c r="AF35" s="108">
        <v>4709874.9000000004</v>
      </c>
      <c r="AG35" s="108">
        <v>3138160.9</v>
      </c>
      <c r="AH35" s="108">
        <v>2905796.5</v>
      </c>
      <c r="AI35" s="108">
        <v>2602185.9</v>
      </c>
      <c r="AJ35" s="108">
        <v>3214122.7</v>
      </c>
      <c r="AK35" s="108">
        <v>2476521</v>
      </c>
      <c r="AL35" s="108">
        <v>3019410</v>
      </c>
      <c r="AM35" s="108">
        <v>4903423.8</v>
      </c>
      <c r="AN35" s="108">
        <v>6879994.2999999998</v>
      </c>
      <c r="AO35" s="108">
        <v>3406663.1</v>
      </c>
      <c r="AP35" s="108">
        <v>4537935</v>
      </c>
      <c r="AQ35" s="108">
        <v>3901073.4</v>
      </c>
      <c r="AR35" s="108">
        <f t="shared" si="35"/>
        <v>48513066.199999996</v>
      </c>
      <c r="AS35" s="108">
        <v>4978844</v>
      </c>
      <c r="AT35" s="108">
        <v>3264085.8000000003</v>
      </c>
      <c r="AU35" s="108">
        <v>2896934.8</v>
      </c>
      <c r="AV35" s="108">
        <v>2871682.5</v>
      </c>
      <c r="AW35" s="108">
        <v>3516942.2</v>
      </c>
      <c r="AX35" s="108">
        <v>2669413.7999999998</v>
      </c>
      <c r="AY35" s="108">
        <v>3135116.4</v>
      </c>
      <c r="AZ35" s="108">
        <v>5239133</v>
      </c>
      <c r="BA35" s="108">
        <v>7481551</v>
      </c>
      <c r="BB35" s="108">
        <v>3738818.8</v>
      </c>
      <c r="BC35" s="108">
        <v>4769007.9000000004</v>
      </c>
      <c r="BD35" s="108">
        <v>3951536</v>
      </c>
      <c r="BE35" s="108">
        <f t="shared" si="36"/>
        <v>52725071.799999997</v>
      </c>
      <c r="BF35" s="108">
        <v>5317844.3</v>
      </c>
      <c r="BG35" s="108">
        <v>3698631.1999999997</v>
      </c>
      <c r="BH35" s="108">
        <v>3222090.1</v>
      </c>
      <c r="BI35" s="108">
        <v>3209650.2</v>
      </c>
      <c r="BJ35" s="108">
        <v>3847115.5</v>
      </c>
      <c r="BK35" s="108">
        <v>2916504.7</v>
      </c>
      <c r="BL35" s="108">
        <v>3335561</v>
      </c>
      <c r="BM35" s="108">
        <v>5550753</v>
      </c>
      <c r="BN35" s="108">
        <v>8047521.7999999998</v>
      </c>
      <c r="BO35" s="108">
        <v>4029084.1</v>
      </c>
      <c r="BP35" s="108">
        <v>5285900.3</v>
      </c>
      <c r="BQ35" s="108">
        <v>4264415.5999999996</v>
      </c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F35" s="22" t="b">
        <f t="shared" si="37"/>
        <v>1</v>
      </c>
      <c r="EG35" s="134"/>
      <c r="EH35" s="168">
        <v>5</v>
      </c>
      <c r="EI35" s="22" t="s">
        <v>54</v>
      </c>
      <c r="EJ35" s="168">
        <v>3</v>
      </c>
      <c r="EK35" s="22" t="s">
        <v>55</v>
      </c>
      <c r="EL35" s="169" t="e">
        <v>#N/A</v>
      </c>
      <c r="EM35" s="22" t="s">
        <v>68</v>
      </c>
      <c r="ER35" s="31" t="str">
        <f>IF(C302=C35,IF(OR(SUM(Delta!E35:EE35)&lt;&gt;0,SUM('Avoided Cost Case'!E302:EE302)&lt;&gt;0,ISNUMBER(EH35),ISNUMBER(EJ35),ISNUMBER(EL35),ISNUMBER(EN35),ISNUMBER(EP35),ISNUMBER(EH302),ISNUMBER(EJ302),ISNUMBER(EL302),ISNUMBER(EN302),ISNUMBER(EP302))," - ","Hide Row"),"Row mis-match")</f>
        <v xml:space="preserve"> - </v>
      </c>
    </row>
    <row r="36" spans="1:148" s="43" customFormat="1">
      <c r="A36" s="42"/>
      <c r="C36" s="23" t="s">
        <v>56</v>
      </c>
      <c r="D36" s="22"/>
      <c r="E36" s="108">
        <f t="shared" si="32"/>
        <v>102908295</v>
      </c>
      <c r="F36" s="108">
        <v>5479517</v>
      </c>
      <c r="G36" s="108">
        <v>4818577</v>
      </c>
      <c r="H36" s="108">
        <v>4867487</v>
      </c>
      <c r="I36" s="108">
        <v>7892619.5</v>
      </c>
      <c r="J36" s="108">
        <v>7570616.5</v>
      </c>
      <c r="K36" s="108">
        <v>8566348</v>
      </c>
      <c r="L36" s="108">
        <v>10600542</v>
      </c>
      <c r="M36" s="108">
        <v>10513354</v>
      </c>
      <c r="N36" s="108">
        <v>9941832</v>
      </c>
      <c r="O36" s="108">
        <v>11030764</v>
      </c>
      <c r="P36" s="108">
        <v>10463229</v>
      </c>
      <c r="Q36" s="108">
        <v>11163409</v>
      </c>
      <c r="R36" s="108">
        <f t="shared" si="33"/>
        <v>128057152.5</v>
      </c>
      <c r="S36" s="108">
        <v>11073053</v>
      </c>
      <c r="T36" s="108">
        <v>9889495</v>
      </c>
      <c r="U36" s="108">
        <v>10655720</v>
      </c>
      <c r="V36" s="108">
        <v>9440109</v>
      </c>
      <c r="W36" s="108">
        <v>8010144.5</v>
      </c>
      <c r="X36" s="108">
        <v>9206481</v>
      </c>
      <c r="Y36" s="108">
        <v>12245081</v>
      </c>
      <c r="Z36" s="108">
        <v>11664447</v>
      </c>
      <c r="AA36" s="108">
        <v>10819826</v>
      </c>
      <c r="AB36" s="108">
        <v>11843813</v>
      </c>
      <c r="AC36" s="108">
        <v>11250918</v>
      </c>
      <c r="AD36" s="108">
        <v>11958065</v>
      </c>
      <c r="AE36" s="108">
        <f t="shared" si="34"/>
        <v>133342852</v>
      </c>
      <c r="AF36" s="108">
        <v>11591290</v>
      </c>
      <c r="AG36" s="108">
        <v>10528655</v>
      </c>
      <c r="AH36" s="108">
        <v>11069422</v>
      </c>
      <c r="AI36" s="108">
        <v>9781421</v>
      </c>
      <c r="AJ36" s="108">
        <v>9074126</v>
      </c>
      <c r="AK36" s="108">
        <v>9109320</v>
      </c>
      <c r="AL36" s="108">
        <v>12442231</v>
      </c>
      <c r="AM36" s="108">
        <v>12284455</v>
      </c>
      <c r="AN36" s="108">
        <v>11660567</v>
      </c>
      <c r="AO36" s="108">
        <v>12227515</v>
      </c>
      <c r="AP36" s="108">
        <v>11385119</v>
      </c>
      <c r="AQ36" s="108">
        <v>12188731</v>
      </c>
      <c r="AR36" s="108">
        <f t="shared" si="35"/>
        <v>140714341</v>
      </c>
      <c r="AS36" s="108">
        <v>12157279</v>
      </c>
      <c r="AT36" s="108">
        <v>10984207</v>
      </c>
      <c r="AU36" s="108">
        <v>11544550</v>
      </c>
      <c r="AV36" s="108">
        <v>10705814</v>
      </c>
      <c r="AW36" s="108">
        <v>9787296</v>
      </c>
      <c r="AX36" s="108">
        <v>9746982</v>
      </c>
      <c r="AY36" s="108">
        <v>13583846</v>
      </c>
      <c r="AZ36" s="108">
        <v>13338006</v>
      </c>
      <c r="BA36" s="108">
        <v>12541004</v>
      </c>
      <c r="BB36" s="108">
        <v>12415225</v>
      </c>
      <c r="BC36" s="108">
        <v>11505486</v>
      </c>
      <c r="BD36" s="108">
        <v>12404646</v>
      </c>
      <c r="BE36" s="108">
        <f t="shared" si="36"/>
        <v>152333646</v>
      </c>
      <c r="BF36" s="108">
        <v>13045556</v>
      </c>
      <c r="BG36" s="108">
        <v>12347281</v>
      </c>
      <c r="BH36" s="108">
        <v>12737948</v>
      </c>
      <c r="BI36" s="108">
        <v>11675093</v>
      </c>
      <c r="BJ36" s="108">
        <v>10339555</v>
      </c>
      <c r="BK36" s="108">
        <v>10943417</v>
      </c>
      <c r="BL36" s="108">
        <v>14723141</v>
      </c>
      <c r="BM36" s="108">
        <v>14050581</v>
      </c>
      <c r="BN36" s="108">
        <v>13426688</v>
      </c>
      <c r="BO36" s="108">
        <v>13340556</v>
      </c>
      <c r="BP36" s="108">
        <v>12396810</v>
      </c>
      <c r="BQ36" s="108">
        <v>13307020</v>
      </c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F36" s="22" t="b">
        <f t="shared" si="37"/>
        <v>1</v>
      </c>
      <c r="EG36" s="134"/>
      <c r="EH36" s="168">
        <v>7</v>
      </c>
      <c r="EI36" s="22" t="s">
        <v>56</v>
      </c>
      <c r="EJ36" s="134"/>
      <c r="EK36" s="134"/>
      <c r="ER36" s="31" t="str">
        <f>IF(C303=C36,IF(OR(SUM(Delta!E36:EE36)&lt;&gt;0,SUM('Avoided Cost Case'!E303:EE303)&lt;&gt;0,ISNUMBER(EH36),ISNUMBER(EJ36),ISNUMBER(EL36),ISNUMBER(EN36),ISNUMBER(EP36),ISNUMBER(EH303),ISNUMBER(EJ303),ISNUMBER(EL303),ISNUMBER(EN303),ISNUMBER(EP303))," - ","Hide Row"),"Row mis-match")</f>
        <v xml:space="preserve"> - </v>
      </c>
    </row>
    <row r="37" spans="1:148" hidden="1">
      <c r="C37" s="23" t="s">
        <v>59</v>
      </c>
      <c r="E37" s="108">
        <f t="shared" si="32"/>
        <v>0</v>
      </c>
      <c r="F37" s="108">
        <v>0</v>
      </c>
      <c r="G37" s="108">
        <v>0</v>
      </c>
      <c r="H37" s="108">
        <v>0</v>
      </c>
      <c r="I37" s="108">
        <v>0</v>
      </c>
      <c r="J37" s="108">
        <v>0</v>
      </c>
      <c r="K37" s="108">
        <v>0</v>
      </c>
      <c r="L37" s="108">
        <v>0</v>
      </c>
      <c r="M37" s="10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f t="shared" si="33"/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f t="shared" si="34"/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108">
        <v>0</v>
      </c>
      <c r="AN37" s="108">
        <v>0</v>
      </c>
      <c r="AO37" s="108">
        <v>0</v>
      </c>
      <c r="AP37" s="108">
        <v>0</v>
      </c>
      <c r="AQ37" s="108">
        <v>0</v>
      </c>
      <c r="AR37" s="108">
        <f t="shared" si="35"/>
        <v>0</v>
      </c>
      <c r="AS37" s="108">
        <v>0</v>
      </c>
      <c r="AT37" s="108">
        <v>0</v>
      </c>
      <c r="AU37" s="108">
        <v>0</v>
      </c>
      <c r="AV37" s="108">
        <v>0</v>
      </c>
      <c r="AW37" s="108">
        <v>0</v>
      </c>
      <c r="AX37" s="108">
        <v>0</v>
      </c>
      <c r="AY37" s="108">
        <v>0</v>
      </c>
      <c r="AZ37" s="108">
        <v>0</v>
      </c>
      <c r="BA37" s="108">
        <v>0</v>
      </c>
      <c r="BB37" s="108">
        <v>0</v>
      </c>
      <c r="BC37" s="108">
        <v>0</v>
      </c>
      <c r="BD37" s="108">
        <v>0</v>
      </c>
      <c r="BE37" s="108">
        <f t="shared" si="36"/>
        <v>0</v>
      </c>
      <c r="BF37" s="108">
        <v>0</v>
      </c>
      <c r="BG37" s="108">
        <v>0</v>
      </c>
      <c r="BH37" s="108">
        <v>0</v>
      </c>
      <c r="BI37" s="108">
        <v>0</v>
      </c>
      <c r="BJ37" s="108">
        <v>0</v>
      </c>
      <c r="BK37" s="108">
        <v>0</v>
      </c>
      <c r="BL37" s="108">
        <v>0</v>
      </c>
      <c r="BM37" s="108">
        <v>0</v>
      </c>
      <c r="BN37" s="108">
        <v>0</v>
      </c>
      <c r="BO37" s="108">
        <v>0</v>
      </c>
      <c r="BP37" s="108">
        <v>0</v>
      </c>
      <c r="BQ37" s="108">
        <v>0</v>
      </c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F37" s="22" t="b">
        <f t="shared" si="37"/>
        <v>1</v>
      </c>
      <c r="EH37" s="168" t="e">
        <v>#N/A</v>
      </c>
      <c r="EI37" s="22" t="s">
        <v>59</v>
      </c>
      <c r="EJ37" s="134"/>
      <c r="EK37" s="134"/>
      <c r="ER37" s="31" t="str">
        <f>IF(C304=C37,IF(OR(SUM(Delta!E37:EE37)&lt;&gt;0,SUM('Avoided Cost Case'!E304:EE304)&lt;&gt;0,ISNUMBER(EH37),ISNUMBER(EJ37),ISNUMBER(EL37),ISNUMBER(EN37),ISNUMBER(EP37),ISNUMBER(EH304),ISNUMBER(EJ304),ISNUMBER(EL304),ISNUMBER(EN304),ISNUMBER(EP304))," - ","Hide Row"),"Row mis-match")</f>
        <v>Hide Row</v>
      </c>
    </row>
    <row r="38" spans="1:148" hidden="1">
      <c r="C38" s="174" t="s">
        <v>69</v>
      </c>
      <c r="E38" s="175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5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5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5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76"/>
      <c r="BE38" s="175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5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5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5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5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5"/>
      <c r="DS38" s="176"/>
      <c r="DT38" s="176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G38" s="22"/>
      <c r="ER38" s="47"/>
    </row>
    <row r="39" spans="1:148" s="43" customFormat="1" ht="15" hidden="1">
      <c r="A39" s="42"/>
      <c r="C39" s="23" t="s">
        <v>70</v>
      </c>
      <c r="D39" s="22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F39" s="22" t="b">
        <f t="shared" ref="EF39" si="38">C305=C39</f>
        <v>1</v>
      </c>
      <c r="EG39" s="134"/>
      <c r="EK39" s="22"/>
      <c r="EM39" s="170" t="s">
        <v>71</v>
      </c>
      <c r="ER39" s="47"/>
    </row>
    <row r="40" spans="1:148" s="43" customFormat="1" hidden="1">
      <c r="A40" s="42"/>
      <c r="C40" s="23"/>
      <c r="D40" s="2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G40" s="134"/>
      <c r="EI40" s="177">
        <v>0</v>
      </c>
      <c r="EK40" s="22"/>
      <c r="EM40" s="170"/>
      <c r="ER40" s="47"/>
    </row>
    <row r="41" spans="1:148" hidden="1">
      <c r="B41" s="22" t="s">
        <v>72</v>
      </c>
      <c r="E41" s="82">
        <f>SUM(F41:Q41)</f>
        <v>75338505.950000003</v>
      </c>
      <c r="F41" s="82">
        <f>SUM(F32:F39)</f>
        <v>23846303.300000001</v>
      </c>
      <c r="G41" s="82">
        <f t="shared" ref="G41:I41" si="39">SUM(G32:G39)</f>
        <v>19119288.5</v>
      </c>
      <c r="H41" s="82">
        <f t="shared" si="39"/>
        <v>14496734.449999999</v>
      </c>
      <c r="I41" s="82">
        <f t="shared" si="39"/>
        <v>17876179.699999999</v>
      </c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I41" s="177" t="s">
        <v>73</v>
      </c>
      <c r="EK41" s="177" t="s">
        <v>74</v>
      </c>
      <c r="EM41" s="177" t="s">
        <v>75</v>
      </c>
      <c r="EO41" s="177" t="s">
        <v>76</v>
      </c>
      <c r="EQ41" s="177"/>
    </row>
    <row r="42" spans="1:148"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I42" s="177" t="s">
        <v>77</v>
      </c>
      <c r="EK42" s="177" t="s">
        <v>78</v>
      </c>
      <c r="EM42" s="177" t="s">
        <v>79</v>
      </c>
      <c r="EO42" s="177" t="s">
        <v>80</v>
      </c>
      <c r="EQ42" s="177"/>
    </row>
    <row r="43" spans="1:148" ht="15.75" hidden="1">
      <c r="A43" s="17" t="str">
        <f>"Total "&amp;A7</f>
        <v>Total Special Sales For Resale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I43" s="177" t="s">
        <v>81</v>
      </c>
      <c r="EJ43" s="177"/>
      <c r="EK43" s="177" t="s">
        <v>82</v>
      </c>
      <c r="EL43" s="177"/>
      <c r="EM43" s="177"/>
      <c r="EN43" s="177"/>
      <c r="EO43" s="177" t="s">
        <v>83</v>
      </c>
      <c r="EP43" s="177"/>
      <c r="EQ43" s="177"/>
      <c r="ER43" s="48"/>
    </row>
    <row r="44" spans="1:148" ht="15.75" hidden="1">
      <c r="A44" s="17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I44" s="177" t="s">
        <v>84</v>
      </c>
      <c r="EK44" s="177" t="s">
        <v>85</v>
      </c>
      <c r="EM44" s="177"/>
      <c r="EO44" s="177" t="s">
        <v>86</v>
      </c>
    </row>
    <row r="45" spans="1:148" hidden="1"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I45" s="177" t="s">
        <v>87</v>
      </c>
      <c r="EK45" s="177" t="s">
        <v>88</v>
      </c>
      <c r="EM45" s="177"/>
      <c r="EO45" s="177" t="s">
        <v>89</v>
      </c>
    </row>
    <row r="46" spans="1:148" s="2" customFormat="1" ht="18" hidden="1">
      <c r="A46" s="1" t="s">
        <v>90</v>
      </c>
      <c r="C46" s="3"/>
      <c r="D46" s="22"/>
      <c r="E46" s="178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8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8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8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8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8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8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8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8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8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G46" s="134"/>
      <c r="EI46" s="177"/>
      <c r="EK46" s="177"/>
      <c r="EM46" s="177"/>
      <c r="ER46" s="9"/>
    </row>
    <row r="47" spans="1:148" hidden="1">
      <c r="B47" s="22" t="s">
        <v>91</v>
      </c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H47" s="2" t="s">
        <v>23</v>
      </c>
      <c r="EM47" s="177"/>
      <c r="EP47" s="2" t="s">
        <v>24</v>
      </c>
    </row>
    <row r="48" spans="1:148" hidden="1">
      <c r="C48" s="28" t="s">
        <v>92</v>
      </c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F48" s="22" t="b">
        <f t="shared" ref="EF48:EF70" si="40">C316=C48</f>
        <v>1</v>
      </c>
      <c r="EH48" s="168">
        <v>3</v>
      </c>
      <c r="EI48" s="22" t="s">
        <v>93</v>
      </c>
      <c r="EJ48" s="168">
        <v>4</v>
      </c>
      <c r="EK48" s="22" t="s">
        <v>94</v>
      </c>
      <c r="EL48" s="168"/>
      <c r="EM48" s="170"/>
      <c r="EN48" s="168"/>
      <c r="EP48" s="168"/>
      <c r="ER48" s="31" t="str">
        <f>IF(C316=C48,IF(OR(SUM(Delta!E48:EE48)&lt;&gt;0,SUM('Avoided Cost Case'!E316:EE316)&lt;&gt;0,ISNUMBER(EH48),ISNUMBER(EJ48),ISNUMBER(EL48),ISNUMBER(EN48),ISNUMBER(EP48),ISNUMBER(EH316),ISNUMBER(EJ316),ISNUMBER(EL316),ISNUMBER(EN316),ISNUMBER(EP316))," - ","Hide Row"),"Row mis-match")</f>
        <v xml:space="preserve"> - </v>
      </c>
    </row>
    <row r="49" spans="3:148" hidden="1">
      <c r="C49" s="28" t="s">
        <v>95</v>
      </c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F49" s="22" t="b">
        <f t="shared" si="40"/>
        <v>1</v>
      </c>
      <c r="EH49" s="168">
        <v>27</v>
      </c>
      <c r="EI49" s="22" t="s">
        <v>96</v>
      </c>
      <c r="EJ49" s="168"/>
      <c r="EL49" s="168"/>
      <c r="EN49" s="168"/>
      <c r="EP49" s="168"/>
      <c r="ER49" s="31" t="str">
        <f>IF(C317=C49,IF(OR(SUM(Delta!E49:EE49)&lt;&gt;0,SUM('Avoided Cost Case'!E317:EE317)&lt;&gt;0,ISNUMBER(EH49),ISNUMBER(EJ49),ISNUMBER(EL49),ISNUMBER(EN49),ISNUMBER(EP49),ISNUMBER(EH317),ISNUMBER(EJ317),ISNUMBER(EL317),ISNUMBER(EN317),ISNUMBER(EP317))," - ","Hide Row"),"Row mis-match")</f>
        <v xml:space="preserve"> - </v>
      </c>
    </row>
    <row r="50" spans="3:148" hidden="1">
      <c r="C50" s="28" t="s">
        <v>97</v>
      </c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F50" s="22" t="b">
        <f t="shared" si="40"/>
        <v>1</v>
      </c>
      <c r="EH50" s="168">
        <v>28</v>
      </c>
      <c r="EI50" s="22" t="s">
        <v>97</v>
      </c>
      <c r="EJ50" s="168"/>
      <c r="EL50" s="168"/>
      <c r="EN50" s="168"/>
      <c r="EP50" s="168"/>
      <c r="ER50" s="31" t="str">
        <f>IF(C318=C50,IF(OR(SUM(Delta!E50:EE50)&lt;&gt;0,SUM('Avoided Cost Case'!E318:EE318)&lt;&gt;0,ISNUMBER(EH50),ISNUMBER(EJ50),ISNUMBER(EL50),ISNUMBER(EN50),ISNUMBER(EP50),ISNUMBER(EH318),ISNUMBER(EJ318),ISNUMBER(EL318),ISNUMBER(EN318),ISNUMBER(EP318))," - ","Hide Row"),"Row mis-match")</f>
        <v xml:space="preserve"> - </v>
      </c>
    </row>
    <row r="51" spans="3:148" hidden="1">
      <c r="C51" s="28" t="s">
        <v>98</v>
      </c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F51" s="22" t="b">
        <f t="shared" si="40"/>
        <v>1</v>
      </c>
      <c r="EH51" s="168">
        <v>30</v>
      </c>
      <c r="EI51" s="22" t="s">
        <v>99</v>
      </c>
      <c r="EJ51" s="168"/>
      <c r="EK51" s="170"/>
      <c r="EL51" s="168"/>
      <c r="EN51" s="168"/>
      <c r="EP51" s="168"/>
      <c r="ER51" s="31" t="str">
        <f>IF(C319=C51,IF(OR(SUM(Delta!E51:EE51)&lt;&gt;0,SUM('Avoided Cost Case'!E319:EE319)&lt;&gt;0,ISNUMBER(EH51),ISNUMBER(EJ51),ISNUMBER(EL51),ISNUMBER(EN51),ISNUMBER(EP51),ISNUMBER(EH319),ISNUMBER(EJ319),ISNUMBER(EL319),ISNUMBER(EN319),ISNUMBER(EP319))," - ","Hide Row"),"Row mis-match")</f>
        <v xml:space="preserve"> - </v>
      </c>
    </row>
    <row r="52" spans="3:148" hidden="1">
      <c r="C52" s="28" t="s">
        <v>100</v>
      </c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F52" s="22" t="b">
        <f t="shared" si="40"/>
        <v>1</v>
      </c>
      <c r="EH52" s="168">
        <v>33</v>
      </c>
      <c r="EI52" s="22" t="s">
        <v>101</v>
      </c>
      <c r="EJ52" s="168"/>
      <c r="EL52" s="168"/>
      <c r="EN52" s="168"/>
      <c r="EP52" s="168"/>
      <c r="ER52" s="31" t="str">
        <f>IF(C320=C52,IF(OR(SUM(Delta!E52:EE52)&lt;&gt;0,SUM('Avoided Cost Case'!E320:EE320)&lt;&gt;0,ISNUMBER(EH52),ISNUMBER(EJ52),ISNUMBER(EL52),ISNUMBER(EN52),ISNUMBER(EP52),ISNUMBER(EH320),ISNUMBER(EJ320),ISNUMBER(EL320),ISNUMBER(EN320),ISNUMBER(EP320))," - ","Hide Row"),"Row mis-match")</f>
        <v xml:space="preserve"> - </v>
      </c>
    </row>
    <row r="53" spans="3:148" hidden="1">
      <c r="C53" s="28" t="s">
        <v>102</v>
      </c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F53" s="22" t="b">
        <f t="shared" si="40"/>
        <v>1</v>
      </c>
      <c r="EH53" s="168" t="e">
        <v>#N/A</v>
      </c>
      <c r="EI53" s="22" t="s">
        <v>103</v>
      </c>
      <c r="EJ53" s="168"/>
      <c r="EL53" s="168"/>
      <c r="EN53" s="168"/>
      <c r="EP53" s="168"/>
      <c r="ER53" s="31" t="str">
        <f>IF(C321=C53,IF(OR(SUM(Delta!E53:EE53)&lt;&gt;0,SUM('Avoided Cost Case'!E321:EE321)&lt;&gt;0,ISNUMBER(EH53),ISNUMBER(EJ53),ISNUMBER(EL53),ISNUMBER(EN53),ISNUMBER(EP53),ISNUMBER(EH321),ISNUMBER(EJ321),ISNUMBER(EL321),ISNUMBER(EN321),ISNUMBER(EP321))," - ","Hide Row"),"Row mis-match")</f>
        <v>Hide Row</v>
      </c>
    </row>
    <row r="54" spans="3:148" hidden="1">
      <c r="C54" s="28" t="s">
        <v>104</v>
      </c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F54" s="22" t="b">
        <f t="shared" si="40"/>
        <v>1</v>
      </c>
      <c r="EH54" s="168">
        <v>59</v>
      </c>
      <c r="EI54" s="22" t="s">
        <v>105</v>
      </c>
      <c r="EJ54" s="168"/>
      <c r="EK54" s="170"/>
      <c r="EL54" s="168">
        <v>60</v>
      </c>
      <c r="EM54" s="22" t="s">
        <v>106</v>
      </c>
      <c r="EN54" s="168"/>
      <c r="EP54" s="168"/>
      <c r="ER54" s="31" t="str">
        <f>IF(C322=C54,IF(OR(SUM(Delta!E54:EE54)&lt;&gt;0,SUM('Avoided Cost Case'!E322:EE322)&lt;&gt;0,ISNUMBER(EH54),ISNUMBER(EJ54),ISNUMBER(EL54),ISNUMBER(EN54),ISNUMBER(EP54),ISNUMBER(EH322),ISNUMBER(EJ322),ISNUMBER(EL322),ISNUMBER(EN322),ISNUMBER(EP322))," - ","Hide Row"),"Row mis-match")</f>
        <v xml:space="preserve"> - </v>
      </c>
    </row>
    <row r="55" spans="3:148" hidden="1">
      <c r="C55" s="28" t="s">
        <v>107</v>
      </c>
      <c r="E55" s="82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82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82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82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82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82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82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82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82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82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F55" s="22" t="b">
        <f t="shared" si="40"/>
        <v>1</v>
      </c>
      <c r="EH55" s="168"/>
      <c r="EI55" t="s">
        <v>108</v>
      </c>
      <c r="EJ55" s="168"/>
      <c r="EK55" s="170"/>
      <c r="EL55" s="168"/>
      <c r="EM55" s="170" t="s">
        <v>71</v>
      </c>
      <c r="EN55" s="168"/>
      <c r="EP55" s="168"/>
      <c r="EQ55"/>
      <c r="ER55" s="68"/>
    </row>
    <row r="56" spans="3:148" hidden="1">
      <c r="C56" s="28" t="s">
        <v>109</v>
      </c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F56" s="22" t="b">
        <f t="shared" si="40"/>
        <v>1</v>
      </c>
      <c r="EH56" s="168">
        <v>71</v>
      </c>
      <c r="EI56" s="22" t="s">
        <v>110</v>
      </c>
      <c r="EJ56" s="168"/>
      <c r="EL56" s="168"/>
      <c r="EN56" s="168"/>
      <c r="EP56" s="168"/>
      <c r="ER56" s="31" t="str">
        <f>IF(C324=C56,IF(OR(SUM(Delta!E56:EE56)&lt;&gt;0,SUM('Avoided Cost Case'!E324:EE324)&lt;&gt;0,ISNUMBER(EH56),ISNUMBER(EJ56),ISNUMBER(EL56),ISNUMBER(EN56),ISNUMBER(EP56),ISNUMBER(EH324),ISNUMBER(EJ324),ISNUMBER(EL324),ISNUMBER(EN324),ISNUMBER(EP324))," - ","Hide Row"),"Row mis-match")</f>
        <v xml:space="preserve"> - </v>
      </c>
    </row>
    <row r="57" spans="3:148" hidden="1">
      <c r="C57" s="28" t="s">
        <v>111</v>
      </c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F57" s="22" t="b">
        <f t="shared" si="40"/>
        <v>1</v>
      </c>
      <c r="EH57" s="168">
        <v>76</v>
      </c>
      <c r="EI57" s="22" t="str">
        <f>C57</f>
        <v>IPP Purchase</v>
      </c>
      <c r="EJ57" s="168"/>
      <c r="EL57" s="168"/>
      <c r="EN57" s="168"/>
      <c r="EP57" s="168"/>
      <c r="ER57" s="31" t="str">
        <f>IF(C325=C57,IF(OR(SUM(Delta!E57:EE57)&lt;&gt;0,SUM('Avoided Cost Case'!E325:EE325)&lt;&gt;0,ISNUMBER(EH57),ISNUMBER(EJ57),ISNUMBER(EL57),ISNUMBER(EN57),ISNUMBER(EP57),ISNUMBER(EH325),ISNUMBER(EJ325),ISNUMBER(EL325),ISNUMBER(EN325),ISNUMBER(EP325))," - ","Hide Row"),"Row mis-match")</f>
        <v xml:space="preserve"> - </v>
      </c>
    </row>
    <row r="58" spans="3:148" hidden="1">
      <c r="C58" s="65" t="s">
        <v>112</v>
      </c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F58" s="22" t="b">
        <f t="shared" si="40"/>
        <v>1</v>
      </c>
      <c r="EH58" s="168">
        <v>173</v>
      </c>
      <c r="EI58" s="22" t="s">
        <v>113</v>
      </c>
      <c r="EJ58" s="168"/>
      <c r="EL58" s="168"/>
      <c r="EN58" s="168"/>
      <c r="EP58" s="168"/>
      <c r="ER58" s="31" t="str">
        <f>IF(C326=C58,IF(OR(SUM(Delta!E58:EE58)&lt;&gt;0,SUM('Avoided Cost Case'!E326:EE326)&lt;&gt;0,ISNUMBER(EH58),ISNUMBER(EJ58),ISNUMBER(EL58),ISNUMBER(EN58),ISNUMBER(EP58),ISNUMBER(EH326),ISNUMBER(EJ326),ISNUMBER(EL326),ISNUMBER(EN326),ISNUMBER(EP326))," - ","Hide Row"),"Row mis-match")</f>
        <v xml:space="preserve"> - </v>
      </c>
    </row>
    <row r="59" spans="3:148" hidden="1">
      <c r="C59" s="28" t="s">
        <v>114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F59" s="22" t="b">
        <f t="shared" si="40"/>
        <v>1</v>
      </c>
      <c r="EH59" s="168">
        <v>111</v>
      </c>
      <c r="EI59" s="22" t="s">
        <v>115</v>
      </c>
      <c r="EJ59" s="168" t="e">
        <v>#N/A</v>
      </c>
      <c r="EK59" s="22" t="s">
        <v>116</v>
      </c>
      <c r="EL59" s="168"/>
      <c r="EN59" s="168"/>
      <c r="EP59" s="168"/>
      <c r="ER59" s="31" t="str">
        <f>IF(C327=C59,IF(OR(SUM(Delta!E59:EE59)&lt;&gt;0,SUM('Avoided Cost Case'!E327:EE327)&lt;&gt;0,ISNUMBER(EH59),ISNUMBER(EJ59),ISNUMBER(EL59),ISNUMBER(EN59),ISNUMBER(EP59),ISNUMBER(EH327),ISNUMBER(EJ327),ISNUMBER(EL327),ISNUMBER(EN327),ISNUMBER(EP327))," - ","Hide Row"),"Row mis-match")</f>
        <v xml:space="preserve"> - </v>
      </c>
    </row>
    <row r="60" spans="3:148" hidden="1">
      <c r="C60" s="28" t="s">
        <v>117</v>
      </c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F60" s="22" t="b">
        <f t="shared" si="40"/>
        <v>1</v>
      </c>
      <c r="EH60" s="168">
        <v>118</v>
      </c>
      <c r="EI60" s="22" t="s">
        <v>118</v>
      </c>
      <c r="EJ60" s="168">
        <v>119</v>
      </c>
      <c r="EK60" s="22" t="s">
        <v>119</v>
      </c>
      <c r="EL60" s="168"/>
      <c r="EM60" s="170"/>
      <c r="EN60" s="168"/>
      <c r="EO60" s="170"/>
      <c r="EP60" s="168"/>
      <c r="ER60" s="31" t="str">
        <f>IF(C328=C60,IF(OR(SUM(Delta!E60:EE60)&lt;&gt;0,SUM('Avoided Cost Case'!E328:EE328)&lt;&gt;0,ISNUMBER(EH60),ISNUMBER(EJ60),ISNUMBER(EL60),ISNUMBER(EN60),ISNUMBER(EP60),ISNUMBER(EH328),ISNUMBER(EJ328),ISNUMBER(EL328),ISNUMBER(EN328),ISNUMBER(EP328))," - ","Hide Row"),"Row mis-match")</f>
        <v xml:space="preserve"> - </v>
      </c>
    </row>
    <row r="61" spans="3:148" hidden="1">
      <c r="C61" s="28" t="s">
        <v>120</v>
      </c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F61" s="22" t="b">
        <f t="shared" si="40"/>
        <v>1</v>
      </c>
      <c r="EH61" s="168">
        <v>121</v>
      </c>
      <c r="EI61" s="22" t="s">
        <v>121</v>
      </c>
      <c r="EJ61" s="168"/>
      <c r="EK61" s="170"/>
      <c r="EL61" s="168"/>
      <c r="EN61" s="168"/>
      <c r="EP61" s="168"/>
      <c r="ER61" s="31" t="str">
        <f>IF(C329=C61,IF(OR(SUM(Delta!E61:EE61)&lt;&gt;0,SUM('Avoided Cost Case'!E329:EE329)&lt;&gt;0,ISNUMBER(EH61),ISNUMBER(EJ61),ISNUMBER(EL61),ISNUMBER(EN61),ISNUMBER(EP61),ISNUMBER(EH329),ISNUMBER(EJ329),ISNUMBER(EL329),ISNUMBER(EN329),ISNUMBER(EP329))," - ","Hide Row"),"Row mis-match")</f>
        <v xml:space="preserve"> - </v>
      </c>
    </row>
    <row r="62" spans="3:148" hidden="1">
      <c r="C62" s="28" t="s">
        <v>122</v>
      </c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F62" s="22" t="b">
        <f t="shared" si="40"/>
        <v>1</v>
      </c>
      <c r="EH62" s="168">
        <v>145</v>
      </c>
      <c r="EI62" s="22" t="s">
        <v>123</v>
      </c>
      <c r="EJ62" s="168"/>
      <c r="EK62" s="170"/>
      <c r="EL62" s="168"/>
      <c r="EN62" s="168"/>
      <c r="EP62" s="168"/>
      <c r="ER62" s="31" t="str">
        <f>IF(C330=C62,IF(OR(SUM(Delta!E62:EE62)&lt;&gt;0,SUM('Avoided Cost Case'!E330:EE330)&lt;&gt;0,ISNUMBER(EH62),ISNUMBER(EJ62),ISNUMBER(EL62),ISNUMBER(EN62),ISNUMBER(EP62),ISNUMBER(EH330),ISNUMBER(EJ330),ISNUMBER(EL330),ISNUMBER(EN330),ISNUMBER(EP330))," - ","Hide Row"),"Row mis-match")</f>
        <v xml:space="preserve"> - </v>
      </c>
    </row>
    <row r="63" spans="3:148" hidden="1">
      <c r="C63" s="28" t="s">
        <v>124</v>
      </c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F63" s="22" t="b">
        <f t="shared" si="40"/>
        <v>1</v>
      </c>
      <c r="EH63" s="168">
        <v>155</v>
      </c>
      <c r="EI63" s="22" t="s">
        <v>124</v>
      </c>
      <c r="EJ63" s="168"/>
      <c r="EL63" s="168"/>
      <c r="EN63" s="168"/>
      <c r="EP63" s="168"/>
      <c r="ER63" s="31" t="str">
        <f>IF(C331=C63,IF(OR(SUM(Delta!E63:EE63)&lt;&gt;0,SUM('Avoided Cost Case'!E331:EE331)&lt;&gt;0,ISNUMBER(EH63),ISNUMBER(EJ63),ISNUMBER(EL63),ISNUMBER(EN63),ISNUMBER(EP63),ISNUMBER(EH331),ISNUMBER(EJ331),ISNUMBER(EL331),ISNUMBER(EN331),ISNUMBER(EP331))," - ","Hide Row"),"Row mis-match")</f>
        <v xml:space="preserve"> - </v>
      </c>
    </row>
    <row r="64" spans="3:148" hidden="1">
      <c r="C64" s="28" t="s">
        <v>125</v>
      </c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F64" s="22" t="b">
        <f t="shared" si="40"/>
        <v>1</v>
      </c>
      <c r="EH64" s="168">
        <v>156</v>
      </c>
      <c r="EI64" s="22" t="s">
        <v>125</v>
      </c>
      <c r="EJ64" s="168"/>
      <c r="EL64" s="168"/>
      <c r="EN64" s="168"/>
      <c r="EP64" s="168"/>
      <c r="ER64" s="31" t="str">
        <f>IF(C332=C64,IF(OR(SUM(Delta!E64:EE64)&lt;&gt;0,SUM('Avoided Cost Case'!E332:EE332)&lt;&gt;0,ISNUMBER(EH64),ISNUMBER(EJ64),ISNUMBER(EL64),ISNUMBER(EN64),ISNUMBER(EP64),ISNUMBER(EH332),ISNUMBER(EJ332),ISNUMBER(EL332),ISNUMBER(EN332),ISNUMBER(EP332))," - ","Hide Row"),"Row mis-match")</f>
        <v xml:space="preserve"> - </v>
      </c>
    </row>
    <row r="65" spans="1:152" hidden="1">
      <c r="C65" s="28" t="s">
        <v>126</v>
      </c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F65" s="22" t="b">
        <f t="shared" si="40"/>
        <v>1</v>
      </c>
      <c r="EH65" s="168">
        <v>163</v>
      </c>
      <c r="EI65" s="22" t="s">
        <v>127</v>
      </c>
      <c r="EJ65" s="168"/>
      <c r="EL65" s="168"/>
      <c r="EN65" s="168"/>
      <c r="EP65" s="168"/>
      <c r="ER65" s="31" t="str">
        <f>IF(C333=C65,IF(OR(SUM(Delta!E65:EE65)&lt;&gt;0,SUM('Avoided Cost Case'!E333:EE333)&lt;&gt;0,ISNUMBER(EH65),ISNUMBER(EJ65),ISNUMBER(EL65),ISNUMBER(EN65),ISNUMBER(EP65),ISNUMBER(EH333),ISNUMBER(EJ333),ISNUMBER(EL333),ISNUMBER(EN333),ISNUMBER(EP333))," - ","Hide Row"),"Row mis-match")</f>
        <v xml:space="preserve"> - </v>
      </c>
    </row>
    <row r="66" spans="1:152" hidden="1">
      <c r="C66" s="28" t="s">
        <v>128</v>
      </c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F66" s="22" t="b">
        <f t="shared" si="40"/>
        <v>1</v>
      </c>
      <c r="EH66" s="168">
        <v>165</v>
      </c>
      <c r="EI66" s="22" t="s">
        <v>128</v>
      </c>
      <c r="EJ66" s="168"/>
      <c r="EL66" s="168"/>
      <c r="EN66" s="168"/>
      <c r="EP66" s="168"/>
      <c r="ER66" s="31" t="str">
        <f>IF(C334=C66,IF(OR(SUM(Delta!E66:EE66)&lt;&gt;0,SUM('Avoided Cost Case'!E334:EE334)&lt;&gt;0,ISNUMBER(EH66),ISNUMBER(EJ66),ISNUMBER(EL66),ISNUMBER(EN66),ISNUMBER(EP66),ISNUMBER(EH334),ISNUMBER(EJ334),ISNUMBER(EL334),ISNUMBER(EN334),ISNUMBER(EP334))," - ","Hide Row"),"Row mis-match")</f>
        <v xml:space="preserve"> - </v>
      </c>
    </row>
    <row r="67" spans="1:152" hidden="1">
      <c r="C67" s="28" t="s">
        <v>129</v>
      </c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F67" s="22" t="b">
        <f t="shared" si="40"/>
        <v>1</v>
      </c>
      <c r="EH67" s="168">
        <v>168</v>
      </c>
      <c r="EI67" s="22" t="s">
        <v>130</v>
      </c>
      <c r="EJ67" s="168"/>
      <c r="EL67" s="168"/>
      <c r="EN67" s="168"/>
      <c r="EP67" s="168"/>
      <c r="ER67" s="31" t="str">
        <f>IF(C335=C67,IF(OR(SUM(Delta!E67:EE67)&lt;&gt;0,SUM('Avoided Cost Case'!E335:EE335)&lt;&gt;0,ISNUMBER(EH67),ISNUMBER(EJ67),ISNUMBER(EL67),ISNUMBER(EN67),ISNUMBER(EP67),ISNUMBER(EH335),ISNUMBER(EJ335),ISNUMBER(EL335),ISNUMBER(EN335),ISNUMBER(EP335))," - ","Hide Row"),"Row mis-match")</f>
        <v xml:space="preserve"> - </v>
      </c>
    </row>
    <row r="68" spans="1:152" hidden="1">
      <c r="C68" s="28" t="s">
        <v>131</v>
      </c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F68" s="22" t="b">
        <f t="shared" si="40"/>
        <v>1</v>
      </c>
      <c r="EH68" s="168">
        <v>169</v>
      </c>
      <c r="EI68" s="22" t="s">
        <v>132</v>
      </c>
      <c r="EJ68" s="168">
        <v>170</v>
      </c>
      <c r="EK68" s="22" t="s">
        <v>133</v>
      </c>
      <c r="EL68" s="168"/>
      <c r="EN68" s="168"/>
      <c r="EP68" s="168"/>
      <c r="ER68" s="31" t="str">
        <f>IF(C336=C68,IF(OR(SUM(Delta!E68:EE68)&lt;&gt;0,SUM('Avoided Cost Case'!E336:EE336)&lt;&gt;0,ISNUMBER(EH68),ISNUMBER(EJ68),ISNUMBER(EL68),ISNUMBER(EN68),ISNUMBER(EP68),ISNUMBER(EH336),ISNUMBER(EJ336),ISNUMBER(EL336),ISNUMBER(EN336),ISNUMBER(EP336))," - ","Hide Row"),"Row mis-match")</f>
        <v xml:space="preserve"> - </v>
      </c>
    </row>
    <row r="69" spans="1:152" hidden="1">
      <c r="C69" s="28" t="s">
        <v>134</v>
      </c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F69" s="22" t="b">
        <f t="shared" si="40"/>
        <v>1</v>
      </c>
      <c r="EH69" s="168">
        <v>172</v>
      </c>
      <c r="EI69" s="22" t="s">
        <v>134</v>
      </c>
      <c r="EJ69" s="168"/>
      <c r="EL69" s="168"/>
      <c r="EN69" s="168"/>
      <c r="EP69" s="168"/>
      <c r="ER69" s="31" t="str">
        <f>IF(C337=C69,IF(OR(SUM(Delta!E69:EE69)&lt;&gt;0,SUM('Avoided Cost Case'!E337:EE337)&lt;&gt;0,ISNUMBER(EH69),ISNUMBER(EJ69),ISNUMBER(EL69),ISNUMBER(EN69),ISNUMBER(EP69),ISNUMBER(EH337),ISNUMBER(EJ337),ISNUMBER(EL337),ISNUMBER(EN337),ISNUMBER(EP337))," - ","Hide Row"),"Row mis-match")</f>
        <v xml:space="preserve"> - </v>
      </c>
    </row>
    <row r="70" spans="1:152" s="22" customFormat="1" ht="15" hidden="1">
      <c r="A70" s="2"/>
      <c r="C70" s="23" t="s">
        <v>135</v>
      </c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43"/>
      <c r="EF70" s="22" t="b">
        <f t="shared" si="40"/>
        <v>1</v>
      </c>
      <c r="EG70" s="134"/>
      <c r="EH70" s="168">
        <v>183</v>
      </c>
      <c r="EI70" s="22" t="s">
        <v>136</v>
      </c>
      <c r="EJ70" s="168"/>
      <c r="EL70" s="168"/>
      <c r="EN70" s="168"/>
      <c r="EP70" s="168"/>
      <c r="ER70" s="31" t="str">
        <f>IF(C338=C70,IF(OR(SUM(Delta!E70:EE70)&lt;&gt;0,SUM('Avoided Cost Case'!E338:EE338)&lt;&gt;0,ISNUMBER(EH70),ISNUMBER(EJ70),ISNUMBER(EL70),ISNUMBER(EN70),ISNUMBER(EP70),ISNUMBER(EH338),ISNUMBER(EJ338),ISNUMBER(EL338),ISNUMBER(EN338),ISNUMBER(EP338))," - ","Hide Row"),"Row mis-match")</f>
        <v xml:space="preserve"> - </v>
      </c>
    </row>
    <row r="71" spans="1:152" hidden="1">
      <c r="A71" s="52"/>
      <c r="B71" s="24"/>
      <c r="C71" s="53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24"/>
      <c r="EF71" s="24"/>
      <c r="EG71" s="180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55"/>
    </row>
    <row r="72" spans="1:152" hidden="1">
      <c r="A72" s="52"/>
      <c r="B72" s="24" t="s">
        <v>137</v>
      </c>
      <c r="C72" s="53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24"/>
      <c r="EG72" s="180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55"/>
    </row>
    <row r="73" spans="1:152" hidden="1">
      <c r="A73" s="52"/>
      <c r="B73" s="24"/>
      <c r="C73" s="53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24"/>
      <c r="EF73" s="24"/>
      <c r="EG73" s="180"/>
      <c r="EH73" s="24"/>
      <c r="EI73" s="181" t="s">
        <v>138</v>
      </c>
      <c r="EJ73" s="182"/>
      <c r="EK73" s="182"/>
      <c r="EL73" s="182"/>
      <c r="EM73" s="182"/>
      <c r="EN73" s="182"/>
      <c r="EO73" s="183"/>
      <c r="EP73" s="24"/>
      <c r="EQ73" s="184" t="s">
        <v>139</v>
      </c>
      <c r="ER73" s="55"/>
    </row>
    <row r="74" spans="1:152" hidden="1">
      <c r="A74" s="52"/>
      <c r="B74" s="24" t="s">
        <v>140</v>
      </c>
      <c r="C74" s="53"/>
      <c r="E74" s="108"/>
      <c r="F74" s="25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24"/>
      <c r="EF74" s="24"/>
      <c r="EG74" s="180"/>
      <c r="EH74" s="24"/>
      <c r="EI74" s="185" t="s">
        <v>141</v>
      </c>
      <c r="EJ74" s="24"/>
      <c r="EK74" s="186" t="s">
        <v>142</v>
      </c>
      <c r="EL74" s="24"/>
      <c r="EM74" s="187" t="s">
        <v>143</v>
      </c>
      <c r="EN74" s="24"/>
      <c r="EO74" s="188" t="s">
        <v>144</v>
      </c>
      <c r="EP74" s="24"/>
      <c r="EQ74" s="189"/>
      <c r="ER74" s="55"/>
    </row>
    <row r="75" spans="1:152" hidden="1">
      <c r="C75" s="28" t="str">
        <f>CHOOSE(EQ75,EI75,EK75,EM75,EO75,EI75)</f>
        <v>Avoided Cost Resource</v>
      </c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24"/>
      <c r="EF75" s="22" t="b">
        <f>C343=C75</f>
        <v>1</v>
      </c>
      <c r="EG75" s="180"/>
      <c r="EH75" s="168">
        <v>5</v>
      </c>
      <c r="EI75" s="185" t="s">
        <v>1</v>
      </c>
      <c r="EJ75" s="168" t="e">
        <v>#N/A</v>
      </c>
      <c r="EK75" s="186" t="s">
        <v>49</v>
      </c>
      <c r="EL75" s="168" t="e">
        <v>#N/A</v>
      </c>
      <c r="EM75" s="187" t="s">
        <v>49</v>
      </c>
      <c r="EN75" s="168" t="e">
        <v>#N/A</v>
      </c>
      <c r="EO75" s="190" t="s">
        <v>49</v>
      </c>
      <c r="EP75" s="24"/>
      <c r="EQ75" s="191">
        <f>IF(EI75&lt;&gt;"Not used",1,IF(EK75&lt;&gt;"Not used",2,IF(EM75&lt;&gt;"Not used",3,IF(EO75&lt;&gt;"Not used",4,"ERROR"))))</f>
        <v>1</v>
      </c>
      <c r="ER75" s="55"/>
    </row>
    <row r="76" spans="1:152" hidden="1">
      <c r="C76" s="56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G76" s="22"/>
      <c r="ER76" s="55"/>
    </row>
    <row r="77" spans="1:152" hidden="1">
      <c r="C77" s="28" t="str">
        <f>"Potential QFs "&amp;MID(EI77,3,99)</f>
        <v>Potential QFs  - BPA NITS</v>
      </c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F77" s="22" t="b">
        <f t="shared" ref="EF77:EF85" si="41">C345=C77</f>
        <v>1</v>
      </c>
      <c r="EH77" s="168">
        <v>137</v>
      </c>
      <c r="EI77" s="192" t="s">
        <v>145</v>
      </c>
      <c r="EJ77" s="168" t="e">
        <v>#N/A</v>
      </c>
      <c r="EK77" s="192" t="s">
        <v>146</v>
      </c>
      <c r="EL77" s="168" t="e">
        <v>#N/A</v>
      </c>
      <c r="EM77" s="192" t="s">
        <v>146</v>
      </c>
      <c r="EN77" s="168" t="e">
        <v>#N/A</v>
      </c>
      <c r="EO77" s="192" t="s">
        <v>146</v>
      </c>
      <c r="EP77" s="168" t="e">
        <v>#N/A</v>
      </c>
      <c r="EQ77" s="192" t="s">
        <v>146</v>
      </c>
      <c r="ER77" s="31" t="str">
        <f>IF(C345=C77,IF(OR(SUM(Delta!E77:EE77)&lt;&gt;0,SUM('Avoided Cost Case'!E345:EE345)&lt;&gt;0,ISNUMBER(EH77),ISNUMBER(EJ77),ISNUMBER(EL77),ISNUMBER(EN77),ISNUMBER(EP77),ISNUMBER(EH345),ISNUMBER(EJ345),ISNUMBER(EL345),ISNUMBER(EN345),ISNUMBER(EP345))," - ","Hide Row"),"Row mis-match")</f>
        <v xml:space="preserve"> - </v>
      </c>
      <c r="ES77" s="168" t="e">
        <v>#N/A</v>
      </c>
      <c r="ET77" s="192" t="s">
        <v>146</v>
      </c>
      <c r="EU77" s="168" t="e">
        <v>#N/A</v>
      </c>
      <c r="EV77" s="192" t="s">
        <v>146</v>
      </c>
    </row>
    <row r="78" spans="1:152" hidden="1">
      <c r="C78" s="28" t="str">
        <f t="shared" ref="C78:C85" si="42">"Potential QFs "&amp;MID(EI78,3,99)</f>
        <v>Potential QFs  - Central Oregon</v>
      </c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F78" s="22" t="b">
        <f t="shared" si="41"/>
        <v>1</v>
      </c>
      <c r="EH78" s="168">
        <v>138</v>
      </c>
      <c r="EI78" s="192" t="s">
        <v>147</v>
      </c>
      <c r="EJ78" s="168" t="e">
        <v>#N/A</v>
      </c>
      <c r="EK78" s="192" t="s">
        <v>146</v>
      </c>
      <c r="EL78" s="168" t="e">
        <v>#N/A</v>
      </c>
      <c r="EM78" s="192" t="s">
        <v>146</v>
      </c>
      <c r="EN78" s="168" t="e">
        <v>#N/A</v>
      </c>
      <c r="EO78" s="192" t="s">
        <v>146</v>
      </c>
      <c r="EP78" s="168" t="e">
        <v>#N/A</v>
      </c>
      <c r="EQ78" s="192" t="s">
        <v>146</v>
      </c>
      <c r="ER78" s="31" t="str">
        <f>IF(C346=C78,IF(OR(SUM(Delta!E78:EE78)&lt;&gt;0,SUM('Avoided Cost Case'!E346:EE346)&lt;&gt;0,ISNUMBER(EH78),ISNUMBER(EJ78),ISNUMBER(EL78),ISNUMBER(EN78),ISNUMBER(EP78),ISNUMBER(EH346),ISNUMBER(EJ346),ISNUMBER(EL346),ISNUMBER(EN346),ISNUMBER(EP346))," - ","Hide Row"),"Row mis-match")</f>
        <v xml:space="preserve"> - </v>
      </c>
      <c r="ES78" s="168" t="e">
        <v>#N/A</v>
      </c>
      <c r="ET78" s="192" t="s">
        <v>146</v>
      </c>
      <c r="EU78" s="168" t="e">
        <v>#N/A</v>
      </c>
      <c r="EV78" s="192" t="s">
        <v>146</v>
      </c>
    </row>
    <row r="79" spans="1:152" hidden="1">
      <c r="C79" s="28" t="str">
        <f t="shared" si="42"/>
        <v>Potential QFs  - Clover</v>
      </c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F79" s="22" t="b">
        <f t="shared" si="41"/>
        <v>1</v>
      </c>
      <c r="EH79" s="168">
        <v>139</v>
      </c>
      <c r="EI79" s="192" t="s">
        <v>148</v>
      </c>
      <c r="EJ79" s="168" t="e">
        <v>#N/A</v>
      </c>
      <c r="EK79" s="192" t="s">
        <v>146</v>
      </c>
      <c r="EL79" s="168" t="e">
        <v>#N/A</v>
      </c>
      <c r="EM79" s="192" t="s">
        <v>146</v>
      </c>
      <c r="EN79" s="168" t="e">
        <v>#N/A</v>
      </c>
      <c r="EO79" s="192" t="s">
        <v>146</v>
      </c>
      <c r="EP79" s="168" t="e">
        <v>#N/A</v>
      </c>
      <c r="EQ79" s="192" t="s">
        <v>146</v>
      </c>
      <c r="ER79" s="31" t="str">
        <f>IF(C347=C79,IF(OR(SUM(Delta!E79:EE79)&lt;&gt;0,SUM('Avoided Cost Case'!E347:EE347)&lt;&gt;0,ISNUMBER(EH79),ISNUMBER(EJ79),ISNUMBER(EL79),ISNUMBER(EN79),ISNUMBER(EP79),ISNUMBER(EH347),ISNUMBER(EJ347),ISNUMBER(EL347),ISNUMBER(EN347),ISNUMBER(EP347))," - ","Hide Row"),"Row mis-match")</f>
        <v xml:space="preserve"> - </v>
      </c>
      <c r="ES79" s="168" t="e">
        <v>#N/A</v>
      </c>
      <c r="ET79" s="192" t="s">
        <v>146</v>
      </c>
      <c r="EU79" s="168" t="e">
        <v>#N/A</v>
      </c>
      <c r="EV79" s="192" t="s">
        <v>146</v>
      </c>
    </row>
    <row r="80" spans="1:152" hidden="1">
      <c r="C80" s="28" t="str">
        <f t="shared" si="42"/>
        <v>Potential QFs  - Goshen</v>
      </c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F80" s="22" t="b">
        <f t="shared" si="41"/>
        <v>1</v>
      </c>
      <c r="EH80" s="168">
        <v>140</v>
      </c>
      <c r="EI80" s="192" t="s">
        <v>149</v>
      </c>
      <c r="EJ80" s="168" t="e">
        <v>#N/A</v>
      </c>
      <c r="EK80" s="192" t="s">
        <v>49</v>
      </c>
      <c r="EL80" s="168" t="e">
        <v>#N/A</v>
      </c>
      <c r="EM80" s="192" t="s">
        <v>146</v>
      </c>
      <c r="EN80" s="168" t="e">
        <v>#N/A</v>
      </c>
      <c r="EO80" s="192" t="s">
        <v>146</v>
      </c>
      <c r="EP80" s="168" t="e">
        <v>#N/A</v>
      </c>
      <c r="EQ80" s="192" t="s">
        <v>146</v>
      </c>
      <c r="ER80" s="31" t="str">
        <f>IF(C348=C80,IF(OR(SUM(Delta!E80:EE80)&lt;&gt;0,SUM('Avoided Cost Case'!E348:EE348)&lt;&gt;0,ISNUMBER(EH80),ISNUMBER(EJ80),ISNUMBER(EL80),ISNUMBER(EN80),ISNUMBER(EP80),ISNUMBER(EH348),ISNUMBER(EJ348),ISNUMBER(EL348),ISNUMBER(EN348),ISNUMBER(EP348))," - ","Hide Row"),"Row mis-match")</f>
        <v xml:space="preserve"> - </v>
      </c>
      <c r="ES80" s="168" t="e">
        <v>#N/A</v>
      </c>
      <c r="ET80" s="192" t="s">
        <v>146</v>
      </c>
      <c r="EU80" s="168" t="e">
        <v>#N/A</v>
      </c>
      <c r="EV80" s="192" t="s">
        <v>146</v>
      </c>
    </row>
    <row r="81" spans="1:152" hidden="1">
      <c r="C81" s="28" t="str">
        <f t="shared" si="42"/>
        <v>Potential QFs  - Utah North</v>
      </c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F81" s="22" t="b">
        <f t="shared" si="41"/>
        <v>1</v>
      </c>
      <c r="EH81" s="168">
        <v>141</v>
      </c>
      <c r="EI81" s="192" t="s">
        <v>150</v>
      </c>
      <c r="EJ81" s="168" t="e">
        <v>#N/A</v>
      </c>
      <c r="EK81" s="192" t="s">
        <v>49</v>
      </c>
      <c r="EL81" s="168" t="e">
        <v>#N/A</v>
      </c>
      <c r="EM81" s="192" t="s">
        <v>146</v>
      </c>
      <c r="EN81" s="168" t="e">
        <v>#N/A</v>
      </c>
      <c r="EO81" s="192" t="s">
        <v>146</v>
      </c>
      <c r="EP81" s="168" t="e">
        <v>#N/A</v>
      </c>
      <c r="EQ81" s="192" t="s">
        <v>146</v>
      </c>
      <c r="ER81" s="31" t="str">
        <f>IF(C349=C81,IF(OR(SUM(Delta!E81:EE81)&lt;&gt;0,SUM('Avoided Cost Case'!E349:EE349)&lt;&gt;0,ISNUMBER(EH81),ISNUMBER(EJ81),ISNUMBER(EL81),ISNUMBER(EN81),ISNUMBER(EP81),ISNUMBER(EH349),ISNUMBER(EJ349),ISNUMBER(EL349),ISNUMBER(EN349),ISNUMBER(EP349))," - ","Hide Row"),"Row mis-match")</f>
        <v xml:space="preserve"> - </v>
      </c>
      <c r="ES81" s="168" t="e">
        <v>#N/A</v>
      </c>
      <c r="ET81" s="192" t="s">
        <v>146</v>
      </c>
      <c r="EU81" s="168" t="e">
        <v>#N/A</v>
      </c>
      <c r="EV81" s="192" t="s">
        <v>146</v>
      </c>
    </row>
    <row r="82" spans="1:152" hidden="1">
      <c r="C82" s="28" t="str">
        <f t="shared" si="42"/>
        <v>Potential QFs  - Utah South</v>
      </c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F82" s="22" t="b">
        <f t="shared" si="41"/>
        <v>1</v>
      </c>
      <c r="EH82" s="168">
        <v>142</v>
      </c>
      <c r="EI82" s="192" t="s">
        <v>151</v>
      </c>
      <c r="EJ82" s="168" t="e">
        <v>#N/A</v>
      </c>
      <c r="EK82" s="192" t="s">
        <v>146</v>
      </c>
      <c r="EL82" s="168" t="e">
        <v>#N/A</v>
      </c>
      <c r="EM82" s="192" t="s">
        <v>146</v>
      </c>
      <c r="EN82" s="168" t="e">
        <v>#N/A</v>
      </c>
      <c r="EO82" s="192" t="s">
        <v>146</v>
      </c>
      <c r="EP82" s="168" t="e">
        <v>#N/A</v>
      </c>
      <c r="EQ82" s="192" t="s">
        <v>146</v>
      </c>
      <c r="ER82" s="31" t="str">
        <f>IF(C350=C82,IF(OR(SUM(Delta!E82:EE82)&lt;&gt;0,SUM('Avoided Cost Case'!E350:EE350)&lt;&gt;0,ISNUMBER(EH82),ISNUMBER(EJ82),ISNUMBER(EL82),ISNUMBER(EN82),ISNUMBER(EP82),ISNUMBER(EH350),ISNUMBER(EJ350),ISNUMBER(EL350),ISNUMBER(EN350),ISNUMBER(EP350))," - ","Hide Row"),"Row mis-match")</f>
        <v xml:space="preserve"> - </v>
      </c>
      <c r="ES82" s="168" t="e">
        <v>#N/A</v>
      </c>
      <c r="ET82" s="192" t="s">
        <v>146</v>
      </c>
      <c r="EU82" s="168" t="e">
        <v>#N/A</v>
      </c>
      <c r="EV82" s="192" t="s">
        <v>146</v>
      </c>
    </row>
    <row r="83" spans="1:152" hidden="1">
      <c r="C83" s="28" t="str">
        <f t="shared" si="42"/>
        <v>Potential QFs  - West Main</v>
      </c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F83" s="22" t="b">
        <f t="shared" si="41"/>
        <v>1</v>
      </c>
      <c r="EH83" s="168">
        <v>143</v>
      </c>
      <c r="EI83" s="192" t="s">
        <v>152</v>
      </c>
      <c r="EJ83" s="168" t="e">
        <v>#N/A</v>
      </c>
      <c r="EK83" s="192" t="s">
        <v>153</v>
      </c>
      <c r="EL83" s="168" t="e">
        <v>#N/A</v>
      </c>
      <c r="EM83" s="192" t="s">
        <v>146</v>
      </c>
      <c r="EN83" s="168" t="e">
        <v>#N/A</v>
      </c>
      <c r="EO83" s="192" t="s">
        <v>146</v>
      </c>
      <c r="EP83" s="168" t="e">
        <v>#N/A</v>
      </c>
      <c r="EQ83" s="192" t="s">
        <v>146</v>
      </c>
      <c r="ER83" s="31" t="str">
        <f>IF(C351=C83,IF(OR(SUM(Delta!E83:EE83)&lt;&gt;0,SUM('Avoided Cost Case'!E351:EE351)&lt;&gt;0,ISNUMBER(EH83),ISNUMBER(EJ83),ISNUMBER(EL83),ISNUMBER(EN83),ISNUMBER(EP83),ISNUMBER(EH351),ISNUMBER(EJ351),ISNUMBER(EL351),ISNUMBER(EN351),ISNUMBER(EP351))," - ","Hide Row"),"Row mis-match")</f>
        <v xml:space="preserve"> - </v>
      </c>
      <c r="ES83" s="168" t="e">
        <v>#N/A</v>
      </c>
      <c r="ET83" s="192" t="s">
        <v>146</v>
      </c>
      <c r="EU83" s="168" t="e">
        <v>#N/A</v>
      </c>
      <c r="EV83" s="58" t="s">
        <v>146</v>
      </c>
    </row>
    <row r="84" spans="1:152" hidden="1">
      <c r="C84" s="28" t="str">
        <f t="shared" si="42"/>
        <v>Potential QFs  - Wyoming Northeast</v>
      </c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F84" s="22" t="b">
        <f t="shared" si="41"/>
        <v>1</v>
      </c>
      <c r="EH84" s="168">
        <v>144</v>
      </c>
      <c r="EI84" s="192" t="s">
        <v>154</v>
      </c>
      <c r="EJ84" s="168" t="e">
        <v>#N/A</v>
      </c>
      <c r="EK84" s="192" t="s">
        <v>49</v>
      </c>
      <c r="EL84" s="168" t="e">
        <v>#N/A</v>
      </c>
      <c r="EM84" s="192" t="s">
        <v>49</v>
      </c>
      <c r="EN84" s="168" t="e">
        <v>#N/A</v>
      </c>
      <c r="EO84" s="192" t="s">
        <v>146</v>
      </c>
      <c r="EP84" s="168" t="e">
        <v>#N/A</v>
      </c>
      <c r="EQ84" s="192" t="s">
        <v>49</v>
      </c>
      <c r="ER84" s="31" t="str">
        <f>IF(C352=C84,IF(OR(SUM(Delta!E84:EE84)&lt;&gt;0,SUM('Avoided Cost Case'!E352:EE352)&lt;&gt;0,ISNUMBER(EH84),ISNUMBER(EJ84),ISNUMBER(EL84),ISNUMBER(EN84),ISNUMBER(EP84),ISNUMBER(EH352),ISNUMBER(EJ352),ISNUMBER(EL352),ISNUMBER(EN352),ISNUMBER(EP352))," - ","Hide Row"),"Row mis-match")</f>
        <v xml:space="preserve"> - </v>
      </c>
    </row>
    <row r="85" spans="1:152" hidden="1">
      <c r="C85" s="28" t="str">
        <f t="shared" si="42"/>
        <v>Potential QFs t used</v>
      </c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F85" s="22" t="b">
        <f t="shared" si="41"/>
        <v>1</v>
      </c>
      <c r="EH85" s="168" t="e">
        <v>#N/A</v>
      </c>
      <c r="EI85" s="192" t="s">
        <v>146</v>
      </c>
      <c r="EJ85" s="168" t="e">
        <v>#N/A</v>
      </c>
      <c r="EK85" s="192" t="s">
        <v>146</v>
      </c>
      <c r="EL85" s="168" t="e">
        <v>#N/A</v>
      </c>
      <c r="EM85" s="192" t="s">
        <v>146</v>
      </c>
      <c r="EN85" s="168" t="e">
        <v>#N/A</v>
      </c>
      <c r="EO85" s="192" t="s">
        <v>146</v>
      </c>
      <c r="EP85" s="168" t="e">
        <v>#N/A</v>
      </c>
      <c r="EQ85" s="192" t="s">
        <v>49</v>
      </c>
      <c r="ER85" s="31" t="str">
        <f>IF(C353=C85,IF(OR(SUM(Delta!E85:EE85)&lt;&gt;0,SUM('Avoided Cost Case'!E353:EE353)&lt;&gt;0,ISNUMBER(EH85),ISNUMBER(EJ85),ISNUMBER(EL85),ISNUMBER(EN85),ISNUMBER(EP85),ISNUMBER(EH353),ISNUMBER(EJ353),ISNUMBER(EL353),ISNUMBER(EN353),ISNUMBER(EP353))," - ","Hide Row"),"Row mis-match")</f>
        <v>Hide Row</v>
      </c>
    </row>
    <row r="86" spans="1:152" hidden="1">
      <c r="C86" s="2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H86" s="168"/>
      <c r="EJ86" s="168"/>
      <c r="EL86" s="168"/>
      <c r="EN86" s="168"/>
      <c r="EP86" s="168"/>
      <c r="EQ86" s="24"/>
      <c r="ER86" s="57"/>
    </row>
    <row r="87" spans="1:152" hidden="1">
      <c r="A87" s="52"/>
      <c r="B87" s="24"/>
      <c r="C87" s="53" t="s">
        <v>155</v>
      </c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24"/>
      <c r="EF87" s="22" t="b">
        <f t="shared" ref="EF87:EF92" si="43">C355=C87</f>
        <v>1</v>
      </c>
      <c r="EG87" s="180"/>
      <c r="EH87" s="168">
        <v>21</v>
      </c>
      <c r="EI87" s="192" t="s">
        <v>156</v>
      </c>
      <c r="EJ87" s="168">
        <v>22</v>
      </c>
      <c r="EK87" s="192" t="s">
        <v>157</v>
      </c>
      <c r="EL87" s="168">
        <v>23</v>
      </c>
      <c r="EM87" s="192" t="s">
        <v>158</v>
      </c>
      <c r="EN87" s="168"/>
      <c r="EP87" s="168"/>
      <c r="ER87" s="31" t="str">
        <f>IF(C355=C87,IF(OR(SUM(Delta!E87:EE87)&lt;&gt;0,SUM('Avoided Cost Case'!E355:EE355)&lt;&gt;0,ISNUMBER(EH87),ISNUMBER(EJ87),ISNUMBER(EL87),ISNUMBER(EN87),ISNUMBER(EP87),ISNUMBER(EH355),ISNUMBER(EJ355),ISNUMBER(EL355),ISNUMBER(EN355),ISNUMBER(EP355))," - ","Hide Row"),"Row mis-match")</f>
        <v xml:space="preserve"> - </v>
      </c>
    </row>
    <row r="88" spans="1:152" hidden="1">
      <c r="A88" s="52"/>
      <c r="B88" s="24"/>
      <c r="C88" s="53" t="s">
        <v>159</v>
      </c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24"/>
      <c r="EF88" s="22" t="b">
        <f t="shared" si="43"/>
        <v>1</v>
      </c>
      <c r="EG88" s="180"/>
      <c r="EH88" s="168">
        <v>73</v>
      </c>
      <c r="EI88" s="192" t="s">
        <v>160</v>
      </c>
      <c r="EJ88" s="168">
        <v>74</v>
      </c>
      <c r="EK88" s="192" t="s">
        <v>161</v>
      </c>
      <c r="EL88" s="168">
        <v>75</v>
      </c>
      <c r="EM88" s="192" t="s">
        <v>162</v>
      </c>
      <c r="EN88" s="168"/>
      <c r="EP88" s="168"/>
      <c r="ER88" s="31" t="str">
        <f>IF(C356=C88,IF(OR(SUM(Delta!E88:EE88)&lt;&gt;0,SUM('Avoided Cost Case'!E356:EE356)&lt;&gt;0,ISNUMBER(EH88),ISNUMBER(EJ88),ISNUMBER(EL88),ISNUMBER(EN88),ISNUMBER(EP88),ISNUMBER(EH356),ISNUMBER(EJ356),ISNUMBER(EL356),ISNUMBER(EN356),ISNUMBER(EP356))," - ","Hide Row"),"Row mis-match")</f>
        <v xml:space="preserve"> - </v>
      </c>
    </row>
    <row r="89" spans="1:152" hidden="1">
      <c r="A89" s="52"/>
      <c r="B89" s="24"/>
      <c r="C89" s="53" t="s">
        <v>163</v>
      </c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24"/>
      <c r="EF89" s="22" t="b">
        <f t="shared" si="43"/>
        <v>1</v>
      </c>
      <c r="EG89" s="180"/>
      <c r="EH89" s="168">
        <v>112</v>
      </c>
      <c r="EI89" s="192" t="s">
        <v>164</v>
      </c>
      <c r="EJ89" s="168">
        <v>113</v>
      </c>
      <c r="EK89" s="192" t="s">
        <v>165</v>
      </c>
      <c r="EL89" s="168">
        <v>115</v>
      </c>
      <c r="EM89" s="192" t="s">
        <v>166</v>
      </c>
      <c r="EN89" s="168">
        <v>114</v>
      </c>
      <c r="EO89" s="22" t="s">
        <v>167</v>
      </c>
      <c r="EP89" s="168"/>
      <c r="ER89" s="31" t="str">
        <f>IF(C357=C89,IF(OR(SUM(Delta!E89:EE89)&lt;&gt;0,SUM('Avoided Cost Case'!E357:EE357)&lt;&gt;0,ISNUMBER(EH89),ISNUMBER(EJ89),ISNUMBER(EL89),ISNUMBER(EN89),ISNUMBER(EP89),ISNUMBER(EH357),ISNUMBER(EJ357),ISNUMBER(EL357),ISNUMBER(EN357),ISNUMBER(EP357))," - ","Hide Row"),"Row mis-match")</f>
        <v xml:space="preserve"> - </v>
      </c>
    </row>
    <row r="90" spans="1:152" hidden="1">
      <c r="A90" s="52"/>
      <c r="B90" s="24"/>
      <c r="C90" s="53" t="s">
        <v>168</v>
      </c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24"/>
      <c r="EF90" s="22" t="b">
        <f t="shared" si="43"/>
        <v>1</v>
      </c>
      <c r="EG90" s="180"/>
      <c r="EH90" s="168">
        <v>175</v>
      </c>
      <c r="EI90" s="192" t="s">
        <v>169</v>
      </c>
      <c r="EJ90" s="168">
        <v>176</v>
      </c>
      <c r="EK90" s="192" t="s">
        <v>170</v>
      </c>
      <c r="EL90" s="168">
        <v>178</v>
      </c>
      <c r="EM90" s="192" t="s">
        <v>171</v>
      </c>
      <c r="EN90" s="168"/>
      <c r="EP90" s="168"/>
      <c r="ER90" s="31" t="str">
        <f>IF(C358=C90,IF(OR(SUM(Delta!E90:EE90)&lt;&gt;0,SUM('Avoided Cost Case'!E358:EE358)&lt;&gt;0,ISNUMBER(EH90),ISNUMBER(EJ90),ISNUMBER(EL90),ISNUMBER(EN90),ISNUMBER(EP90),ISNUMBER(EH358),ISNUMBER(EJ358),ISNUMBER(EL358),ISNUMBER(EN358),ISNUMBER(EP358))," - ","Hide Row"),"Row mis-match")</f>
        <v xml:space="preserve"> - </v>
      </c>
    </row>
    <row r="91" spans="1:152" hidden="1">
      <c r="A91" s="52"/>
      <c r="B91" s="24"/>
      <c r="C91" s="53" t="s">
        <v>172</v>
      </c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24"/>
      <c r="EF91" s="22" t="b">
        <f t="shared" si="43"/>
        <v>1</v>
      </c>
      <c r="EG91" s="180"/>
      <c r="EH91" s="168">
        <v>180</v>
      </c>
      <c r="EI91" s="192" t="s">
        <v>173</v>
      </c>
      <c r="EJ91" s="168">
        <v>181</v>
      </c>
      <c r="EK91" s="192" t="s">
        <v>174</v>
      </c>
      <c r="EL91" s="168">
        <v>182</v>
      </c>
      <c r="EM91" s="192" t="s">
        <v>175</v>
      </c>
      <c r="EN91" s="168"/>
      <c r="EP91" s="168"/>
      <c r="ER91" s="31" t="str">
        <f>IF(C359=C91,IF(OR(SUM(Delta!E91:EE91)&lt;&gt;0,SUM('Avoided Cost Case'!E359:EE359)&lt;&gt;0,ISNUMBER(EH91),ISNUMBER(EJ91),ISNUMBER(EL91),ISNUMBER(EN91),ISNUMBER(EP91),ISNUMBER(EH359),ISNUMBER(EJ359),ISNUMBER(EL359),ISNUMBER(EN359),ISNUMBER(EP359))," - ","Hide Row"),"Row mis-match")</f>
        <v xml:space="preserve"> - </v>
      </c>
    </row>
    <row r="92" spans="1:152" hidden="1">
      <c r="A92" s="52"/>
      <c r="B92" s="24"/>
      <c r="C92" s="53" t="s">
        <v>176</v>
      </c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24"/>
      <c r="EF92" s="22" t="b">
        <f t="shared" si="43"/>
        <v>1</v>
      </c>
      <c r="EG92" s="180"/>
      <c r="EH92" s="168">
        <v>184</v>
      </c>
      <c r="EI92" s="192" t="s">
        <v>177</v>
      </c>
      <c r="EJ92" s="168">
        <v>185</v>
      </c>
      <c r="EK92" s="192" t="s">
        <v>178</v>
      </c>
      <c r="EL92" s="168">
        <v>186</v>
      </c>
      <c r="EM92" s="192" t="s">
        <v>179</v>
      </c>
      <c r="EN92" s="168"/>
      <c r="EP92" s="168"/>
      <c r="ER92" s="31" t="str">
        <f>IF(C360=C92,IF(OR(SUM(Delta!E92:EE92)&lt;&gt;0,SUM('Avoided Cost Case'!E360:EE360)&lt;&gt;0,ISNUMBER(EH92),ISNUMBER(EJ92),ISNUMBER(EL92),ISNUMBER(EN92),ISNUMBER(EP92),ISNUMBER(EH360),ISNUMBER(EJ360),ISNUMBER(EL360),ISNUMBER(EN360),ISNUMBER(EP360))," - ","Hide Row"),"Row mis-match")</f>
        <v xml:space="preserve"> - </v>
      </c>
    </row>
    <row r="93" spans="1:152" hidden="1">
      <c r="A93" s="52"/>
      <c r="B93" s="24"/>
      <c r="C93" s="53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24"/>
      <c r="EG93" s="180"/>
      <c r="EH93" s="168"/>
      <c r="EI93" s="24"/>
      <c r="EJ93" s="168"/>
      <c r="EK93" s="24"/>
      <c r="EL93" s="168"/>
      <c r="EM93" s="192"/>
      <c r="EN93" s="168"/>
      <c r="EO93" s="192"/>
      <c r="EP93" s="168"/>
      <c r="EQ93" s="192"/>
      <c r="ER93" s="57"/>
    </row>
    <row r="94" spans="1:152" hidden="1">
      <c r="A94" s="52"/>
      <c r="B94" s="24"/>
      <c r="C94" s="28" t="s">
        <v>180</v>
      </c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F94" s="22" t="b">
        <f t="shared" ref="EF94:EF129" si="44">C362=C94</f>
        <v>1</v>
      </c>
      <c r="EH94" s="168">
        <v>7</v>
      </c>
      <c r="EI94" s="24" t="s">
        <v>181</v>
      </c>
      <c r="EJ94" s="168">
        <v>6</v>
      </c>
      <c r="EK94" s="22" t="s">
        <v>182</v>
      </c>
      <c r="EL94" s="168" t="e">
        <v>#N/A</v>
      </c>
      <c r="EM94" s="22" t="s">
        <v>183</v>
      </c>
      <c r="EN94" s="168"/>
      <c r="EO94"/>
      <c r="EP94" s="168"/>
      <c r="ER94" s="31" t="str">
        <f>IF(C362=C94,IF(OR(SUM(Delta!E94:EE94)&lt;&gt;0,SUM('Avoided Cost Case'!E362:EE362)&lt;&gt;0,ISNUMBER(EH94),ISNUMBER(EJ94),ISNUMBER(EL94),ISNUMBER(EN94),ISNUMBER(EP94),ISNUMBER(EH362),ISNUMBER(EJ362),ISNUMBER(EL362),ISNUMBER(EN362),ISNUMBER(EP362))," - ","Hide Row"),"Row mis-match")</f>
        <v xml:space="preserve"> - </v>
      </c>
    </row>
    <row r="95" spans="1:152" hidden="1">
      <c r="C95" s="28" t="s">
        <v>184</v>
      </c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F95" s="22" t="b">
        <f t="shared" si="44"/>
        <v>1</v>
      </c>
      <c r="EH95" s="168" t="e">
        <v>#N/A</v>
      </c>
      <c r="EI95" s="22" t="s">
        <v>184</v>
      </c>
      <c r="EJ95" s="168"/>
      <c r="EL95" s="168"/>
      <c r="EN95" s="168"/>
      <c r="EO95"/>
      <c r="EP95" s="168"/>
      <c r="ER95" s="31" t="str">
        <f>IF(C363=C95,IF(OR(SUM(Delta!E95:EE95)&lt;&gt;0,SUM('Avoided Cost Case'!E363:EE363)&lt;&gt;0,ISNUMBER(EH95),ISNUMBER(EJ95),ISNUMBER(EL95),ISNUMBER(EN95),ISNUMBER(EP95),ISNUMBER(EH363),ISNUMBER(EJ363),ISNUMBER(EL363),ISNUMBER(EN363),ISNUMBER(EP363))," - ","Hide Row"),"Row mis-match")</f>
        <v>Hide Row</v>
      </c>
    </row>
    <row r="96" spans="1:152" hidden="1">
      <c r="C96" s="28" t="s">
        <v>185</v>
      </c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F96" s="22" t="b">
        <f t="shared" si="44"/>
        <v>1</v>
      </c>
      <c r="EH96" s="168" t="e">
        <v>#N/A</v>
      </c>
      <c r="EI96" s="22" t="s">
        <v>185</v>
      </c>
      <c r="EJ96" s="168"/>
      <c r="EL96" s="168"/>
      <c r="EN96" s="168"/>
      <c r="EO96"/>
      <c r="EP96" s="168"/>
      <c r="ER96" s="31" t="str">
        <f>IF(C364=C96,IF(OR(SUM(Delta!E96:EE96)&lt;&gt;0,SUM('Avoided Cost Case'!E364:EE364)&lt;&gt;0,ISNUMBER(EH96),ISNUMBER(EJ96),ISNUMBER(EL96),ISNUMBER(EN96),ISNUMBER(EP96),ISNUMBER(EH364),ISNUMBER(EJ364),ISNUMBER(EL364),ISNUMBER(EN364),ISNUMBER(EP364))," - ","Hide Row"),"Row mis-match")</f>
        <v>Hide Row</v>
      </c>
    </row>
    <row r="97" spans="3:148" hidden="1">
      <c r="C97" s="28" t="s">
        <v>186</v>
      </c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F97" s="22" t="b">
        <f t="shared" si="44"/>
        <v>1</v>
      </c>
      <c r="EH97" s="168">
        <v>24</v>
      </c>
      <c r="EI97" s="22" t="s">
        <v>187</v>
      </c>
      <c r="EJ97" s="168"/>
      <c r="EL97" s="168"/>
      <c r="EN97" s="168"/>
      <c r="EP97" s="168"/>
      <c r="ER97" s="31" t="str">
        <f>IF(C365=C97,IF(OR(SUM(Delta!E97:EE97)&lt;&gt;0,SUM('Avoided Cost Case'!E365:EE365)&lt;&gt;0,ISNUMBER(EH97),ISNUMBER(EJ97),ISNUMBER(EL97),ISNUMBER(EN97),ISNUMBER(EP97),ISNUMBER(EH365),ISNUMBER(EJ365),ISNUMBER(EL365),ISNUMBER(EN365),ISNUMBER(EP365))," - ","Hide Row"),"Row mis-match")</f>
        <v xml:space="preserve"> - </v>
      </c>
    </row>
    <row r="98" spans="3:148" hidden="1">
      <c r="C98" s="28" t="s">
        <v>188</v>
      </c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F98" s="22" t="b">
        <f t="shared" si="44"/>
        <v>1</v>
      </c>
      <c r="EH98" s="168">
        <v>32</v>
      </c>
      <c r="EI98" s="22" t="s">
        <v>189</v>
      </c>
      <c r="EJ98" s="168"/>
      <c r="EL98" s="168"/>
      <c r="EN98" s="168"/>
      <c r="EO98"/>
      <c r="EP98" s="168"/>
      <c r="ER98" s="31" t="str">
        <f>IF(C366=C98,IF(OR(SUM(Delta!E98:EE98)&lt;&gt;0,SUM('Avoided Cost Case'!E366:EE366)&lt;&gt;0,ISNUMBER(EH98),ISNUMBER(EJ98),ISNUMBER(EL98),ISNUMBER(EN98),ISNUMBER(EP98),ISNUMBER(EH366),ISNUMBER(EJ366),ISNUMBER(EL366),ISNUMBER(EN366),ISNUMBER(EP366))," - ","Hide Row"),"Row mis-match")</f>
        <v xml:space="preserve"> - </v>
      </c>
    </row>
    <row r="99" spans="3:148" hidden="1">
      <c r="C99" s="28" t="s">
        <v>190</v>
      </c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F99" s="22" t="b">
        <f t="shared" si="44"/>
        <v>1</v>
      </c>
      <c r="EH99" s="168">
        <v>44</v>
      </c>
      <c r="EI99" s="22" t="s">
        <v>191</v>
      </c>
      <c r="EJ99" s="168"/>
      <c r="EL99" s="168"/>
      <c r="EN99" s="168"/>
      <c r="EO99"/>
      <c r="EP99" s="168"/>
      <c r="ER99" s="31" t="str">
        <f>IF(C367=C99,IF(OR(SUM(Delta!E99:EE99)&lt;&gt;0,SUM('Avoided Cost Case'!E367:EE367)&lt;&gt;0,ISNUMBER(EH99),ISNUMBER(EJ99),ISNUMBER(EL99),ISNUMBER(EN99),ISNUMBER(EP99),ISNUMBER(EH367),ISNUMBER(EJ367),ISNUMBER(EL367),ISNUMBER(EN367),ISNUMBER(EP367))," - ","Hide Row"),"Row mis-match")</f>
        <v xml:space="preserve"> - </v>
      </c>
    </row>
    <row r="100" spans="3:148" hidden="1">
      <c r="C100" s="28" t="s">
        <v>192</v>
      </c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F100" s="22" t="b">
        <f t="shared" si="44"/>
        <v>1</v>
      </c>
      <c r="EH100" s="168" t="e">
        <v>#N/A</v>
      </c>
      <c r="EI100" s="22" t="s">
        <v>193</v>
      </c>
      <c r="EJ100" s="168"/>
      <c r="EL100" s="168"/>
      <c r="EN100" s="168"/>
      <c r="EO100"/>
      <c r="EP100" s="168"/>
      <c r="ER100" s="31" t="str">
        <f>IF(C368=C100,IF(OR(SUM(Delta!E100:EE100)&lt;&gt;0,SUM('Avoided Cost Case'!E368:EE368)&lt;&gt;0,ISNUMBER(EH100),ISNUMBER(EJ100),ISNUMBER(EL100),ISNUMBER(EN100),ISNUMBER(EP100),ISNUMBER(EH368),ISNUMBER(EJ368),ISNUMBER(EL368),ISNUMBER(EN368),ISNUMBER(EP368))," - ","Hide Row"),"Row mis-match")</f>
        <v>Hide Row</v>
      </c>
    </row>
    <row r="101" spans="3:148" hidden="1">
      <c r="C101" s="53" t="s">
        <v>194</v>
      </c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F101" s="22" t="b">
        <f t="shared" si="44"/>
        <v>1</v>
      </c>
      <c r="EH101" s="168">
        <v>40</v>
      </c>
      <c r="EI101" s="22" t="s">
        <v>195</v>
      </c>
      <c r="EJ101" s="168">
        <v>41</v>
      </c>
      <c r="EK101" s="22" t="s">
        <v>196</v>
      </c>
      <c r="EL101" s="168">
        <v>42</v>
      </c>
      <c r="EM101" s="22" t="s">
        <v>197</v>
      </c>
      <c r="EN101" s="168">
        <v>43</v>
      </c>
      <c r="EO101" t="s">
        <v>198</v>
      </c>
      <c r="EP101" s="168"/>
      <c r="ER101" s="31" t="str">
        <f>IF(C369=C101,IF(OR(SUM(Delta!E101:EE101)&lt;&gt;0,SUM('Avoided Cost Case'!E369:EE369)&lt;&gt;0,ISNUMBER(EH101),ISNUMBER(EJ101),ISNUMBER(EL101),ISNUMBER(EN101),ISNUMBER(EP101),ISNUMBER(EH369),ISNUMBER(EJ369),ISNUMBER(EL369),ISNUMBER(EN369),ISNUMBER(EP369))," - ","Hide Row"),"Row mis-match")</f>
        <v xml:space="preserve"> - </v>
      </c>
    </row>
    <row r="102" spans="3:148" hidden="1">
      <c r="C102" s="53" t="s">
        <v>199</v>
      </c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F102" s="22" t="b">
        <f t="shared" si="44"/>
        <v>1</v>
      </c>
      <c r="EH102" s="168">
        <v>48</v>
      </c>
      <c r="EI102" s="22" t="s">
        <v>199</v>
      </c>
      <c r="EJ102" s="168"/>
      <c r="EL102" s="168"/>
      <c r="EN102" s="168"/>
      <c r="EO102"/>
      <c r="EP102" s="168"/>
      <c r="ER102" s="31" t="str">
        <f>IF(C370=C102,IF(OR(SUM(Delta!E102:EE102)&lt;&gt;0,SUM('Avoided Cost Case'!E370:EE370)&lt;&gt;0,ISNUMBER(EH102),ISNUMBER(EJ102),ISNUMBER(EL102),ISNUMBER(EN102),ISNUMBER(EP102),ISNUMBER(EH370),ISNUMBER(EJ370),ISNUMBER(EL370),ISNUMBER(EN370),ISNUMBER(EP370))," - ","Hide Row"),"Row mis-match")</f>
        <v xml:space="preserve"> - </v>
      </c>
    </row>
    <row r="103" spans="3:148" hidden="1">
      <c r="C103" s="53" t="s">
        <v>200</v>
      </c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F103" s="22" t="b">
        <f t="shared" si="44"/>
        <v>1</v>
      </c>
      <c r="EH103" s="168" t="e">
        <v>#N/A</v>
      </c>
      <c r="EI103" s="22" t="s">
        <v>201</v>
      </c>
      <c r="EJ103" s="168">
        <v>50</v>
      </c>
      <c r="EK103" s="22" t="s">
        <v>202</v>
      </c>
      <c r="EL103" s="168"/>
      <c r="EN103" s="168"/>
      <c r="EO103"/>
      <c r="EP103" s="168"/>
      <c r="ER103" s="31" t="str">
        <f>IF(C371=C103,IF(OR(SUM(Delta!E103:EE103)&lt;&gt;0,SUM('Avoided Cost Case'!E371:EE371)&lt;&gt;0,ISNUMBER(EH103),ISNUMBER(EJ103),ISNUMBER(EL103),ISNUMBER(EN103),ISNUMBER(EP103),ISNUMBER(EH371),ISNUMBER(EJ371),ISNUMBER(EL371),ISNUMBER(EN371),ISNUMBER(EP371))," - ","Hide Row"),"Row mis-match")</f>
        <v xml:space="preserve"> - </v>
      </c>
    </row>
    <row r="104" spans="3:148" hidden="1">
      <c r="C104" s="28" t="s">
        <v>203</v>
      </c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F104" s="22" t="b">
        <f t="shared" si="44"/>
        <v>1</v>
      </c>
      <c r="EH104" s="168" t="e">
        <v>#N/A</v>
      </c>
      <c r="EI104" s="22" t="s">
        <v>204</v>
      </c>
      <c r="EJ104" s="168" t="e">
        <v>#N/A</v>
      </c>
      <c r="EK104" s="22" t="s">
        <v>205</v>
      </c>
      <c r="EL104" s="168"/>
      <c r="EN104" s="168"/>
      <c r="EO104"/>
      <c r="EP104" s="168"/>
      <c r="ER104" s="31" t="str">
        <f>IF(C372=C104,IF(OR(SUM(Delta!E104:EE104)&lt;&gt;0,SUM('Avoided Cost Case'!E372:EE372)&lt;&gt;0,ISNUMBER(EH104),ISNUMBER(EJ104),ISNUMBER(EL104),ISNUMBER(EN104),ISNUMBER(EP104),ISNUMBER(EH372),ISNUMBER(EJ372),ISNUMBER(EL372),ISNUMBER(EN372),ISNUMBER(EP372))," - ","Hide Row"),"Row mis-match")</f>
        <v>Hide Row</v>
      </c>
    </row>
    <row r="105" spans="3:148" hidden="1">
      <c r="C105" s="28" t="s">
        <v>206</v>
      </c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F105" s="22" t="b">
        <f t="shared" si="44"/>
        <v>1</v>
      </c>
      <c r="EH105" s="168">
        <v>88</v>
      </c>
      <c r="EI105" s="22" t="s">
        <v>206</v>
      </c>
      <c r="EJ105" s="168"/>
      <c r="EL105" s="168"/>
      <c r="EN105" s="168"/>
      <c r="EO105"/>
      <c r="EP105" s="168"/>
      <c r="ER105" s="31" t="str">
        <f>IF(C373=C105,IF(OR(SUM(Delta!E105:EE105)&lt;&gt;0,SUM('Avoided Cost Case'!E373:EE373)&lt;&gt;0,ISNUMBER(EH105),ISNUMBER(EJ105),ISNUMBER(EL105),ISNUMBER(EN105),ISNUMBER(EP105),ISNUMBER(EH373),ISNUMBER(EJ373),ISNUMBER(EL373),ISNUMBER(EN373),ISNUMBER(EP373))," - ","Hide Row"),"Row mis-match")</f>
        <v xml:space="preserve"> - </v>
      </c>
    </row>
    <row r="106" spans="3:148" hidden="1">
      <c r="C106" s="28" t="s">
        <v>207</v>
      </c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F106" s="22" t="b">
        <f t="shared" si="44"/>
        <v>1</v>
      </c>
      <c r="EH106" s="168" t="e">
        <v>#N/A</v>
      </c>
      <c r="EI106" s="28" t="s">
        <v>207</v>
      </c>
      <c r="EJ106" s="168"/>
      <c r="EL106" s="168"/>
      <c r="EN106" s="168"/>
      <c r="EO106"/>
      <c r="EP106" s="168"/>
      <c r="ER106" s="31" t="str">
        <f>IF(C374=C106,IF(OR(SUM(Delta!E106:EE106)&lt;&gt;0,SUM('Avoided Cost Case'!E374:EE374)&lt;&gt;0,ISNUMBER(EH106),ISNUMBER(EJ106),ISNUMBER(EL106),ISNUMBER(EN106),ISNUMBER(EP106),ISNUMBER(EH374),ISNUMBER(EJ374),ISNUMBER(EL374),ISNUMBER(EN374),ISNUMBER(EP374))," - ","Hide Row"),"Row mis-match")</f>
        <v>Hide Row</v>
      </c>
    </row>
    <row r="107" spans="3:148" hidden="1">
      <c r="C107" s="53" t="s">
        <v>208</v>
      </c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F107" s="22" t="b">
        <f t="shared" si="44"/>
        <v>1</v>
      </c>
      <c r="EH107" s="168" t="e">
        <v>#N/A</v>
      </c>
      <c r="EI107" s="53" t="s">
        <v>208</v>
      </c>
      <c r="EJ107" s="168"/>
      <c r="EL107" s="168"/>
      <c r="EN107" s="168"/>
      <c r="EO107"/>
      <c r="EP107" s="168"/>
      <c r="ER107" s="31" t="str">
        <f>IF(C375=C107,IF(OR(SUM(Delta!E107:EE107)&lt;&gt;0,SUM('Avoided Cost Case'!E375:EE375)&lt;&gt;0,ISNUMBER(EH107),ISNUMBER(EJ107),ISNUMBER(EL107),ISNUMBER(EN107),ISNUMBER(EP107),ISNUMBER(EH375),ISNUMBER(EJ375),ISNUMBER(EL375),ISNUMBER(EN375),ISNUMBER(EP375))," - ","Hide Row"),"Row mis-match")</f>
        <v>Hide Row</v>
      </c>
    </row>
    <row r="108" spans="3:148" hidden="1">
      <c r="C108" s="28" t="s">
        <v>209</v>
      </c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F108" s="22" t="b">
        <f t="shared" si="44"/>
        <v>1</v>
      </c>
      <c r="EH108" s="168">
        <v>104</v>
      </c>
      <c r="EI108" s="22" t="s">
        <v>210</v>
      </c>
      <c r="EJ108" s="168"/>
      <c r="EL108" s="168"/>
      <c r="EN108" s="168"/>
      <c r="EO108"/>
      <c r="EP108" s="168"/>
      <c r="ER108" s="31" t="str">
        <f>IF(C376=C108,IF(OR(SUM(Delta!E108:EE108)&lt;&gt;0,SUM('Avoided Cost Case'!E376:EE376)&lt;&gt;0,ISNUMBER(EH108),ISNUMBER(EJ108),ISNUMBER(EL108),ISNUMBER(EN108),ISNUMBER(EP108),ISNUMBER(EH376),ISNUMBER(EJ376),ISNUMBER(EL376),ISNUMBER(EN376),ISNUMBER(EP376))," - ","Hide Row"),"Row mis-match")</f>
        <v xml:space="preserve"> - </v>
      </c>
    </row>
    <row r="109" spans="3:148" hidden="1">
      <c r="C109" s="28" t="s">
        <v>211</v>
      </c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F109" s="22" t="b">
        <f t="shared" si="44"/>
        <v>1</v>
      </c>
      <c r="EH109" s="168">
        <v>105</v>
      </c>
      <c r="EI109" s="22" t="s">
        <v>212</v>
      </c>
      <c r="EJ109" s="168"/>
      <c r="EL109" s="168"/>
      <c r="EN109" s="168"/>
      <c r="EO109"/>
      <c r="EP109" s="168"/>
      <c r="ER109" s="31" t="str">
        <f>IF(C377=C109,IF(OR(SUM(Delta!E109:EE109)&lt;&gt;0,SUM('Avoided Cost Case'!E377:EE377)&lt;&gt;0,ISNUMBER(EH109),ISNUMBER(EJ109),ISNUMBER(EL109),ISNUMBER(EN109),ISNUMBER(EP109),ISNUMBER(EH377),ISNUMBER(EJ377),ISNUMBER(EL377),ISNUMBER(EN377),ISNUMBER(EP377))," - ","Hide Row"),"Row mis-match")</f>
        <v xml:space="preserve"> - </v>
      </c>
    </row>
    <row r="110" spans="3:148" hidden="1">
      <c r="C110" s="28" t="s">
        <v>213</v>
      </c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F110" s="22" t="b">
        <f t="shared" si="44"/>
        <v>1</v>
      </c>
      <c r="EH110" s="168">
        <v>110</v>
      </c>
      <c r="EI110" s="28" t="s">
        <v>213</v>
      </c>
      <c r="EJ110" s="168"/>
      <c r="EL110" s="168"/>
      <c r="EN110" s="168"/>
      <c r="EO110"/>
      <c r="EP110" s="168"/>
      <c r="ER110" s="31" t="str">
        <f>IF(C378=C110,IF(OR(SUM(Delta!E110:EE110)&lt;&gt;0,SUM('Avoided Cost Case'!E378:EE378)&lt;&gt;0,ISNUMBER(EH110),ISNUMBER(EJ110),ISNUMBER(EL110),ISNUMBER(EN110),ISNUMBER(EP110),ISNUMBER(EH378),ISNUMBER(EJ378),ISNUMBER(EL378),ISNUMBER(EN378),ISNUMBER(EP378))," - ","Hide Row"),"Row mis-match")</f>
        <v xml:space="preserve"> - </v>
      </c>
    </row>
    <row r="111" spans="3:148" hidden="1">
      <c r="C111" s="53" t="s">
        <v>214</v>
      </c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F111" s="22" t="b">
        <f t="shared" si="44"/>
        <v>1</v>
      </c>
      <c r="EH111" s="168" t="e">
        <v>#N/A</v>
      </c>
      <c r="EI111" s="53" t="s">
        <v>214</v>
      </c>
      <c r="EJ111" s="168"/>
      <c r="EL111" s="168"/>
      <c r="EN111" s="168"/>
      <c r="EO111"/>
      <c r="EP111" s="168"/>
      <c r="ER111" s="31" t="str">
        <f>IF(C379=C111,IF(OR(SUM(Delta!E111:EE111)&lt;&gt;0,SUM('Avoided Cost Case'!E379:EE379)&lt;&gt;0,ISNUMBER(EH111),ISNUMBER(EJ111),ISNUMBER(EL111),ISNUMBER(EN111),ISNUMBER(EP111),ISNUMBER(EH379),ISNUMBER(EJ379),ISNUMBER(EL379),ISNUMBER(EN379),ISNUMBER(EP379))," - ","Hide Row"),"Row mis-match")</f>
        <v>Hide Row</v>
      </c>
    </row>
    <row r="112" spans="3:148" hidden="1">
      <c r="C112" s="28" t="s">
        <v>215</v>
      </c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F112" s="22" t="b">
        <f t="shared" si="44"/>
        <v>1</v>
      </c>
      <c r="EH112" s="168">
        <v>101</v>
      </c>
      <c r="EI112" s="22" t="s">
        <v>216</v>
      </c>
      <c r="EJ112" s="168">
        <v>117</v>
      </c>
      <c r="EK112" s="22" t="s">
        <v>217</v>
      </c>
      <c r="EL112" s="168">
        <v>25</v>
      </c>
      <c r="EM112" s="22" t="s">
        <v>218</v>
      </c>
      <c r="EN112" s="168" t="e">
        <v>#N/A</v>
      </c>
      <c r="EO112" t="s">
        <v>219</v>
      </c>
      <c r="EP112" s="168"/>
      <c r="ER112" s="31" t="str">
        <f>IF(C380=C112,IF(OR(SUM(Delta!E112:EE112)&lt;&gt;0,SUM('Avoided Cost Case'!E380:EE380)&lt;&gt;0,ISNUMBER(EH112),ISNUMBER(EJ112),ISNUMBER(EL112),ISNUMBER(EN112),ISNUMBER(EP112),ISNUMBER(EH380),ISNUMBER(EJ380),ISNUMBER(EL380),ISNUMBER(EN380),ISNUMBER(EP380))," - ","Hide Row"),"Row mis-match")</f>
        <v xml:space="preserve"> - </v>
      </c>
    </row>
    <row r="113" spans="3:148" hidden="1">
      <c r="C113" s="28" t="s">
        <v>220</v>
      </c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F113" s="22" t="b">
        <f t="shared" si="44"/>
        <v>1</v>
      </c>
      <c r="EH113" s="168">
        <v>116</v>
      </c>
      <c r="EI113" s="22" t="s">
        <v>220</v>
      </c>
      <c r="EJ113" s="168"/>
      <c r="EL113" s="168"/>
      <c r="EN113" s="168"/>
      <c r="EO113"/>
      <c r="EP113" s="168"/>
      <c r="ER113" s="31" t="str">
        <f>IF(C381=C113,IF(OR(SUM(Delta!E113:EE113)&lt;&gt;0,SUM('Avoided Cost Case'!E381:EE381)&lt;&gt;0,ISNUMBER(EH113),ISNUMBER(EJ113),ISNUMBER(EL113),ISNUMBER(EN113),ISNUMBER(EP113),ISNUMBER(EH381),ISNUMBER(EJ381),ISNUMBER(EL381),ISNUMBER(EN381),ISNUMBER(EP381))," - ","Hide Row"),"Row mis-match")</f>
        <v xml:space="preserve"> - </v>
      </c>
    </row>
    <row r="114" spans="3:148" hidden="1">
      <c r="C114" s="28" t="s">
        <v>221</v>
      </c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F114" s="22" t="b">
        <f t="shared" si="44"/>
        <v>1</v>
      </c>
      <c r="EH114" s="168" t="e">
        <v>#N/A</v>
      </c>
      <c r="EI114" s="22" t="s">
        <v>221</v>
      </c>
      <c r="EJ114" s="168"/>
      <c r="EL114" s="168"/>
      <c r="EM114"/>
      <c r="EN114" s="168"/>
      <c r="EO114"/>
      <c r="EP114" s="168"/>
      <c r="ER114" s="31" t="str">
        <f>IF(C382=C114,IF(OR(SUM(Delta!E114:EE114)&lt;&gt;0,SUM('Avoided Cost Case'!E382:EE382)&lt;&gt;0,ISNUMBER(EH114),ISNUMBER(EJ114),ISNUMBER(EL114),ISNUMBER(EN114),ISNUMBER(EP114),ISNUMBER(EH382),ISNUMBER(EJ382),ISNUMBER(EL382),ISNUMBER(EN382),ISNUMBER(EP382))," - ","Hide Row"),"Row mis-match")</f>
        <v>Hide Row</v>
      </c>
    </row>
    <row r="115" spans="3:148" hidden="1">
      <c r="C115" s="28" t="s">
        <v>222</v>
      </c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F115" s="22" t="b">
        <f t="shared" si="44"/>
        <v>1</v>
      </c>
      <c r="EH115" s="168">
        <v>122</v>
      </c>
      <c r="EI115" s="22" t="s">
        <v>222</v>
      </c>
      <c r="EJ115" s="168"/>
      <c r="EL115" s="168"/>
      <c r="EM115"/>
      <c r="EN115" s="168"/>
      <c r="EO115"/>
      <c r="EP115" s="168"/>
      <c r="ER115" s="31" t="str">
        <f>IF(C383=C115,IF(OR(SUM(Delta!E115:EE115)&lt;&gt;0,SUM('Avoided Cost Case'!E383:EE383)&lt;&gt;0,ISNUMBER(EH115),ISNUMBER(EJ115),ISNUMBER(EL115),ISNUMBER(EN115),ISNUMBER(EP115),ISNUMBER(EH383),ISNUMBER(EJ383),ISNUMBER(EL383),ISNUMBER(EN383),ISNUMBER(EP383))," - ","Hide Row"),"Row mis-match")</f>
        <v xml:space="preserve"> - </v>
      </c>
    </row>
    <row r="116" spans="3:148" hidden="1">
      <c r="C116" s="28" t="s">
        <v>223</v>
      </c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F116" s="22" t="b">
        <f t="shared" si="44"/>
        <v>1</v>
      </c>
      <c r="EH116" s="168">
        <v>133</v>
      </c>
      <c r="EI116" s="22" t="s">
        <v>223</v>
      </c>
      <c r="EJ116" s="168"/>
      <c r="EL116" s="168"/>
      <c r="EM116"/>
      <c r="EN116" s="168"/>
      <c r="EO116"/>
      <c r="EP116" s="168"/>
      <c r="ER116" s="31" t="str">
        <f>IF(C384=C116,IF(OR(SUM(Delta!E116:EE116)&lt;&gt;0,SUM('Avoided Cost Case'!E384:EE384)&lt;&gt;0,ISNUMBER(EH116),ISNUMBER(EJ116),ISNUMBER(EL116),ISNUMBER(EN116),ISNUMBER(EP116),ISNUMBER(EH384),ISNUMBER(EJ384),ISNUMBER(EL384),ISNUMBER(EN384),ISNUMBER(EP384))," - ","Hide Row"),"Row mis-match")</f>
        <v xml:space="preserve"> - </v>
      </c>
    </row>
    <row r="117" spans="3:148" hidden="1">
      <c r="C117" s="28" t="s">
        <v>224</v>
      </c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F117" s="22" t="b">
        <f t="shared" si="44"/>
        <v>1</v>
      </c>
      <c r="EH117" s="168">
        <v>134</v>
      </c>
      <c r="EI117" s="22" t="s">
        <v>224</v>
      </c>
      <c r="EJ117" s="168"/>
      <c r="EL117" s="168"/>
      <c r="EM117"/>
      <c r="EN117" s="168"/>
      <c r="EO117"/>
      <c r="EP117" s="168"/>
      <c r="ER117" s="31" t="str">
        <f>IF(C385=C117,IF(OR(SUM(Delta!E117:EE117)&lt;&gt;0,SUM('Avoided Cost Case'!E385:EE385)&lt;&gt;0,ISNUMBER(EH117),ISNUMBER(EJ117),ISNUMBER(EL117),ISNUMBER(EN117),ISNUMBER(EP117),ISNUMBER(EH385),ISNUMBER(EJ385),ISNUMBER(EL385),ISNUMBER(EN385),ISNUMBER(EP385))," - ","Hide Row"),"Row mis-match")</f>
        <v xml:space="preserve"> - </v>
      </c>
    </row>
    <row r="118" spans="3:148" hidden="1">
      <c r="C118" s="53" t="s">
        <v>225</v>
      </c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F118" s="22" t="b">
        <f t="shared" si="44"/>
        <v>1</v>
      </c>
      <c r="EH118" s="168">
        <v>147</v>
      </c>
      <c r="EI118" s="22" t="s">
        <v>225</v>
      </c>
      <c r="EJ118" s="168" t="e">
        <v>#N/A</v>
      </c>
      <c r="EK118" s="22" t="s">
        <v>226</v>
      </c>
      <c r="EL118" s="168"/>
      <c r="EM118"/>
      <c r="EN118" s="168"/>
      <c r="EO118"/>
      <c r="EP118" s="168"/>
      <c r="ER118" s="31" t="str">
        <f>IF(C386=C118,IF(OR(SUM(Delta!E118:EE118)&lt;&gt;0,SUM('Avoided Cost Case'!E386:EE386)&lt;&gt;0,ISNUMBER(EH118),ISNUMBER(EJ118),ISNUMBER(EL118),ISNUMBER(EN118),ISNUMBER(EP118),ISNUMBER(EH386),ISNUMBER(EJ386),ISNUMBER(EL386),ISNUMBER(EN386),ISNUMBER(EP386))," - ","Hide Row"),"Row mis-match")</f>
        <v xml:space="preserve"> - </v>
      </c>
    </row>
    <row r="119" spans="3:148" hidden="1">
      <c r="C119" s="28" t="s">
        <v>227</v>
      </c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F119" s="22" t="b">
        <f t="shared" si="44"/>
        <v>1</v>
      </c>
      <c r="EH119" s="168" t="e">
        <v>#N/A</v>
      </c>
      <c r="EI119" s="87" t="s">
        <v>228</v>
      </c>
      <c r="EJ119" s="168"/>
      <c r="EL119" s="168"/>
      <c r="EN119" s="168"/>
      <c r="EO119"/>
      <c r="EP119" s="168"/>
      <c r="ER119" s="31" t="str">
        <f>IF(C387=C119,IF(OR(SUM(Delta!E119:EE119)&lt;&gt;0,SUM('Avoided Cost Case'!E387:EE387)&lt;&gt;0,ISNUMBER(EH119),ISNUMBER(EJ119),ISNUMBER(EL119),ISNUMBER(EN119),ISNUMBER(EP119),ISNUMBER(EH387),ISNUMBER(EJ387),ISNUMBER(EL387),ISNUMBER(EN387),ISNUMBER(EP387))," - ","Hide Row"),"Row mis-match")</f>
        <v>Hide Row</v>
      </c>
    </row>
    <row r="120" spans="3:148" hidden="1">
      <c r="C120" s="28" t="s">
        <v>229</v>
      </c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F120" s="22" t="b">
        <f t="shared" si="44"/>
        <v>1</v>
      </c>
      <c r="EH120" s="168">
        <v>157</v>
      </c>
      <c r="EI120" s="22" t="s">
        <v>230</v>
      </c>
      <c r="EJ120" s="168"/>
      <c r="EL120" s="168"/>
      <c r="EN120" s="168"/>
      <c r="EP120" s="168"/>
      <c r="ER120" s="31" t="str">
        <f>IF(C388=C120,IF(OR(SUM(Delta!E120:EE120)&lt;&gt;0,SUM('Avoided Cost Case'!E388:EE388)&lt;&gt;0,ISNUMBER(EH120),ISNUMBER(EJ120),ISNUMBER(EL120),ISNUMBER(EN120),ISNUMBER(EP120),ISNUMBER(EH388),ISNUMBER(EJ388),ISNUMBER(EL388),ISNUMBER(EN388),ISNUMBER(EP388))," - ","Hide Row"),"Row mis-match")</f>
        <v xml:space="preserve"> - </v>
      </c>
    </row>
    <row r="121" spans="3:148" hidden="1">
      <c r="C121" s="28" t="s">
        <v>231</v>
      </c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F121" s="22" t="b">
        <f t="shared" si="44"/>
        <v>1</v>
      </c>
      <c r="EH121" s="168">
        <v>161</v>
      </c>
      <c r="EI121" s="22" t="s">
        <v>232</v>
      </c>
      <c r="EJ121" s="168">
        <v>160</v>
      </c>
      <c r="EK121" s="22" t="s">
        <v>233</v>
      </c>
      <c r="EL121" s="168"/>
      <c r="EN121" s="168"/>
      <c r="EP121" s="168"/>
      <c r="ER121" s="31" t="str">
        <f>IF(C389=C121,IF(OR(SUM(Delta!E121:EE121)&lt;&gt;0,SUM('Avoided Cost Case'!E389:EE389)&lt;&gt;0,ISNUMBER(EH121),ISNUMBER(EJ121),ISNUMBER(EL121),ISNUMBER(EN121),ISNUMBER(EP121),ISNUMBER(EH389),ISNUMBER(EJ389),ISNUMBER(EL389),ISNUMBER(EN389),ISNUMBER(EP389))," - ","Hide Row"),"Row mis-match")</f>
        <v xml:space="preserve"> - </v>
      </c>
    </row>
    <row r="122" spans="3:148" hidden="1">
      <c r="C122" s="28" t="s">
        <v>234</v>
      </c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F122" s="22" t="b">
        <f t="shared" si="44"/>
        <v>1</v>
      </c>
      <c r="EH122" s="168" t="e">
        <v>#N/A</v>
      </c>
      <c r="EI122" s="22" t="s">
        <v>234</v>
      </c>
      <c r="EJ122" s="168"/>
      <c r="EL122" s="168"/>
      <c r="EN122" s="168"/>
      <c r="EP122" s="168"/>
      <c r="ER122" s="31" t="str">
        <f>IF(C390=C122,IF(OR(SUM(Delta!E122:EE122)&lt;&gt;0,SUM('Avoided Cost Case'!E390:EE390)&lt;&gt;0,ISNUMBER(EH122),ISNUMBER(EJ122),ISNUMBER(EL122),ISNUMBER(EN122),ISNUMBER(EP122),ISNUMBER(EH390),ISNUMBER(EJ390),ISNUMBER(EL390),ISNUMBER(EN390),ISNUMBER(EP390))," - ","Hide Row"),"Row mis-match")</f>
        <v>Hide Row</v>
      </c>
    </row>
    <row r="123" spans="3:148" hidden="1">
      <c r="C123" s="28" t="s">
        <v>235</v>
      </c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F123" s="22" t="b">
        <f t="shared" si="44"/>
        <v>1</v>
      </c>
      <c r="EH123" s="168">
        <v>162</v>
      </c>
      <c r="EI123" s="22" t="s">
        <v>235</v>
      </c>
      <c r="EJ123" s="168"/>
      <c r="EL123" s="168"/>
      <c r="EN123" s="168"/>
      <c r="EP123" s="168"/>
      <c r="ER123" s="31" t="str">
        <f>IF(C391=C123,IF(OR(SUM(Delta!E123:EE123)&lt;&gt;0,SUM('Avoided Cost Case'!E391:EE391)&lt;&gt;0,ISNUMBER(EH123),ISNUMBER(EJ123),ISNUMBER(EL123),ISNUMBER(EN123),ISNUMBER(EP123),ISNUMBER(EH391),ISNUMBER(EJ391),ISNUMBER(EL391),ISNUMBER(EN391),ISNUMBER(EP391))," - ","Hide Row"),"Row mis-match")</f>
        <v xml:space="preserve"> - </v>
      </c>
    </row>
    <row r="124" spans="3:148" hidden="1">
      <c r="C124" s="28" t="s">
        <v>236</v>
      </c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F124" s="22" t="b">
        <f t="shared" si="44"/>
        <v>1</v>
      </c>
      <c r="EH124" s="168">
        <v>164</v>
      </c>
      <c r="EI124" s="28" t="s">
        <v>236</v>
      </c>
      <c r="EJ124" s="168"/>
      <c r="EL124" s="168"/>
      <c r="EN124" s="168"/>
      <c r="EP124" s="168"/>
      <c r="ER124" s="31" t="str">
        <f>IF(C392=C124,IF(OR(SUM(Delta!E124:EE124)&lt;&gt;0,SUM('Avoided Cost Case'!E392:EE392)&lt;&gt;0,ISNUMBER(EH124),ISNUMBER(EJ124),ISNUMBER(EL124),ISNUMBER(EN124),ISNUMBER(EP124),ISNUMBER(EH392),ISNUMBER(EJ392),ISNUMBER(EL392),ISNUMBER(EN392),ISNUMBER(EP392))," - ","Hide Row"),"Row mis-match")</f>
        <v xml:space="preserve"> - </v>
      </c>
    </row>
    <row r="125" spans="3:148" hidden="1">
      <c r="C125" s="28" t="s">
        <v>237</v>
      </c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F125" s="22" t="b">
        <f t="shared" si="44"/>
        <v>1</v>
      </c>
      <c r="EH125" s="168" t="e">
        <v>#N/A</v>
      </c>
      <c r="EI125" s="28" t="s">
        <v>237</v>
      </c>
      <c r="EJ125" s="168"/>
      <c r="EL125" s="168"/>
      <c r="EN125" s="168"/>
      <c r="EP125" s="168"/>
      <c r="ER125" s="31" t="str">
        <f>IF(C393=C125,IF(OR(SUM(Delta!E125:EE125)&lt;&gt;0,SUM('Avoided Cost Case'!E393:EE393)&lt;&gt;0,ISNUMBER(EH125),ISNUMBER(EJ125),ISNUMBER(EL125),ISNUMBER(EN125),ISNUMBER(EP125),ISNUMBER(EH393),ISNUMBER(EJ393),ISNUMBER(EL393),ISNUMBER(EN393),ISNUMBER(EP393))," - ","Hide Row"),"Row mis-match")</f>
        <v>Hide Row</v>
      </c>
    </row>
    <row r="126" spans="3:148" hidden="1">
      <c r="C126" s="28" t="s">
        <v>238</v>
      </c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F126" s="22" t="b">
        <f t="shared" si="44"/>
        <v>1</v>
      </c>
      <c r="EH126" s="168">
        <v>174</v>
      </c>
      <c r="EI126" s="28" t="s">
        <v>239</v>
      </c>
      <c r="EJ126" s="168">
        <v>120</v>
      </c>
      <c r="EK126" s="28" t="s">
        <v>240</v>
      </c>
      <c r="EL126" s="168"/>
      <c r="EN126" s="168"/>
      <c r="EP126" s="168"/>
      <c r="ER126" s="31" t="str">
        <f>IF(C394=C126,IF(OR(SUM(Delta!E126:EE126)&lt;&gt;0,SUM('Avoided Cost Case'!E394:EE394)&lt;&gt;0,ISNUMBER(EH126),ISNUMBER(EJ126),ISNUMBER(EL126),ISNUMBER(EN126),ISNUMBER(EP126),ISNUMBER(EH394),ISNUMBER(EJ394),ISNUMBER(EL394),ISNUMBER(EN394),ISNUMBER(EP394))," - ","Hide Row"),"Row mis-match")</f>
        <v xml:space="preserve"> - </v>
      </c>
    </row>
    <row r="127" spans="3:148" hidden="1">
      <c r="C127" s="28" t="s">
        <v>241</v>
      </c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F127" s="22" t="b">
        <f t="shared" si="44"/>
        <v>1</v>
      </c>
      <c r="EH127" s="168">
        <v>179</v>
      </c>
      <c r="EI127" s="28" t="s">
        <v>241</v>
      </c>
      <c r="EJ127" s="168"/>
      <c r="EL127" s="168"/>
      <c r="EN127" s="168"/>
      <c r="EP127" s="168"/>
      <c r="ER127" s="31" t="str">
        <f>IF(C395=C127,IF(OR(SUM(Delta!E127:EE127)&lt;&gt;0,SUM('Avoided Cost Case'!E395:EE395)&lt;&gt;0,ISNUMBER(EH127),ISNUMBER(EJ127),ISNUMBER(EL127),ISNUMBER(EN127),ISNUMBER(EP127),ISNUMBER(EH395),ISNUMBER(EJ395),ISNUMBER(EL395),ISNUMBER(EN395),ISNUMBER(EP395))," - ","Hide Row"),"Row mis-match")</f>
        <v xml:space="preserve"> - </v>
      </c>
    </row>
    <row r="128" spans="3:148" hidden="1">
      <c r="C128" s="28" t="s">
        <v>242</v>
      </c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F128" s="22" t="b">
        <f t="shared" si="44"/>
        <v>1</v>
      </c>
      <c r="EH128" s="168">
        <v>64</v>
      </c>
      <c r="EI128" s="22" t="s">
        <v>243</v>
      </c>
      <c r="EJ128" s="168">
        <v>65</v>
      </c>
      <c r="EK128" s="22" t="s">
        <v>244</v>
      </c>
      <c r="EL128" s="168">
        <v>78</v>
      </c>
      <c r="EM128" s="22" t="s">
        <v>245</v>
      </c>
      <c r="EN128" s="168"/>
      <c r="EP128" s="168"/>
      <c r="ER128" s="31" t="str">
        <f>IF(C396=C128,IF(OR(SUM(Delta!E128:EE128)&lt;&gt;0,SUM('Avoided Cost Case'!E396:EE396)&lt;&gt;0,ISNUMBER(EH128),ISNUMBER(EJ128),ISNUMBER(EL128),ISNUMBER(EN128),ISNUMBER(EP128),ISNUMBER(EH396),ISNUMBER(EJ396),ISNUMBER(EL396),ISNUMBER(EN396),ISNUMBER(EP396))," - ","Hide Row"),"Row mis-match")</f>
        <v xml:space="preserve"> - </v>
      </c>
    </row>
    <row r="129" spans="1:148" ht="15" hidden="1">
      <c r="C129" s="28" t="s">
        <v>246</v>
      </c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  <c r="DZ129" s="171"/>
      <c r="EA129" s="171"/>
      <c r="EB129" s="171"/>
      <c r="EC129" s="171"/>
      <c r="ED129" s="171"/>
      <c r="EF129" s="22" t="b">
        <f t="shared" si="44"/>
        <v>1</v>
      </c>
      <c r="EH129" s="168">
        <v>177</v>
      </c>
      <c r="EI129" s="22" t="s">
        <v>247</v>
      </c>
      <c r="EJ129" s="168" t="e">
        <v>#N/A</v>
      </c>
      <c r="EK129" s="22" t="s">
        <v>248</v>
      </c>
      <c r="EL129" s="168"/>
      <c r="EN129" s="168"/>
      <c r="EP129" s="168"/>
      <c r="ER129" s="31" t="str">
        <f>IF(C397=C129,IF(OR(SUM(Delta!E129:EE129)&lt;&gt;0,SUM('Avoided Cost Case'!E397:EE397)&lt;&gt;0,ISNUMBER(EH129),ISNUMBER(EJ129),ISNUMBER(EL129),ISNUMBER(EN129),ISNUMBER(EP129),ISNUMBER(EH397),ISNUMBER(EJ397),ISNUMBER(EL397),ISNUMBER(EN397),ISNUMBER(EP397))," - ","Hide Row"),"Row mis-match")</f>
        <v xml:space="preserve"> - </v>
      </c>
    </row>
    <row r="130" spans="1:148" hidden="1">
      <c r="A130" s="52"/>
      <c r="B130" s="24"/>
      <c r="C130" s="53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24"/>
      <c r="EF130" s="24"/>
      <c r="EG130" s="180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55"/>
    </row>
    <row r="131" spans="1:148" hidden="1">
      <c r="A131" s="52"/>
      <c r="B131" s="24" t="s">
        <v>249</v>
      </c>
      <c r="C131" s="53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24"/>
      <c r="EG131" s="180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55"/>
    </row>
    <row r="132" spans="1:148" hidden="1">
      <c r="A132" s="52"/>
      <c r="B132" s="24"/>
      <c r="C132" s="53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24"/>
      <c r="EF132" s="24"/>
      <c r="EG132" s="180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55"/>
    </row>
    <row r="133" spans="1:148" hidden="1">
      <c r="A133" s="193"/>
      <c r="B133" s="25" t="s">
        <v>250</v>
      </c>
      <c r="C133" s="35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24"/>
      <c r="EF133" s="24"/>
      <c r="EG133" s="180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55"/>
    </row>
    <row r="134" spans="1:148" hidden="1">
      <c r="A134" s="193"/>
      <c r="B134" s="25"/>
      <c r="C134" s="35" t="s">
        <v>251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24"/>
      <c r="EF134" s="22" t="b">
        <f>C402=C134</f>
        <v>1</v>
      </c>
      <c r="EH134" s="168">
        <v>31</v>
      </c>
      <c r="EI134" s="194" t="s">
        <v>252</v>
      </c>
      <c r="EJ134" s="168"/>
      <c r="EK134" s="195"/>
      <c r="EL134" s="168" t="e">
        <v>#N/A</v>
      </c>
      <c r="EM134" s="22" t="s">
        <v>253</v>
      </c>
      <c r="EN134" s="168"/>
      <c r="EP134" s="169"/>
      <c r="ER134" s="31" t="str">
        <f>IF(C402=C134,IF(OR(SUM(Delta!E134:EE134)&lt;&gt;0,ISNUMBER(EH134),ISNUMBER(EJ134),ISNUMBER(EL134),ISNUMBER(EN134),ISNUMBER(EP134),ISNUMBER(EH402),ISNUMBER(EN402),ISNUMBER(EP402))," - ","Hide Row"),"Row mis-match")</f>
        <v xml:space="preserve"> - </v>
      </c>
    </row>
    <row r="135" spans="1:148" hidden="1">
      <c r="A135" s="8"/>
      <c r="B135" s="58"/>
      <c r="C135" s="28" t="s">
        <v>254</v>
      </c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F135" s="22" t="b">
        <f>C403=C135</f>
        <v>1</v>
      </c>
      <c r="EH135" s="168">
        <v>68</v>
      </c>
      <c r="EI135" s="196" t="s">
        <v>254</v>
      </c>
      <c r="EJ135" s="168"/>
      <c r="EL135" s="168"/>
      <c r="EN135" s="168"/>
      <c r="EP135" s="169"/>
      <c r="ER135" s="31" t="str">
        <f>IF(C403=C135,IF(OR(SUM(Delta!E135:EE135)&lt;&gt;0,ISNUMBER(EH135),ISNUMBER(EJ135),ISNUMBER(EL135),ISNUMBER(EN135),ISNUMBER(EP135),ISNUMBER(EH403),ISNUMBER(EN403),ISNUMBER(EP403))," - ","Hide Row"),"Row mis-match")</f>
        <v xml:space="preserve"> - </v>
      </c>
    </row>
    <row r="136" spans="1:148" s="25" customFormat="1" hidden="1">
      <c r="A136" s="8"/>
      <c r="B136" s="58"/>
      <c r="C136" s="28" t="s">
        <v>255</v>
      </c>
      <c r="D136" s="22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58"/>
      <c r="EF136" s="22" t="b">
        <f>C404=C136</f>
        <v>1</v>
      </c>
      <c r="EG136" s="134"/>
      <c r="EH136" s="168">
        <v>66</v>
      </c>
      <c r="EI136" s="196" t="s">
        <v>256</v>
      </c>
      <c r="EJ136" s="168"/>
      <c r="EK136" s="22"/>
      <c r="EL136" s="168"/>
      <c r="EM136" s="22"/>
      <c r="EN136" s="168"/>
      <c r="EO136" s="22"/>
      <c r="EP136" s="169"/>
      <c r="EQ136" s="22"/>
      <c r="ER136" s="31" t="str">
        <f>IF(C404=C136,IF(OR(SUM(Delta!E136:EE136)&lt;&gt;0,ISNUMBER(EH136),ISNUMBER(EJ136),ISNUMBER(EL136),ISNUMBER(EN136),ISNUMBER(EP136),ISNUMBER(EH404),ISNUMBER(EN404),ISNUMBER(EP404))," - ","Hide Row"),"Row mis-match")</f>
        <v xml:space="preserve"> - </v>
      </c>
    </row>
    <row r="137" spans="1:148" s="25" customFormat="1" ht="15" hidden="1">
      <c r="A137" s="8"/>
      <c r="B137" s="58"/>
      <c r="C137" s="28" t="s">
        <v>257</v>
      </c>
      <c r="D137" s="22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  <c r="DZ137" s="171"/>
      <c r="EA137" s="171"/>
      <c r="EB137" s="171"/>
      <c r="EC137" s="171"/>
      <c r="ED137" s="171"/>
      <c r="EE137" s="58"/>
      <c r="EF137" s="22" t="b">
        <f>C405=C137</f>
        <v>1</v>
      </c>
      <c r="EG137" s="134"/>
      <c r="EH137" s="168">
        <v>67</v>
      </c>
      <c r="EI137" s="196" t="s">
        <v>258</v>
      </c>
      <c r="EJ137" s="168"/>
      <c r="EK137" s="22"/>
      <c r="EL137" s="168"/>
      <c r="EM137" s="22"/>
      <c r="EN137" s="168"/>
      <c r="EO137" s="22"/>
      <c r="EP137" s="169"/>
      <c r="EQ137" s="22"/>
      <c r="ER137" s="31" t="str">
        <f>IF(C405=C137,IF(OR(SUM(Delta!E137:EE137)&lt;&gt;0,ISNUMBER(EH137),ISNUMBER(EJ137),ISNUMBER(EL137),ISNUMBER(EN137),ISNUMBER(EP137),ISNUMBER(EH405),ISNUMBER(EN405),ISNUMBER(EP405))," - ","Hide Row"),"Row mis-match")</f>
        <v xml:space="preserve"> - </v>
      </c>
    </row>
    <row r="138" spans="1:148" hidden="1">
      <c r="A138" s="193"/>
      <c r="B138" s="25"/>
      <c r="C138" s="35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24"/>
      <c r="EF138" s="24"/>
      <c r="EG138" s="180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55"/>
    </row>
    <row r="139" spans="1:148" hidden="1">
      <c r="A139" s="193"/>
      <c r="B139" s="25" t="s">
        <v>259</v>
      </c>
      <c r="C139" s="35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55"/>
    </row>
    <row r="140" spans="1:148" hidden="1">
      <c r="A140" s="193"/>
      <c r="B140" s="25"/>
      <c r="C140" s="35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24"/>
      <c r="EF140" s="24"/>
      <c r="EG140" s="180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55"/>
    </row>
    <row r="141" spans="1:148" hidden="1">
      <c r="A141" s="8"/>
      <c r="B141" s="58" t="s">
        <v>260</v>
      </c>
      <c r="C141" s="2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</row>
    <row r="142" spans="1:148" hidden="1"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82"/>
      <c r="EB142" s="82"/>
      <c r="EC142" s="82"/>
      <c r="ED142" s="82"/>
      <c r="EH142" s="168" t="e">
        <v>#N/A</v>
      </c>
      <c r="EI142" s="22" t="s">
        <v>261</v>
      </c>
      <c r="EJ142" s="168" t="e">
        <v>#N/A</v>
      </c>
      <c r="EK142" s="22" t="s">
        <v>262</v>
      </c>
    </row>
    <row r="143" spans="1:148" hidden="1">
      <c r="B143" s="22" t="s">
        <v>263</v>
      </c>
      <c r="E143" s="19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  <c r="EC143" s="197"/>
      <c r="ED143" s="197"/>
    </row>
    <row r="144" spans="1:148" hidden="1">
      <c r="C144" s="23" t="s">
        <v>264</v>
      </c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F144" s="22" t="b">
        <f t="shared" ref="EF144:EF154" si="45">C412=C144</f>
        <v>1</v>
      </c>
      <c r="EH144" s="168">
        <v>1</v>
      </c>
      <c r="EI144" s="22" t="s">
        <v>265</v>
      </c>
      <c r="EJ144" s="168">
        <v>2</v>
      </c>
      <c r="EK144" s="22" t="s">
        <v>266</v>
      </c>
      <c r="EL144" s="168"/>
      <c r="EN144" s="168"/>
      <c r="EP144" s="168"/>
      <c r="ER144" s="31" t="str">
        <f>IF(C412=C144,IF(OR(SUM(Delta!E144:EE144)&lt;&gt;0,SUM('Avoided Cost Case'!E412:EE412)&lt;&gt;0,ISNUMBER(EH144),ISNUMBER(EJ144),ISNUMBER(EL144),ISNUMBER(EN144),ISNUMBER(EP144),ISNUMBER(EH412),ISNUMBER(EJ412),ISNUMBER(EL412),ISNUMBER(EN412),ISNUMBER(EP412))," - ","Hide Row"),"Row mis-match")</f>
        <v xml:space="preserve"> - </v>
      </c>
    </row>
    <row r="145" spans="2:148" hidden="1">
      <c r="C145" s="28" t="s">
        <v>267</v>
      </c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F145" s="22" t="b">
        <f t="shared" si="45"/>
        <v>1</v>
      </c>
      <c r="EH145" s="168" t="e">
        <v>#N/A</v>
      </c>
      <c r="EI145" s="22" t="s">
        <v>268</v>
      </c>
      <c r="EJ145" s="168" t="e">
        <v>#N/A</v>
      </c>
      <c r="EK145" s="22" t="s">
        <v>269</v>
      </c>
      <c r="EL145" s="168"/>
      <c r="EN145" s="168"/>
      <c r="EP145" s="168"/>
      <c r="ER145" s="31" t="str">
        <f>IF(C413=C145,IF(OR(SUM(Delta!E145:EE145)&lt;&gt;0,SUM('Avoided Cost Case'!E413:EE413)&lt;&gt;0,ISNUMBER(EH145),ISNUMBER(EJ145),ISNUMBER(EL145),ISNUMBER(EN145),ISNUMBER(EP145),ISNUMBER(EH413),ISNUMBER(EJ413),ISNUMBER(EL413),ISNUMBER(EN413),ISNUMBER(EP413))," - ","Hide Row"),"Row mis-match")</f>
        <v>Hide Row</v>
      </c>
    </row>
    <row r="146" spans="2:148" hidden="1">
      <c r="C146" s="28" t="s">
        <v>270</v>
      </c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F146" s="22" t="b">
        <f t="shared" si="45"/>
        <v>1</v>
      </c>
      <c r="EH146" s="168">
        <v>12</v>
      </c>
      <c r="EI146" s="22" t="s">
        <v>271</v>
      </c>
      <c r="EJ146" s="168" t="e">
        <v>#N/A</v>
      </c>
      <c r="EK146" s="22" t="s">
        <v>272</v>
      </c>
      <c r="EL146" s="168">
        <v>11</v>
      </c>
      <c r="EM146" s="22" t="s">
        <v>273</v>
      </c>
      <c r="EN146" s="168">
        <v>10</v>
      </c>
      <c r="EO146" s="22" t="s">
        <v>274</v>
      </c>
      <c r="EP146" s="168"/>
      <c r="ER146" s="31" t="str">
        <f>IF(C414=C146,IF(OR(SUM(Delta!E146:EE146)&lt;&gt;0,SUM('Avoided Cost Case'!E414:EE414)&lt;&gt;0,ISNUMBER(EH146),ISNUMBER(EJ146),ISNUMBER(EL146),ISNUMBER(EN146),ISNUMBER(EP146),ISNUMBER(EH414),ISNUMBER(EJ414),ISNUMBER(EL414),ISNUMBER(EN414),ISNUMBER(EP414))," - ","Hide Row"),"Row mis-match")</f>
        <v xml:space="preserve"> - </v>
      </c>
    </row>
    <row r="147" spans="2:148" hidden="1">
      <c r="C147" s="28" t="s">
        <v>275</v>
      </c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F147" s="22" t="b">
        <f t="shared" si="45"/>
        <v>1</v>
      </c>
      <c r="EH147" s="168" t="e">
        <v>#N/A</v>
      </c>
      <c r="EI147" s="22" t="s">
        <v>276</v>
      </c>
      <c r="EJ147" s="168" t="e">
        <v>#N/A</v>
      </c>
      <c r="EK147" s="22" t="s">
        <v>277</v>
      </c>
      <c r="EL147" s="168" t="e">
        <v>#N/A</v>
      </c>
      <c r="EM147" s="22" t="s">
        <v>278</v>
      </c>
      <c r="EN147" s="168" t="e">
        <v>#N/A</v>
      </c>
      <c r="EO147" s="22" t="s">
        <v>279</v>
      </c>
      <c r="EP147" s="168"/>
      <c r="ER147" s="31" t="str">
        <f>IF(C415=C147,IF(OR(SUM(Delta!E147:EE147)&lt;&gt;0,SUM('Avoided Cost Case'!E415:EE415)&lt;&gt;0,ISNUMBER(EH147),ISNUMBER(EJ147),ISNUMBER(EL147),ISNUMBER(EN147),ISNUMBER(EP147),ISNUMBER(EH415),ISNUMBER(EJ415),ISNUMBER(EL415),ISNUMBER(EN415),ISNUMBER(EP415))," - ","Hide Row"),"Row mis-match")</f>
        <v>Hide Row</v>
      </c>
    </row>
    <row r="148" spans="2:148" hidden="1">
      <c r="C148" s="28" t="s">
        <v>280</v>
      </c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F148" s="22" t="b">
        <f t="shared" si="45"/>
        <v>1</v>
      </c>
      <c r="EH148" s="168">
        <v>15</v>
      </c>
      <c r="EI148" s="22" t="s">
        <v>281</v>
      </c>
      <c r="EJ148" s="168">
        <v>16</v>
      </c>
      <c r="EK148" s="22" t="s">
        <v>282</v>
      </c>
      <c r="EL148" s="168">
        <v>14</v>
      </c>
      <c r="EM148" s="22" t="s">
        <v>283</v>
      </c>
      <c r="EN148" s="168">
        <v>13</v>
      </c>
      <c r="EO148" s="22" t="s">
        <v>284</v>
      </c>
      <c r="EP148" s="168"/>
      <c r="ER148" s="31" t="str">
        <f>IF(C416=C148,IF(OR(SUM(Delta!E148:EE148)&lt;&gt;0,SUM('Avoided Cost Case'!E416:EE416)&lt;&gt;0,ISNUMBER(EH148),ISNUMBER(EJ148),ISNUMBER(EL148),ISNUMBER(EN148),ISNUMBER(EP148),ISNUMBER(EH416),ISNUMBER(EJ416),ISNUMBER(EL416),ISNUMBER(EN416),ISNUMBER(EP416))," - ","Hide Row"),"Row mis-match")</f>
        <v xml:space="preserve"> - </v>
      </c>
    </row>
    <row r="149" spans="2:148" hidden="1">
      <c r="C149" s="28" t="s">
        <v>285</v>
      </c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F149" s="22" t="b">
        <f t="shared" si="45"/>
        <v>1</v>
      </c>
      <c r="EH149" s="168">
        <v>29</v>
      </c>
      <c r="EI149" s="22" t="s">
        <v>286</v>
      </c>
      <c r="EJ149" s="168"/>
      <c r="EL149" s="168"/>
      <c r="EN149" s="168"/>
      <c r="EP149" s="168"/>
      <c r="ER149" s="31" t="str">
        <f>IF(C417=C149,IF(OR(SUM(Delta!E149:EE149)&lt;&gt;0,SUM('Avoided Cost Case'!E417:EE417)&lt;&gt;0,ISNUMBER(EH149),ISNUMBER(EJ149),ISNUMBER(EL149),ISNUMBER(EN149),ISNUMBER(EP149),ISNUMBER(EH417),ISNUMBER(EJ417),ISNUMBER(EL417),ISNUMBER(EN417),ISNUMBER(EP417))," - ","Hide Row"),"Row mis-match")</f>
        <v xml:space="preserve"> - </v>
      </c>
    </row>
    <row r="150" spans="2:148" hidden="1">
      <c r="C150" s="28" t="s">
        <v>287</v>
      </c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F150" s="22" t="b">
        <f t="shared" si="45"/>
        <v>1</v>
      </c>
      <c r="EH150" s="168">
        <v>46</v>
      </c>
      <c r="EI150" s="173" t="s">
        <v>288</v>
      </c>
      <c r="EJ150" s="168">
        <v>45</v>
      </c>
      <c r="EK150" s="173" t="s">
        <v>289</v>
      </c>
      <c r="EL150" s="168">
        <v>47</v>
      </c>
      <c r="EM150" s="173" t="s">
        <v>290</v>
      </c>
      <c r="EN150" s="168"/>
      <c r="EP150" s="168"/>
      <c r="ER150" s="31" t="str">
        <f>IF(C418=C150,IF(OR(SUM(Delta!E150:EE150)&lt;&gt;0,SUM('Avoided Cost Case'!E418:EE418)&lt;&gt;0,ISNUMBER(EH150),ISNUMBER(EJ150),ISNUMBER(EL150),ISNUMBER(EN150),ISNUMBER(EP150),ISNUMBER(EH418),ISNUMBER(EJ418),ISNUMBER(EL418),ISNUMBER(EN418),ISNUMBER(EP418))," - ","Hide Row"),"Row mis-match")</f>
        <v xml:space="preserve"> - </v>
      </c>
    </row>
    <row r="151" spans="2:148" hidden="1">
      <c r="C151" s="28" t="s">
        <v>291</v>
      </c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F151" s="22" t="b">
        <f t="shared" si="45"/>
        <v>1</v>
      </c>
      <c r="EH151" s="168">
        <v>135</v>
      </c>
      <c r="EI151" s="173" t="s">
        <v>292</v>
      </c>
      <c r="EJ151" s="168">
        <v>136</v>
      </c>
      <c r="EK151" s="173" t="s">
        <v>293</v>
      </c>
      <c r="EL151" s="168"/>
      <c r="EN151" s="168"/>
      <c r="EP151" s="168"/>
      <c r="ER151" s="31" t="str">
        <f>IF(C419=C151,IF(OR(SUM(Delta!E151:EE151)&lt;&gt;0,SUM('Avoided Cost Case'!E419:EE419)&lt;&gt;0,ISNUMBER(EH151),ISNUMBER(EJ151),ISNUMBER(EL151),ISNUMBER(EN151),ISNUMBER(EP151),ISNUMBER(EH419),ISNUMBER(EJ419),ISNUMBER(EL419),ISNUMBER(EN419),ISNUMBER(EP419))," - ","Hide Row"),"Row mis-match")</f>
        <v xml:space="preserve"> - </v>
      </c>
    </row>
    <row r="152" spans="2:148" hidden="1">
      <c r="C152" s="28" t="s">
        <v>294</v>
      </c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F152" s="22" t="b">
        <f t="shared" si="45"/>
        <v>1</v>
      </c>
      <c r="EH152" s="168" t="e">
        <v>#N/A</v>
      </c>
      <c r="EI152" s="173" t="s">
        <v>295</v>
      </c>
      <c r="EJ152" s="168" t="e">
        <v>#N/A</v>
      </c>
      <c r="EK152" s="173" t="s">
        <v>296</v>
      </c>
      <c r="EL152" s="168"/>
      <c r="EN152" s="168"/>
      <c r="EP152" s="168"/>
      <c r="ER152" s="31" t="str">
        <f>IF(C420=C152,IF(OR(SUM(Delta!E152:EE152)&lt;&gt;0,SUM('Avoided Cost Case'!E420:EE420)&lt;&gt;0,ISNUMBER(EH152),ISNUMBER(EJ152),ISNUMBER(EL152),ISNUMBER(EN152),ISNUMBER(EP152),ISNUMBER(EH420),ISNUMBER(EJ420),ISNUMBER(EL420),ISNUMBER(EN420),ISNUMBER(EP420))," - ","Hide Row"),"Row mis-match")</f>
        <v>Hide Row</v>
      </c>
    </row>
    <row r="153" spans="2:148" hidden="1">
      <c r="C153" s="28" t="s">
        <v>297</v>
      </c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F153" s="22" t="b">
        <f t="shared" si="45"/>
        <v>1</v>
      </c>
      <c r="EH153" s="168" t="e">
        <v>#N/A</v>
      </c>
      <c r="EI153" s="22" t="s">
        <v>298</v>
      </c>
      <c r="EJ153" s="168" t="e">
        <v>#N/A</v>
      </c>
      <c r="EK153" s="22" t="s">
        <v>299</v>
      </c>
      <c r="EL153" s="168"/>
      <c r="EN153" s="168"/>
      <c r="EP153" s="168"/>
      <c r="ER153" s="31" t="str">
        <f>IF(C421=C153,IF(OR(SUM(Delta!E153:EE153)&lt;&gt;0,SUM('Avoided Cost Case'!E421:EE421)&lt;&gt;0,ISNUMBER(EH153),ISNUMBER(EJ153),ISNUMBER(EL153),ISNUMBER(EN153),ISNUMBER(EP153),ISNUMBER(EH421),ISNUMBER(EJ421),ISNUMBER(EL421),ISNUMBER(EN421),ISNUMBER(EP421))," - ","Hide Row"),"Row mis-match")</f>
        <v>Hide Row</v>
      </c>
    </row>
    <row r="154" spans="2:148" ht="15" hidden="1">
      <c r="C154" s="28" t="s">
        <v>300</v>
      </c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  <c r="DZ154" s="171"/>
      <c r="EA154" s="171"/>
      <c r="EB154" s="171"/>
      <c r="EC154" s="171"/>
      <c r="ED154" s="171"/>
      <c r="EF154" s="22" t="b">
        <f t="shared" si="45"/>
        <v>1</v>
      </c>
      <c r="EH154" s="168">
        <v>150</v>
      </c>
      <c r="EI154" s="22" t="s">
        <v>301</v>
      </c>
      <c r="EJ154" s="168">
        <v>148</v>
      </c>
      <c r="EK154" s="22" t="s">
        <v>302</v>
      </c>
      <c r="EL154" s="168">
        <v>151</v>
      </c>
      <c r="EM154" s="22" t="s">
        <v>303</v>
      </c>
      <c r="EN154" s="168">
        <v>149</v>
      </c>
      <c r="EO154" s="22" t="s">
        <v>304</v>
      </c>
      <c r="EP154" s="168"/>
      <c r="EQ154" s="22" t="s">
        <v>305</v>
      </c>
      <c r="ER154" s="31" t="str">
        <f>IF(C422=C154,IF(OR(SUM(Delta!E154:EE154)&lt;&gt;0,SUM('Avoided Cost Case'!E422:EE422)&lt;&gt;0,ISNUMBER(EH154),ISNUMBER(EJ154),ISNUMBER(EL154),ISNUMBER(EN154),ISNUMBER(EP154),ISNUMBER(EH422),ISNUMBER(EJ422),ISNUMBER(EL422),ISNUMBER(EN422),ISNUMBER(EP422))," - ","Hide Row"),"Row mis-match")</f>
        <v xml:space="preserve"> - </v>
      </c>
    </row>
    <row r="155" spans="2:148" hidden="1"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  <c r="DK155" s="82"/>
      <c r="DL155" s="82"/>
      <c r="DM155" s="82"/>
      <c r="DN155" s="82"/>
      <c r="DO155" s="82"/>
      <c r="DP155" s="82"/>
      <c r="DQ155" s="82"/>
      <c r="DR155" s="82"/>
      <c r="DS155" s="82"/>
      <c r="DT155" s="82"/>
      <c r="DU155" s="82"/>
      <c r="DV155" s="82"/>
      <c r="DW155" s="82"/>
      <c r="DX155" s="82"/>
      <c r="DY155" s="82"/>
      <c r="DZ155" s="82"/>
      <c r="EA155" s="82"/>
      <c r="EB155" s="82"/>
      <c r="EC155" s="82"/>
      <c r="ED155" s="82"/>
    </row>
    <row r="156" spans="2:148" hidden="1">
      <c r="B156" s="22" t="str">
        <f>"Total "&amp;B143</f>
        <v>Total Storage &amp; Exchange</v>
      </c>
      <c r="E156" s="108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108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108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108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108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108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108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108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108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108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</row>
    <row r="157" spans="2:148" hidden="1"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  <c r="DK157" s="82"/>
      <c r="DL157" s="82"/>
      <c r="DM157" s="82"/>
      <c r="DN157" s="82"/>
      <c r="DO157" s="82"/>
      <c r="DP157" s="82"/>
      <c r="DQ157" s="82"/>
      <c r="DR157" s="82"/>
      <c r="DS157" s="82"/>
      <c r="DT157" s="82"/>
      <c r="DU157" s="82"/>
      <c r="DV157" s="82"/>
      <c r="DW157" s="82"/>
      <c r="DX157" s="82"/>
      <c r="DY157" s="82"/>
      <c r="DZ157" s="82"/>
      <c r="EA157" s="82"/>
      <c r="EB157" s="82"/>
      <c r="EC157" s="82"/>
      <c r="ED157" s="82"/>
    </row>
    <row r="158" spans="2:148" hidden="1">
      <c r="B158" s="22" t="s">
        <v>306</v>
      </c>
      <c r="E158" s="198"/>
      <c r="F158" s="197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8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8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8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  <c r="BD158" s="197"/>
      <c r="BE158" s="198"/>
      <c r="BF158" s="197"/>
      <c r="BG158" s="197"/>
      <c r="BH158" s="197"/>
      <c r="BI158" s="197"/>
      <c r="BJ158" s="197"/>
      <c r="BK158" s="197"/>
      <c r="BL158" s="197"/>
      <c r="BM158" s="197"/>
      <c r="BN158" s="197"/>
      <c r="BO158" s="197"/>
      <c r="BP158" s="197"/>
      <c r="BQ158" s="197"/>
      <c r="BR158" s="198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8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8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8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8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  <c r="EC158" s="197"/>
      <c r="ED158" s="197"/>
      <c r="EH158" s="2" t="s">
        <v>307</v>
      </c>
    </row>
    <row r="159" spans="2:148" hidden="1">
      <c r="C159" s="23" t="str">
        <f t="shared" ref="C159:C164" si="46">C21</f>
        <v>COB</v>
      </c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F159" s="22" t="b">
        <f t="shared" ref="EF159:EF164" si="47">C427=C159</f>
        <v>1</v>
      </c>
      <c r="EH159" s="168" t="e">
        <v>#N/A</v>
      </c>
      <c r="EI159" s="22" t="str">
        <f t="shared" ref="EI159:EI164" si="48">EI21</f>
        <v>COB</v>
      </c>
      <c r="EJ159" s="168" t="e">
        <v>#N/A</v>
      </c>
      <c r="EK159" s="22" t="str">
        <f t="shared" ref="EK159:EK164" si="49">EK21</f>
        <v>NOB</v>
      </c>
      <c r="EL159" s="168" t="e">
        <v>#N/A</v>
      </c>
      <c r="EM159" s="22" t="str">
        <f t="shared" ref="EM159:EM164" si="50">EM21</f>
        <v>Not Used</v>
      </c>
      <c r="ER159" s="31" t="str">
        <f>IF(C427=C159,IF(OR(SUM(Delta!E159:EE159)&lt;&gt;0,SUM('Avoided Cost Case'!E427:EE427)&lt;&gt;0,ISNUMBER(EH159),ISNUMBER(EJ159),ISNUMBER(EL159),ISNUMBER(EN159),ISNUMBER(EP159),ISNUMBER(EH427),ISNUMBER(EJ427),ISNUMBER(EL427),ISNUMBER(EN427),ISNUMBER(EP427))," - ","Hide Row"),"Row mis-match")</f>
        <v>Hide Row</v>
      </c>
    </row>
    <row r="160" spans="2:148" hidden="1">
      <c r="C160" s="23" t="str">
        <f t="shared" si="46"/>
        <v>Four Corners</v>
      </c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F160" s="22" t="b">
        <f t="shared" si="47"/>
        <v>1</v>
      </c>
      <c r="EH160" s="168" t="e">
        <v>#N/A</v>
      </c>
      <c r="EI160" s="22" t="str">
        <f t="shared" si="48"/>
        <v>Four Corners</v>
      </c>
      <c r="EJ160" s="168" t="e">
        <v>#N/A</v>
      </c>
      <c r="EK160" s="22" t="str">
        <f t="shared" si="49"/>
        <v>Not Used</v>
      </c>
      <c r="EL160" s="168" t="e">
        <v>#N/A</v>
      </c>
      <c r="EM160" s="22" t="str">
        <f t="shared" si="50"/>
        <v>APS</v>
      </c>
      <c r="ER160" s="31" t="str">
        <f>IF(C428=C160,IF(OR(SUM(Delta!E160:EE160)&lt;&gt;0,SUM('Avoided Cost Case'!E428:EE428)&lt;&gt;0,ISNUMBER(EH160),ISNUMBER(EJ160),ISNUMBER(EL160),ISNUMBER(EN160),ISNUMBER(EP160),ISNUMBER(EH428),ISNUMBER(EJ428),ISNUMBER(EL428),ISNUMBER(EN428),ISNUMBER(EP428))," - ","Hide Row"),"Row mis-match")</f>
        <v>Hide Row</v>
      </c>
    </row>
    <row r="161" spans="1:148" hidden="1">
      <c r="C161" s="23" t="str">
        <f t="shared" si="46"/>
        <v>Mid Columbia</v>
      </c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F161" s="22" t="b">
        <f t="shared" si="47"/>
        <v>1</v>
      </c>
      <c r="EH161" s="168">
        <v>1</v>
      </c>
      <c r="EI161" s="22" t="str">
        <f t="shared" si="48"/>
        <v>Mid Columbia</v>
      </c>
      <c r="EJ161" s="168" t="e">
        <v>#N/A</v>
      </c>
      <c r="EK161" s="22" t="str">
        <f t="shared" si="49"/>
        <v>Not Used</v>
      </c>
      <c r="EL161" s="168" t="e">
        <v>#N/A</v>
      </c>
      <c r="EM161" s="22" t="str">
        <f t="shared" si="50"/>
        <v>BPA FPT</v>
      </c>
      <c r="ER161" s="31" t="str">
        <f>IF(C429=C161,IF(OR(SUM(Delta!E161:EE161)&lt;&gt;0,SUM('Avoided Cost Case'!E429:EE429)&lt;&gt;0,ISNUMBER(EH161),ISNUMBER(EJ161),ISNUMBER(EL161),ISNUMBER(EN161),ISNUMBER(EP161),ISNUMBER(EH429),ISNUMBER(EJ429),ISNUMBER(EL429),ISNUMBER(EN429),ISNUMBER(EP429))," - ","Hide Row"),"Row mis-match")</f>
        <v xml:space="preserve"> - </v>
      </c>
    </row>
    <row r="162" spans="1:148" hidden="1">
      <c r="C162" s="23" t="str">
        <f t="shared" si="46"/>
        <v>Mona</v>
      </c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F162" s="22" t="b">
        <f t="shared" si="47"/>
        <v>1</v>
      </c>
      <c r="EH162" s="168" t="e">
        <v>#N/A</v>
      </c>
      <c r="EI162" s="22" t="str">
        <f t="shared" si="48"/>
        <v>Mona</v>
      </c>
      <c r="EJ162" s="168" t="e">
        <v>#N/A</v>
      </c>
      <c r="EK162" s="22" t="str">
        <f t="shared" si="49"/>
        <v>Mead</v>
      </c>
      <c r="EL162" s="168" t="e">
        <v>#N/A</v>
      </c>
      <c r="EM162" s="22" t="str">
        <f t="shared" si="50"/>
        <v>Not Used</v>
      </c>
      <c r="ER162" s="31" t="str">
        <f>IF(C430=C162,IF(OR(SUM(Delta!E162:EE162)&lt;&gt;0,SUM('Avoided Cost Case'!E430:EE430)&lt;&gt;0,ISNUMBER(EH162),ISNUMBER(EJ162),ISNUMBER(EL162),ISNUMBER(EN162),ISNUMBER(EP162),ISNUMBER(EH430),ISNUMBER(EJ430),ISNUMBER(EL430),ISNUMBER(EN430),ISNUMBER(EP430))," - ","Hide Row"),"Row mis-match")</f>
        <v>Hide Row</v>
      </c>
    </row>
    <row r="163" spans="1:148" hidden="1">
      <c r="C163" s="23" t="str">
        <f t="shared" si="46"/>
        <v>Palo Verde</v>
      </c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F163" s="22" t="b">
        <f t="shared" si="47"/>
        <v>1</v>
      </c>
      <c r="EH163" s="168">
        <v>2</v>
      </c>
      <c r="EI163" s="22" t="str">
        <f t="shared" si="48"/>
        <v>Palo Verde</v>
      </c>
      <c r="EJ163" s="168" t="e">
        <v>#N/A</v>
      </c>
      <c r="EK163" s="22" t="str">
        <f t="shared" si="49"/>
        <v>Cholla</v>
      </c>
      <c r="EL163" s="168" t="e">
        <v>#N/A</v>
      </c>
      <c r="EM163" s="22" t="str">
        <f t="shared" si="50"/>
        <v>PP-GC</v>
      </c>
      <c r="ER163" s="31" t="str">
        <f>IF(C431=C163,IF(OR(SUM(Delta!E163:EE163)&lt;&gt;0,SUM('Avoided Cost Case'!E431:EE431)&lt;&gt;0,ISNUMBER(EH163),ISNUMBER(EJ163),ISNUMBER(EL163),ISNUMBER(EN163),ISNUMBER(EP163),ISNUMBER(EH431),ISNUMBER(EJ431),ISNUMBER(EL431),ISNUMBER(EN431),ISNUMBER(EP431))," - ","Hide Row"),"Row mis-match")</f>
        <v xml:space="preserve"> - </v>
      </c>
    </row>
    <row r="164" spans="1:148" hidden="1">
      <c r="C164" s="23" t="str">
        <f t="shared" si="46"/>
        <v>SP15</v>
      </c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F164" s="22" t="b">
        <f t="shared" si="47"/>
        <v>1</v>
      </c>
      <c r="EH164" s="168" t="e">
        <v>#N/A</v>
      </c>
      <c r="EI164" s="22" t="str">
        <f t="shared" si="48"/>
        <v>SP15</v>
      </c>
      <c r="EJ164" s="168" t="e">
        <v>#N/A</v>
      </c>
      <c r="EK164" s="22" t="str">
        <f t="shared" si="49"/>
        <v>Not Used</v>
      </c>
      <c r="EL164" s="168" t="e">
        <v>#N/A</v>
      </c>
      <c r="EM164" s="22" t="str">
        <f t="shared" si="50"/>
        <v>Not Used</v>
      </c>
      <c r="ER164" s="31" t="str">
        <f>IF(C432=C164,IF(OR(SUM(Delta!E164:EE164)&lt;&gt;0,SUM('Avoided Cost Case'!E432:EE432)&lt;&gt;0,ISNUMBER(EH164),ISNUMBER(EJ164),ISNUMBER(EL164),ISNUMBER(EN164),ISNUMBER(EP164),ISNUMBER(EH432),ISNUMBER(EJ432),ISNUMBER(EL432),ISNUMBER(EN432),ISNUMBER(EP432))," - ","Hide Row"),"Row mis-match")</f>
        <v>Hide Row</v>
      </c>
    </row>
    <row r="165" spans="1:148" hidden="1">
      <c r="C165" s="23" t="s">
        <v>308</v>
      </c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H165" s="168">
        <v>36</v>
      </c>
      <c r="EI165" s="22" t="s">
        <v>309</v>
      </c>
      <c r="EJ165" s="168">
        <v>38</v>
      </c>
      <c r="EK165" s="22" t="s">
        <v>310</v>
      </c>
      <c r="EL165" s="168">
        <v>37</v>
      </c>
      <c r="EM165" s="22" t="s">
        <v>311</v>
      </c>
      <c r="EN165" s="168">
        <v>39</v>
      </c>
      <c r="EO165" s="22" t="s">
        <v>312</v>
      </c>
      <c r="ER165" s="57"/>
    </row>
    <row r="166" spans="1:148" s="43" customFormat="1" ht="15" hidden="1">
      <c r="A166" s="42"/>
      <c r="C166" s="23" t="s">
        <v>60</v>
      </c>
      <c r="D166" s="22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  <c r="DZ166" s="171"/>
      <c r="EA166" s="171"/>
      <c r="EB166" s="171"/>
      <c r="EC166" s="171"/>
      <c r="ED166" s="171"/>
      <c r="EF166" s="22" t="b">
        <f>C433=C166</f>
        <v>1</v>
      </c>
      <c r="EG166" s="134"/>
      <c r="EH166" s="168" t="e">
        <v>#N/A</v>
      </c>
      <c r="EI166" s="22" t="s">
        <v>313</v>
      </c>
      <c r="EJ166" s="168" t="e">
        <v>#N/A</v>
      </c>
      <c r="EK166" s="22" t="s">
        <v>314</v>
      </c>
      <c r="EL166" s="168" t="e">
        <v>#N/A</v>
      </c>
      <c r="EM166" s="43" t="s">
        <v>315</v>
      </c>
      <c r="EN166" s="168"/>
      <c r="EO166" s="22"/>
      <c r="ER166" s="57" t="str">
        <f>IF(C433=C166,IF(OR(SUM(Delta!E166:EE166)&lt;&gt;0,ISNUMBER(EH166),ISNUMBER(EJ166),ISNUMBER(EL166),ISNUMBER(EN166),ISNUMBER(EP166),ISNUMBER(EH433),ISNUMBER(EJ433),ISNUMBER(EL433),ISNUMBER(EN433),ISNUMBER(EP433))," - ","Hide Row"),"Row mis-match")</f>
        <v>Hide Row</v>
      </c>
    </row>
    <row r="167" spans="1:148" s="43" customFormat="1" hidden="1">
      <c r="A167" s="42"/>
      <c r="C167" s="63"/>
      <c r="D167" s="2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G167" s="134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47"/>
    </row>
    <row r="168" spans="1:148" hidden="1">
      <c r="B168" s="22" t="s">
        <v>316</v>
      </c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</row>
    <row r="169" spans="1:148" hidden="1"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2"/>
      <c r="DV169" s="82"/>
      <c r="DW169" s="82"/>
      <c r="DX169" s="82"/>
      <c r="DY169" s="82"/>
      <c r="DZ169" s="82"/>
      <c r="EA169" s="82"/>
      <c r="EB169" s="82"/>
      <c r="EC169" s="82"/>
      <c r="ED169" s="82"/>
    </row>
    <row r="170" spans="1:148">
      <c r="B170" s="22" t="s">
        <v>317</v>
      </c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  <c r="DK170" s="82"/>
      <c r="DL170" s="82"/>
      <c r="DM170" s="82"/>
      <c r="DN170" s="82"/>
      <c r="DO170" s="82"/>
      <c r="DP170" s="82"/>
      <c r="DQ170" s="82"/>
      <c r="DR170" s="82"/>
      <c r="DS170" s="82"/>
      <c r="DT170" s="82"/>
      <c r="DU170" s="82"/>
      <c r="DV170" s="82"/>
      <c r="DW170" s="82"/>
      <c r="DX170" s="82"/>
      <c r="DY170" s="82"/>
      <c r="DZ170" s="82"/>
      <c r="EA170" s="82"/>
      <c r="EB170" s="82"/>
      <c r="EC170" s="82"/>
      <c r="ED170" s="82"/>
      <c r="EH170" s="2" t="s">
        <v>318</v>
      </c>
      <c r="EL170" s="2" t="s">
        <v>23</v>
      </c>
    </row>
    <row r="171" spans="1:148">
      <c r="C171" s="23" t="str">
        <f t="shared" ref="C171:C176" si="51">C32</f>
        <v>COB</v>
      </c>
      <c r="E171" s="82">
        <f t="shared" ref="E171:E178" si="52">SUM(F171:Q171)</f>
        <v>6220574.2750700004</v>
      </c>
      <c r="F171" s="108">
        <v>121795.3</v>
      </c>
      <c r="G171" s="108">
        <v>288996.087</v>
      </c>
      <c r="H171" s="108">
        <v>1194533.2</v>
      </c>
      <c r="I171" s="108">
        <v>1616633.5160000001</v>
      </c>
      <c r="J171" s="108">
        <v>1315935.6600000001</v>
      </c>
      <c r="K171" s="108">
        <v>672304.06</v>
      </c>
      <c r="L171" s="108">
        <v>702891.03300000005</v>
      </c>
      <c r="M171" s="108">
        <v>53912.656000000003</v>
      </c>
      <c r="N171" s="108">
        <v>50496.386999999995</v>
      </c>
      <c r="O171" s="108">
        <v>0</v>
      </c>
      <c r="P171" s="108">
        <v>8370.4817400000011</v>
      </c>
      <c r="Q171" s="108">
        <v>194705.89432999998</v>
      </c>
      <c r="R171" s="82">
        <f t="shared" ref="R171:R176" si="53">SUM(S171:AD171)</f>
        <v>6374869.6772799995</v>
      </c>
      <c r="S171" s="108">
        <v>135995.78</v>
      </c>
      <c r="T171" s="108">
        <v>415643.89</v>
      </c>
      <c r="U171" s="108">
        <v>1183957.04354</v>
      </c>
      <c r="V171" s="108">
        <v>1777459.5089999998</v>
      </c>
      <c r="W171" s="108">
        <v>1019637.498</v>
      </c>
      <c r="X171" s="108">
        <v>449761.97</v>
      </c>
      <c r="Y171" s="108">
        <v>754261.53700000001</v>
      </c>
      <c r="Z171" s="108">
        <v>239606.81</v>
      </c>
      <c r="AA171" s="108">
        <v>23459.934600000001</v>
      </c>
      <c r="AB171" s="108">
        <v>0</v>
      </c>
      <c r="AC171" s="108">
        <v>17325.901999999998</v>
      </c>
      <c r="AD171" s="108">
        <v>357759.80314000003</v>
      </c>
      <c r="AE171" s="82">
        <f t="shared" ref="AE171:AE176" si="54">SUM(AF171:AQ171)</f>
        <v>7710761.9625300001</v>
      </c>
      <c r="AF171" s="108">
        <v>649907.19999999995</v>
      </c>
      <c r="AG171" s="108">
        <v>592834.51199999999</v>
      </c>
      <c r="AH171" s="108">
        <v>1355137.8800000001</v>
      </c>
      <c r="AI171" s="108">
        <v>1904535.723</v>
      </c>
      <c r="AJ171" s="108">
        <v>1111151.094</v>
      </c>
      <c r="AK171" s="108">
        <v>526995.86</v>
      </c>
      <c r="AL171" s="108">
        <v>829414.43740000005</v>
      </c>
      <c r="AM171" s="108">
        <v>253596.42</v>
      </c>
      <c r="AN171" s="108">
        <v>20624.2287</v>
      </c>
      <c r="AO171" s="108">
        <v>0</v>
      </c>
      <c r="AP171" s="108">
        <v>76440.969400000002</v>
      </c>
      <c r="AQ171" s="108">
        <v>390123.63802999997</v>
      </c>
      <c r="AR171" s="82">
        <f t="shared" ref="AR171:AR176" si="55">SUM(AS171:BD171)</f>
        <v>7862857.6013199994</v>
      </c>
      <c r="AS171" s="108">
        <v>392580.51899999997</v>
      </c>
      <c r="AT171" s="108">
        <v>611665.72</v>
      </c>
      <c r="AU171" s="108">
        <v>1514729.1140000001</v>
      </c>
      <c r="AV171" s="108">
        <v>1955977.379</v>
      </c>
      <c r="AW171" s="108">
        <v>1197621.5090000001</v>
      </c>
      <c r="AX171" s="108">
        <v>528387.20000000007</v>
      </c>
      <c r="AY171" s="108">
        <v>928674.76005000004</v>
      </c>
      <c r="AZ171" s="108">
        <v>268171.65999999997</v>
      </c>
      <c r="BA171" s="108">
        <v>6661.6120000000001</v>
      </c>
      <c r="BB171" s="108">
        <v>0</v>
      </c>
      <c r="BC171" s="108">
        <v>66173.832999999999</v>
      </c>
      <c r="BD171" s="108">
        <v>392214.29527</v>
      </c>
      <c r="BE171" s="82">
        <f t="shared" ref="BE171:BE176" si="56">SUM(BF171:BQ171)</f>
        <v>8562930.0702999998</v>
      </c>
      <c r="BF171" s="108">
        <v>673739.51</v>
      </c>
      <c r="BG171" s="108">
        <v>460264.90899999999</v>
      </c>
      <c r="BH171" s="108">
        <v>1552880.4979999999</v>
      </c>
      <c r="BI171" s="108">
        <v>2089590.83</v>
      </c>
      <c r="BJ171" s="108">
        <v>1318589.3829999999</v>
      </c>
      <c r="BK171" s="108">
        <v>578915.24</v>
      </c>
      <c r="BL171" s="108">
        <v>962371.78029999998</v>
      </c>
      <c r="BM171" s="108">
        <v>265909.53000000003</v>
      </c>
      <c r="BN171" s="108">
        <v>7186.3783999999996</v>
      </c>
      <c r="BO171" s="108">
        <v>0</v>
      </c>
      <c r="BP171" s="108">
        <v>39681.921999999999</v>
      </c>
      <c r="BQ171" s="108">
        <v>613800.08959999995</v>
      </c>
      <c r="BR171" s="82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82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82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82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82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F171" s="22" t="b">
        <f t="shared" ref="EF171:EF176" si="57">C438=C171</f>
        <v>1</v>
      </c>
      <c r="EH171" s="168">
        <v>1</v>
      </c>
      <c r="EI171" s="22" t="str">
        <f t="shared" ref="EI171:EI176" si="58">EI32</f>
        <v>COB</v>
      </c>
      <c r="EJ171" s="168">
        <v>6</v>
      </c>
      <c r="EK171" s="22" t="str">
        <f>EK32</f>
        <v>NOB</v>
      </c>
      <c r="EL171" s="169">
        <v>20</v>
      </c>
      <c r="EM171" s="173" t="s">
        <v>319</v>
      </c>
      <c r="ER171" s="31" t="str">
        <f>IF(C438=C171,IF(OR(SUM(Delta!E171:EE171)&lt;&gt;0,SUM('Avoided Cost Case'!E438:EE438)&lt;&gt;0,ISNUMBER(EH171),ISNUMBER(EJ171),ISNUMBER(EL171),ISNUMBER(EN171),ISNUMBER(EP171),ISNUMBER(EH438),ISNUMBER(EJ438),ISNUMBER(EL438),ISNUMBER(EN438),ISNUMBER(EP438))," - ","Hide Row"),"Row mis-match")</f>
        <v xml:space="preserve"> - </v>
      </c>
    </row>
    <row r="172" spans="1:148">
      <c r="C172" s="23" t="str">
        <f t="shared" si="51"/>
        <v>Four Corners</v>
      </c>
      <c r="E172" s="82">
        <f t="shared" si="52"/>
        <v>2051239.82317</v>
      </c>
      <c r="F172" s="108">
        <v>22076.758999999998</v>
      </c>
      <c r="G172" s="108">
        <v>35488.875999999997</v>
      </c>
      <c r="H172" s="108">
        <v>480652.65960000001</v>
      </c>
      <c r="I172" s="108">
        <v>214339.35499999998</v>
      </c>
      <c r="J172" s="108">
        <v>587550.1264999999</v>
      </c>
      <c r="K172" s="108">
        <v>60656.389969999997</v>
      </c>
      <c r="L172" s="108">
        <v>3780.5790000000002</v>
      </c>
      <c r="M172" s="108">
        <v>31549.296999999999</v>
      </c>
      <c r="N172" s="108">
        <v>574134.4</v>
      </c>
      <c r="O172" s="108">
        <v>0</v>
      </c>
      <c r="P172" s="108">
        <v>10615.895</v>
      </c>
      <c r="Q172" s="108">
        <v>30395.486100000002</v>
      </c>
      <c r="R172" s="82">
        <f t="shared" si="53"/>
        <v>497274.78628</v>
      </c>
      <c r="S172" s="108">
        <v>9302.358400000001</v>
      </c>
      <c r="T172" s="108">
        <v>19069.888999999999</v>
      </c>
      <c r="U172" s="108">
        <v>6145.0576000000001</v>
      </c>
      <c r="V172" s="108">
        <v>133361.22899999999</v>
      </c>
      <c r="W172" s="108">
        <v>122331.56199999999</v>
      </c>
      <c r="X172" s="108">
        <v>30586.942080000001</v>
      </c>
      <c r="Y172" s="108">
        <v>6600.8027999999995</v>
      </c>
      <c r="Z172" s="108">
        <v>0</v>
      </c>
      <c r="AA172" s="108">
        <v>62646.296999999999</v>
      </c>
      <c r="AB172" s="108">
        <v>34672.26</v>
      </c>
      <c r="AC172" s="108">
        <v>17343.748</v>
      </c>
      <c r="AD172" s="108">
        <v>55214.640399999997</v>
      </c>
      <c r="AE172" s="82">
        <f t="shared" si="54"/>
        <v>1232533.7536500001</v>
      </c>
      <c r="AF172" s="108">
        <v>96769.933000000005</v>
      </c>
      <c r="AG172" s="108">
        <v>70962.891999999993</v>
      </c>
      <c r="AH172" s="108">
        <v>22887.09</v>
      </c>
      <c r="AI172" s="108">
        <v>284481.69699999999</v>
      </c>
      <c r="AJ172" s="108">
        <v>261011.21669999999</v>
      </c>
      <c r="AK172" s="108">
        <v>224715.12265</v>
      </c>
      <c r="AL172" s="108">
        <v>4465.1143000000002</v>
      </c>
      <c r="AM172" s="108">
        <v>0</v>
      </c>
      <c r="AN172" s="108">
        <v>20896.831999999999</v>
      </c>
      <c r="AO172" s="108">
        <v>53796.23</v>
      </c>
      <c r="AP172" s="108">
        <v>154797.81</v>
      </c>
      <c r="AQ172" s="108">
        <v>37749.815999999999</v>
      </c>
      <c r="AR172" s="82">
        <f t="shared" si="55"/>
        <v>1100301.6276999998</v>
      </c>
      <c r="AS172" s="108">
        <v>60627.128000000004</v>
      </c>
      <c r="AT172" s="108">
        <v>59489.722999999998</v>
      </c>
      <c r="AU172" s="108">
        <v>260429.2727</v>
      </c>
      <c r="AV172" s="108">
        <v>145394.677</v>
      </c>
      <c r="AW172" s="108">
        <v>173284.90050000002</v>
      </c>
      <c r="AX172" s="108">
        <v>187026.1305</v>
      </c>
      <c r="AY172" s="108">
        <v>4495.5810000000001</v>
      </c>
      <c r="AZ172" s="108">
        <v>0</v>
      </c>
      <c r="BA172" s="108">
        <v>20395.009999999998</v>
      </c>
      <c r="BB172" s="108">
        <v>98775.75</v>
      </c>
      <c r="BC172" s="108">
        <v>55000.133000000002</v>
      </c>
      <c r="BD172" s="108">
        <v>35383.322</v>
      </c>
      <c r="BE172" s="82">
        <f t="shared" si="56"/>
        <v>815604.50342999992</v>
      </c>
      <c r="BF172" s="108">
        <v>54442.474000000002</v>
      </c>
      <c r="BG172" s="108">
        <v>26073.251199999999</v>
      </c>
      <c r="BH172" s="108">
        <v>147584.63040000002</v>
      </c>
      <c r="BI172" s="108">
        <v>108558.228</v>
      </c>
      <c r="BJ172" s="108">
        <v>152951.15330000001</v>
      </c>
      <c r="BK172" s="108">
        <v>110292.37652999999</v>
      </c>
      <c r="BL172" s="108">
        <v>4798.6187</v>
      </c>
      <c r="BM172" s="108">
        <v>0</v>
      </c>
      <c r="BN172" s="108">
        <v>26231.982</v>
      </c>
      <c r="BO172" s="108">
        <v>139055.69</v>
      </c>
      <c r="BP172" s="108">
        <v>28174.192999999999</v>
      </c>
      <c r="BQ172" s="108">
        <v>17441.906299999999</v>
      </c>
      <c r="BR172" s="82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82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82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82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82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F172" s="22" t="b">
        <f t="shared" si="57"/>
        <v>1</v>
      </c>
      <c r="EH172" s="168">
        <v>2</v>
      </c>
      <c r="EI172" s="22" t="str">
        <f t="shared" si="58"/>
        <v>Four Corners</v>
      </c>
      <c r="EL172" s="169">
        <v>18</v>
      </c>
      <c r="EM172" s="173" t="s">
        <v>320</v>
      </c>
      <c r="ER172" s="31" t="str">
        <f>IF(C439=C172,IF(OR(SUM(Delta!E172:EE172)&lt;&gt;0,SUM('Avoided Cost Case'!E439:EE439)&lt;&gt;0,ISNUMBER(EH172),ISNUMBER(EJ172),ISNUMBER(EL172),ISNUMBER(EN172),ISNUMBER(EP172),ISNUMBER(EH439),ISNUMBER(EJ439),ISNUMBER(EL439),ISNUMBER(EN439),ISNUMBER(EP439))," - ","Hide Row"),"Row mis-match")</f>
        <v xml:space="preserve"> - </v>
      </c>
    </row>
    <row r="173" spans="1:148" s="43" customFormat="1">
      <c r="A173" s="42"/>
      <c r="C173" s="23" t="str">
        <f t="shared" si="51"/>
        <v>Mid Columbia</v>
      </c>
      <c r="D173" s="22"/>
      <c r="E173" s="82">
        <f t="shared" si="52"/>
        <v>40506976.284999989</v>
      </c>
      <c r="F173" s="108">
        <v>10570.405000000001</v>
      </c>
      <c r="G173" s="108">
        <v>315319.40000000002</v>
      </c>
      <c r="H173" s="108">
        <v>6578742.5</v>
      </c>
      <c r="I173" s="108">
        <v>1876248.4</v>
      </c>
      <c r="J173" s="108">
        <v>7807576</v>
      </c>
      <c r="K173" s="108">
        <v>7506463</v>
      </c>
      <c r="L173" s="108">
        <v>9454359</v>
      </c>
      <c r="M173" s="108">
        <v>3020113</v>
      </c>
      <c r="N173" s="108">
        <v>516564.72</v>
      </c>
      <c r="O173" s="108">
        <v>1625706.4</v>
      </c>
      <c r="P173" s="108">
        <v>474094.66</v>
      </c>
      <c r="Q173" s="108">
        <v>1321218.8</v>
      </c>
      <c r="R173" s="82">
        <f t="shared" si="53"/>
        <v>37244661.829999998</v>
      </c>
      <c r="S173" s="108">
        <v>564020.80000000005</v>
      </c>
      <c r="T173" s="108">
        <v>1907134.2</v>
      </c>
      <c r="U173" s="108">
        <v>5348334.5</v>
      </c>
      <c r="V173" s="108">
        <v>2662954.7999999998</v>
      </c>
      <c r="W173" s="108">
        <v>6330319.5</v>
      </c>
      <c r="X173" s="108">
        <v>6114359</v>
      </c>
      <c r="Y173" s="108">
        <v>8880685</v>
      </c>
      <c r="Z173" s="108">
        <v>2740986</v>
      </c>
      <c r="AA173" s="108">
        <v>745998.44</v>
      </c>
      <c r="AB173" s="108">
        <v>864232</v>
      </c>
      <c r="AC173" s="108">
        <v>309767.34000000003</v>
      </c>
      <c r="AD173" s="108">
        <v>775870.25</v>
      </c>
      <c r="AE173" s="82">
        <f t="shared" si="54"/>
        <v>44394350.099999994</v>
      </c>
      <c r="AF173" s="108">
        <v>2769238.8</v>
      </c>
      <c r="AG173" s="108">
        <v>2944389.2</v>
      </c>
      <c r="AH173" s="108">
        <v>4776705</v>
      </c>
      <c r="AI173" s="108">
        <v>3260322.8</v>
      </c>
      <c r="AJ173" s="108">
        <v>6798436</v>
      </c>
      <c r="AK173" s="108">
        <v>6252249.5</v>
      </c>
      <c r="AL173" s="108">
        <v>8697263</v>
      </c>
      <c r="AM173" s="108">
        <v>2843186</v>
      </c>
      <c r="AN173" s="108">
        <v>1288150.5</v>
      </c>
      <c r="AO173" s="108">
        <v>1224758.6000000001</v>
      </c>
      <c r="AP173" s="108">
        <v>1255653.8999999999</v>
      </c>
      <c r="AQ173" s="108">
        <v>2283996.7999999998</v>
      </c>
      <c r="AR173" s="82">
        <f t="shared" si="55"/>
        <v>41899742.25</v>
      </c>
      <c r="AS173" s="108">
        <v>943436.25</v>
      </c>
      <c r="AT173" s="108">
        <v>2516078.2000000002</v>
      </c>
      <c r="AU173" s="108">
        <v>4218260</v>
      </c>
      <c r="AV173" s="108">
        <v>3471660.8</v>
      </c>
      <c r="AW173" s="108">
        <v>5699413</v>
      </c>
      <c r="AX173" s="108">
        <v>5686449.5</v>
      </c>
      <c r="AY173" s="108">
        <v>9951647</v>
      </c>
      <c r="AZ173" s="108">
        <v>3700221.5</v>
      </c>
      <c r="BA173" s="108">
        <v>1175187.1000000001</v>
      </c>
      <c r="BB173" s="108">
        <v>1734579.9</v>
      </c>
      <c r="BC173" s="108">
        <v>1246411.1000000001</v>
      </c>
      <c r="BD173" s="108">
        <v>1556397.9</v>
      </c>
      <c r="BE173" s="82">
        <f t="shared" si="56"/>
        <v>38140473.650000006</v>
      </c>
      <c r="BF173" s="108">
        <v>1478296.9</v>
      </c>
      <c r="BG173" s="108">
        <v>744336.6</v>
      </c>
      <c r="BH173" s="108">
        <v>2532930</v>
      </c>
      <c r="BI173" s="108">
        <v>2594240.5</v>
      </c>
      <c r="BJ173" s="108">
        <v>3584736.5</v>
      </c>
      <c r="BK173" s="108">
        <v>5707567</v>
      </c>
      <c r="BL173" s="108">
        <v>11356577</v>
      </c>
      <c r="BM173" s="108">
        <v>3876363.5</v>
      </c>
      <c r="BN173" s="108">
        <v>1348796.1</v>
      </c>
      <c r="BO173" s="108">
        <v>2084408.6</v>
      </c>
      <c r="BP173" s="108">
        <v>1011526.75</v>
      </c>
      <c r="BQ173" s="108">
        <v>1820694.2</v>
      </c>
      <c r="BR173" s="82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82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82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82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82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F173" s="22" t="b">
        <f t="shared" si="57"/>
        <v>1</v>
      </c>
      <c r="EG173" s="134"/>
      <c r="EH173" s="168">
        <v>4</v>
      </c>
      <c r="EI173" s="22" t="str">
        <f t="shared" si="58"/>
        <v>Mid Columbia</v>
      </c>
      <c r="EJ173" s="134"/>
      <c r="EK173" s="134"/>
      <c r="EL173" s="22"/>
      <c r="EM173" s="22"/>
      <c r="ER173" s="31" t="str">
        <f>IF(C440=C173,IF(OR(SUM(Delta!E173:EE173)&lt;&gt;0,SUM('Avoided Cost Case'!E440:EE440)&lt;&gt;0,ISNUMBER(EH173),ISNUMBER(EJ173),ISNUMBER(EL173),ISNUMBER(EN173),ISNUMBER(EP173),ISNUMBER(EH440),ISNUMBER(EJ440),ISNUMBER(EL440),ISNUMBER(EN440),ISNUMBER(EP440))," - ","Hide Row"),"Row mis-match")</f>
        <v xml:space="preserve"> - </v>
      </c>
    </row>
    <row r="174" spans="1:148" s="43" customFormat="1">
      <c r="A174" s="42"/>
      <c r="C174" s="23" t="str">
        <f t="shared" si="51"/>
        <v>Mona</v>
      </c>
      <c r="D174" s="22"/>
      <c r="E174" s="82">
        <f>SUM(F174:Q174)</f>
        <v>5249913.0130000003</v>
      </c>
      <c r="F174" s="108">
        <v>718564.74</v>
      </c>
      <c r="G174" s="108">
        <v>664109.56999999995</v>
      </c>
      <c r="H174" s="108">
        <v>1055224.148</v>
      </c>
      <c r="I174" s="108">
        <v>630351.29</v>
      </c>
      <c r="J174" s="108">
        <v>581964.64500000002</v>
      </c>
      <c r="K174" s="108">
        <v>458100.32</v>
      </c>
      <c r="L174" s="108">
        <v>276584.18</v>
      </c>
      <c r="M174" s="108">
        <v>0</v>
      </c>
      <c r="N174" s="108">
        <v>149.35499999999999</v>
      </c>
      <c r="O174" s="108">
        <v>43389.51</v>
      </c>
      <c r="P174" s="108">
        <v>400234.12</v>
      </c>
      <c r="Q174" s="108">
        <v>421241.13500000001</v>
      </c>
      <c r="R174" s="82">
        <f t="shared" si="53"/>
        <v>4016184.3433699994</v>
      </c>
      <c r="S174" s="108">
        <v>568085.4</v>
      </c>
      <c r="T174" s="108">
        <v>477783.50999999995</v>
      </c>
      <c r="U174" s="108">
        <v>581780.18000000005</v>
      </c>
      <c r="V174" s="108">
        <v>608952.86997</v>
      </c>
      <c r="W174" s="108">
        <v>497796.24899999995</v>
      </c>
      <c r="X174" s="108">
        <v>388878.89</v>
      </c>
      <c r="Y174" s="108">
        <v>53033.03</v>
      </c>
      <c r="Z174" s="108">
        <v>0</v>
      </c>
      <c r="AA174" s="108">
        <v>3650.4675000000002</v>
      </c>
      <c r="AB174" s="108">
        <v>66091.75</v>
      </c>
      <c r="AC174" s="108">
        <v>288117.32040000003</v>
      </c>
      <c r="AD174" s="108">
        <v>482014.6765</v>
      </c>
      <c r="AE174" s="82">
        <f t="shared" si="54"/>
        <v>6551587.4750299994</v>
      </c>
      <c r="AF174" s="108">
        <v>1098739.7660000001</v>
      </c>
      <c r="AG174" s="108">
        <v>699339.46013000002</v>
      </c>
      <c r="AH174" s="108">
        <v>666553.32000000007</v>
      </c>
      <c r="AI174" s="108">
        <v>796787.93469999998</v>
      </c>
      <c r="AJ174" s="108">
        <v>642407.64489999996</v>
      </c>
      <c r="AK174" s="108">
        <v>561351.46000000008</v>
      </c>
      <c r="AL174" s="108">
        <v>49803.015500000001</v>
      </c>
      <c r="AM174" s="108">
        <v>0</v>
      </c>
      <c r="AN174" s="108">
        <v>1234.8</v>
      </c>
      <c r="AO174" s="108">
        <v>146429.66</v>
      </c>
      <c r="AP174" s="108">
        <v>983179.44</v>
      </c>
      <c r="AQ174" s="108">
        <v>905760.97380000004</v>
      </c>
      <c r="AR174" s="82">
        <f t="shared" si="55"/>
        <v>6818968.9045000002</v>
      </c>
      <c r="AS174" s="108">
        <v>900958.44</v>
      </c>
      <c r="AT174" s="108">
        <v>805088.5</v>
      </c>
      <c r="AU174" s="108">
        <v>1062072.3799999999</v>
      </c>
      <c r="AV174" s="108">
        <v>662753.56939999992</v>
      </c>
      <c r="AW174" s="108">
        <v>629553.22499999998</v>
      </c>
      <c r="AX174" s="108">
        <v>568429.51209999993</v>
      </c>
      <c r="AY174" s="108">
        <v>64946.798000000003</v>
      </c>
      <c r="AZ174" s="108">
        <v>0</v>
      </c>
      <c r="BA174" s="108">
        <v>0</v>
      </c>
      <c r="BB174" s="108">
        <v>224040.12</v>
      </c>
      <c r="BC174" s="108">
        <v>974796.5</v>
      </c>
      <c r="BD174" s="108">
        <v>926329.86</v>
      </c>
      <c r="BE174" s="82">
        <f t="shared" si="56"/>
        <v>6319307.5242000008</v>
      </c>
      <c r="BF174" s="108">
        <v>1006491.56</v>
      </c>
      <c r="BG174" s="108">
        <v>705935.12</v>
      </c>
      <c r="BH174" s="108">
        <v>868652.3</v>
      </c>
      <c r="BI174" s="108">
        <v>580003.43999999994</v>
      </c>
      <c r="BJ174" s="108">
        <v>641584.81999999995</v>
      </c>
      <c r="BK174" s="108">
        <v>431577.71490000002</v>
      </c>
      <c r="BL174" s="108">
        <v>55422.632599999997</v>
      </c>
      <c r="BM174" s="108">
        <v>216.99</v>
      </c>
      <c r="BN174" s="108">
        <v>0</v>
      </c>
      <c r="BO174" s="108">
        <v>178214.77</v>
      </c>
      <c r="BP174" s="108">
        <v>894509.90769999998</v>
      </c>
      <c r="BQ174" s="108">
        <v>956698.26899999997</v>
      </c>
      <c r="BR174" s="82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82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82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82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82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F174" s="22" t="b">
        <f t="shared" si="57"/>
        <v>1</v>
      </c>
      <c r="EG174" s="134"/>
      <c r="EH174" s="168">
        <v>5</v>
      </c>
      <c r="EI174" s="22" t="str">
        <f t="shared" si="58"/>
        <v>Mona</v>
      </c>
      <c r="EJ174" s="168">
        <v>3</v>
      </c>
      <c r="EK174" s="22" t="str">
        <f>EK35</f>
        <v>Mead</v>
      </c>
      <c r="EL174" s="169">
        <v>19</v>
      </c>
      <c r="EM174" s="173" t="s">
        <v>321</v>
      </c>
      <c r="ER174" s="31" t="str">
        <f>IF(C441=C174,IF(OR(SUM(Delta!E174:EE174)&lt;&gt;0,SUM('Avoided Cost Case'!E441:EE441)&lt;&gt;0,ISNUMBER(EH174),ISNUMBER(EJ174),ISNUMBER(EL174),ISNUMBER(EN174),ISNUMBER(EP174),ISNUMBER(EH441),ISNUMBER(EJ441),ISNUMBER(EL441),ISNUMBER(EN441),ISNUMBER(EP441))," - ","Hide Row"),"Row mis-match")</f>
        <v xml:space="preserve"> - </v>
      </c>
    </row>
    <row r="175" spans="1:148" s="43" customFormat="1">
      <c r="A175" s="42"/>
      <c r="C175" s="23" t="str">
        <f t="shared" si="51"/>
        <v>Palo Verde</v>
      </c>
      <c r="D175" s="22"/>
      <c r="E175" s="82">
        <f t="shared" si="52"/>
        <v>118342.764</v>
      </c>
      <c r="F175" s="108">
        <v>14975.588</v>
      </c>
      <c r="G175" s="108">
        <v>12075.156999999999</v>
      </c>
      <c r="H175" s="108">
        <v>87685.759999999995</v>
      </c>
      <c r="I175" s="108">
        <v>3606.259</v>
      </c>
      <c r="J175" s="108">
        <v>0</v>
      </c>
      <c r="K175" s="108">
        <v>0</v>
      </c>
      <c r="L175" s="108">
        <v>0</v>
      </c>
      <c r="M175" s="108">
        <v>0</v>
      </c>
      <c r="N175" s="108">
        <v>0</v>
      </c>
      <c r="O175" s="108">
        <v>0</v>
      </c>
      <c r="P175" s="108">
        <v>0</v>
      </c>
      <c r="Q175" s="108">
        <v>0</v>
      </c>
      <c r="R175" s="82">
        <f t="shared" si="53"/>
        <v>0</v>
      </c>
      <c r="S175" s="108">
        <v>0</v>
      </c>
      <c r="T175" s="108">
        <v>0</v>
      </c>
      <c r="U175" s="108">
        <v>0</v>
      </c>
      <c r="V175" s="108">
        <v>0</v>
      </c>
      <c r="W175" s="108">
        <v>0</v>
      </c>
      <c r="X175" s="108">
        <v>0</v>
      </c>
      <c r="Y175" s="108">
        <v>0</v>
      </c>
      <c r="Z175" s="108">
        <v>0</v>
      </c>
      <c r="AA175" s="108">
        <v>0</v>
      </c>
      <c r="AB175" s="108">
        <v>0</v>
      </c>
      <c r="AC175" s="108">
        <v>0</v>
      </c>
      <c r="AD175" s="108">
        <v>0</v>
      </c>
      <c r="AE175" s="82">
        <f t="shared" si="54"/>
        <v>0</v>
      </c>
      <c r="AF175" s="108">
        <v>0</v>
      </c>
      <c r="AG175" s="108">
        <v>0</v>
      </c>
      <c r="AH175" s="108">
        <v>0</v>
      </c>
      <c r="AI175" s="108">
        <v>0</v>
      </c>
      <c r="AJ175" s="108">
        <v>0</v>
      </c>
      <c r="AK175" s="108">
        <v>0</v>
      </c>
      <c r="AL175" s="108">
        <v>0</v>
      </c>
      <c r="AM175" s="108">
        <v>0</v>
      </c>
      <c r="AN175" s="108">
        <v>0</v>
      </c>
      <c r="AO175" s="108">
        <v>0</v>
      </c>
      <c r="AP175" s="108">
        <v>0</v>
      </c>
      <c r="AQ175" s="108">
        <v>0</v>
      </c>
      <c r="AR175" s="82">
        <f t="shared" si="55"/>
        <v>0</v>
      </c>
      <c r="AS175" s="108">
        <v>0</v>
      </c>
      <c r="AT175" s="108">
        <v>0</v>
      </c>
      <c r="AU175" s="108">
        <v>0</v>
      </c>
      <c r="AV175" s="108">
        <v>0</v>
      </c>
      <c r="AW175" s="108">
        <v>0</v>
      </c>
      <c r="AX175" s="108">
        <v>0</v>
      </c>
      <c r="AY175" s="108">
        <v>0</v>
      </c>
      <c r="AZ175" s="108">
        <v>0</v>
      </c>
      <c r="BA175" s="108">
        <v>0</v>
      </c>
      <c r="BB175" s="108">
        <v>0</v>
      </c>
      <c r="BC175" s="108">
        <v>0</v>
      </c>
      <c r="BD175" s="108">
        <v>0</v>
      </c>
      <c r="BE175" s="82">
        <f t="shared" si="56"/>
        <v>0</v>
      </c>
      <c r="BF175" s="108">
        <v>0</v>
      </c>
      <c r="BG175" s="108">
        <v>0</v>
      </c>
      <c r="BH175" s="108">
        <v>0</v>
      </c>
      <c r="BI175" s="108">
        <v>0</v>
      </c>
      <c r="BJ175" s="108">
        <v>0</v>
      </c>
      <c r="BK175" s="108">
        <v>0</v>
      </c>
      <c r="BL175" s="108">
        <v>0</v>
      </c>
      <c r="BM175" s="108">
        <v>0</v>
      </c>
      <c r="BN175" s="108">
        <v>0</v>
      </c>
      <c r="BO175" s="108">
        <v>0</v>
      </c>
      <c r="BP175" s="108">
        <v>0</v>
      </c>
      <c r="BQ175" s="108">
        <v>0</v>
      </c>
      <c r="BR175" s="82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82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82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82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82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F175" s="22" t="b">
        <f t="shared" si="57"/>
        <v>1</v>
      </c>
      <c r="EG175" s="134"/>
      <c r="EH175" s="168">
        <v>7</v>
      </c>
      <c r="EI175" s="22" t="str">
        <f t="shared" si="58"/>
        <v>Palo Verde</v>
      </c>
      <c r="EJ175" s="134"/>
      <c r="EK175" s="134"/>
      <c r="EL175" s="22"/>
      <c r="EM175" s="22"/>
      <c r="ER175" s="31" t="str">
        <f>IF(C442=C175,IF(OR(SUM(Delta!E175:EE175)&lt;&gt;0,SUM('Avoided Cost Case'!E442:EE442)&lt;&gt;0,ISNUMBER(EH175),ISNUMBER(EJ175),ISNUMBER(EL175),ISNUMBER(EN175),ISNUMBER(EP175),ISNUMBER(EH442),ISNUMBER(EJ442),ISNUMBER(EL442),ISNUMBER(EN442),ISNUMBER(EP442))," - ","Hide Row"),"Row mis-match")</f>
        <v xml:space="preserve"> - </v>
      </c>
    </row>
    <row r="176" spans="1:148" hidden="1">
      <c r="C176" s="23" t="str">
        <f t="shared" si="51"/>
        <v>SP15</v>
      </c>
      <c r="E176" s="82">
        <f t="shared" si="52"/>
        <v>0</v>
      </c>
      <c r="F176" s="108">
        <v>0</v>
      </c>
      <c r="G176" s="108">
        <v>0</v>
      </c>
      <c r="H176" s="108">
        <v>0</v>
      </c>
      <c r="I176" s="108">
        <v>0</v>
      </c>
      <c r="J176" s="108">
        <v>0</v>
      </c>
      <c r="K176" s="108">
        <v>0</v>
      </c>
      <c r="L176" s="108">
        <v>0</v>
      </c>
      <c r="M176" s="108">
        <v>0</v>
      </c>
      <c r="N176" s="108">
        <v>0</v>
      </c>
      <c r="O176" s="108">
        <v>0</v>
      </c>
      <c r="P176" s="108">
        <v>0</v>
      </c>
      <c r="Q176" s="108">
        <v>0</v>
      </c>
      <c r="R176" s="82">
        <f t="shared" si="53"/>
        <v>0</v>
      </c>
      <c r="S176" s="108">
        <v>0</v>
      </c>
      <c r="T176" s="108">
        <v>0</v>
      </c>
      <c r="U176" s="108">
        <v>0</v>
      </c>
      <c r="V176" s="108">
        <v>0</v>
      </c>
      <c r="W176" s="108">
        <v>0</v>
      </c>
      <c r="X176" s="108">
        <v>0</v>
      </c>
      <c r="Y176" s="108">
        <v>0</v>
      </c>
      <c r="Z176" s="108">
        <v>0</v>
      </c>
      <c r="AA176" s="108">
        <v>0</v>
      </c>
      <c r="AB176" s="108">
        <v>0</v>
      </c>
      <c r="AC176" s="108">
        <v>0</v>
      </c>
      <c r="AD176" s="108">
        <v>0</v>
      </c>
      <c r="AE176" s="82">
        <f t="shared" si="54"/>
        <v>0</v>
      </c>
      <c r="AF176" s="108">
        <v>0</v>
      </c>
      <c r="AG176" s="108">
        <v>0</v>
      </c>
      <c r="AH176" s="108">
        <v>0</v>
      </c>
      <c r="AI176" s="108">
        <v>0</v>
      </c>
      <c r="AJ176" s="108">
        <v>0</v>
      </c>
      <c r="AK176" s="108">
        <v>0</v>
      </c>
      <c r="AL176" s="108">
        <v>0</v>
      </c>
      <c r="AM176" s="108">
        <v>0</v>
      </c>
      <c r="AN176" s="108">
        <v>0</v>
      </c>
      <c r="AO176" s="108">
        <v>0</v>
      </c>
      <c r="AP176" s="108">
        <v>0</v>
      </c>
      <c r="AQ176" s="108">
        <v>0</v>
      </c>
      <c r="AR176" s="82">
        <f t="shared" si="55"/>
        <v>0</v>
      </c>
      <c r="AS176" s="108">
        <v>0</v>
      </c>
      <c r="AT176" s="108">
        <v>0</v>
      </c>
      <c r="AU176" s="108">
        <v>0</v>
      </c>
      <c r="AV176" s="108">
        <v>0</v>
      </c>
      <c r="AW176" s="108">
        <v>0</v>
      </c>
      <c r="AX176" s="108">
        <v>0</v>
      </c>
      <c r="AY176" s="108">
        <v>0</v>
      </c>
      <c r="AZ176" s="108">
        <v>0</v>
      </c>
      <c r="BA176" s="108">
        <v>0</v>
      </c>
      <c r="BB176" s="108">
        <v>0</v>
      </c>
      <c r="BC176" s="108">
        <v>0</v>
      </c>
      <c r="BD176" s="108">
        <v>0</v>
      </c>
      <c r="BE176" s="82">
        <f t="shared" si="56"/>
        <v>0</v>
      </c>
      <c r="BF176" s="108">
        <v>0</v>
      </c>
      <c r="BG176" s="108">
        <v>0</v>
      </c>
      <c r="BH176" s="108">
        <v>0</v>
      </c>
      <c r="BI176" s="108">
        <v>0</v>
      </c>
      <c r="BJ176" s="108">
        <v>0</v>
      </c>
      <c r="BK176" s="108">
        <v>0</v>
      </c>
      <c r="BL176" s="108">
        <v>0</v>
      </c>
      <c r="BM176" s="108">
        <v>0</v>
      </c>
      <c r="BN176" s="108">
        <v>0</v>
      </c>
      <c r="BO176" s="108">
        <v>0</v>
      </c>
      <c r="BP176" s="108">
        <v>0</v>
      </c>
      <c r="BQ176" s="108">
        <v>0</v>
      </c>
      <c r="BR176" s="82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82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82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82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82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F176" s="22" t="b">
        <f t="shared" si="57"/>
        <v>1</v>
      </c>
      <c r="EH176" s="168" t="e">
        <v>#N/A</v>
      </c>
      <c r="EI176" s="22" t="str">
        <f t="shared" si="58"/>
        <v>SP15</v>
      </c>
      <c r="EJ176" s="134"/>
      <c r="EK176" s="134"/>
      <c r="ER176" s="31" t="str">
        <f>IF(C443=C176,IF(OR(SUM(Delta!E176:EE176)&lt;&gt;0,SUM('Avoided Cost Case'!E443:EE443)&lt;&gt;0,ISNUMBER(EH176),ISNUMBER(EJ176),ISNUMBER(EL176),ISNUMBER(EN176),ISNUMBER(EP176),ISNUMBER(EH443),ISNUMBER(EJ443),ISNUMBER(EL443),ISNUMBER(EN443),ISNUMBER(EP443))," - ","Hide Row"),"Row mis-match")</f>
        <v>Hide Row</v>
      </c>
    </row>
    <row r="177" spans="1:148" hidden="1">
      <c r="C177" s="174" t="s">
        <v>322</v>
      </c>
      <c r="E177" s="175">
        <f t="shared" ref="E177" si="59">SUM(F177:Q177)</f>
        <v>329692</v>
      </c>
      <c r="F177" s="176">
        <v>82423</v>
      </c>
      <c r="G177" s="176">
        <v>82423</v>
      </c>
      <c r="H177" s="176">
        <v>82423</v>
      </c>
      <c r="I177" s="176">
        <v>82423</v>
      </c>
      <c r="J177" s="176"/>
      <c r="K177" s="176"/>
      <c r="L177" s="176"/>
      <c r="M177" s="176"/>
      <c r="N177" s="176"/>
      <c r="O177" s="176"/>
      <c r="P177" s="176"/>
      <c r="Q177" s="176"/>
      <c r="R177" s="82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82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82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82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82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82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82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82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82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H177" s="43"/>
      <c r="EI177" s="43"/>
      <c r="EJ177" s="43"/>
      <c r="EL177" s="43"/>
      <c r="ER177" s="47"/>
    </row>
    <row r="178" spans="1:148" s="43" customFormat="1" ht="15" hidden="1">
      <c r="A178" s="42"/>
      <c r="C178" s="23" t="s">
        <v>323</v>
      </c>
      <c r="D178" s="22"/>
      <c r="E178" s="171">
        <f t="shared" si="52"/>
        <v>0</v>
      </c>
      <c r="F178" s="171">
        <v>0</v>
      </c>
      <c r="G178" s="171">
        <v>0</v>
      </c>
      <c r="H178" s="171">
        <v>0</v>
      </c>
      <c r="I178" s="171">
        <v>0</v>
      </c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  <c r="DZ178" s="171"/>
      <c r="EA178" s="171"/>
      <c r="EB178" s="171"/>
      <c r="EC178" s="171"/>
      <c r="ED178" s="171"/>
      <c r="EF178" s="22" t="b">
        <f t="shared" ref="EF178" si="60">C444=C178</f>
        <v>1</v>
      </c>
      <c r="EG178" s="134"/>
      <c r="EK178" s="22"/>
      <c r="EM178" s="170" t="s">
        <v>71</v>
      </c>
      <c r="ER178" s="47"/>
    </row>
    <row r="179" spans="1:148" s="43" customFormat="1" hidden="1">
      <c r="A179" s="42"/>
      <c r="C179" s="63"/>
      <c r="D179" s="22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G179" s="134"/>
      <c r="EK179" s="22"/>
      <c r="ER179" s="47"/>
    </row>
    <row r="180" spans="1:148" hidden="1">
      <c r="B180" s="22" t="s">
        <v>324</v>
      </c>
      <c r="E180" s="82">
        <f>SUM(F180:Q180)</f>
        <v>16271680.969599999</v>
      </c>
      <c r="F180" s="82">
        <f>SUM(F171:F178)</f>
        <v>970405.79200000002</v>
      </c>
      <c r="G180" s="82">
        <f t="shared" ref="G180:I180" si="61">SUM(G171:G178)</f>
        <v>1398412.0899999999</v>
      </c>
      <c r="H180" s="82">
        <f t="shared" si="61"/>
        <v>9479261.2675999999</v>
      </c>
      <c r="I180" s="82">
        <f t="shared" si="61"/>
        <v>4423601.8199999994</v>
      </c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82"/>
      <c r="EB180" s="82"/>
      <c r="EC180" s="82"/>
      <c r="ED180" s="82"/>
    </row>
    <row r="181" spans="1:148"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  <c r="DK181" s="82"/>
      <c r="DL181" s="82"/>
      <c r="DM181" s="82"/>
      <c r="DN181" s="82"/>
      <c r="DO181" s="82"/>
      <c r="DP181" s="82"/>
      <c r="DQ181" s="82"/>
      <c r="DR181" s="82"/>
      <c r="DS181" s="82"/>
      <c r="DT181" s="82"/>
      <c r="DU181" s="82"/>
      <c r="DV181" s="82"/>
      <c r="DW181" s="82"/>
      <c r="DX181" s="82"/>
      <c r="DY181" s="82"/>
      <c r="DZ181" s="82"/>
      <c r="EA181" s="82"/>
      <c r="EB181" s="82"/>
      <c r="EC181" s="82"/>
      <c r="ED181" s="82"/>
    </row>
    <row r="182" spans="1:148" ht="15.75" hidden="1">
      <c r="A182" s="17" t="str">
        <f>"Total "&amp;A46</f>
        <v>Total Purchased Power &amp; Net Interchange</v>
      </c>
      <c r="E182" s="108">
        <f>SUM(F182:Q182)</f>
        <v>16271680.969599999</v>
      </c>
      <c r="F182" s="82">
        <f t="shared" ref="F182:N182" si="62">F141+F156+F168+F180</f>
        <v>970405.79200000002</v>
      </c>
      <c r="G182" s="82">
        <f t="shared" si="62"/>
        <v>1398412.0899999999</v>
      </c>
      <c r="H182" s="82">
        <f t="shared" si="62"/>
        <v>9479261.2675999999</v>
      </c>
      <c r="I182" s="82">
        <f t="shared" si="62"/>
        <v>4423601.8199999994</v>
      </c>
      <c r="J182" s="82">
        <f t="shared" si="62"/>
        <v>0</v>
      </c>
      <c r="K182" s="82">
        <f t="shared" si="62"/>
        <v>0</v>
      </c>
      <c r="L182" s="82">
        <f t="shared" si="62"/>
        <v>0</v>
      </c>
      <c r="M182" s="82">
        <f t="shared" si="62"/>
        <v>0</v>
      </c>
      <c r="N182" s="82">
        <f t="shared" si="62"/>
        <v>0</v>
      </c>
      <c r="O182" s="82"/>
      <c r="P182" s="82"/>
      <c r="Q182" s="82"/>
      <c r="R182" s="108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108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108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108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108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108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108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108"/>
      <c r="DF182" s="82"/>
      <c r="DG182" s="82"/>
      <c r="DH182" s="82"/>
      <c r="DI182" s="82"/>
      <c r="DJ182" s="82"/>
      <c r="DK182" s="82"/>
      <c r="DL182" s="82"/>
      <c r="DM182" s="82"/>
      <c r="DN182" s="82"/>
      <c r="DO182" s="82"/>
      <c r="DP182" s="82"/>
      <c r="DQ182" s="82"/>
      <c r="DR182" s="108"/>
      <c r="DS182" s="82"/>
      <c r="DT182" s="82"/>
      <c r="DU182" s="82"/>
      <c r="DV182" s="82"/>
      <c r="DW182" s="82"/>
      <c r="DX182" s="82"/>
      <c r="DY182" s="82"/>
      <c r="DZ182" s="82"/>
      <c r="EA182" s="82"/>
      <c r="EB182" s="82"/>
      <c r="EC182" s="82"/>
      <c r="ED182" s="82"/>
    </row>
    <row r="183" spans="1:148" hidden="1"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  <c r="DK183" s="82"/>
      <c r="DL183" s="82"/>
      <c r="DM183" s="82"/>
      <c r="DN183" s="82"/>
      <c r="DO183" s="82"/>
      <c r="DP183" s="82"/>
      <c r="DQ183" s="82"/>
      <c r="DR183" s="82"/>
      <c r="DS183" s="82"/>
      <c r="DT183" s="82"/>
      <c r="DU183" s="82"/>
      <c r="DV183" s="82"/>
      <c r="DW183" s="82"/>
      <c r="DX183" s="82"/>
      <c r="DY183" s="82"/>
      <c r="DZ183" s="82"/>
      <c r="EA183" s="82"/>
      <c r="EB183" s="82"/>
      <c r="EC183" s="82"/>
      <c r="ED183" s="82"/>
    </row>
    <row r="184" spans="1:148" ht="15.75" hidden="1">
      <c r="A184" s="17" t="s">
        <v>325</v>
      </c>
      <c r="E184" s="27"/>
      <c r="F184" s="197"/>
      <c r="G184" s="197"/>
      <c r="H184" s="197"/>
      <c r="I184" s="197"/>
      <c r="J184" s="197"/>
      <c r="K184" s="197"/>
      <c r="L184" s="197"/>
      <c r="M184" s="197"/>
      <c r="N184" s="197"/>
      <c r="O184" s="197"/>
      <c r="P184" s="197"/>
      <c r="Q184" s="197"/>
      <c r="R184" s="2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27"/>
      <c r="AF184" s="197"/>
      <c r="AG184" s="197"/>
      <c r="AH184" s="197"/>
      <c r="AI184" s="197"/>
      <c r="AJ184" s="197"/>
      <c r="AK184" s="197"/>
      <c r="AL184" s="197"/>
      <c r="AM184" s="197"/>
      <c r="AN184" s="197"/>
      <c r="AO184" s="197"/>
      <c r="AP184" s="197"/>
      <c r="AQ184" s="197"/>
      <c r="AR184" s="27"/>
      <c r="AS184" s="197"/>
      <c r="AT184" s="197"/>
      <c r="AU184" s="197"/>
      <c r="AV184" s="197"/>
      <c r="AW184" s="197"/>
      <c r="AX184" s="197"/>
      <c r="AY184" s="197"/>
      <c r="AZ184" s="197"/>
      <c r="BA184" s="197"/>
      <c r="BB184" s="197"/>
      <c r="BC184" s="197"/>
      <c r="BD184" s="197"/>
      <c r="BE184" s="27"/>
      <c r="BF184" s="197"/>
      <c r="BG184" s="197"/>
      <c r="BH184" s="197"/>
      <c r="BI184" s="197"/>
      <c r="BJ184" s="197"/>
      <c r="BK184" s="197"/>
      <c r="BL184" s="197"/>
      <c r="BM184" s="197"/>
      <c r="BN184" s="197"/>
      <c r="BO184" s="197"/>
      <c r="BP184" s="197"/>
      <c r="BQ184" s="197"/>
      <c r="BR184" s="27"/>
      <c r="BS184" s="197"/>
      <c r="BT184" s="197"/>
      <c r="BU184" s="197"/>
      <c r="BV184" s="197"/>
      <c r="BW184" s="197"/>
      <c r="BX184" s="197"/>
      <c r="BY184" s="197"/>
      <c r="BZ184" s="197"/>
      <c r="CA184" s="197"/>
      <c r="CB184" s="197"/>
      <c r="CC184" s="197"/>
      <c r="CD184" s="197"/>
      <c r="CE184" s="27"/>
      <c r="CF184" s="197"/>
      <c r="CG184" s="197"/>
      <c r="CH184" s="197"/>
      <c r="CI184" s="197"/>
      <c r="CJ184" s="197"/>
      <c r="CK184" s="197"/>
      <c r="CL184" s="197"/>
      <c r="CM184" s="197"/>
      <c r="CN184" s="197"/>
      <c r="CO184" s="197"/>
      <c r="CP184" s="197"/>
      <c r="CQ184" s="197"/>
      <c r="CR184" s="27"/>
      <c r="CS184" s="197"/>
      <c r="CT184" s="197"/>
      <c r="CU184" s="197"/>
      <c r="CV184" s="197"/>
      <c r="CW184" s="197"/>
      <c r="CX184" s="197"/>
      <c r="CY184" s="197"/>
      <c r="CZ184" s="197"/>
      <c r="DA184" s="197"/>
      <c r="DB184" s="197"/>
      <c r="DC184" s="197"/>
      <c r="DD184" s="197"/>
      <c r="DE184" s="27"/>
      <c r="DF184" s="197"/>
      <c r="DG184" s="197"/>
      <c r="DH184" s="197"/>
      <c r="DI184" s="197"/>
      <c r="DJ184" s="197"/>
      <c r="DK184" s="197"/>
      <c r="DL184" s="197"/>
      <c r="DM184" s="197"/>
      <c r="DN184" s="197"/>
      <c r="DO184" s="197"/>
      <c r="DP184" s="197"/>
      <c r="DQ184" s="197"/>
      <c r="DR184" s="27"/>
      <c r="DS184" s="197"/>
      <c r="DT184" s="197"/>
      <c r="DU184" s="197"/>
      <c r="DV184" s="197"/>
      <c r="DW184" s="197"/>
      <c r="DX184" s="197"/>
      <c r="DY184" s="197"/>
      <c r="DZ184" s="197"/>
      <c r="EA184" s="197"/>
      <c r="EB184" s="197"/>
      <c r="EC184" s="197"/>
      <c r="ED184" s="197"/>
      <c r="EF184" s="199"/>
    </row>
    <row r="185" spans="1:148" hidden="1">
      <c r="C185" s="23" t="s">
        <v>326</v>
      </c>
      <c r="E185" s="27">
        <f>SUM(F185:Q185)</f>
        <v>109535419.8</v>
      </c>
      <c r="F185" s="108">
        <v>12679107.199999999</v>
      </c>
      <c r="G185" s="108">
        <v>13024897</v>
      </c>
      <c r="H185" s="108">
        <v>13167665.800000001</v>
      </c>
      <c r="I185" s="108">
        <v>12585534.5</v>
      </c>
      <c r="J185" s="108">
        <v>11384437.9</v>
      </c>
      <c r="K185" s="108">
        <v>11189932.6</v>
      </c>
      <c r="L185" s="108">
        <v>12520318.199999999</v>
      </c>
      <c r="M185" s="108">
        <v>11357021.6</v>
      </c>
      <c r="N185" s="108">
        <v>11626505</v>
      </c>
      <c r="O185" s="108"/>
      <c r="P185" s="108"/>
      <c r="Q185" s="108"/>
      <c r="R185" s="27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27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27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27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27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27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27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27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27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H185" s="168">
        <v>166</v>
      </c>
      <c r="EI185" s="170" t="s">
        <v>327</v>
      </c>
      <c r="EJ185" s="168">
        <v>167</v>
      </c>
      <c r="EK185" s="170" t="s">
        <v>328</v>
      </c>
      <c r="EL185" s="168" t="e">
        <v>#N/A</v>
      </c>
      <c r="EM185" s="22" t="s">
        <v>329</v>
      </c>
      <c r="ER185" s="31" t="str">
        <f>IF(OR(ISNUMBER(EH185),ISNUMBER(EJ185),ISNUMBER(EL185),ISNUMBER(EN185),ISNUMBER(EP185))," - ","Hide Row")</f>
        <v xml:space="preserve"> - </v>
      </c>
    </row>
    <row r="186" spans="1:148" hidden="1">
      <c r="C186" s="174" t="s">
        <v>330</v>
      </c>
      <c r="E186" s="175">
        <f t="shared" ref="E186" si="63">SUM(F186:Q186)</f>
        <v>346436.99646865908</v>
      </c>
      <c r="F186" s="176">
        <v>43907.099452487775</v>
      </c>
      <c r="G186" s="176">
        <v>39472.61008418382</v>
      </c>
      <c r="H186" s="176">
        <v>34480.94986064922</v>
      </c>
      <c r="I186" s="176">
        <v>34856.312472424273</v>
      </c>
      <c r="J186" s="176">
        <v>32999.331978702307</v>
      </c>
      <c r="K186" s="176">
        <v>34381.805006303672</v>
      </c>
      <c r="L186" s="176">
        <v>41128.051324097723</v>
      </c>
      <c r="M186" s="176">
        <v>45419.059953659096</v>
      </c>
      <c r="N186" s="176">
        <v>39791.776336151161</v>
      </c>
      <c r="O186" s="176"/>
      <c r="P186" s="176"/>
      <c r="Q186" s="176"/>
      <c r="R186" s="82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82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82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82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82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82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82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82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82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G186" s="22"/>
      <c r="ER186" s="31" t="str">
        <f>IF(SUM(E186:ED186)&lt;&gt;0," - ","Hide Row")</f>
        <v xml:space="preserve"> - </v>
      </c>
    </row>
    <row r="187" spans="1:148" s="43" customFormat="1" ht="15" hidden="1">
      <c r="A187" s="42"/>
      <c r="C187" s="63" t="s">
        <v>331</v>
      </c>
      <c r="D187" s="22"/>
      <c r="E187" s="171">
        <f>SUM(F187:Q187)</f>
        <v>390.74319000000003</v>
      </c>
      <c r="F187" s="171">
        <v>136.84551999999999</v>
      </c>
      <c r="G187" s="171">
        <v>63.413829999999997</v>
      </c>
      <c r="H187" s="171">
        <v>68.172745000000006</v>
      </c>
      <c r="I187" s="171">
        <v>0</v>
      </c>
      <c r="J187" s="171">
        <v>0</v>
      </c>
      <c r="K187" s="171">
        <v>32.607410000000002</v>
      </c>
      <c r="L187" s="171">
        <v>60.647089999999999</v>
      </c>
      <c r="M187" s="171">
        <v>24.505562000000001</v>
      </c>
      <c r="N187" s="171">
        <v>4.5510330000000003</v>
      </c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  <c r="DZ187" s="171"/>
      <c r="EA187" s="171"/>
      <c r="EB187" s="171"/>
      <c r="EC187" s="171"/>
      <c r="ED187" s="171"/>
      <c r="EF187" s="22"/>
      <c r="EG187" s="134"/>
      <c r="EH187" s="22"/>
      <c r="EI187" s="22"/>
      <c r="EJ187" s="22"/>
      <c r="EK187" s="22"/>
      <c r="EM187" s="170" t="s">
        <v>71</v>
      </c>
      <c r="ER187" s="26"/>
    </row>
    <row r="188" spans="1:148" s="43" customFormat="1" hidden="1">
      <c r="A188" s="42"/>
      <c r="C188" s="63"/>
      <c r="D188" s="22"/>
      <c r="E188" s="200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200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200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200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200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200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200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200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200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200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F188" s="201"/>
      <c r="EG188" s="134"/>
      <c r="EH188" s="22"/>
      <c r="EI188" s="22"/>
      <c r="EJ188" s="22"/>
      <c r="EK188" s="22"/>
      <c r="EM188" s="170"/>
      <c r="ER188" s="47"/>
    </row>
    <row r="189" spans="1:148" ht="15.75" hidden="1">
      <c r="A189" s="17" t="str">
        <f>"Total "&amp;A184</f>
        <v>Total Wheeling &amp; U. of F. Expense</v>
      </c>
      <c r="E189" s="82">
        <f t="shared" ref="E189" si="64">SUM(E185:E187)</f>
        <v>109882247.53965867</v>
      </c>
      <c r="F189" s="82">
        <f>SUM(F185:F187)</f>
        <v>12723151.144972488</v>
      </c>
      <c r="G189" s="82">
        <f t="shared" ref="G189:N189" si="65">SUM(G185:G187)</f>
        <v>13064433.023914184</v>
      </c>
      <c r="H189" s="82">
        <f t="shared" si="65"/>
        <v>13202214.92260565</v>
      </c>
      <c r="I189" s="82">
        <f t="shared" si="65"/>
        <v>12620390.812472424</v>
      </c>
      <c r="J189" s="82">
        <f t="shared" si="65"/>
        <v>11417437.231978703</v>
      </c>
      <c r="K189" s="82">
        <f t="shared" si="65"/>
        <v>11224347.012416303</v>
      </c>
      <c r="L189" s="82">
        <f t="shared" si="65"/>
        <v>12561506.898414096</v>
      </c>
      <c r="M189" s="82">
        <f t="shared" si="65"/>
        <v>11402465.165515659</v>
      </c>
      <c r="N189" s="82">
        <f t="shared" si="65"/>
        <v>11666301.32736915</v>
      </c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2"/>
      <c r="DL189" s="82"/>
      <c r="DM189" s="82"/>
      <c r="DN189" s="82"/>
      <c r="DO189" s="82"/>
      <c r="DP189" s="82"/>
      <c r="DQ189" s="82"/>
      <c r="DR189" s="82"/>
      <c r="DS189" s="82"/>
      <c r="DT189" s="82"/>
      <c r="DU189" s="82"/>
      <c r="DV189" s="82"/>
      <c r="DW189" s="82"/>
      <c r="DX189" s="82"/>
      <c r="DY189" s="82"/>
      <c r="DZ189" s="82"/>
      <c r="EA189" s="82"/>
      <c r="EB189" s="82"/>
      <c r="EC189" s="82"/>
      <c r="ED189" s="82"/>
      <c r="EF189" s="199"/>
    </row>
    <row r="190" spans="1:148" hidden="1"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2"/>
      <c r="DL190" s="82"/>
      <c r="DM190" s="82"/>
      <c r="DN190" s="82"/>
      <c r="DO190" s="82"/>
      <c r="DP190" s="82"/>
      <c r="DQ190" s="82"/>
      <c r="DR190" s="82"/>
      <c r="DS190" s="82"/>
      <c r="DT190" s="82"/>
      <c r="DU190" s="82"/>
      <c r="DV190" s="82"/>
      <c r="DW190" s="82"/>
      <c r="DX190" s="82"/>
      <c r="DY190" s="82"/>
      <c r="DZ190" s="82"/>
      <c r="EA190" s="82"/>
      <c r="EB190" s="82"/>
      <c r="EC190" s="82"/>
      <c r="ED190" s="82"/>
    </row>
    <row r="191" spans="1:148" ht="15.75">
      <c r="A191" s="17" t="s">
        <v>332</v>
      </c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  <c r="DK191" s="82"/>
      <c r="DL191" s="82"/>
      <c r="DM191" s="82"/>
      <c r="DN191" s="82"/>
      <c r="DO191" s="82"/>
      <c r="DP191" s="82"/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82"/>
      <c r="EB191" s="82"/>
      <c r="EC191" s="82"/>
      <c r="ED191" s="82"/>
      <c r="EH191" s="2" t="s">
        <v>333</v>
      </c>
      <c r="EN191" s="2"/>
      <c r="EP191" s="2" t="s">
        <v>334</v>
      </c>
    </row>
    <row r="192" spans="1:148" hidden="1">
      <c r="C192" s="23" t="s">
        <v>335</v>
      </c>
      <c r="E192" s="82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82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82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82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82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82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82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82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82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82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F192" s="22" t="b">
        <f t="shared" ref="EF192:EF202" si="66">C451=C192</f>
        <v>1</v>
      </c>
      <c r="EH192" s="168">
        <v>2</v>
      </c>
      <c r="EI192" s="22" t="s">
        <v>335</v>
      </c>
      <c r="ER192" s="31" t="str">
        <f>IF(C451=C192,IF(OR(SUM(Delta!E192:EE192)&lt;&gt;0,ISNUMBER(EH192),ISNUMBER(EJ192),ISNUMBER(EL192),ISNUMBER(EN192),ISNUMBER(EP192),ISNUMBER(EH451),ISNUMBER(EJ451),ISNUMBER(EL451),ISNUMBER(EN451),ISNUMBER(EP451))," - ","Hide Row"),"Row mis-match")</f>
        <v xml:space="preserve"> - </v>
      </c>
    </row>
    <row r="193" spans="1:148" hidden="1">
      <c r="C193" s="23" t="s">
        <v>57</v>
      </c>
      <c r="E193" s="82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82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82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82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82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82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82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82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82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82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F193" s="22" t="b">
        <f t="shared" si="66"/>
        <v>1</v>
      </c>
      <c r="EH193" s="168">
        <v>4</v>
      </c>
      <c r="EI193" s="22" t="s">
        <v>57</v>
      </c>
      <c r="ER193" s="31" t="str">
        <f>IF(C452=C193,IF(OR(SUM(Delta!E193:EE193)&lt;&gt;0,ISNUMBER(EH193),ISNUMBER(EJ193),ISNUMBER(EL193),ISNUMBER(EN193),ISNUMBER(EP193),ISNUMBER(EH452),ISNUMBER(EJ452),ISNUMBER(EL452),ISNUMBER(EN452),ISNUMBER(EP452))," - ","Hide Row"),"Row mis-match")</f>
        <v xml:space="preserve"> - </v>
      </c>
    </row>
    <row r="194" spans="1:148" hidden="1">
      <c r="C194" s="23" t="s">
        <v>336</v>
      </c>
      <c r="E194" s="82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82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82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82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82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82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82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82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82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82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F194" s="22" t="b">
        <f t="shared" si="66"/>
        <v>1</v>
      </c>
      <c r="EH194" s="168">
        <v>6</v>
      </c>
      <c r="EI194" s="22" t="s">
        <v>336</v>
      </c>
      <c r="ER194" s="31" t="str">
        <f>IF(C453=C194,IF(OR(SUM(Delta!E194:EE194)&lt;&gt;0,ISNUMBER(EH194),ISNUMBER(EJ194),ISNUMBER(EL194),ISNUMBER(EN194),ISNUMBER(EP194),ISNUMBER(EH453),ISNUMBER(EJ453),ISNUMBER(EL453),ISNUMBER(EN453),ISNUMBER(EP453))," - ","Hide Row"),"Row mis-match")</f>
        <v xml:space="preserve"> - </v>
      </c>
    </row>
    <row r="195" spans="1:148" hidden="1">
      <c r="C195" s="23" t="s">
        <v>337</v>
      </c>
      <c r="E195" s="82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82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82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82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82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82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82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82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82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82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F195" s="22" t="b">
        <f t="shared" si="66"/>
        <v>1</v>
      </c>
      <c r="EH195" s="168">
        <v>7</v>
      </c>
      <c r="EI195" s="22" t="s">
        <v>337</v>
      </c>
      <c r="ER195" s="31" t="str">
        <f>IF(C454=C195,IF(OR(SUM(Delta!E195:EE195)&lt;&gt;0,ISNUMBER(EH195),ISNUMBER(EJ195),ISNUMBER(EL195),ISNUMBER(EN195),ISNUMBER(EP195),ISNUMBER(EH454),ISNUMBER(EJ454),ISNUMBER(EL454),ISNUMBER(EN454),ISNUMBER(EP454))," - ","Hide Row"),"Row mis-match")</f>
        <v xml:space="preserve"> - </v>
      </c>
    </row>
    <row r="196" spans="1:148" hidden="1">
      <c r="C196" s="23" t="s">
        <v>338</v>
      </c>
      <c r="E196" s="82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82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82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82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82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82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82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82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82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82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F196" s="22" t="b">
        <f t="shared" si="66"/>
        <v>1</v>
      </c>
      <c r="EH196" s="168">
        <v>9</v>
      </c>
      <c r="EI196" s="22" t="s">
        <v>338</v>
      </c>
      <c r="EQ196" s="202"/>
      <c r="ER196" s="31" t="str">
        <f>IF(C455=C196,IF(OR(SUM(Delta!E196:EE196)&lt;&gt;0,ISNUMBER(EH196),ISNUMBER(EJ196),ISNUMBER(EL196),ISNUMBER(EN196),ISNUMBER(EP196),ISNUMBER(EH455),ISNUMBER(EJ455),ISNUMBER(EL455),ISNUMBER(EN455),ISNUMBER(EP455))," - ","Hide Row"),"Row mis-match")</f>
        <v xml:space="preserve"> - </v>
      </c>
    </row>
    <row r="197" spans="1:148" hidden="1">
      <c r="C197" s="23" t="s">
        <v>339</v>
      </c>
      <c r="E197" s="82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82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82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82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82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82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82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82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82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82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F197" s="22" t="b">
        <f t="shared" si="66"/>
        <v>1</v>
      </c>
      <c r="EH197" s="168">
        <v>12</v>
      </c>
      <c r="EI197" s="22" t="s">
        <v>339</v>
      </c>
      <c r="ER197" s="31" t="str">
        <f>IF(C456=C197,IF(OR(SUM(Delta!E197:EE197)&lt;&gt;0,ISNUMBER(EH197),ISNUMBER(EJ197),ISNUMBER(EL197),ISNUMBER(EN197),ISNUMBER(EP197),ISNUMBER(EH456),ISNUMBER(EJ456),ISNUMBER(EL456),ISNUMBER(EN456),ISNUMBER(EP456))," - ","Hide Row"),"Row mis-match")</f>
        <v xml:space="preserve"> - </v>
      </c>
    </row>
    <row r="198" spans="1:148">
      <c r="C198" s="23" t="s">
        <v>340</v>
      </c>
      <c r="E198" s="82">
        <f t="shared" ref="E198:E200" si="67">SUM(F198:Q198)</f>
        <v>144098952.85790002</v>
      </c>
      <c r="F198" s="108">
        <v>12960477.144200001</v>
      </c>
      <c r="G198" s="108">
        <v>11819353.778100001</v>
      </c>
      <c r="H198" s="108">
        <v>8867361.1554000005</v>
      </c>
      <c r="I198" s="108">
        <v>10894870.0098</v>
      </c>
      <c r="J198" s="108">
        <v>12352274.392999999</v>
      </c>
      <c r="K198" s="108">
        <v>11778920.120100001</v>
      </c>
      <c r="L198" s="108">
        <v>13018346.138800001</v>
      </c>
      <c r="M198" s="108">
        <v>13311427.941199999</v>
      </c>
      <c r="N198" s="108">
        <v>12408882.8672</v>
      </c>
      <c r="O198" s="108">
        <v>12434434.972200001</v>
      </c>
      <c r="P198" s="108">
        <v>11883423.2324</v>
      </c>
      <c r="Q198" s="108">
        <v>12369181.1055</v>
      </c>
      <c r="R198" s="82">
        <f t="shared" ref="R198:R200" si="68">SUM(S198:AD198)</f>
        <v>129189245.73270001</v>
      </c>
      <c r="S198" s="108">
        <v>12251442.742799999</v>
      </c>
      <c r="T198" s="108">
        <v>10632125.3232</v>
      </c>
      <c r="U198" s="108">
        <v>7144264.3779999996</v>
      </c>
      <c r="V198" s="108">
        <v>9425016.9323999994</v>
      </c>
      <c r="W198" s="108">
        <v>10708351.217</v>
      </c>
      <c r="X198" s="108">
        <v>10102427.832800001</v>
      </c>
      <c r="Y198" s="108">
        <v>11814660.4723</v>
      </c>
      <c r="Z198" s="108">
        <v>11941505.5887</v>
      </c>
      <c r="AA198" s="108">
        <v>10774761.817</v>
      </c>
      <c r="AB198" s="108">
        <v>10812898.8928</v>
      </c>
      <c r="AC198" s="108">
        <v>11311880.087300001</v>
      </c>
      <c r="AD198" s="108">
        <v>12269910.4484</v>
      </c>
      <c r="AE198" s="82">
        <f t="shared" ref="AE198:AE200" si="69">SUM(AF198:AQ198)</f>
        <v>131745684.40089999</v>
      </c>
      <c r="AF198" s="108">
        <v>12448581.8157</v>
      </c>
      <c r="AG198" s="108">
        <v>10859507.7393</v>
      </c>
      <c r="AH198" s="108">
        <v>7839534.9034000002</v>
      </c>
      <c r="AI198" s="108">
        <v>8825813.0844000001</v>
      </c>
      <c r="AJ198" s="108">
        <v>10897228.226500001</v>
      </c>
      <c r="AK198" s="108">
        <v>10468047.475199999</v>
      </c>
      <c r="AL198" s="108">
        <v>12170606.0801</v>
      </c>
      <c r="AM198" s="108">
        <v>12214968.0462</v>
      </c>
      <c r="AN198" s="108">
        <v>10990262.331599999</v>
      </c>
      <c r="AO198" s="108">
        <v>11296231.8575</v>
      </c>
      <c r="AP198" s="108">
        <v>11297958.486099999</v>
      </c>
      <c r="AQ198" s="108">
        <v>12436944.354900001</v>
      </c>
      <c r="AR198" s="82">
        <f t="shared" ref="AR198:AR200" si="70">SUM(AS198:BD198)</f>
        <v>134433481.57550001</v>
      </c>
      <c r="AS198" s="108">
        <v>12702596.0495</v>
      </c>
      <c r="AT198" s="108">
        <v>11024870.3665</v>
      </c>
      <c r="AU198" s="108">
        <v>7936053.6441000002</v>
      </c>
      <c r="AV198" s="108">
        <v>9017588.4055000003</v>
      </c>
      <c r="AW198" s="108">
        <v>10803578.585000001</v>
      </c>
      <c r="AX198" s="108">
        <v>10739082.396</v>
      </c>
      <c r="AY198" s="108">
        <v>12391477.903899999</v>
      </c>
      <c r="AZ198" s="108">
        <v>12452955.5954</v>
      </c>
      <c r="BA198" s="108">
        <v>11236204.540100001</v>
      </c>
      <c r="BB198" s="108">
        <v>11538077.061899999</v>
      </c>
      <c r="BC198" s="108">
        <v>11761056.4767</v>
      </c>
      <c r="BD198" s="108">
        <v>12829940.550899999</v>
      </c>
      <c r="BE198" s="82">
        <f t="shared" ref="BE198:BE200" si="71">SUM(BF198:BQ198)</f>
        <v>135728693.22939998</v>
      </c>
      <c r="BF198" s="108">
        <v>12921590.294399999</v>
      </c>
      <c r="BG198" s="108">
        <v>11380978.5099</v>
      </c>
      <c r="BH198" s="108">
        <v>7730537.4672999997</v>
      </c>
      <c r="BI198" s="108">
        <v>9337238.0876000002</v>
      </c>
      <c r="BJ198" s="108">
        <v>10741598.7982</v>
      </c>
      <c r="BK198" s="108">
        <v>10956779.5426</v>
      </c>
      <c r="BL198" s="108">
        <v>12435328.9451</v>
      </c>
      <c r="BM198" s="108">
        <v>12562581.4955</v>
      </c>
      <c r="BN198" s="108">
        <v>11388524.277000001</v>
      </c>
      <c r="BO198" s="108">
        <v>11601160.5219</v>
      </c>
      <c r="BP198" s="108">
        <v>11683680.041200001</v>
      </c>
      <c r="BQ198" s="108">
        <v>12988695.2487</v>
      </c>
      <c r="BR198" s="82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82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82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82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82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F198" s="22" t="b">
        <f t="shared" si="66"/>
        <v>1</v>
      </c>
      <c r="EH198" s="168">
        <v>14</v>
      </c>
      <c r="EI198" s="22" t="s">
        <v>340</v>
      </c>
      <c r="ER198" s="31" t="str">
        <f>IF(C457=C198,IF(OR(SUM(Delta!E198:EE198)&lt;&gt;0,ISNUMBER(EH198),ISNUMBER(EJ198),ISNUMBER(EL198),ISNUMBER(EN198),ISNUMBER(EP198),ISNUMBER(EH457),ISNUMBER(EJ457),ISNUMBER(EL457),ISNUMBER(EN457),ISNUMBER(EP457))," - ","Hide Row"),"Row mis-match")</f>
        <v xml:space="preserve"> - </v>
      </c>
    </row>
    <row r="199" spans="1:148">
      <c r="C199" s="23" t="s">
        <v>341</v>
      </c>
      <c r="E199" s="82">
        <f>SUM(F199:Q199)</f>
        <v>115697177.7746</v>
      </c>
      <c r="F199" s="108">
        <v>10752861.828600001</v>
      </c>
      <c r="G199" s="108">
        <v>10320461.572000001</v>
      </c>
      <c r="H199" s="108">
        <v>11058871.3367</v>
      </c>
      <c r="I199" s="108">
        <v>9225558.1335000005</v>
      </c>
      <c r="J199" s="108">
        <v>9652334.9925999995</v>
      </c>
      <c r="K199" s="108">
        <v>8849416.9997000005</v>
      </c>
      <c r="L199" s="108">
        <v>10613703.660499999</v>
      </c>
      <c r="M199" s="108">
        <v>10658753.602499999</v>
      </c>
      <c r="N199" s="108">
        <v>8514763.9096000008</v>
      </c>
      <c r="O199" s="108">
        <v>7390394.2164000003</v>
      </c>
      <c r="P199" s="108">
        <v>8688391.5159000009</v>
      </c>
      <c r="Q199" s="108">
        <v>9971666.0066</v>
      </c>
      <c r="R199" s="82">
        <f t="shared" si="68"/>
        <v>98481181.472899988</v>
      </c>
      <c r="S199" s="108">
        <v>9826477.9352000002</v>
      </c>
      <c r="T199" s="108">
        <v>8266565.4941999996</v>
      </c>
      <c r="U199" s="108">
        <v>8798882.4793999996</v>
      </c>
      <c r="V199" s="108">
        <v>7433386.3847000003</v>
      </c>
      <c r="W199" s="108">
        <v>7717353.4535999997</v>
      </c>
      <c r="X199" s="108">
        <v>6994977.2841999996</v>
      </c>
      <c r="Y199" s="108">
        <v>8992023.7764999997</v>
      </c>
      <c r="Z199" s="108">
        <v>8834636.1790999994</v>
      </c>
      <c r="AA199" s="108">
        <v>7282964.8306999998</v>
      </c>
      <c r="AB199" s="108">
        <v>6211086.1355999997</v>
      </c>
      <c r="AC199" s="108">
        <v>8271728.6695999997</v>
      </c>
      <c r="AD199" s="108">
        <v>9851098.8500999995</v>
      </c>
      <c r="AE199" s="82">
        <f>SUM(AF199:AQ199)</f>
        <v>108477118.88900003</v>
      </c>
      <c r="AF199" s="108">
        <v>10579910.2521</v>
      </c>
      <c r="AG199" s="108">
        <v>8916725.4603000004</v>
      </c>
      <c r="AH199" s="108">
        <v>9253568.7109999992</v>
      </c>
      <c r="AI199" s="108">
        <v>8021476.8816</v>
      </c>
      <c r="AJ199" s="108">
        <v>8702091.3026000001</v>
      </c>
      <c r="AK199" s="108">
        <v>8179512.4005000005</v>
      </c>
      <c r="AL199" s="108">
        <v>10134473.6119</v>
      </c>
      <c r="AM199" s="108">
        <v>10022674.418400001</v>
      </c>
      <c r="AN199" s="108">
        <v>8826167.4967</v>
      </c>
      <c r="AO199" s="108">
        <v>7291397.9210999999</v>
      </c>
      <c r="AP199" s="108">
        <v>7953519.6869999999</v>
      </c>
      <c r="AQ199" s="108">
        <v>10595600.7458</v>
      </c>
      <c r="AR199" s="82">
        <f>SUM(AS199:BD199)</f>
        <v>109579588.31470001</v>
      </c>
      <c r="AS199" s="108">
        <v>10595549.9924</v>
      </c>
      <c r="AT199" s="108">
        <v>8990301.8129999992</v>
      </c>
      <c r="AU199" s="108">
        <v>9346277.5291000009</v>
      </c>
      <c r="AV199" s="108">
        <v>8072942.2976000002</v>
      </c>
      <c r="AW199" s="108">
        <v>8340259.5869000005</v>
      </c>
      <c r="AX199" s="108">
        <v>8495840.6635999996</v>
      </c>
      <c r="AY199" s="108">
        <v>10220397.469599999</v>
      </c>
      <c r="AZ199" s="108">
        <v>10104474.8026</v>
      </c>
      <c r="BA199" s="108">
        <v>8967973.9932000004</v>
      </c>
      <c r="BB199" s="108">
        <v>7299736.1068000002</v>
      </c>
      <c r="BC199" s="108">
        <v>8397362.8651000001</v>
      </c>
      <c r="BD199" s="108">
        <v>10748471.194800001</v>
      </c>
      <c r="BE199" s="82">
        <f>SUM(BF199:BQ199)</f>
        <v>111408148.28960001</v>
      </c>
      <c r="BF199" s="108">
        <v>10674011.659700001</v>
      </c>
      <c r="BG199" s="108">
        <v>9444130.1897999998</v>
      </c>
      <c r="BH199" s="108">
        <v>9479671.2664999999</v>
      </c>
      <c r="BI199" s="108">
        <v>8308253.2657000003</v>
      </c>
      <c r="BJ199" s="108">
        <v>8313445.0246000001</v>
      </c>
      <c r="BK199" s="108">
        <v>8732618.1421000008</v>
      </c>
      <c r="BL199" s="108">
        <v>10340893.9421</v>
      </c>
      <c r="BM199" s="108">
        <v>10327817.906300001</v>
      </c>
      <c r="BN199" s="108">
        <v>8826967.1570999995</v>
      </c>
      <c r="BO199" s="108">
        <v>7402858.6164999995</v>
      </c>
      <c r="BP199" s="108">
        <v>8702969.3179000001</v>
      </c>
      <c r="BQ199" s="108">
        <v>10854511.8013</v>
      </c>
      <c r="BR199" s="82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82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82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82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82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F199" s="22" t="b">
        <f t="shared" si="66"/>
        <v>1</v>
      </c>
      <c r="EH199" s="168">
        <v>15</v>
      </c>
      <c r="EI199" s="22" t="s">
        <v>341</v>
      </c>
      <c r="ER199" s="31" t="str">
        <f>IF(C458=C199,IF(OR(SUM(Delta!E199:EE199)&lt;&gt;0,ISNUMBER(EH199),ISNUMBER(EJ199),ISNUMBER(EL199),ISNUMBER(EN199),ISNUMBER(EP199),ISNUMBER(EH458),ISNUMBER(EJ458),ISNUMBER(EL458),ISNUMBER(EN458),ISNUMBER(EP458))," - ","Hide Row"),"Row mis-match")</f>
        <v xml:space="preserve"> - </v>
      </c>
    </row>
    <row r="200" spans="1:148">
      <c r="C200" s="23" t="s">
        <v>342</v>
      </c>
      <c r="E200" s="82">
        <f t="shared" si="67"/>
        <v>160080851.80269998</v>
      </c>
      <c r="F200" s="108">
        <v>13499076.192600001</v>
      </c>
      <c r="G200" s="108">
        <v>14149688.5418</v>
      </c>
      <c r="H200" s="108">
        <v>14166620.063999999</v>
      </c>
      <c r="I200" s="108">
        <v>7248743.6953999996</v>
      </c>
      <c r="J200" s="108">
        <v>9296459.3808999993</v>
      </c>
      <c r="K200" s="108">
        <v>10509064.144300001</v>
      </c>
      <c r="L200" s="108">
        <v>16113529.8553</v>
      </c>
      <c r="M200" s="108">
        <v>17835174.4331</v>
      </c>
      <c r="N200" s="108">
        <v>12926919.7972</v>
      </c>
      <c r="O200" s="108">
        <v>14433420.2509</v>
      </c>
      <c r="P200" s="108">
        <v>13120000.820900001</v>
      </c>
      <c r="Q200" s="108">
        <v>16782154.6263</v>
      </c>
      <c r="R200" s="82">
        <f t="shared" si="68"/>
        <v>155177776.93260002</v>
      </c>
      <c r="S200" s="108">
        <v>13870674.4191</v>
      </c>
      <c r="T200" s="108">
        <v>14022990.445800001</v>
      </c>
      <c r="U200" s="108">
        <v>14241037.0787</v>
      </c>
      <c r="V200" s="108">
        <v>8249012.8767999997</v>
      </c>
      <c r="W200" s="108">
        <v>9010747.2855999991</v>
      </c>
      <c r="X200" s="108">
        <v>10010610.753900001</v>
      </c>
      <c r="Y200" s="108">
        <v>14436230.2477</v>
      </c>
      <c r="Z200" s="108">
        <v>14809333.0361</v>
      </c>
      <c r="AA200" s="108">
        <v>12228063.6512</v>
      </c>
      <c r="AB200" s="108">
        <v>12922453.937899999</v>
      </c>
      <c r="AC200" s="108">
        <v>14328122.365900001</v>
      </c>
      <c r="AD200" s="108">
        <v>17048500.833900001</v>
      </c>
      <c r="AE200" s="82">
        <f t="shared" si="69"/>
        <v>173461151.00730002</v>
      </c>
      <c r="AF200" s="108">
        <v>17956842.244199999</v>
      </c>
      <c r="AG200" s="108">
        <v>15371943.2695</v>
      </c>
      <c r="AH200" s="108">
        <v>16501101.846000001</v>
      </c>
      <c r="AI200" s="108">
        <v>8834680.5598000009</v>
      </c>
      <c r="AJ200" s="108">
        <v>9448657.4647000004</v>
      </c>
      <c r="AK200" s="108">
        <v>9687779.5850000009</v>
      </c>
      <c r="AL200" s="108">
        <v>15772890.882300001</v>
      </c>
      <c r="AM200" s="108">
        <v>16338885.434699999</v>
      </c>
      <c r="AN200" s="108">
        <v>14020961.5655</v>
      </c>
      <c r="AO200" s="108">
        <v>13653037.52</v>
      </c>
      <c r="AP200" s="108">
        <v>16731947.578400001</v>
      </c>
      <c r="AQ200" s="108">
        <v>19142423.0572</v>
      </c>
      <c r="AR200" s="82">
        <f t="shared" si="70"/>
        <v>171460565.90749997</v>
      </c>
      <c r="AS200" s="108">
        <v>16999977.123399999</v>
      </c>
      <c r="AT200" s="108">
        <v>15157950.621200001</v>
      </c>
      <c r="AU200" s="108">
        <v>16663278.9202</v>
      </c>
      <c r="AV200" s="108">
        <v>9109972.3946000002</v>
      </c>
      <c r="AW200" s="108">
        <v>8489727.0562999994</v>
      </c>
      <c r="AX200" s="108">
        <v>8853458.7289000005</v>
      </c>
      <c r="AY200" s="108">
        <v>15903405.5283</v>
      </c>
      <c r="AZ200" s="108">
        <v>16730632.930299999</v>
      </c>
      <c r="BA200" s="108">
        <v>13559501.992699999</v>
      </c>
      <c r="BB200" s="108">
        <v>14294064.525800001</v>
      </c>
      <c r="BC200" s="108">
        <v>16938512.886100002</v>
      </c>
      <c r="BD200" s="108">
        <v>18760083.199700002</v>
      </c>
      <c r="BE200" s="82">
        <f t="shared" si="71"/>
        <v>154982119.22550002</v>
      </c>
      <c r="BF200" s="108">
        <v>15342025.663799999</v>
      </c>
      <c r="BG200" s="108">
        <v>12979661.693700001</v>
      </c>
      <c r="BH200" s="108">
        <v>14259578.533500001</v>
      </c>
      <c r="BI200" s="108">
        <v>8555479.6588000003</v>
      </c>
      <c r="BJ200" s="108">
        <v>7368371.8561000004</v>
      </c>
      <c r="BK200" s="108">
        <v>8570424.0034999996</v>
      </c>
      <c r="BL200" s="108">
        <v>15198592.235300001</v>
      </c>
      <c r="BM200" s="108">
        <v>15418457.189200001</v>
      </c>
      <c r="BN200" s="108">
        <v>12597895.0592</v>
      </c>
      <c r="BO200" s="108">
        <v>13245787.2301</v>
      </c>
      <c r="BP200" s="108">
        <v>14712084.784399999</v>
      </c>
      <c r="BQ200" s="108">
        <v>16733761.3179</v>
      </c>
      <c r="BR200" s="82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82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82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82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82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F200" s="22" t="b">
        <f t="shared" si="66"/>
        <v>1</v>
      </c>
      <c r="EH200" s="168">
        <v>19</v>
      </c>
      <c r="EI200" s="22" t="s">
        <v>342</v>
      </c>
      <c r="ER200" s="31" t="str">
        <f>IF(C459=C200,IF(OR(SUM(Delta!E200:EE200)&lt;&gt;0,ISNUMBER(EH200),ISNUMBER(EJ200),ISNUMBER(EL200),ISNUMBER(EN200),ISNUMBER(EP200),ISNUMBER(EH459),ISNUMBER(EJ459),ISNUMBER(EL459),ISNUMBER(EN459),ISNUMBER(EP459))," - ","Hide Row"),"Row mis-match")</f>
        <v xml:space="preserve"> - </v>
      </c>
    </row>
    <row r="201" spans="1:148" hidden="1">
      <c r="C201" s="23" t="s">
        <v>343</v>
      </c>
      <c r="E201" s="82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82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82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82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82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82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82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82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82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82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F201" s="22" t="b">
        <f t="shared" si="66"/>
        <v>1</v>
      </c>
      <c r="EH201" s="168">
        <v>22</v>
      </c>
      <c r="EI201" s="22" t="s">
        <v>343</v>
      </c>
      <c r="ER201" s="31" t="str">
        <f>IF(C460=C201,IF(OR(SUM(Delta!E201:EE201)&lt;&gt;0,ISNUMBER(EH201),ISNUMBER(EJ201),ISNUMBER(EL201),ISNUMBER(EN201),ISNUMBER(EP201),ISNUMBER(EH460),ISNUMBER(EJ460),ISNUMBER(EL460),ISNUMBER(EN460),ISNUMBER(EP460))," - ","Hide Row"),"Row mis-match")</f>
        <v xml:space="preserve"> - </v>
      </c>
    </row>
    <row r="202" spans="1:148" ht="15" hidden="1">
      <c r="C202" s="23" t="s">
        <v>344</v>
      </c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171"/>
      <c r="DR202" s="171"/>
      <c r="DS202" s="171"/>
      <c r="DT202" s="171"/>
      <c r="DU202" s="171"/>
      <c r="DV202" s="171"/>
      <c r="DW202" s="171"/>
      <c r="DX202" s="171"/>
      <c r="DY202" s="171"/>
      <c r="DZ202" s="171"/>
      <c r="EA202" s="171"/>
      <c r="EB202" s="171"/>
      <c r="EC202" s="171"/>
      <c r="ED202" s="171"/>
      <c r="EF202" s="22" t="b">
        <f t="shared" si="66"/>
        <v>1</v>
      </c>
      <c r="EH202" s="168">
        <v>26</v>
      </c>
      <c r="EI202" s="22" t="s">
        <v>344</v>
      </c>
      <c r="ER202" s="31" t="str">
        <f>IF(C461=C202,IF(OR(SUM(Delta!E202:EE202)&lt;&gt;0,ISNUMBER(EH202),ISNUMBER(EJ202),ISNUMBER(EL202),ISNUMBER(EN202),ISNUMBER(EP202),ISNUMBER(EH461),ISNUMBER(EJ461),ISNUMBER(EL461),ISNUMBER(EN461),ISNUMBER(EP461))," - ","Hide Row"),"Row mis-match")</f>
        <v xml:space="preserve"> - </v>
      </c>
    </row>
    <row r="203" spans="1:148" s="43" customFormat="1" hidden="1">
      <c r="A203" s="42"/>
      <c r="C203" s="63"/>
      <c r="D203" s="22"/>
      <c r="E203" s="172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172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172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172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172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172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172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172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172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172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G203" s="134"/>
      <c r="EH203" s="22"/>
      <c r="EI203" s="22"/>
      <c r="EJ203" s="22"/>
      <c r="EK203" s="22"/>
      <c r="EL203" s="22"/>
      <c r="EM203" s="22"/>
      <c r="EN203" s="22"/>
      <c r="EO203" s="22"/>
      <c r="EP203" s="134"/>
      <c r="ER203" s="47"/>
    </row>
    <row r="204" spans="1:148" s="58" customFormat="1" ht="15.75" hidden="1">
      <c r="A204" s="20" t="str">
        <f>"Total "&amp;A191</f>
        <v>Total Coal Fuel Burn Expense</v>
      </c>
      <c r="C204" s="28"/>
      <c r="D204" s="22"/>
      <c r="E204" s="82">
        <f>SUM(F204:Q204)</f>
        <v>312803915.68809998</v>
      </c>
      <c r="F204" s="82">
        <f t="shared" ref="F204:N204" si="72">SUM(F192:F202)</f>
        <v>37212415.165399998</v>
      </c>
      <c r="G204" s="82">
        <f t="shared" si="72"/>
        <v>36289503.891900003</v>
      </c>
      <c r="H204" s="82">
        <f t="shared" si="72"/>
        <v>34092852.556099996</v>
      </c>
      <c r="I204" s="82">
        <f t="shared" si="72"/>
        <v>27369171.8387</v>
      </c>
      <c r="J204" s="82">
        <f t="shared" si="72"/>
        <v>31301068.7665</v>
      </c>
      <c r="K204" s="82">
        <f t="shared" si="72"/>
        <v>31137401.2641</v>
      </c>
      <c r="L204" s="82">
        <f t="shared" si="72"/>
        <v>39745579.654600002</v>
      </c>
      <c r="M204" s="82">
        <f t="shared" si="72"/>
        <v>41805355.976799995</v>
      </c>
      <c r="N204" s="82">
        <f t="shared" si="72"/>
        <v>33850566.574000001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  <c r="DK204" s="82"/>
      <c r="DL204" s="82"/>
      <c r="DM204" s="82"/>
      <c r="DN204" s="82"/>
      <c r="DO204" s="82"/>
      <c r="DP204" s="82"/>
      <c r="DQ204" s="82"/>
      <c r="DR204" s="82"/>
      <c r="DS204" s="82"/>
      <c r="DT204" s="82"/>
      <c r="DU204" s="82"/>
      <c r="DV204" s="82"/>
      <c r="DW204" s="82"/>
      <c r="DX204" s="82"/>
      <c r="DY204" s="82"/>
      <c r="DZ204" s="82"/>
      <c r="EA204" s="82"/>
      <c r="EB204" s="82"/>
      <c r="EC204" s="82"/>
      <c r="ED204" s="82"/>
      <c r="EG204" s="134"/>
      <c r="ER204" s="57"/>
    </row>
    <row r="205" spans="1:148"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  <c r="DK205" s="82"/>
      <c r="DL205" s="82"/>
      <c r="DM205" s="82"/>
      <c r="DN205" s="82"/>
      <c r="DO205" s="82"/>
      <c r="DP205" s="82"/>
      <c r="DQ205" s="82"/>
      <c r="DR205" s="82"/>
      <c r="DS205" s="82"/>
      <c r="DT205" s="82"/>
      <c r="DU205" s="82"/>
      <c r="DV205" s="82"/>
      <c r="DW205" s="82"/>
      <c r="DX205" s="82"/>
      <c r="DY205" s="82"/>
      <c r="DZ205" s="82"/>
      <c r="EA205" s="82"/>
      <c r="EB205" s="82"/>
      <c r="EC205" s="82"/>
      <c r="ED205" s="82"/>
      <c r="ER205" s="57"/>
    </row>
    <row r="206" spans="1:148" ht="15.75" hidden="1">
      <c r="A206" s="17" t="s">
        <v>345</v>
      </c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H206" s="2" t="s">
        <v>333</v>
      </c>
      <c r="EL206" s="9" t="s">
        <v>346</v>
      </c>
      <c r="ER206" s="57"/>
    </row>
    <row r="207" spans="1:148" hidden="1">
      <c r="C207" s="23" t="s">
        <v>347</v>
      </c>
      <c r="E207" s="82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82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82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82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82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82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82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82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82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82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F207" s="22" t="b">
        <f t="shared" ref="EF207:EF215" si="73">C467=C207</f>
        <v>1</v>
      </c>
      <c r="EH207" s="168">
        <v>3</v>
      </c>
      <c r="EI207" s="22" t="s">
        <v>347</v>
      </c>
      <c r="EN207" s="2"/>
      <c r="ER207" s="31" t="str">
        <f>IF(C467=C207,IF(OR(SUM(Delta!E207:EE207)&lt;&gt;0,ISNUMBER(EH207),ISNUMBER(EJ207),ISNUMBER(EL207),ISNUMBER(EN207),ISNUMBER(EP207),ISNUMBER(EH467),ISNUMBER(EJ467),ISNUMBER(EL467),ISNUMBER(EN467),ISNUMBER(EP467))," - ","Hide Row"),"Row mis-match")</f>
        <v xml:space="preserve"> - </v>
      </c>
    </row>
    <row r="208" spans="1:148" hidden="1">
      <c r="C208" s="23" t="s">
        <v>348</v>
      </c>
      <c r="E208" s="82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82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82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82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82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82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82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82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82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82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F208" s="22" t="b">
        <f t="shared" si="73"/>
        <v>1</v>
      </c>
      <c r="EH208" s="168">
        <v>5</v>
      </c>
      <c r="EI208" s="22" t="s">
        <v>349</v>
      </c>
      <c r="EN208" s="2"/>
      <c r="ER208" s="31" t="str">
        <f>IF(C468=C208,IF(OR(SUM(Delta!E208:EE208)&lt;&gt;0,ISNUMBER(EH208),ISNUMBER(EJ208),ISNUMBER(EL208),ISNUMBER(EN208),ISNUMBER(EP208),ISNUMBER(EH468),ISNUMBER(EJ468),ISNUMBER(EL468),ISNUMBER(EN468),ISNUMBER(EP468))," - ","Hide Row"),"Row mis-match")</f>
        <v xml:space="preserve"> - </v>
      </c>
    </row>
    <row r="209" spans="1:148" hidden="1">
      <c r="C209" s="23" t="s">
        <v>350</v>
      </c>
      <c r="E209" s="82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82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82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82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82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82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82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82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82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82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F209" s="22" t="b">
        <f t="shared" si="73"/>
        <v>1</v>
      </c>
      <c r="EH209" s="168">
        <v>8</v>
      </c>
      <c r="EI209" s="22" t="s">
        <v>350</v>
      </c>
      <c r="EN209" s="2"/>
      <c r="ER209" s="31" t="str">
        <f>IF(C469=C209,IF(OR(SUM(Delta!E209:EE209)&lt;&gt;0,ISNUMBER(EH209),ISNUMBER(EJ209),ISNUMBER(EL209),ISNUMBER(EN209),ISNUMBER(EP209),ISNUMBER(EH469),ISNUMBER(EJ469),ISNUMBER(EL469),ISNUMBER(EN469),ISNUMBER(EP469))," - ","Hide Row"),"Row mis-match")</f>
        <v xml:space="preserve"> - </v>
      </c>
    </row>
    <row r="210" spans="1:148" hidden="1">
      <c r="C210" s="23" t="s">
        <v>351</v>
      </c>
      <c r="E210" s="82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82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82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82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82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82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82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82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82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82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F210" s="22" t="b">
        <f t="shared" si="73"/>
        <v>1</v>
      </c>
      <c r="EH210" s="168">
        <v>10</v>
      </c>
      <c r="EI210" s="22" t="s">
        <v>351</v>
      </c>
      <c r="EN210" s="2"/>
      <c r="ER210" s="31" t="str">
        <f>IF(C470=C210,IF(OR(SUM(Delta!E210:EE210)&lt;&gt;0,ISNUMBER(EH210),ISNUMBER(EJ210),ISNUMBER(EL210),ISNUMBER(EN210),ISNUMBER(EP210),ISNUMBER(EH470),ISNUMBER(EJ470),ISNUMBER(EL470),ISNUMBER(EN470),ISNUMBER(EP470))," - ","Hide Row"),"Row mis-match")</f>
        <v xml:space="preserve"> - </v>
      </c>
    </row>
    <row r="211" spans="1:148" hidden="1">
      <c r="C211" s="23" t="s">
        <v>352</v>
      </c>
      <c r="E211" s="82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82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82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82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82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82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82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82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82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82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F211" s="22" t="b">
        <f t="shared" si="73"/>
        <v>1</v>
      </c>
      <c r="EH211" s="168">
        <v>11</v>
      </c>
      <c r="EI211" s="22" t="s">
        <v>352</v>
      </c>
      <c r="EN211" s="2"/>
      <c r="ER211" s="31" t="str">
        <f>IF(C471=C211,IF(OR(SUM(Delta!E211:EE211)&lt;&gt;0,ISNUMBER(EH211),ISNUMBER(EJ211),ISNUMBER(EL211),ISNUMBER(EN211),ISNUMBER(EP211),ISNUMBER(EH471),ISNUMBER(EJ471),ISNUMBER(EL471),ISNUMBER(EN471),ISNUMBER(EP471))," - ","Hide Row"),"Row mis-match")</f>
        <v xml:space="preserve"> - </v>
      </c>
    </row>
    <row r="212" spans="1:148" s="58" customFormat="1" hidden="1">
      <c r="A212" s="8"/>
      <c r="C212" s="28" t="s">
        <v>353</v>
      </c>
      <c r="D212" s="22"/>
      <c r="E212" s="82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82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82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82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82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82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82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82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82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82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22"/>
      <c r="EF212" s="22" t="b">
        <f t="shared" si="73"/>
        <v>1</v>
      </c>
      <c r="EG212" s="134"/>
      <c r="EH212" s="168"/>
      <c r="EI212" s="22" t="s">
        <v>353</v>
      </c>
      <c r="EJ212" s="22"/>
      <c r="EK212" s="170"/>
      <c r="EL212" s="170"/>
      <c r="EM212" s="170" t="s">
        <v>71</v>
      </c>
      <c r="EN212" s="22"/>
      <c r="EO212" s="22"/>
      <c r="EP212" s="22"/>
      <c r="EQ212"/>
      <c r="ER212" s="31" t="str">
        <f>IF(C472=C212,IF(OR(SUM(Delta!E212:EE212)&lt;&gt;0,ISNUMBER(EH212),ISNUMBER(EJ212),ISNUMBER(EL212),ISNUMBER(EN212),ISNUMBER(EP212),ISNUMBER(EH472),ISNUMBER(EJ472),ISNUMBER(EL472),ISNUMBER(EN472),ISNUMBER(EP472))," - ","Hide Row"),"Row mis-match")</f>
        <v xml:space="preserve"> - </v>
      </c>
    </row>
    <row r="213" spans="1:148" s="58" customFormat="1" hidden="1">
      <c r="A213" s="8"/>
      <c r="C213" s="28" t="s">
        <v>354</v>
      </c>
      <c r="D213" s="22"/>
      <c r="E213" s="82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82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82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82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82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82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82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82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82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82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F213" s="22" t="b">
        <f t="shared" si="73"/>
        <v>1</v>
      </c>
      <c r="EG213" s="134"/>
      <c r="EH213" s="168">
        <v>20</v>
      </c>
      <c r="EI213" s="22" t="s">
        <v>354</v>
      </c>
      <c r="EK213" s="22"/>
      <c r="EL213" s="22"/>
      <c r="EM213" s="22"/>
      <c r="EN213" s="2"/>
      <c r="EO213" s="22"/>
      <c r="EP213" s="2"/>
      <c r="EQ213" s="169" t="s">
        <v>354</v>
      </c>
      <c r="ER213" s="31" t="str">
        <f>IF(C473=C213,IF(OR(SUM(Delta!E213:EE213)&lt;&gt;0,ISNUMBER(EH213),ISNUMBER(EJ213),ISNUMBER(EL213),ISNUMBER(EN213),ISNUMBER(EP213),ISNUMBER(EH473),ISNUMBER(EJ473),ISNUMBER(EL473),ISNUMBER(EN473),ISNUMBER(EP473))," - ","Hide Row"),"Row mis-match")</f>
        <v xml:space="preserve"> - </v>
      </c>
    </row>
    <row r="214" spans="1:148" s="58" customFormat="1" hidden="1">
      <c r="A214" s="8"/>
      <c r="C214" s="28" t="s">
        <v>355</v>
      </c>
      <c r="D214" s="22"/>
      <c r="E214" s="82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82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82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82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82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82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82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82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82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82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F214" s="22" t="b">
        <f t="shared" si="73"/>
        <v>1</v>
      </c>
      <c r="EG214" s="134"/>
      <c r="EH214" s="168">
        <v>21</v>
      </c>
      <c r="EI214" s="22" t="s">
        <v>355</v>
      </c>
      <c r="EJ214" s="22"/>
      <c r="EK214" s="22"/>
      <c r="EL214" s="22"/>
      <c r="EM214" s="22"/>
      <c r="EN214" s="2"/>
      <c r="EO214" s="22"/>
      <c r="EP214" s="22"/>
      <c r="EQ214" s="169" t="s">
        <v>355</v>
      </c>
      <c r="ER214" s="31" t="str">
        <f>IF(C474=C214,IF(OR(SUM(Delta!E214:EE214)&lt;&gt;0,ISNUMBER(EH214),ISNUMBER(EJ214),ISNUMBER(EL214),ISNUMBER(EN214),ISNUMBER(EP214),ISNUMBER(EH474),ISNUMBER(EJ474),ISNUMBER(EL474),ISNUMBER(EN474),ISNUMBER(EP474))," - ","Hide Row"),"Row mis-match")</f>
        <v xml:space="preserve"> - </v>
      </c>
    </row>
    <row r="215" spans="1:148" ht="15" hidden="1">
      <c r="C215" s="23" t="s">
        <v>356</v>
      </c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171"/>
      <c r="DR215" s="171"/>
      <c r="DS215" s="171"/>
      <c r="DT215" s="171"/>
      <c r="DU215" s="171"/>
      <c r="DV215" s="171"/>
      <c r="DW215" s="171"/>
      <c r="DX215" s="171"/>
      <c r="DY215" s="171"/>
      <c r="DZ215" s="171"/>
      <c r="EA215" s="171"/>
      <c r="EB215" s="171"/>
      <c r="EC215" s="171"/>
      <c r="ED215" s="171"/>
      <c r="EF215" s="22" t="b">
        <f t="shared" si="73"/>
        <v>1</v>
      </c>
      <c r="EH215" s="168">
        <v>23</v>
      </c>
      <c r="EI215" s="22" t="s">
        <v>356</v>
      </c>
      <c r="EN215" s="2"/>
      <c r="ER215" s="31" t="str">
        <f>IF(C475=C215,IF(OR(SUM(Delta!E215:EE215)&lt;&gt;0,ISNUMBER(EH215),ISNUMBER(EJ215),ISNUMBER(EL215),ISNUMBER(EN215),ISNUMBER(EP215),ISNUMBER(EH475),ISNUMBER(EJ475),ISNUMBER(EL475),ISNUMBER(EN475),ISNUMBER(EP475))," - ","Hide Row"),"Row mis-match")</f>
        <v xml:space="preserve"> - </v>
      </c>
    </row>
    <row r="216" spans="1:148" s="22" customFormat="1" hidden="1">
      <c r="A216" s="2"/>
      <c r="B216" s="23" t="s">
        <v>357</v>
      </c>
      <c r="C216" s="23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  <c r="DK216" s="82"/>
      <c r="DL216" s="82"/>
      <c r="DM216" s="82"/>
      <c r="DN216" s="82"/>
      <c r="DO216" s="82"/>
      <c r="DP216" s="82"/>
      <c r="DQ216" s="82"/>
      <c r="DR216" s="82"/>
      <c r="DS216" s="82"/>
      <c r="DT216" s="82"/>
      <c r="DU216" s="82"/>
      <c r="DV216" s="82"/>
      <c r="DW216" s="82"/>
      <c r="DX216" s="82"/>
      <c r="DY216" s="82"/>
      <c r="DZ216" s="82"/>
      <c r="EA216" s="82"/>
      <c r="EB216" s="82"/>
      <c r="EC216" s="82"/>
      <c r="ED216" s="82"/>
      <c r="EE216" s="82"/>
      <c r="EG216" s="134"/>
      <c r="EN216" s="2"/>
      <c r="ER216" s="57"/>
    </row>
    <row r="217" spans="1:148" s="22" customFormat="1" hidden="1">
      <c r="A217" s="2"/>
      <c r="B217" s="23"/>
      <c r="C217" s="23"/>
      <c r="E217" s="172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172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172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172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172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172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172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172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172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172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G217" s="134"/>
      <c r="EN217" s="2"/>
      <c r="ER217" s="57"/>
    </row>
    <row r="218" spans="1:148" s="22" customFormat="1" hidden="1">
      <c r="A218" s="2"/>
      <c r="C218" s="28" t="s">
        <v>358</v>
      </c>
      <c r="E218" s="82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82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82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82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82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82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82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82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82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82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G218" s="134"/>
      <c r="EH218" s="168"/>
      <c r="EI218" s="22" t="s">
        <v>358</v>
      </c>
      <c r="EJ218" s="168"/>
      <c r="EL218" s="168"/>
      <c r="EN218" s="168"/>
      <c r="EP218" s="169"/>
      <c r="EQ218" s="23"/>
      <c r="ER218" s="31" t="str">
        <f>IF(OR(SUM(Delta!E218:EE218)&lt;&gt;0,ISNUMBER(EH218),ISNUMBER(EJ218),ISNUMBER(EL218),ISNUMBER(EN218),ISNUMBER(EP218))," - ","Hide Row")</f>
        <v>Hide Row</v>
      </c>
    </row>
    <row r="219" spans="1:148" s="22" customFormat="1" hidden="1">
      <c r="A219" s="2"/>
      <c r="C219" s="28" t="s">
        <v>359</v>
      </c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G219" s="134"/>
      <c r="EH219" s="168">
        <v>125</v>
      </c>
      <c r="EI219" s="22" t="s">
        <v>360</v>
      </c>
      <c r="EJ219" s="168">
        <v>129</v>
      </c>
      <c r="EK219" s="58" t="s">
        <v>361</v>
      </c>
      <c r="EL219" s="168">
        <v>131</v>
      </c>
      <c r="EM219" s="58" t="s">
        <v>362</v>
      </c>
      <c r="EN219" s="168">
        <v>132</v>
      </c>
      <c r="EO219" s="58" t="s">
        <v>363</v>
      </c>
      <c r="EP219" s="168">
        <v>127</v>
      </c>
      <c r="EQ219" s="23" t="s">
        <v>364</v>
      </c>
      <c r="ER219" s="57"/>
    </row>
    <row r="220" spans="1:148" s="43" customFormat="1" hidden="1">
      <c r="A220" s="42"/>
      <c r="C220" s="28" t="s">
        <v>362</v>
      </c>
      <c r="D220" s="22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G220" s="134"/>
      <c r="EH220" s="168">
        <v>123</v>
      </c>
      <c r="EI220" s="22" t="s">
        <v>365</v>
      </c>
      <c r="EJ220" s="168">
        <v>124</v>
      </c>
      <c r="EK220" s="58" t="s">
        <v>366</v>
      </c>
      <c r="EL220" s="168">
        <v>130</v>
      </c>
      <c r="EM220" s="58" t="s">
        <v>367</v>
      </c>
      <c r="EN220" s="168">
        <v>126</v>
      </c>
      <c r="EO220" s="22" t="s">
        <v>368</v>
      </c>
      <c r="EP220" s="168">
        <v>128</v>
      </c>
      <c r="EQ220" s="23" t="s">
        <v>369</v>
      </c>
      <c r="ER220" s="57"/>
    </row>
    <row r="221" spans="1:148" s="43" customFormat="1" hidden="1">
      <c r="A221" s="42"/>
      <c r="C221" s="63"/>
      <c r="D221" s="22"/>
      <c r="E221" s="172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172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172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172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172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172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172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172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172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172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G221" s="134"/>
      <c r="EH221" s="168"/>
      <c r="EI221" s="22"/>
      <c r="EJ221" s="168"/>
      <c r="EK221" s="58"/>
      <c r="EL221" s="22"/>
      <c r="EM221" s="22"/>
      <c r="EN221" s="22"/>
      <c r="EO221" s="22"/>
      <c r="EP221" s="134"/>
      <c r="ER221" s="57"/>
    </row>
    <row r="222" spans="1:148" s="58" customFormat="1" ht="15.75" hidden="1">
      <c r="A222" s="20" t="str">
        <f>"Total "&amp;A206</f>
        <v>Total Gas Fuel Burn Expense</v>
      </c>
      <c r="B222" s="28"/>
      <c r="C222" s="28"/>
      <c r="D222" s="2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2"/>
      <c r="DN222" s="82"/>
      <c r="DO222" s="82"/>
      <c r="DP222" s="82"/>
      <c r="DQ222" s="82"/>
      <c r="DR222" s="82"/>
      <c r="DS222" s="82"/>
      <c r="DT222" s="82"/>
      <c r="DU222" s="82"/>
      <c r="DV222" s="82"/>
      <c r="DW222" s="82"/>
      <c r="DX222" s="82"/>
      <c r="DY222" s="82"/>
      <c r="DZ222" s="82"/>
      <c r="EA222" s="82"/>
      <c r="EB222" s="82"/>
      <c r="EC222" s="82"/>
      <c r="ED222" s="82"/>
      <c r="EG222" s="134"/>
      <c r="ER222" s="57"/>
    </row>
    <row r="223" spans="1:148" s="58" customFormat="1" hidden="1">
      <c r="A223" s="8"/>
      <c r="C223" s="28"/>
      <c r="D223" s="2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2"/>
      <c r="DV223" s="82"/>
      <c r="DW223" s="82"/>
      <c r="DX223" s="82"/>
      <c r="DY223" s="82"/>
      <c r="DZ223" s="82"/>
      <c r="EA223" s="82"/>
      <c r="EB223" s="82"/>
      <c r="EC223" s="82"/>
      <c r="ED223" s="82"/>
      <c r="EG223" s="134"/>
      <c r="ER223" s="57"/>
    </row>
    <row r="224" spans="1:148" s="58" customFormat="1" ht="16.5" thickBot="1">
      <c r="A224" s="20" t="s">
        <v>370</v>
      </c>
      <c r="C224" s="28"/>
      <c r="D224" s="2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  <c r="DK224" s="82"/>
      <c r="DL224" s="82"/>
      <c r="DM224" s="82"/>
      <c r="DN224" s="82"/>
      <c r="DO224" s="82"/>
      <c r="DP224" s="82"/>
      <c r="DQ224" s="82"/>
      <c r="DR224" s="82"/>
      <c r="DS224" s="82"/>
      <c r="DT224" s="82"/>
      <c r="DU224" s="82"/>
      <c r="DV224" s="82"/>
      <c r="DW224" s="82"/>
      <c r="DX224" s="82"/>
      <c r="DY224" s="82"/>
      <c r="DZ224" s="82"/>
      <c r="EA224" s="82"/>
      <c r="EB224" s="82"/>
      <c r="EC224" s="82"/>
      <c r="ED224" s="82"/>
      <c r="EG224" s="134"/>
      <c r="EQ224" s="177" t="s">
        <v>371</v>
      </c>
      <c r="ER224" s="57"/>
    </row>
    <row r="225" spans="1:148" hidden="1">
      <c r="C225" s="23" t="s">
        <v>372</v>
      </c>
      <c r="E225" s="82">
        <f>SUM(F225:Q225)</f>
        <v>3610656.0251999996</v>
      </c>
      <c r="F225" s="108">
        <v>432921.82079999999</v>
      </c>
      <c r="G225" s="108">
        <v>404902.98239999998</v>
      </c>
      <c r="H225" s="108">
        <v>432791.32799999998</v>
      </c>
      <c r="I225" s="108">
        <v>406591.45991999999</v>
      </c>
      <c r="J225" s="108">
        <v>407394.43104</v>
      </c>
      <c r="K225" s="108">
        <v>381890.03327999997</v>
      </c>
      <c r="L225" s="108">
        <v>394722.82079999999</v>
      </c>
      <c r="M225" s="108">
        <v>394603.83648</v>
      </c>
      <c r="N225" s="108">
        <v>354837.31248000002</v>
      </c>
      <c r="O225" s="108"/>
      <c r="P225" s="108"/>
      <c r="Q225" s="108"/>
      <c r="R225" s="82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82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82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82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82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82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82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82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82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F225" s="22" t="b">
        <f>C486=C225</f>
        <v>1</v>
      </c>
      <c r="EH225" s="168">
        <v>1</v>
      </c>
      <c r="EI225" s="22" t="s">
        <v>372</v>
      </c>
      <c r="EJ225" s="168"/>
      <c r="EL225" s="168"/>
      <c r="EN225" s="168"/>
      <c r="EP225" s="168"/>
      <c r="EQ225" s="177" t="s">
        <v>373</v>
      </c>
      <c r="ER225" s="31" t="str">
        <f>IF(C486=C225,IF(OR(SUM(Delta!E225:EE225)&lt;&gt;0,ISNUMBER(EH225),ISNUMBER(EJ225),ISNUMBER(EL225),ISNUMBER(EN225),ISNUMBER(EP225),ISNUMBER(EH486),ISNUMBER(EJ486),ISNUMBER(EL486),ISNUMBER(EN486),ISNUMBER(EP486))," - ","Hide Row"),"Row mis-match")</f>
        <v xml:space="preserve"> - </v>
      </c>
    </row>
    <row r="226" spans="1:148" hidden="1">
      <c r="C226" s="23" t="s">
        <v>374</v>
      </c>
      <c r="E226" s="108">
        <f>SUM(F226:Q226)</f>
        <v>-69762.553299999985</v>
      </c>
      <c r="F226" s="108">
        <v>-5332.3630000000003</v>
      </c>
      <c r="G226" s="108">
        <v>-5545.7950000000001</v>
      </c>
      <c r="H226" s="108">
        <v>-8306.027</v>
      </c>
      <c r="I226" s="108">
        <v>-5946.9263000000001</v>
      </c>
      <c r="J226" s="108">
        <v>-7035.5429999999997</v>
      </c>
      <c r="K226" s="108">
        <v>-6894.4785000000002</v>
      </c>
      <c r="L226" s="108">
        <v>-10461.317999999999</v>
      </c>
      <c r="M226" s="108">
        <v>-11154.020500000001</v>
      </c>
      <c r="N226" s="108">
        <v>-9086.0820000000003</v>
      </c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H226" s="168">
        <v>63</v>
      </c>
      <c r="EI226" s="22" t="s">
        <v>375</v>
      </c>
      <c r="EJ226" s="168">
        <v>89</v>
      </c>
      <c r="EK226" s="22" t="s">
        <v>376</v>
      </c>
      <c r="EL226" s="168">
        <v>90</v>
      </c>
      <c r="EM226" s="22" t="s">
        <v>377</v>
      </c>
      <c r="EN226" s="168"/>
      <c r="EP226" s="168"/>
      <c r="EQ226" s="177" t="s">
        <v>378</v>
      </c>
      <c r="ER226" s="31" t="str">
        <f>IF(OR(SUM(Delta!E226:EE226)&lt;&gt;0,ISNUMBER(EH226),ISNUMBER(EJ226),ISNUMBER(EL226),ISNUMBER(EN226),ISNUMBER(EP226),ISNUMBER(#REF!),ISNUMBER(#REF!),ISNUMBER(#REF!),ISNUMBER(#REF!),ISNUMBER(#REF!))," - ","Hide Row")</f>
        <v xml:space="preserve"> - </v>
      </c>
    </row>
    <row r="227" spans="1:148" ht="13.5" thickBot="1">
      <c r="A227" s="291"/>
      <c r="B227" s="292"/>
      <c r="C227" s="297" t="s">
        <v>379</v>
      </c>
      <c r="D227" s="292"/>
      <c r="E227" s="295">
        <f>E800</f>
        <v>55065.974234945679</v>
      </c>
      <c r="F227" s="295">
        <f t="shared" ref="F227:BQ227" si="74">F800</f>
        <v>418.56244297274452</v>
      </c>
      <c r="G227" s="295">
        <f t="shared" si="74"/>
        <v>2409.1873486327368</v>
      </c>
      <c r="H227" s="295">
        <f t="shared" si="74"/>
        <v>599.95491745391689</v>
      </c>
      <c r="I227" s="295">
        <f t="shared" si="74"/>
        <v>1510.7155348730566</v>
      </c>
      <c r="J227" s="295">
        <f t="shared" si="74"/>
        <v>688.63394207803151</v>
      </c>
      <c r="K227" s="295">
        <f t="shared" si="74"/>
        <v>0</v>
      </c>
      <c r="L227" s="295">
        <f t="shared" si="74"/>
        <v>0</v>
      </c>
      <c r="M227" s="295">
        <f t="shared" si="74"/>
        <v>0</v>
      </c>
      <c r="N227" s="295">
        <f t="shared" si="74"/>
        <v>0</v>
      </c>
      <c r="O227" s="295">
        <f t="shared" si="74"/>
        <v>25.740486752931687</v>
      </c>
      <c r="P227" s="295">
        <f t="shared" si="74"/>
        <v>34786.911813750819</v>
      </c>
      <c r="Q227" s="295">
        <f t="shared" si="74"/>
        <v>14626.267748431439</v>
      </c>
      <c r="R227" s="295">
        <f t="shared" si="74"/>
        <v>299677.1461454106</v>
      </c>
      <c r="S227" s="295">
        <f t="shared" si="74"/>
        <v>0</v>
      </c>
      <c r="T227" s="295">
        <f t="shared" si="74"/>
        <v>29295.349332793015</v>
      </c>
      <c r="U227" s="295">
        <f t="shared" si="74"/>
        <v>45143.302532271045</v>
      </c>
      <c r="V227" s="295">
        <f t="shared" si="74"/>
        <v>63052.254085978457</v>
      </c>
      <c r="W227" s="295">
        <f t="shared" si="74"/>
        <v>77962.447879181578</v>
      </c>
      <c r="X227" s="295">
        <f t="shared" si="74"/>
        <v>0</v>
      </c>
      <c r="Y227" s="295">
        <f t="shared" si="74"/>
        <v>3234.815375305197</v>
      </c>
      <c r="Z227" s="295">
        <f t="shared" si="74"/>
        <v>0</v>
      </c>
      <c r="AA227" s="295">
        <f t="shared" si="74"/>
        <v>4332.6123966437735</v>
      </c>
      <c r="AB227" s="295">
        <f t="shared" si="74"/>
        <v>1586.000198158187</v>
      </c>
      <c r="AC227" s="295">
        <f t="shared" si="74"/>
        <v>47508.002237528388</v>
      </c>
      <c r="AD227" s="295">
        <f t="shared" si="74"/>
        <v>27562.362107550944</v>
      </c>
      <c r="AE227" s="295">
        <f t="shared" si="74"/>
        <v>927420.12569862592</v>
      </c>
      <c r="AF227" s="295">
        <f t="shared" si="74"/>
        <v>78905.006085444751</v>
      </c>
      <c r="AG227" s="295">
        <f t="shared" si="74"/>
        <v>57316.518194117562</v>
      </c>
      <c r="AH227" s="295">
        <f t="shared" si="74"/>
        <v>207817.23700101612</v>
      </c>
      <c r="AI227" s="295">
        <f t="shared" si="74"/>
        <v>94509.053682576385</v>
      </c>
      <c r="AJ227" s="295">
        <f t="shared" si="74"/>
        <v>175231.96447436992</v>
      </c>
      <c r="AK227" s="295">
        <f t="shared" si="74"/>
        <v>44483.870768740177</v>
      </c>
      <c r="AL227" s="295">
        <f t="shared" si="74"/>
        <v>13431.662095613201</v>
      </c>
      <c r="AM227" s="295">
        <f t="shared" si="74"/>
        <v>0</v>
      </c>
      <c r="AN227" s="295">
        <f t="shared" si="74"/>
        <v>950.93615440226199</v>
      </c>
      <c r="AO227" s="295">
        <f t="shared" si="74"/>
        <v>14154.14303760186</v>
      </c>
      <c r="AP227" s="295">
        <f t="shared" si="74"/>
        <v>124791.8314905752</v>
      </c>
      <c r="AQ227" s="295">
        <f t="shared" si="74"/>
        <v>115827.90271416842</v>
      </c>
      <c r="AR227" s="295">
        <f t="shared" si="74"/>
        <v>846773.28441417078</v>
      </c>
      <c r="AS227" s="295">
        <f t="shared" si="74"/>
        <v>1745.4816296046231</v>
      </c>
      <c r="AT227" s="295">
        <f t="shared" si="74"/>
        <v>130105.61026103278</v>
      </c>
      <c r="AU227" s="295">
        <f t="shared" si="74"/>
        <v>196967.90883497905</v>
      </c>
      <c r="AV227" s="295">
        <f t="shared" si="74"/>
        <v>106291.25771927615</v>
      </c>
      <c r="AW227" s="295">
        <f t="shared" si="74"/>
        <v>116978.18717987547</v>
      </c>
      <c r="AX227" s="295">
        <f t="shared" si="74"/>
        <v>67546.299076686992</v>
      </c>
      <c r="AY227" s="295">
        <f t="shared" si="74"/>
        <v>7235.6638933285003</v>
      </c>
      <c r="AZ227" s="295">
        <f t="shared" si="74"/>
        <v>253.66789739414719</v>
      </c>
      <c r="BA227" s="295">
        <f t="shared" si="74"/>
        <v>0</v>
      </c>
      <c r="BB227" s="295">
        <f t="shared" si="74"/>
        <v>12828.285294605095</v>
      </c>
      <c r="BC227" s="295">
        <f t="shared" si="74"/>
        <v>149139.83826878737</v>
      </c>
      <c r="BD227" s="295">
        <f t="shared" si="74"/>
        <v>57681.084358600492</v>
      </c>
      <c r="BE227" s="295">
        <f t="shared" si="74"/>
        <v>748312.0683317394</v>
      </c>
      <c r="BF227" s="295">
        <f t="shared" si="74"/>
        <v>0</v>
      </c>
      <c r="BG227" s="295">
        <f t="shared" si="74"/>
        <v>10331.76810406171</v>
      </c>
      <c r="BH227" s="295">
        <f t="shared" si="74"/>
        <v>122369.14589801439</v>
      </c>
      <c r="BI227" s="295">
        <f t="shared" si="74"/>
        <v>116847.0291869924</v>
      </c>
      <c r="BJ227" s="295">
        <f t="shared" si="74"/>
        <v>111376.10387863946</v>
      </c>
      <c r="BK227" s="295">
        <f t="shared" si="74"/>
        <v>140741.56263907396</v>
      </c>
      <c r="BL227" s="295">
        <f t="shared" si="74"/>
        <v>16388.353046620956</v>
      </c>
      <c r="BM227" s="295">
        <f t="shared" si="74"/>
        <v>0</v>
      </c>
      <c r="BN227" s="295">
        <f t="shared" si="74"/>
        <v>160.49146744164284</v>
      </c>
      <c r="BO227" s="295">
        <f t="shared" si="74"/>
        <v>19212.527403330485</v>
      </c>
      <c r="BP227" s="295">
        <f t="shared" si="74"/>
        <v>140669.80642671013</v>
      </c>
      <c r="BQ227" s="295">
        <f t="shared" si="74"/>
        <v>70215.280280854175</v>
      </c>
      <c r="BR227" s="295">
        <f t="shared" ref="BR227:EC227" si="75">BR800</f>
        <v>0</v>
      </c>
      <c r="BS227" s="295">
        <f t="shared" si="75"/>
        <v>0</v>
      </c>
      <c r="BT227" s="295">
        <f t="shared" si="75"/>
        <v>0</v>
      </c>
      <c r="BU227" s="295">
        <f t="shared" si="75"/>
        <v>0</v>
      </c>
      <c r="BV227" s="295">
        <f t="shared" si="75"/>
        <v>0</v>
      </c>
      <c r="BW227" s="295">
        <f t="shared" si="75"/>
        <v>0</v>
      </c>
      <c r="BX227" s="295">
        <f t="shared" si="75"/>
        <v>0</v>
      </c>
      <c r="BY227" s="295">
        <f t="shared" si="75"/>
        <v>0</v>
      </c>
      <c r="BZ227" s="295">
        <f t="shared" si="75"/>
        <v>0</v>
      </c>
      <c r="CA227" s="295">
        <f t="shared" si="75"/>
        <v>0</v>
      </c>
      <c r="CB227" s="295">
        <f t="shared" si="75"/>
        <v>0</v>
      </c>
      <c r="CC227" s="295">
        <f t="shared" si="75"/>
        <v>0</v>
      </c>
      <c r="CD227" s="295">
        <f t="shared" si="75"/>
        <v>0</v>
      </c>
      <c r="CE227" s="295">
        <f t="shared" si="75"/>
        <v>0</v>
      </c>
      <c r="CF227" s="295">
        <f t="shared" si="75"/>
        <v>0</v>
      </c>
      <c r="CG227" s="295">
        <f t="shared" si="75"/>
        <v>0</v>
      </c>
      <c r="CH227" s="295">
        <f t="shared" si="75"/>
        <v>0</v>
      </c>
      <c r="CI227" s="295">
        <f t="shared" si="75"/>
        <v>0</v>
      </c>
      <c r="CJ227" s="295">
        <f t="shared" si="75"/>
        <v>0</v>
      </c>
      <c r="CK227" s="295">
        <f t="shared" si="75"/>
        <v>0</v>
      </c>
      <c r="CL227" s="295">
        <f t="shared" si="75"/>
        <v>0</v>
      </c>
      <c r="CM227" s="295">
        <f t="shared" si="75"/>
        <v>0</v>
      </c>
      <c r="CN227" s="295">
        <f t="shared" si="75"/>
        <v>0</v>
      </c>
      <c r="CO227" s="295">
        <f t="shared" si="75"/>
        <v>0</v>
      </c>
      <c r="CP227" s="295">
        <f t="shared" si="75"/>
        <v>0</v>
      </c>
      <c r="CQ227" s="295">
        <f t="shared" si="75"/>
        <v>0</v>
      </c>
      <c r="CR227" s="295">
        <f t="shared" si="75"/>
        <v>0</v>
      </c>
      <c r="CS227" s="295">
        <f t="shared" si="75"/>
        <v>0</v>
      </c>
      <c r="CT227" s="295">
        <f t="shared" si="75"/>
        <v>0</v>
      </c>
      <c r="CU227" s="295">
        <f t="shared" si="75"/>
        <v>0</v>
      </c>
      <c r="CV227" s="295">
        <f t="shared" si="75"/>
        <v>0</v>
      </c>
      <c r="CW227" s="295">
        <f t="shared" si="75"/>
        <v>0</v>
      </c>
      <c r="CX227" s="295">
        <f t="shared" si="75"/>
        <v>0</v>
      </c>
      <c r="CY227" s="295">
        <f t="shared" si="75"/>
        <v>0</v>
      </c>
      <c r="CZ227" s="295">
        <f t="shared" si="75"/>
        <v>0</v>
      </c>
      <c r="DA227" s="295">
        <f t="shared" si="75"/>
        <v>0</v>
      </c>
      <c r="DB227" s="295">
        <f t="shared" si="75"/>
        <v>0</v>
      </c>
      <c r="DC227" s="295">
        <f t="shared" si="75"/>
        <v>0</v>
      </c>
      <c r="DD227" s="295">
        <f t="shared" si="75"/>
        <v>0</v>
      </c>
      <c r="DE227" s="295">
        <f t="shared" si="75"/>
        <v>0</v>
      </c>
      <c r="DF227" s="295">
        <f t="shared" si="75"/>
        <v>0</v>
      </c>
      <c r="DG227" s="295">
        <f t="shared" si="75"/>
        <v>0</v>
      </c>
      <c r="DH227" s="295">
        <f t="shared" si="75"/>
        <v>0</v>
      </c>
      <c r="DI227" s="295">
        <f t="shared" si="75"/>
        <v>0</v>
      </c>
      <c r="DJ227" s="295">
        <f t="shared" si="75"/>
        <v>0</v>
      </c>
      <c r="DK227" s="295">
        <f t="shared" si="75"/>
        <v>0</v>
      </c>
      <c r="DL227" s="295">
        <f t="shared" si="75"/>
        <v>0</v>
      </c>
      <c r="DM227" s="295">
        <f t="shared" si="75"/>
        <v>0</v>
      </c>
      <c r="DN227" s="295">
        <f t="shared" si="75"/>
        <v>0</v>
      </c>
      <c r="DO227" s="295">
        <f t="shared" si="75"/>
        <v>0</v>
      </c>
      <c r="DP227" s="295">
        <f t="shared" si="75"/>
        <v>0</v>
      </c>
      <c r="DQ227" s="295">
        <f t="shared" si="75"/>
        <v>0</v>
      </c>
      <c r="DR227" s="295">
        <f t="shared" si="75"/>
        <v>0</v>
      </c>
      <c r="DS227" s="295">
        <f t="shared" si="75"/>
        <v>0</v>
      </c>
      <c r="DT227" s="295">
        <f t="shared" si="75"/>
        <v>0</v>
      </c>
      <c r="DU227" s="295">
        <f t="shared" si="75"/>
        <v>0</v>
      </c>
      <c r="DV227" s="295">
        <f t="shared" si="75"/>
        <v>0</v>
      </c>
      <c r="DW227" s="295">
        <f t="shared" si="75"/>
        <v>0</v>
      </c>
      <c r="DX227" s="295">
        <f t="shared" si="75"/>
        <v>0</v>
      </c>
      <c r="DY227" s="295">
        <f t="shared" si="75"/>
        <v>0</v>
      </c>
      <c r="DZ227" s="295">
        <f t="shared" si="75"/>
        <v>0</v>
      </c>
      <c r="EA227" s="295">
        <f t="shared" si="75"/>
        <v>0</v>
      </c>
      <c r="EB227" s="295">
        <f t="shared" si="75"/>
        <v>0</v>
      </c>
      <c r="EC227" s="295">
        <f t="shared" si="75"/>
        <v>0</v>
      </c>
      <c r="ED227" s="295">
        <f t="shared" ref="ED227" si="76">ED800</f>
        <v>0</v>
      </c>
      <c r="EE227" s="298"/>
      <c r="EH227" s="168"/>
      <c r="EJ227" s="168"/>
      <c r="EL227" s="168"/>
      <c r="EN227" s="168"/>
      <c r="EP227" s="168"/>
      <c r="EQ227" s="177" t="s">
        <v>380</v>
      </c>
      <c r="ER227" s="57"/>
    </row>
    <row r="228" spans="1:148" s="58" customFormat="1">
      <c r="A228" s="8"/>
      <c r="C228" s="28"/>
      <c r="D228" s="2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  <c r="DK228" s="82"/>
      <c r="DL228" s="82"/>
      <c r="DM228" s="82"/>
      <c r="DN228" s="82"/>
      <c r="DO228" s="82"/>
      <c r="DP228" s="82"/>
      <c r="DQ228" s="82"/>
      <c r="DR228" s="82"/>
      <c r="DS228" s="82"/>
      <c r="DT228" s="82"/>
      <c r="DU228" s="82"/>
      <c r="DV228" s="82"/>
      <c r="DW228" s="82"/>
      <c r="DX228" s="82"/>
      <c r="DY228" s="82"/>
      <c r="DZ228" s="82"/>
      <c r="EA228" s="82"/>
      <c r="EB228" s="82"/>
      <c r="EC228" s="82"/>
      <c r="ED228" s="82"/>
      <c r="EF228" s="22"/>
      <c r="EG228" s="134"/>
      <c r="EI228" s="177" t="s">
        <v>381</v>
      </c>
      <c r="EJ228" s="177"/>
      <c r="EK228" s="177" t="s">
        <v>382</v>
      </c>
      <c r="EL228" s="177"/>
      <c r="EM228" s="177" t="s">
        <v>383</v>
      </c>
      <c r="EN228" s="177"/>
      <c r="EO228" s="177" t="s">
        <v>384</v>
      </c>
      <c r="EP228" s="177"/>
      <c r="EQ228" s="177" t="s">
        <v>385</v>
      </c>
      <c r="ER228" s="57"/>
    </row>
    <row r="229" spans="1:148" s="58" customFormat="1" ht="15.75" hidden="1">
      <c r="A229" s="20" t="str">
        <f>"Total "&amp;A224</f>
        <v>Total Other Generation</v>
      </c>
      <c r="C229" s="28"/>
      <c r="D229" s="22"/>
      <c r="E229" s="82">
        <f>SUM(F229:Q229)</f>
        <v>3546520.52608601</v>
      </c>
      <c r="F229" s="82">
        <f t="shared" ref="F229:N229" si="77">SUM(F225:F227)</f>
        <v>428008.02024297271</v>
      </c>
      <c r="G229" s="82">
        <f t="shared" si="77"/>
        <v>401766.37474863272</v>
      </c>
      <c r="H229" s="82">
        <f t="shared" si="77"/>
        <v>425085.25591745391</v>
      </c>
      <c r="I229" s="82">
        <f t="shared" si="77"/>
        <v>402155.24915487308</v>
      </c>
      <c r="J229" s="82">
        <f t="shared" si="77"/>
        <v>401047.52198207803</v>
      </c>
      <c r="K229" s="82">
        <f t="shared" si="77"/>
        <v>374995.55477999995</v>
      </c>
      <c r="L229" s="82">
        <f t="shared" si="77"/>
        <v>384261.50280000002</v>
      </c>
      <c r="M229" s="82">
        <f t="shared" si="77"/>
        <v>383449.81598000001</v>
      </c>
      <c r="N229" s="82">
        <f t="shared" si="77"/>
        <v>345751.23048000003</v>
      </c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  <c r="DK229" s="82"/>
      <c r="DL229" s="82"/>
      <c r="DM229" s="82"/>
      <c r="DN229" s="82"/>
      <c r="DO229" s="82"/>
      <c r="DP229" s="82"/>
      <c r="DQ229" s="82"/>
      <c r="DR229" s="82"/>
      <c r="DS229" s="82"/>
      <c r="DT229" s="82"/>
      <c r="DU229" s="82"/>
      <c r="DV229" s="82"/>
      <c r="DW229" s="82"/>
      <c r="DX229" s="82"/>
      <c r="DY229" s="82"/>
      <c r="DZ229" s="82"/>
      <c r="EA229" s="82"/>
      <c r="EB229" s="82"/>
      <c r="EC229" s="82"/>
      <c r="ED229" s="82"/>
      <c r="EG229" s="134"/>
      <c r="EI229" s="177" t="s">
        <v>386</v>
      </c>
      <c r="EJ229" s="177"/>
      <c r="EK229" s="177" t="s">
        <v>387</v>
      </c>
      <c r="EL229" s="177"/>
      <c r="EM229" s="177" t="s">
        <v>388</v>
      </c>
      <c r="EN229" s="177"/>
      <c r="EO229" s="177" t="s">
        <v>389</v>
      </c>
      <c r="EP229" s="177"/>
      <c r="EQ229" s="177" t="s">
        <v>390</v>
      </c>
      <c r="ER229" s="57"/>
    </row>
    <row r="230" spans="1:148" customFormat="1" hidden="1">
      <c r="C230" s="65"/>
      <c r="D230" s="22"/>
      <c r="E230">
        <v>15456795.385178842</v>
      </c>
      <c r="F230">
        <v>1111378.3179100447</v>
      </c>
      <c r="G230">
        <v>1036195.531469373</v>
      </c>
      <c r="H230">
        <v>1178881.4834787864</v>
      </c>
      <c r="I230">
        <v>1118875.8255004575</v>
      </c>
      <c r="J230">
        <v>1132522.4516524216</v>
      </c>
      <c r="K230">
        <v>1338348.3058405581</v>
      </c>
      <c r="L230">
        <v>1285059.3040229599</v>
      </c>
      <c r="M230">
        <v>1437605.2787811735</v>
      </c>
      <c r="N230">
        <v>1372391.8499847434</v>
      </c>
      <c r="R230" s="155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EI230" s="177" t="s">
        <v>391</v>
      </c>
      <c r="EJ230" s="177"/>
      <c r="EK230" s="177" t="s">
        <v>392</v>
      </c>
      <c r="EL230" s="177"/>
      <c r="EM230" s="177" t="s">
        <v>393</v>
      </c>
      <c r="EN230" s="177"/>
      <c r="EO230" s="177"/>
      <c r="EP230" s="177"/>
      <c r="EQ230" s="177" t="s">
        <v>394</v>
      </c>
      <c r="ER230" s="68"/>
    </row>
    <row r="231" spans="1:148" ht="15.75" hidden="1">
      <c r="A231" s="20" t="s">
        <v>395</v>
      </c>
      <c r="B231" s="24"/>
      <c r="C231" s="53"/>
      <c r="E231" s="107">
        <f>E229-E230</f>
        <v>-11910274.859092832</v>
      </c>
      <c r="F231" s="107">
        <f t="shared" ref="F231:N231" si="78">F229-F230</f>
        <v>-683370.29766707192</v>
      </c>
      <c r="G231" s="107">
        <f t="shared" si="78"/>
        <v>-634429.15672074025</v>
      </c>
      <c r="H231" s="107">
        <f t="shared" si="78"/>
        <v>-753796.22756133252</v>
      </c>
      <c r="I231" s="107">
        <f t="shared" si="78"/>
        <v>-716720.57634558447</v>
      </c>
      <c r="J231" s="107">
        <f t="shared" si="78"/>
        <v>-731474.92967034364</v>
      </c>
      <c r="K231" s="107">
        <f t="shared" si="78"/>
        <v>-963352.75106055825</v>
      </c>
      <c r="L231" s="107">
        <f t="shared" si="78"/>
        <v>-900797.80122295988</v>
      </c>
      <c r="M231" s="107">
        <f t="shared" si="78"/>
        <v>-1054155.4628011736</v>
      </c>
      <c r="N231" s="107">
        <f t="shared" si="78"/>
        <v>-1026640.6195047434</v>
      </c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107"/>
      <c r="BN231" s="107"/>
      <c r="BO231" s="107"/>
      <c r="BP231" s="107"/>
      <c r="BQ231" s="107"/>
      <c r="BR231" s="107"/>
      <c r="BS231" s="107"/>
      <c r="BT231" s="107"/>
      <c r="BU231" s="107"/>
      <c r="BV231" s="107"/>
      <c r="BW231" s="107"/>
      <c r="BX231" s="107"/>
      <c r="BY231" s="107"/>
      <c r="BZ231" s="107"/>
      <c r="CA231" s="107"/>
      <c r="CB231" s="107"/>
      <c r="CC231" s="107"/>
      <c r="CD231" s="107"/>
      <c r="CE231" s="107"/>
      <c r="CF231" s="107"/>
      <c r="CG231" s="107"/>
      <c r="CH231" s="107"/>
      <c r="CI231" s="107"/>
      <c r="CJ231" s="107"/>
      <c r="CK231" s="107"/>
      <c r="CL231" s="107"/>
      <c r="CM231" s="107"/>
      <c r="CN231" s="107"/>
      <c r="CO231" s="107"/>
      <c r="CP231" s="107"/>
      <c r="CQ231" s="107"/>
      <c r="CR231" s="107"/>
      <c r="CS231" s="107"/>
      <c r="CT231" s="107"/>
      <c r="CU231" s="107"/>
      <c r="CV231" s="107"/>
      <c r="CW231" s="107"/>
      <c r="CX231" s="107"/>
      <c r="CY231" s="107"/>
      <c r="CZ231" s="107"/>
      <c r="DA231" s="107"/>
      <c r="DB231" s="107"/>
      <c r="DC231" s="107"/>
      <c r="DD231" s="107"/>
      <c r="DE231" s="107"/>
      <c r="DF231" s="107"/>
      <c r="DG231" s="107"/>
      <c r="DH231" s="107"/>
      <c r="DI231" s="107"/>
      <c r="DJ231" s="107"/>
      <c r="DK231" s="107"/>
      <c r="DL231" s="107"/>
      <c r="DM231" s="107"/>
      <c r="DN231" s="107"/>
      <c r="DO231" s="107"/>
      <c r="DP231" s="107"/>
      <c r="DQ231" s="107"/>
      <c r="DR231" s="107"/>
      <c r="DS231" s="107"/>
      <c r="DT231" s="107"/>
      <c r="DU231" s="107"/>
      <c r="DV231" s="107"/>
      <c r="DW231" s="107"/>
      <c r="DX231" s="107"/>
      <c r="DY231" s="107"/>
      <c r="DZ231" s="107"/>
      <c r="EA231" s="107"/>
      <c r="EB231" s="107"/>
      <c r="EC231" s="107"/>
      <c r="ED231" s="107"/>
      <c r="EE231" s="107"/>
      <c r="EF231" s="107"/>
      <c r="EG231" s="107"/>
      <c r="EH231" s="107"/>
      <c r="EI231" s="177" t="s">
        <v>396</v>
      </c>
      <c r="EJ231" s="177"/>
      <c r="EK231" s="177" t="s">
        <v>397</v>
      </c>
      <c r="EL231" s="177"/>
      <c r="EM231" s="177"/>
      <c r="EN231" s="177"/>
      <c r="EO231" s="177"/>
      <c r="EP231" s="177"/>
      <c r="EQ231" s="177" t="s">
        <v>398</v>
      </c>
      <c r="ER231" s="31" t="str">
        <f>ER246</f>
        <v xml:space="preserve"> - </v>
      </c>
    </row>
    <row r="232" spans="1:148" s="22" customFormat="1" hidden="1">
      <c r="A232" s="3"/>
      <c r="B232" s="23"/>
      <c r="C232" s="65" t="s">
        <v>399</v>
      </c>
      <c r="E232" s="107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7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7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7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7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7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7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7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7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7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7"/>
      <c r="EF232" s="22" t="b">
        <f t="shared" ref="EF232:EF244" si="79">C507=C232</f>
        <v>1</v>
      </c>
      <c r="EG232" s="107"/>
      <c r="EH232" s="168" t="e">
        <v>#N/A</v>
      </c>
      <c r="EI232" s="65" t="s">
        <v>400</v>
      </c>
      <c r="EJ232" s="168" t="e">
        <v>#N/A</v>
      </c>
      <c r="EK232" s="65" t="s">
        <v>401</v>
      </c>
      <c r="EL232" s="168" t="e">
        <v>#N/A</v>
      </c>
      <c r="EM232" s="65" t="s">
        <v>402</v>
      </c>
      <c r="EN232" s="168" t="e">
        <v>#N/A</v>
      </c>
      <c r="EO232" s="65" t="s">
        <v>403</v>
      </c>
      <c r="EP232" s="168" t="e">
        <v>#N/A</v>
      </c>
      <c r="EQ232" s="65" t="s">
        <v>404</v>
      </c>
      <c r="ER232" s="31" t="str">
        <f>IF(C507=C232,IF(OR(SUM(Delta!E232:EE232)&lt;&gt;0,ISNUMBER(EH232),ISNUMBER(EJ232),ISNUMBER(EL232),ISNUMBER(EN232),ISNUMBER(EP232),ISNUMBER(EH507),ISNUMBER(EJ507),ISNUMBER(EL507),ISNUMBER(EN507),ISNUMBER(EP507))," - ","Hide Row"),"Row mis-match")</f>
        <v>Hide Row</v>
      </c>
    </row>
    <row r="233" spans="1:148" s="22" customFormat="1" hidden="1">
      <c r="A233" s="3"/>
      <c r="B233" s="23"/>
      <c r="C233" s="65" t="s">
        <v>405</v>
      </c>
      <c r="E233" s="107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7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7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7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7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7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7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7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7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7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7"/>
      <c r="EF233" s="22" t="b">
        <f t="shared" si="79"/>
        <v>1</v>
      </c>
      <c r="EG233" s="107"/>
      <c r="EH233" s="168" t="e">
        <v>#N/A</v>
      </c>
      <c r="EI233" s="65" t="s">
        <v>406</v>
      </c>
      <c r="EJ233" s="168" t="e">
        <v>#N/A</v>
      </c>
      <c r="EK233" s="65" t="s">
        <v>407</v>
      </c>
      <c r="EL233" s="168" t="e">
        <v>#N/A</v>
      </c>
      <c r="EM233" s="65" t="s">
        <v>408</v>
      </c>
      <c r="EN233" s="168" t="e">
        <v>#N/A</v>
      </c>
      <c r="EO233" t="s">
        <v>409</v>
      </c>
      <c r="EP233" s="168" t="e">
        <v>#N/A</v>
      </c>
      <c r="EQ233" s="65" t="s">
        <v>410</v>
      </c>
      <c r="ER233" s="31" t="str">
        <f>IF(C508=C233,IF(OR(SUM(Delta!E233:EE233)&lt;&gt;0,ISNUMBER(EH233),ISNUMBER(EJ233),ISNUMBER(EL233),ISNUMBER(EN233),ISNUMBER(EP233),ISNUMBER(EH508),ISNUMBER(EJ508),ISNUMBER(EL508),ISNUMBER(EN508),ISNUMBER(EP508))," - ","Hide Row"),"Row mis-match")</f>
        <v>Hide Row</v>
      </c>
    </row>
    <row r="234" spans="1:148" s="22" customFormat="1" hidden="1">
      <c r="A234" s="3"/>
      <c r="B234" s="23"/>
      <c r="C234" s="65" t="s">
        <v>411</v>
      </c>
      <c r="E234" s="107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7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7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7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7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7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7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7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7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7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7"/>
      <c r="EF234" s="22" t="b">
        <f t="shared" si="79"/>
        <v>1</v>
      </c>
      <c r="EG234" s="107"/>
      <c r="EH234" s="168">
        <v>85</v>
      </c>
      <c r="EI234" s="65" t="s">
        <v>412</v>
      </c>
      <c r="EJ234" s="168"/>
      <c r="EK234" s="65"/>
      <c r="EL234" s="168"/>
      <c r="EM234" s="65"/>
      <c r="EN234" s="168"/>
      <c r="EO234" s="65"/>
      <c r="EP234" s="107"/>
      <c r="EQ234" s="177"/>
      <c r="ER234" s="31" t="str">
        <f>IF(C509=C234,IF(OR(SUM(Delta!E234:EE234)&lt;&gt;0,ISNUMBER(EH234),ISNUMBER(EJ234),ISNUMBER(EL234),ISNUMBER(EN234),ISNUMBER(EP234),ISNUMBER(EH509),ISNUMBER(EJ509),ISNUMBER(EL509),ISNUMBER(EN509),ISNUMBER(EP509))," - ","Hide Row"),"Row mis-match")</f>
        <v xml:space="preserve"> - </v>
      </c>
    </row>
    <row r="235" spans="1:148" s="22" customFormat="1" hidden="1">
      <c r="A235" s="3"/>
      <c r="B235" s="23"/>
      <c r="C235" s="65" t="s">
        <v>413</v>
      </c>
      <c r="E235" s="107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7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7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7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7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7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7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7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7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7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7"/>
      <c r="EF235" s="22" t="b">
        <f t="shared" si="79"/>
        <v>1</v>
      </c>
      <c r="EG235" s="107"/>
      <c r="EH235" s="168">
        <v>82</v>
      </c>
      <c r="EI235" s="65" t="s">
        <v>414</v>
      </c>
      <c r="EJ235" s="168">
        <v>83</v>
      </c>
      <c r="EK235" s="65" t="s">
        <v>415</v>
      </c>
      <c r="EL235" s="168">
        <v>86</v>
      </c>
      <c r="EM235" s="65" t="s">
        <v>416</v>
      </c>
      <c r="EN235" s="168">
        <v>84</v>
      </c>
      <c r="EO235" s="65" t="s">
        <v>417</v>
      </c>
      <c r="EP235" s="107"/>
      <c r="EQ235" s="177"/>
      <c r="ER235" s="31" t="str">
        <f>IF(C510=C235,IF(OR(SUM(Delta!E235:EE235)&lt;&gt;0,ISNUMBER(EH235),ISNUMBER(EJ235),ISNUMBER(EL235),ISNUMBER(EN235),ISNUMBER(EP235),ISNUMBER(EH510),ISNUMBER(EJ510),ISNUMBER(EL510),ISNUMBER(EN510),ISNUMBER(EP510))," - ","Hide Row"),"Row mis-match")</f>
        <v xml:space="preserve"> - </v>
      </c>
    </row>
    <row r="236" spans="1:148" s="22" customFormat="1" hidden="1">
      <c r="A236" s="3"/>
      <c r="B236" s="23"/>
      <c r="C236" s="65" t="s">
        <v>418</v>
      </c>
      <c r="E236" s="107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7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7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7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7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7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7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7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7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7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7"/>
      <c r="EF236" s="22" t="b">
        <f t="shared" si="79"/>
        <v>1</v>
      </c>
      <c r="EG236" s="107"/>
      <c r="EH236" s="168" t="e">
        <v>#N/A</v>
      </c>
      <c r="EI236" s="65" t="s">
        <v>419</v>
      </c>
      <c r="EJ236" s="168" t="e">
        <v>#N/A</v>
      </c>
      <c r="EK236" s="65" t="s">
        <v>420</v>
      </c>
      <c r="EL236" s="168"/>
      <c r="EM236" s="65"/>
      <c r="EN236" s="168"/>
      <c r="EO236" s="177" t="s">
        <v>421</v>
      </c>
      <c r="EP236" s="107"/>
      <c r="EQ236" s="107"/>
      <c r="ER236" s="31" t="str">
        <f>IF(C511=C236,IF(OR(SUM(Delta!E236:EE236)&lt;&gt;0,ISNUMBER(EH236),ISNUMBER(EJ236),ISNUMBER(EL236),ISNUMBER(EN236),ISNUMBER(EP236),ISNUMBER(EH511),ISNUMBER(EJ511),ISNUMBER(EL511),ISNUMBER(EN511),ISNUMBER(EP511))," - ","Hide Row"),"Row mis-match")</f>
        <v>Hide Row</v>
      </c>
    </row>
    <row r="237" spans="1:148" s="22" customFormat="1" hidden="1">
      <c r="A237" s="3"/>
      <c r="B237" s="23"/>
      <c r="C237" s="65" t="s">
        <v>422</v>
      </c>
      <c r="E237" s="107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7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7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7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7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7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7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7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7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7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7"/>
      <c r="EF237" s="22" t="b">
        <f t="shared" si="79"/>
        <v>1</v>
      </c>
      <c r="EG237" s="107"/>
      <c r="EH237" s="168">
        <v>87</v>
      </c>
      <c r="EI237" s="65" t="s">
        <v>423</v>
      </c>
      <c r="EJ237" s="168"/>
      <c r="EK237" s="65"/>
      <c r="EL237" s="168"/>
      <c r="EM237" s="65"/>
      <c r="EN237" s="168"/>
      <c r="EP237" s="107"/>
      <c r="EQ237" s="177"/>
      <c r="ER237" s="31" t="str">
        <f>IF(C512=C237,IF(OR(SUM(Delta!E237:EE237)&lt;&gt;0,ISNUMBER(EH237),ISNUMBER(EJ237),ISNUMBER(EL237),ISNUMBER(EN237),ISNUMBER(EP237),ISNUMBER(EH512),ISNUMBER(EJ512),ISNUMBER(EL512),ISNUMBER(EN512),ISNUMBER(EP512))," - ","Hide Row"),"Row mis-match")</f>
        <v xml:space="preserve"> - </v>
      </c>
    </row>
    <row r="238" spans="1:148" s="22" customFormat="1" hidden="1">
      <c r="A238" s="3"/>
      <c r="B238" s="23"/>
      <c r="C238" s="65" t="s">
        <v>424</v>
      </c>
      <c r="E238" s="107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7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7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7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7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7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7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7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7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7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7"/>
      <c r="EF238" s="22" t="b">
        <f t="shared" si="79"/>
        <v>1</v>
      </c>
      <c r="EG238" s="107"/>
      <c r="EH238" s="168" t="e">
        <v>#N/A</v>
      </c>
      <c r="EI238" s="65" t="s">
        <v>425</v>
      </c>
      <c r="EJ238" s="168"/>
      <c r="EK238" s="65"/>
      <c r="EL238" s="168"/>
      <c r="EM238" s="65"/>
      <c r="EN238" s="168"/>
      <c r="EO238" s="177" t="s">
        <v>426</v>
      </c>
      <c r="EP238" s="107"/>
      <c r="EQ238" s="177"/>
      <c r="ER238" s="31" t="str">
        <f>IF(C513=C238,IF(OR(SUM(Delta!E238:EE238)&lt;&gt;0,ISNUMBER(EH238),ISNUMBER(EJ238),ISNUMBER(EL238),ISNUMBER(EN238),ISNUMBER(EP238),ISNUMBER(EH513),ISNUMBER(EJ513),ISNUMBER(EL513),ISNUMBER(EN513),ISNUMBER(EP513))," - ","Hide Row"),"Row mis-match")</f>
        <v>Hide Row</v>
      </c>
    </row>
    <row r="239" spans="1:148" s="22" customFormat="1" hidden="1">
      <c r="A239" s="3"/>
      <c r="B239" s="23"/>
      <c r="C239" s="65" t="s">
        <v>427</v>
      </c>
      <c r="E239" s="107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7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7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7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7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7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7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7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7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7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7"/>
      <c r="EF239" s="22" t="b">
        <f t="shared" si="79"/>
        <v>1</v>
      </c>
      <c r="EG239" s="107"/>
      <c r="EH239" s="168" t="e">
        <v>#N/A</v>
      </c>
      <c r="EI239" s="65" t="s">
        <v>427</v>
      </c>
      <c r="EJ239" s="168"/>
      <c r="EK239" s="65"/>
      <c r="EL239" s="168"/>
      <c r="EM239" s="65"/>
      <c r="EN239" s="168"/>
      <c r="EO239" s="177" t="s">
        <v>428</v>
      </c>
      <c r="EP239" s="107"/>
      <c r="EQ239" s="107"/>
      <c r="ER239" s="31" t="str">
        <f>IF(C514=C239,IF(OR(SUM(Delta!E239:EE239)&lt;&gt;0,ISNUMBER(EH239),ISNUMBER(EJ239),ISNUMBER(EL239),ISNUMBER(EN239),ISNUMBER(EP239),ISNUMBER(EH514),ISNUMBER(EJ514),ISNUMBER(EL514),ISNUMBER(EN514),ISNUMBER(EP514))," - ","Hide Row"),"Row mis-match")</f>
        <v>Hide Row</v>
      </c>
    </row>
    <row r="240" spans="1:148" s="22" customFormat="1" hidden="1">
      <c r="A240" s="3"/>
      <c r="B240" s="23"/>
      <c r="C240" s="65" t="s">
        <v>429</v>
      </c>
      <c r="E240" s="107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7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7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7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7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7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7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7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7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7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7"/>
      <c r="EF240" s="22" t="b">
        <f t="shared" si="79"/>
        <v>1</v>
      </c>
      <c r="EG240" s="107"/>
      <c r="EH240" s="168" t="e">
        <v>#N/A</v>
      </c>
      <c r="EI240" s="65" t="s">
        <v>429</v>
      </c>
      <c r="EJ240" s="168"/>
      <c r="EK240" s="65"/>
      <c r="EL240" s="168"/>
      <c r="EM240" s="65"/>
      <c r="EN240" s="168"/>
      <c r="EO240" s="177" t="s">
        <v>430</v>
      </c>
      <c r="EP240" s="107"/>
      <c r="EQ240" s="177"/>
      <c r="ER240" s="31" t="str">
        <f>IF(C515=C240,IF(OR(SUM(Delta!E240:EE240)&lt;&gt;0,ISNUMBER(EH240),ISNUMBER(EJ240),ISNUMBER(EL240),ISNUMBER(EN240),ISNUMBER(EP240),ISNUMBER(EH515),ISNUMBER(EJ515),ISNUMBER(EL515),ISNUMBER(EN515),ISNUMBER(EP515))," - ","Hide Row"),"Row mis-match")</f>
        <v>Hide Row</v>
      </c>
    </row>
    <row r="241" spans="1:148" s="22" customFormat="1" hidden="1">
      <c r="A241" s="3"/>
      <c r="B241" s="23"/>
      <c r="C241" s="65" t="s">
        <v>431</v>
      </c>
      <c r="E241" s="107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7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7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7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7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7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7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7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7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7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7"/>
      <c r="EF241" s="22" t="b">
        <f t="shared" si="79"/>
        <v>1</v>
      </c>
      <c r="EG241" s="107"/>
      <c r="EH241" s="168" t="e">
        <v>#N/A</v>
      </c>
      <c r="EI241" s="65" t="s">
        <v>431</v>
      </c>
      <c r="EJ241" s="168"/>
      <c r="EK241" s="65"/>
      <c r="EL241" s="168"/>
      <c r="EM241" s="65"/>
      <c r="EN241" s="168"/>
      <c r="EO241" s="177" t="s">
        <v>430</v>
      </c>
      <c r="EP241" s="107"/>
      <c r="EQ241" s="177"/>
      <c r="ER241" s="31" t="str">
        <f>IF(C516=C241,IF(OR(SUM(Delta!E241:EE241)&lt;&gt;0,ISNUMBER(EH241),ISNUMBER(EJ241),ISNUMBER(EL241),ISNUMBER(EN241),ISNUMBER(EP241),ISNUMBER(EH516),ISNUMBER(EJ516),ISNUMBER(EL516),ISNUMBER(EN516),ISNUMBER(EP516))," - ","Hide Row"),"Row mis-match")</f>
        <v>Hide Row</v>
      </c>
    </row>
    <row r="242" spans="1:148" s="22" customFormat="1" hidden="1">
      <c r="A242" s="3"/>
      <c r="B242" s="23"/>
      <c r="C242" s="65" t="s">
        <v>432</v>
      </c>
      <c r="E242" s="107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7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7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7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7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7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7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7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7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7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7"/>
      <c r="EF242" s="22" t="b">
        <f t="shared" si="79"/>
        <v>1</v>
      </c>
      <c r="EG242" s="107"/>
      <c r="EH242" s="168">
        <v>16</v>
      </c>
      <c r="EI242" s="65" t="s">
        <v>432</v>
      </c>
      <c r="EJ242" s="168"/>
      <c r="EK242" s="65"/>
      <c r="EL242" s="168"/>
      <c r="EM242" s="65"/>
      <c r="EN242" s="168"/>
      <c r="EO242" s="177" t="s">
        <v>433</v>
      </c>
      <c r="EP242" s="107"/>
      <c r="EQ242" s="177"/>
      <c r="ER242" s="31" t="str">
        <f>IF(C517=C242,IF(OR(SUM(Delta!E242:EE242)&lt;&gt;0,ISNUMBER(EH242),ISNUMBER(EJ242),ISNUMBER(EL242),ISNUMBER(EN242),ISNUMBER(EP242),ISNUMBER(EH517),ISNUMBER(EJ517),ISNUMBER(EL517),ISNUMBER(EN517),ISNUMBER(EP517))," - ","Hide Row"),"Row mis-match")</f>
        <v xml:space="preserve"> - </v>
      </c>
    </row>
    <row r="243" spans="1:148" s="22" customFormat="1" hidden="1">
      <c r="A243" s="3"/>
      <c r="B243" s="23"/>
      <c r="C243" s="65" t="s">
        <v>434</v>
      </c>
      <c r="E243" s="107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7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7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7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7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7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7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7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7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7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7"/>
      <c r="EF243" s="22" t="b">
        <f t="shared" si="79"/>
        <v>1</v>
      </c>
      <c r="EG243" s="107"/>
      <c r="EH243" s="168">
        <v>17</v>
      </c>
      <c r="EI243" s="65" t="s">
        <v>434</v>
      </c>
      <c r="EJ243" s="168"/>
      <c r="EK243" s="65"/>
      <c r="EL243" s="168"/>
      <c r="EM243" s="65"/>
      <c r="EN243" s="168"/>
      <c r="EO243" s="177" t="s">
        <v>435</v>
      </c>
      <c r="EP243" s="107"/>
      <c r="EQ243" s="177"/>
      <c r="ER243" s="31" t="str">
        <f>IF(C518=C243,IF(OR(SUM(Delta!E243:EE243)&lt;&gt;0,ISNUMBER(EH243),ISNUMBER(EJ243),ISNUMBER(EL243),ISNUMBER(EN243),ISNUMBER(EP243),ISNUMBER(EH518),ISNUMBER(EJ518),ISNUMBER(EL518),ISNUMBER(EN518),ISNUMBER(EP518))," - ","Hide Row"),"Row mis-match")</f>
        <v xml:space="preserve"> - </v>
      </c>
    </row>
    <row r="244" spans="1:148" ht="15" hidden="1">
      <c r="C244" s="65" t="s">
        <v>436</v>
      </c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  <c r="BK244" s="171"/>
      <c r="BL244" s="171"/>
      <c r="BM244" s="171"/>
      <c r="BN244" s="171"/>
      <c r="BO244" s="171"/>
      <c r="BP244" s="171"/>
      <c r="BQ244" s="171"/>
      <c r="BR244" s="171"/>
      <c r="BS244" s="171"/>
      <c r="BT244" s="171"/>
      <c r="BU244" s="171"/>
      <c r="BV244" s="171"/>
      <c r="BW244" s="171"/>
      <c r="BX244" s="171"/>
      <c r="BY244" s="171"/>
      <c r="BZ244" s="171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DI244" s="171"/>
      <c r="DJ244" s="171"/>
      <c r="DK244" s="171"/>
      <c r="DL244" s="171"/>
      <c r="DM244" s="171"/>
      <c r="DN244" s="171"/>
      <c r="DO244" s="171"/>
      <c r="DP244" s="171"/>
      <c r="DQ244" s="171"/>
      <c r="DR244" s="171"/>
      <c r="DS244" s="171"/>
      <c r="DT244" s="171"/>
      <c r="DU244" s="171"/>
      <c r="DV244" s="171"/>
      <c r="DW244" s="171"/>
      <c r="DX244" s="171"/>
      <c r="DY244" s="171"/>
      <c r="DZ244" s="171"/>
      <c r="EA244" s="171"/>
      <c r="EB244" s="171"/>
      <c r="EC244" s="171"/>
      <c r="ED244" s="171"/>
      <c r="EF244" s="22" t="b">
        <f t="shared" si="79"/>
        <v>1</v>
      </c>
      <c r="EH244" s="168">
        <v>18</v>
      </c>
      <c r="EI244" s="65" t="s">
        <v>436</v>
      </c>
      <c r="EJ244" s="168"/>
      <c r="EK244" s="65"/>
      <c r="EL244" s="168"/>
      <c r="EM244" s="65"/>
      <c r="EN244" s="168"/>
      <c r="EO244" s="177" t="s">
        <v>428</v>
      </c>
      <c r="EP244" s="107"/>
      <c r="EQ244" s="107"/>
      <c r="ER244" s="31" t="s">
        <v>549</v>
      </c>
    </row>
    <row r="245" spans="1:148" s="22" customFormat="1" hidden="1">
      <c r="A245" s="3"/>
      <c r="B245" s="23"/>
      <c r="C245" s="65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  <c r="BI245" s="107"/>
      <c r="BJ245" s="107"/>
      <c r="BK245" s="107"/>
      <c r="BL245" s="107"/>
      <c r="BM245" s="107"/>
      <c r="BN245" s="107"/>
      <c r="BO245" s="107"/>
      <c r="BP245" s="107"/>
      <c r="BQ245" s="107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7"/>
      <c r="CB245" s="107"/>
      <c r="CC245" s="107"/>
      <c r="CD245" s="107"/>
      <c r="CE245" s="107"/>
      <c r="CF245" s="107"/>
      <c r="CG245" s="107"/>
      <c r="CH245" s="107"/>
      <c r="CI245" s="107"/>
      <c r="CJ245" s="107"/>
      <c r="CK245" s="107"/>
      <c r="CL245" s="107"/>
      <c r="CM245" s="107"/>
      <c r="CN245" s="107"/>
      <c r="CO245" s="107"/>
      <c r="CP245" s="107"/>
      <c r="CQ245" s="107"/>
      <c r="CR245" s="107"/>
      <c r="CS245" s="107"/>
      <c r="CT245" s="107"/>
      <c r="CU245" s="107"/>
      <c r="CV245" s="107"/>
      <c r="CW245" s="107"/>
      <c r="CX245" s="107"/>
      <c r="CY245" s="107"/>
      <c r="CZ245" s="107"/>
      <c r="DA245" s="107"/>
      <c r="DB245" s="107"/>
      <c r="DC245" s="107"/>
      <c r="DD245" s="107"/>
      <c r="DE245" s="107"/>
      <c r="DF245" s="107"/>
      <c r="DG245" s="107"/>
      <c r="DH245" s="107"/>
      <c r="DI245" s="107"/>
      <c r="DJ245" s="107"/>
      <c r="DK245" s="107"/>
      <c r="DL245" s="107"/>
      <c r="DM245" s="107"/>
      <c r="DN245" s="107"/>
      <c r="DO245" s="107"/>
      <c r="DP245" s="107"/>
      <c r="DQ245" s="107"/>
      <c r="DR245" s="107"/>
      <c r="DS245" s="107"/>
      <c r="DT245" s="107"/>
      <c r="DU245" s="107"/>
      <c r="DV245" s="107"/>
      <c r="DW245" s="107"/>
      <c r="DX245" s="107"/>
      <c r="DY245" s="107"/>
      <c r="DZ245" s="107"/>
      <c r="EA245" s="107"/>
      <c r="EB245" s="107"/>
      <c r="EC245" s="107"/>
      <c r="ED245" s="107"/>
      <c r="EE245" s="107"/>
      <c r="EF245" s="107"/>
      <c r="EG245" s="107"/>
      <c r="EH245" s="58"/>
      <c r="EI245" s="58"/>
      <c r="EJ245" s="58"/>
      <c r="EK245" s="58"/>
      <c r="EL245" s="58"/>
      <c r="EM245" s="28"/>
      <c r="EN245" s="58"/>
      <c r="EO245" s="58"/>
      <c r="EP245" s="107"/>
      <c r="EQ245" s="107"/>
      <c r="ER245" s="31" t="str">
        <f>ER246</f>
        <v xml:space="preserve"> - </v>
      </c>
    </row>
    <row r="246" spans="1:148" s="22" customFormat="1" ht="15.75" hidden="1">
      <c r="A246" s="20" t="s">
        <v>437</v>
      </c>
      <c r="C246" s="53"/>
      <c r="E246" s="107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107"/>
      <c r="S246" s="204"/>
      <c r="T246" s="204"/>
      <c r="U246" s="204"/>
      <c r="V246" s="204"/>
      <c r="W246" s="204"/>
      <c r="X246" s="204"/>
      <c r="Y246" s="204"/>
      <c r="Z246" s="204"/>
      <c r="AA246" s="204"/>
      <c r="AB246" s="204"/>
      <c r="AC246" s="204"/>
      <c r="AD246" s="204"/>
      <c r="AE246" s="107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107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107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  <c r="BP246" s="204"/>
      <c r="BQ246" s="204"/>
      <c r="BR246" s="107"/>
      <c r="BS246" s="204"/>
      <c r="BT246" s="204"/>
      <c r="BU246" s="204"/>
      <c r="BV246" s="204"/>
      <c r="BW246" s="204"/>
      <c r="BX246" s="204"/>
      <c r="BY246" s="204"/>
      <c r="BZ246" s="204"/>
      <c r="CA246" s="204"/>
      <c r="CB246" s="204"/>
      <c r="CC246" s="204"/>
      <c r="CD246" s="204"/>
      <c r="CE246" s="107"/>
      <c r="CF246" s="204"/>
      <c r="CG246" s="204"/>
      <c r="CH246" s="204"/>
      <c r="CI246" s="204"/>
      <c r="CJ246" s="204"/>
      <c r="CK246" s="204"/>
      <c r="CL246" s="204"/>
      <c r="CM246" s="204"/>
      <c r="CN246" s="204"/>
      <c r="CO246" s="204"/>
      <c r="CP246" s="204"/>
      <c r="CQ246" s="204"/>
      <c r="CR246" s="107"/>
      <c r="CS246" s="204"/>
      <c r="CT246" s="204"/>
      <c r="CU246" s="204"/>
      <c r="CV246" s="204"/>
      <c r="CW246" s="204"/>
      <c r="CX246" s="204"/>
      <c r="CY246" s="204"/>
      <c r="CZ246" s="204"/>
      <c r="DA246" s="204"/>
      <c r="DB246" s="204"/>
      <c r="DC246" s="204"/>
      <c r="DD246" s="204"/>
      <c r="DE246" s="107"/>
      <c r="DF246" s="204"/>
      <c r="DG246" s="204"/>
      <c r="DH246" s="204"/>
      <c r="DI246" s="204"/>
      <c r="DJ246" s="204"/>
      <c r="DK246" s="204"/>
      <c r="DL246" s="204"/>
      <c r="DM246" s="204"/>
      <c r="DN246" s="204"/>
      <c r="DO246" s="204"/>
      <c r="DP246" s="204"/>
      <c r="DQ246" s="204"/>
      <c r="DR246" s="107"/>
      <c r="DS246" s="204"/>
      <c r="DT246" s="204"/>
      <c r="DU246" s="204"/>
      <c r="DV246" s="204"/>
      <c r="DW246" s="204"/>
      <c r="DX246" s="204"/>
      <c r="DY246" s="204"/>
      <c r="DZ246" s="204"/>
      <c r="EA246" s="204"/>
      <c r="EB246" s="204"/>
      <c r="EC246" s="204"/>
      <c r="ED246" s="204"/>
      <c r="EE246" s="107"/>
      <c r="EF246" s="22" t="b">
        <f>C521=C246</f>
        <v>1</v>
      </c>
      <c r="EG246" s="107"/>
      <c r="EH246" s="58"/>
      <c r="EI246" s="58"/>
      <c r="EJ246" s="58"/>
      <c r="EK246" s="58"/>
      <c r="EL246" s="58"/>
      <c r="EM246" s="28"/>
      <c r="EN246" s="58"/>
      <c r="EO246" s="58"/>
      <c r="EP246" s="107"/>
      <c r="EQ246" s="107"/>
      <c r="ER246" s="31" t="str">
        <f>IF(AND(ER232="Hide Row",ER233="Hide Row",ER235="Hide Row",ER236="Hide Row",ER234="Hide Row",ER237="Hide Row",ER238="Hide Row",ER243="Hide Row",ER241="Hide Row",ER239="Hide Row",ER242="Hide Row"),"Hide Row"," - ")</f>
        <v xml:space="preserve"> - </v>
      </c>
    </row>
    <row r="247" spans="1:148" hidden="1">
      <c r="A247" s="3"/>
      <c r="B247" s="23"/>
      <c r="C247" s="28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10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10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10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10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58"/>
      <c r="EI247" s="58"/>
      <c r="EJ247" s="58"/>
      <c r="EK247" s="58"/>
      <c r="EL247" s="58"/>
      <c r="EM247" s="58"/>
      <c r="EN247" s="58"/>
      <c r="EO247" s="58"/>
      <c r="EP247" s="107"/>
      <c r="EQ247" s="107"/>
      <c r="ER247" s="31" t="str">
        <f>ER246</f>
        <v xml:space="preserve"> - </v>
      </c>
    </row>
    <row r="248" spans="1:148" s="22" customFormat="1" ht="15.75" hidden="1">
      <c r="A248" s="20" t="s">
        <v>438</v>
      </c>
      <c r="C248" s="53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  <c r="BI248" s="107"/>
      <c r="BJ248" s="107"/>
      <c r="BK248" s="107"/>
      <c r="BL248" s="107"/>
      <c r="BM248" s="107"/>
      <c r="BN248" s="107"/>
      <c r="BO248" s="107"/>
      <c r="BP248" s="107"/>
      <c r="BQ248" s="107"/>
      <c r="BR248" s="107"/>
      <c r="BS248" s="107"/>
      <c r="BT248" s="107"/>
      <c r="BU248" s="107"/>
      <c r="BV248" s="107"/>
      <c r="BW248" s="107"/>
      <c r="BX248" s="107"/>
      <c r="BY248" s="107"/>
      <c r="BZ248" s="107"/>
      <c r="CA248" s="107"/>
      <c r="CB248" s="107"/>
      <c r="CC248" s="107"/>
      <c r="CD248" s="107"/>
      <c r="CE248" s="107"/>
      <c r="CF248" s="107"/>
      <c r="CG248" s="107"/>
      <c r="CH248" s="107"/>
      <c r="CI248" s="107"/>
      <c r="CJ248" s="107"/>
      <c r="CK248" s="107"/>
      <c r="CL248" s="107"/>
      <c r="CM248" s="107"/>
      <c r="CN248" s="107"/>
      <c r="CO248" s="107"/>
      <c r="CP248" s="107"/>
      <c r="CQ248" s="107"/>
      <c r="CR248" s="107"/>
      <c r="CS248" s="107"/>
      <c r="CT248" s="107"/>
      <c r="CU248" s="107"/>
      <c r="CV248" s="107"/>
      <c r="CW248" s="107"/>
      <c r="CX248" s="107"/>
      <c r="CY248" s="107"/>
      <c r="CZ248" s="107"/>
      <c r="DA248" s="107"/>
      <c r="DB248" s="107"/>
      <c r="DC248" s="107"/>
      <c r="DD248" s="107"/>
      <c r="DE248" s="107"/>
      <c r="DF248" s="107"/>
      <c r="DG248" s="107"/>
      <c r="DH248" s="107"/>
      <c r="DI248" s="107"/>
      <c r="DJ248" s="107"/>
      <c r="DK248" s="107"/>
      <c r="DL248" s="107"/>
      <c r="DM248" s="107"/>
      <c r="DN248" s="107"/>
      <c r="DO248" s="107"/>
      <c r="DP248" s="107"/>
      <c r="DQ248" s="107"/>
      <c r="DR248" s="107"/>
      <c r="DS248" s="107"/>
      <c r="DT248" s="107"/>
      <c r="DU248" s="107"/>
      <c r="DV248" s="107"/>
      <c r="DW248" s="107"/>
      <c r="DX248" s="107"/>
      <c r="DY248" s="107"/>
      <c r="DZ248" s="107"/>
      <c r="EA248" s="107"/>
      <c r="EB248" s="107"/>
      <c r="EC248" s="107"/>
      <c r="ED248" s="107"/>
      <c r="EE248" s="107"/>
      <c r="EF248" s="107"/>
      <c r="EG248" s="107"/>
      <c r="EH248" s="2" t="s">
        <v>439</v>
      </c>
      <c r="EI248" s="25"/>
      <c r="EJ248" s="25"/>
      <c r="EK248" s="25"/>
      <c r="EL248" s="25"/>
      <c r="EN248" s="25"/>
      <c r="EO248" s="25"/>
      <c r="EP248" s="24"/>
      <c r="EQ248" s="205"/>
      <c r="ER248" s="55"/>
    </row>
    <row r="249" spans="1:148" s="22" customFormat="1" hidden="1">
      <c r="A249" s="69"/>
      <c r="C249" s="65" t="s">
        <v>440</v>
      </c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  <c r="BI249" s="107"/>
      <c r="BJ249" s="107"/>
      <c r="BK249" s="107"/>
      <c r="BL249" s="107"/>
      <c r="BM249" s="107"/>
      <c r="BN249" s="107"/>
      <c r="BO249" s="107"/>
      <c r="BP249" s="107"/>
      <c r="BQ249" s="107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7"/>
      <c r="CB249" s="107"/>
      <c r="CC249" s="107"/>
      <c r="CD249" s="107"/>
      <c r="CE249" s="107"/>
      <c r="CF249" s="107"/>
      <c r="CG249" s="107"/>
      <c r="CH249" s="107"/>
      <c r="CI249" s="107"/>
      <c r="CJ249" s="107"/>
      <c r="CK249" s="107"/>
      <c r="CL249" s="107"/>
      <c r="CM249" s="107"/>
      <c r="CN249" s="107"/>
      <c r="CO249" s="107"/>
      <c r="CP249" s="107"/>
      <c r="CQ249" s="107"/>
      <c r="CR249" s="107"/>
      <c r="CS249" s="107"/>
      <c r="CT249" s="107"/>
      <c r="CU249" s="107"/>
      <c r="CV249" s="107"/>
      <c r="CW249" s="107"/>
      <c r="CX249" s="107"/>
      <c r="CY249" s="107"/>
      <c r="CZ249" s="107"/>
      <c r="DA249" s="107"/>
      <c r="DB249" s="107"/>
      <c r="DC249" s="107"/>
      <c r="DD249" s="107"/>
      <c r="DE249" s="107"/>
      <c r="DF249" s="107"/>
      <c r="DG249" s="107"/>
      <c r="DH249" s="107"/>
      <c r="DI249" s="107"/>
      <c r="DJ249" s="107"/>
      <c r="DK249" s="107"/>
      <c r="DL249" s="107"/>
      <c r="DM249" s="107"/>
      <c r="DN249" s="107"/>
      <c r="DO249" s="107"/>
      <c r="DP249" s="107"/>
      <c r="DQ249" s="107"/>
      <c r="DR249" s="107"/>
      <c r="DS249" s="107"/>
      <c r="DT249" s="107"/>
      <c r="DU249" s="107"/>
      <c r="DV249" s="107"/>
      <c r="DW249" s="107"/>
      <c r="DX249" s="107"/>
      <c r="DY249" s="107"/>
      <c r="DZ249" s="107"/>
      <c r="EA249" s="107"/>
      <c r="EB249" s="107"/>
      <c r="EC249" s="107"/>
      <c r="ED249" s="107"/>
      <c r="EE249" s="107"/>
      <c r="EF249" s="22" t="b">
        <f t="shared" ref="EF249:EF255" si="80">C524=C249</f>
        <v>1</v>
      </c>
      <c r="EG249" s="107"/>
      <c r="EH249" s="206">
        <v>2</v>
      </c>
      <c r="EI249" s="207" t="s">
        <v>51</v>
      </c>
      <c r="EJ249" s="206">
        <v>8</v>
      </c>
      <c r="EK249" s="207" t="s">
        <v>57</v>
      </c>
      <c r="EL249" s="206">
        <v>11</v>
      </c>
      <c r="EM249" s="207" t="s">
        <v>441</v>
      </c>
      <c r="EN249" s="206">
        <v>12</v>
      </c>
      <c r="EO249" s="207" t="s">
        <v>50</v>
      </c>
      <c r="EP249" s="206">
        <v>25</v>
      </c>
      <c r="EQ249" s="207" t="s">
        <v>58</v>
      </c>
      <c r="ER249" s="31" t="str">
        <f>IF(C524=C249,IF(OR(SUM(Delta!E249:EE249)&lt;&gt;0,ISNUMBER(EH249),ISNUMBER(EJ249),ISNUMBER(EL249),ISNUMBER(EN249),ISNUMBER(EP249),ISNUMBER(EH524),ISNUMBER(EJ524),ISNUMBER(EL524),ISNUMBER(EN524),ISNUMBER(EP524))," - ","Hide Row"),"Row mis-match")</f>
        <v xml:space="preserve"> - </v>
      </c>
    </row>
    <row r="250" spans="1:148" s="22" customFormat="1" hidden="1">
      <c r="A250" s="69"/>
      <c r="C250" s="65" t="s">
        <v>442</v>
      </c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  <c r="BI250" s="107"/>
      <c r="BJ250" s="107"/>
      <c r="BK250" s="107"/>
      <c r="BL250" s="107"/>
      <c r="BM250" s="107"/>
      <c r="BN250" s="107"/>
      <c r="BO250" s="107"/>
      <c r="BP250" s="107"/>
      <c r="BQ250" s="107"/>
      <c r="BR250" s="107"/>
      <c r="BS250" s="107"/>
      <c r="BT250" s="107"/>
      <c r="BU250" s="107"/>
      <c r="BV250" s="107"/>
      <c r="BW250" s="107"/>
      <c r="BX250" s="107"/>
      <c r="BY250" s="107"/>
      <c r="BZ250" s="107"/>
      <c r="CA250" s="107"/>
      <c r="CB250" s="107"/>
      <c r="CC250" s="107"/>
      <c r="CD250" s="107"/>
      <c r="CE250" s="107"/>
      <c r="CF250" s="107"/>
      <c r="CG250" s="107"/>
      <c r="CH250" s="107"/>
      <c r="CI250" s="107"/>
      <c r="CJ250" s="107"/>
      <c r="CK250" s="107"/>
      <c r="CL250" s="107"/>
      <c r="CM250" s="107"/>
      <c r="CN250" s="107"/>
      <c r="CO250" s="107"/>
      <c r="CP250" s="107"/>
      <c r="CQ250" s="107"/>
      <c r="CR250" s="107"/>
      <c r="CS250" s="107"/>
      <c r="CT250" s="107"/>
      <c r="CU250" s="107"/>
      <c r="CV250" s="107"/>
      <c r="CW250" s="107"/>
      <c r="CX250" s="107"/>
      <c r="CY250" s="107"/>
      <c r="CZ250" s="107"/>
      <c r="DA250" s="107"/>
      <c r="DB250" s="107"/>
      <c r="DC250" s="107"/>
      <c r="DD250" s="107"/>
      <c r="DE250" s="107"/>
      <c r="DF250" s="107"/>
      <c r="DG250" s="107"/>
      <c r="DH250" s="107"/>
      <c r="DI250" s="107"/>
      <c r="DJ250" s="107"/>
      <c r="DK250" s="107"/>
      <c r="DL250" s="107"/>
      <c r="DM250" s="107"/>
      <c r="DN250" s="107"/>
      <c r="DO250" s="107"/>
      <c r="DP250" s="107"/>
      <c r="DQ250" s="107"/>
      <c r="DR250" s="107"/>
      <c r="DS250" s="107"/>
      <c r="DT250" s="107"/>
      <c r="DU250" s="107"/>
      <c r="DV250" s="107"/>
      <c r="DW250" s="107"/>
      <c r="DX250" s="107"/>
      <c r="DY250" s="107"/>
      <c r="DZ250" s="107"/>
      <c r="EA250" s="107"/>
      <c r="EB250" s="107"/>
      <c r="EC250" s="107"/>
      <c r="ED250" s="107"/>
      <c r="EE250" s="107"/>
      <c r="EF250" s="22" t="b">
        <f t="shared" si="80"/>
        <v>1</v>
      </c>
      <c r="EG250" s="107"/>
      <c r="EH250" s="206">
        <v>5</v>
      </c>
      <c r="EI250" s="208" t="s">
        <v>443</v>
      </c>
      <c r="EJ250" s="206">
        <v>13</v>
      </c>
      <c r="EK250" s="208" t="s">
        <v>444</v>
      </c>
      <c r="EL250" s="206">
        <v>22</v>
      </c>
      <c r="EM250" s="208" t="s">
        <v>56</v>
      </c>
      <c r="EN250" s="206">
        <v>24</v>
      </c>
      <c r="EO250" s="208" t="s">
        <v>445</v>
      </c>
      <c r="EP250" s="206">
        <v>27</v>
      </c>
      <c r="EQ250" s="205" t="s">
        <v>446</v>
      </c>
      <c r="ER250" s="31" t="str">
        <f>IF(C525=C250,IF(OR(SUM(Delta!E250:EE250)&lt;&gt;0,ISNUMBER(EH250),ISNUMBER(EJ250),ISNUMBER(EL250),ISNUMBER(EN250),ISNUMBER(EP250),ISNUMBER(EH525),ISNUMBER(EJ525),ISNUMBER(EL525),ISNUMBER(EN525),ISNUMBER(EP525))," - ","Hide Row"),"Row mis-match")</f>
        <v xml:space="preserve"> - </v>
      </c>
    </row>
    <row r="251" spans="1:148" s="22" customFormat="1" hidden="1">
      <c r="A251" s="69"/>
      <c r="C251" s="65" t="s">
        <v>447</v>
      </c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  <c r="BI251" s="107"/>
      <c r="BJ251" s="107"/>
      <c r="BK251" s="107"/>
      <c r="BL251" s="107"/>
      <c r="BM251" s="107"/>
      <c r="BN251" s="107"/>
      <c r="BO251" s="107"/>
      <c r="BP251" s="107"/>
      <c r="BQ251" s="107"/>
      <c r="BR251" s="107"/>
      <c r="BS251" s="107"/>
      <c r="BT251" s="107"/>
      <c r="BU251" s="107"/>
      <c r="BV251" s="107"/>
      <c r="BW251" s="107"/>
      <c r="BX251" s="107"/>
      <c r="BY251" s="107"/>
      <c r="BZ251" s="107"/>
      <c r="CA251" s="107"/>
      <c r="CB251" s="107"/>
      <c r="CC251" s="107"/>
      <c r="CD251" s="107"/>
      <c r="CE251" s="107"/>
      <c r="CF251" s="107"/>
      <c r="CG251" s="107"/>
      <c r="CH251" s="107"/>
      <c r="CI251" s="107"/>
      <c r="CJ251" s="107"/>
      <c r="CK251" s="107"/>
      <c r="CL251" s="107"/>
      <c r="CM251" s="107"/>
      <c r="CN251" s="107"/>
      <c r="CO251" s="107"/>
      <c r="CP251" s="107"/>
      <c r="CQ251" s="107"/>
      <c r="CR251" s="107"/>
      <c r="CS251" s="107"/>
      <c r="CT251" s="107"/>
      <c r="CU251" s="107"/>
      <c r="CV251" s="107"/>
      <c r="CW251" s="107"/>
      <c r="CX251" s="107"/>
      <c r="CY251" s="107"/>
      <c r="CZ251" s="107"/>
      <c r="DA251" s="107"/>
      <c r="DB251" s="107"/>
      <c r="DC251" s="107"/>
      <c r="DD251" s="107"/>
      <c r="DE251" s="107"/>
      <c r="DF251" s="107"/>
      <c r="DG251" s="107"/>
      <c r="DH251" s="107"/>
      <c r="DI251" s="107"/>
      <c r="DJ251" s="107"/>
      <c r="DK251" s="107"/>
      <c r="DL251" s="107"/>
      <c r="DM251" s="107"/>
      <c r="DN251" s="107"/>
      <c r="DO251" s="107"/>
      <c r="DP251" s="107"/>
      <c r="DQ251" s="107"/>
      <c r="DR251" s="107"/>
      <c r="DS251" s="107"/>
      <c r="DT251" s="107"/>
      <c r="DU251" s="107"/>
      <c r="DV251" s="107"/>
      <c r="DW251" s="107"/>
      <c r="DX251" s="107"/>
      <c r="DY251" s="107"/>
      <c r="DZ251" s="107"/>
      <c r="EA251" s="107"/>
      <c r="EB251" s="107"/>
      <c r="EC251" s="107"/>
      <c r="ED251" s="107"/>
      <c r="EE251" s="107"/>
      <c r="EF251" s="22" t="b">
        <f t="shared" si="80"/>
        <v>1</v>
      </c>
      <c r="EG251" s="107"/>
      <c r="EH251" s="206">
        <v>18</v>
      </c>
      <c r="EI251" s="208" t="s">
        <v>55</v>
      </c>
      <c r="EJ251" s="206">
        <v>20</v>
      </c>
      <c r="EK251" s="208" t="s">
        <v>54</v>
      </c>
      <c r="EL251" s="206">
        <v>23</v>
      </c>
      <c r="EM251" s="208" t="s">
        <v>448</v>
      </c>
      <c r="EN251" s="206" t="e">
        <v>#N/A</v>
      </c>
      <c r="EO251" s="208" t="s">
        <v>59</v>
      </c>
      <c r="EP251" s="206">
        <v>28</v>
      </c>
      <c r="EQ251" s="205" t="s">
        <v>449</v>
      </c>
      <c r="ER251" s="31" t="str">
        <f>IF(C526=C251,IF(OR(SUM(Delta!E251:EE251)&lt;&gt;0,ISNUMBER(EH251),ISNUMBER(EJ251),ISNUMBER(EL251),ISNUMBER(EN251),ISNUMBER(EP251),ISNUMBER(EH526),ISNUMBER(EJ526),ISNUMBER(EL526),ISNUMBER(EN526),ISNUMBER(EP526))," - ","Hide Row"),"Row mis-match")</f>
        <v xml:space="preserve"> - </v>
      </c>
    </row>
    <row r="252" spans="1:148" s="22" customFormat="1" hidden="1">
      <c r="A252" s="69"/>
      <c r="C252" s="65" t="s">
        <v>450</v>
      </c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10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10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10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10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22" t="b">
        <f t="shared" si="80"/>
        <v>1</v>
      </c>
      <c r="EG252" s="107"/>
      <c r="EH252" s="206">
        <v>26</v>
      </c>
      <c r="EI252" s="208" t="s">
        <v>451</v>
      </c>
      <c r="EJ252" s="206">
        <v>31</v>
      </c>
      <c r="EK252" s="208" t="s">
        <v>452</v>
      </c>
      <c r="EL252" s="206">
        <v>32</v>
      </c>
      <c r="EM252" s="208" t="s">
        <v>453</v>
      </c>
      <c r="EN252" s="206"/>
      <c r="EO252" s="208"/>
      <c r="EP252" s="206"/>
      <c r="EQ252" s="205"/>
      <c r="ER252" s="31" t="str">
        <f>IF(C527=C252,IF(OR(SUM(Delta!E252:EE252)&lt;&gt;0,ISNUMBER(EH252),ISNUMBER(EJ252),ISNUMBER(EL252),ISNUMBER(EN252),ISNUMBER(EP252),ISNUMBER(EH527),ISNUMBER(EJ527),ISNUMBER(EL527),ISNUMBER(EN527),ISNUMBER(EP527))," - ","Hide Row"),"Row mis-match")</f>
        <v xml:space="preserve"> - </v>
      </c>
    </row>
    <row r="253" spans="1:148" s="22" customFormat="1" hidden="1">
      <c r="A253" s="69"/>
      <c r="C253" s="65" t="s">
        <v>454</v>
      </c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  <c r="BI253" s="107"/>
      <c r="BJ253" s="107"/>
      <c r="BK253" s="107"/>
      <c r="BL253" s="107"/>
      <c r="BM253" s="107"/>
      <c r="BN253" s="107"/>
      <c r="BO253" s="107"/>
      <c r="BP253" s="107"/>
      <c r="BQ253" s="107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7"/>
      <c r="CB253" s="107"/>
      <c r="CC253" s="107"/>
      <c r="CD253" s="107"/>
      <c r="CE253" s="107"/>
      <c r="CF253" s="107"/>
      <c r="CG253" s="107"/>
      <c r="CH253" s="107"/>
      <c r="CI253" s="107"/>
      <c r="CJ253" s="107"/>
      <c r="CK253" s="107"/>
      <c r="CL253" s="107"/>
      <c r="CM253" s="107"/>
      <c r="CN253" s="107"/>
      <c r="CO253" s="107"/>
      <c r="CP253" s="107"/>
      <c r="CQ253" s="107"/>
      <c r="CR253" s="107"/>
      <c r="CS253" s="107"/>
      <c r="CT253" s="107"/>
      <c r="CU253" s="107"/>
      <c r="CV253" s="107"/>
      <c r="CW253" s="107"/>
      <c r="CX253" s="107"/>
      <c r="CY253" s="107"/>
      <c r="CZ253" s="107"/>
      <c r="DA253" s="107"/>
      <c r="DB253" s="107"/>
      <c r="DC253" s="107"/>
      <c r="DD253" s="107"/>
      <c r="DE253" s="107"/>
      <c r="DF253" s="107"/>
      <c r="DG253" s="107"/>
      <c r="DH253" s="107"/>
      <c r="DI253" s="107"/>
      <c r="DJ253" s="107"/>
      <c r="DK253" s="107"/>
      <c r="DL253" s="107"/>
      <c r="DM253" s="107"/>
      <c r="DN253" s="107"/>
      <c r="DO253" s="107"/>
      <c r="DP253" s="107"/>
      <c r="DQ253" s="107"/>
      <c r="DR253" s="107"/>
      <c r="DS253" s="107"/>
      <c r="DT253" s="107"/>
      <c r="DU253" s="107"/>
      <c r="DV253" s="107"/>
      <c r="DW253" s="107"/>
      <c r="DX253" s="107"/>
      <c r="DY253" s="107"/>
      <c r="DZ253" s="107"/>
      <c r="EA253" s="107"/>
      <c r="EB253" s="107"/>
      <c r="EC253" s="107"/>
      <c r="ED253" s="107"/>
      <c r="EE253" s="107"/>
      <c r="EF253" s="22" t="b">
        <f t="shared" si="80"/>
        <v>1</v>
      </c>
      <c r="EG253" s="107"/>
      <c r="EH253" s="206">
        <v>1</v>
      </c>
      <c r="EI253" s="208" t="s">
        <v>455</v>
      </c>
      <c r="EJ253" s="206">
        <v>4</v>
      </c>
      <c r="EK253" s="208" t="s">
        <v>456</v>
      </c>
      <c r="EL253" s="206">
        <v>15</v>
      </c>
      <c r="EM253" s="208" t="s">
        <v>457</v>
      </c>
      <c r="EN253" s="206">
        <v>16</v>
      </c>
      <c r="EO253" s="208" t="s">
        <v>458</v>
      </c>
      <c r="EP253" s="206">
        <v>17</v>
      </c>
      <c r="EQ253" s="205" t="s">
        <v>342</v>
      </c>
      <c r="ER253" s="31" t="str">
        <f>IF(C528=C253,IF(OR(SUM(Delta!E253:EE253)&lt;&gt;0,ISNUMBER(EH253),ISNUMBER(EJ253),ISNUMBER(EL253),ISNUMBER(EN253),ISNUMBER(EP253),ISNUMBER(EH528),ISNUMBER(EJ528),ISNUMBER(EL528),ISNUMBER(EN528),ISNUMBER(EP528))," - ","Hide Row"),"Row mis-match")</f>
        <v xml:space="preserve"> - </v>
      </c>
    </row>
    <row r="254" spans="1:148" s="22" customFormat="1" hidden="1">
      <c r="A254" s="69"/>
      <c r="C254" s="65" t="s">
        <v>459</v>
      </c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  <c r="BI254" s="107"/>
      <c r="BJ254" s="107"/>
      <c r="BK254" s="107"/>
      <c r="BL254" s="107"/>
      <c r="BM254" s="107"/>
      <c r="BN254" s="107"/>
      <c r="BO254" s="107"/>
      <c r="BP254" s="107"/>
      <c r="BQ254" s="107"/>
      <c r="BR254" s="107"/>
      <c r="BS254" s="107"/>
      <c r="BT254" s="107"/>
      <c r="BU254" s="107"/>
      <c r="BV254" s="107"/>
      <c r="BW254" s="107"/>
      <c r="BX254" s="107"/>
      <c r="BY254" s="107"/>
      <c r="BZ254" s="107"/>
      <c r="CA254" s="107"/>
      <c r="CB254" s="107"/>
      <c r="CC254" s="107"/>
      <c r="CD254" s="107"/>
      <c r="CE254" s="107"/>
      <c r="CF254" s="107"/>
      <c r="CG254" s="107"/>
      <c r="CH254" s="107"/>
      <c r="CI254" s="107"/>
      <c r="CJ254" s="107"/>
      <c r="CK254" s="107"/>
      <c r="CL254" s="107"/>
      <c r="CM254" s="107"/>
      <c r="CN254" s="107"/>
      <c r="CO254" s="107"/>
      <c r="CP254" s="107"/>
      <c r="CQ254" s="107"/>
      <c r="CR254" s="107"/>
      <c r="CS254" s="107"/>
      <c r="CT254" s="107"/>
      <c r="CU254" s="107"/>
      <c r="CV254" s="107"/>
      <c r="CW254" s="107"/>
      <c r="CX254" s="107"/>
      <c r="CY254" s="107"/>
      <c r="CZ254" s="107"/>
      <c r="DA254" s="107"/>
      <c r="DB254" s="107"/>
      <c r="DC254" s="107"/>
      <c r="DD254" s="107"/>
      <c r="DE254" s="107"/>
      <c r="DF254" s="107"/>
      <c r="DG254" s="107"/>
      <c r="DH254" s="107"/>
      <c r="DI254" s="107"/>
      <c r="DJ254" s="107"/>
      <c r="DK254" s="107"/>
      <c r="DL254" s="107"/>
      <c r="DM254" s="107"/>
      <c r="DN254" s="107"/>
      <c r="DO254" s="107"/>
      <c r="DP254" s="107"/>
      <c r="DQ254" s="107"/>
      <c r="DR254" s="107"/>
      <c r="DS254" s="107"/>
      <c r="DT254" s="107"/>
      <c r="DU254" s="107"/>
      <c r="DV254" s="107"/>
      <c r="DW254" s="107"/>
      <c r="DX254" s="107"/>
      <c r="DY254" s="107"/>
      <c r="DZ254" s="107"/>
      <c r="EA254" s="107"/>
      <c r="EB254" s="107"/>
      <c r="EC254" s="107"/>
      <c r="ED254" s="107"/>
      <c r="EE254" s="107"/>
      <c r="EF254" s="22" t="b">
        <f t="shared" si="80"/>
        <v>1</v>
      </c>
      <c r="EG254" s="107"/>
      <c r="EH254" s="206">
        <v>7</v>
      </c>
      <c r="EI254" s="208" t="s">
        <v>347</v>
      </c>
      <c r="EJ254" s="206">
        <v>14</v>
      </c>
      <c r="EK254" s="208" t="s">
        <v>353</v>
      </c>
      <c r="EL254" s="206">
        <v>19</v>
      </c>
      <c r="EM254" s="208" t="s">
        <v>52</v>
      </c>
      <c r="EN254" s="206">
        <v>29</v>
      </c>
      <c r="EO254" s="208" t="s">
        <v>460</v>
      </c>
      <c r="EP254" s="206">
        <v>33</v>
      </c>
      <c r="EQ254" s="205" t="s">
        <v>461</v>
      </c>
      <c r="ER254" s="31" t="str">
        <f>IF(C529=C254,IF(OR(SUM(Delta!E254:EE254)&lt;&gt;0,ISNUMBER(EH254),ISNUMBER(EJ254),ISNUMBER(EL254),ISNUMBER(EN254),ISNUMBER(EP254),ISNUMBER(EH529),ISNUMBER(EJ529),ISNUMBER(EL529),ISNUMBER(EN529),ISNUMBER(EP529))," - ","Hide Row"),"Row mis-match")</f>
        <v xml:space="preserve"> - </v>
      </c>
    </row>
    <row r="255" spans="1:148" s="22" customFormat="1" ht="15" hidden="1">
      <c r="A255" s="69"/>
      <c r="C255" s="65" t="s">
        <v>462</v>
      </c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  <c r="AX255" s="171"/>
      <c r="AY255" s="171"/>
      <c r="AZ255" s="171"/>
      <c r="BA255" s="171"/>
      <c r="BB255" s="171"/>
      <c r="BC255" s="171"/>
      <c r="BD255" s="171"/>
      <c r="BE255" s="171"/>
      <c r="BF255" s="171"/>
      <c r="BG255" s="171"/>
      <c r="BH255" s="171"/>
      <c r="BI255" s="171"/>
      <c r="BJ255" s="171"/>
      <c r="BK255" s="171"/>
      <c r="BL255" s="171"/>
      <c r="BM255" s="171"/>
      <c r="BN255" s="171"/>
      <c r="BO255" s="171"/>
      <c r="BP255" s="171"/>
      <c r="BQ255" s="171"/>
      <c r="BR255" s="171"/>
      <c r="BS255" s="171"/>
      <c r="BT255" s="171"/>
      <c r="BU255" s="171"/>
      <c r="BV255" s="171"/>
      <c r="BW255" s="171"/>
      <c r="BX255" s="171"/>
      <c r="BY255" s="171"/>
      <c r="BZ255" s="171"/>
      <c r="CA255" s="171"/>
      <c r="CB255" s="171"/>
      <c r="CC255" s="171"/>
      <c r="CD255" s="171"/>
      <c r="CE255" s="171"/>
      <c r="CF255" s="171"/>
      <c r="CG255" s="171"/>
      <c r="CH255" s="171"/>
      <c r="CI255" s="171"/>
      <c r="CJ255" s="171"/>
      <c r="CK255" s="171"/>
      <c r="CL255" s="171"/>
      <c r="CM255" s="171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DI255" s="171"/>
      <c r="DJ255" s="171"/>
      <c r="DK255" s="171"/>
      <c r="DL255" s="171"/>
      <c r="DM255" s="171"/>
      <c r="DN255" s="171"/>
      <c r="DO255" s="171"/>
      <c r="DP255" s="171"/>
      <c r="DQ255" s="171"/>
      <c r="DR255" s="171"/>
      <c r="DS255" s="171"/>
      <c r="DT255" s="171"/>
      <c r="DU255" s="171"/>
      <c r="DV255" s="171"/>
      <c r="DW255" s="171"/>
      <c r="DX255" s="171"/>
      <c r="DY255" s="171"/>
      <c r="DZ255" s="171"/>
      <c r="EA255" s="171"/>
      <c r="EB255" s="171"/>
      <c r="EC255" s="171"/>
      <c r="ED255" s="171"/>
      <c r="EE255" s="107"/>
      <c r="EF255" s="22" t="b">
        <f t="shared" si="80"/>
        <v>1</v>
      </c>
      <c r="EG255" s="209"/>
      <c r="EH255" s="206">
        <v>3</v>
      </c>
      <c r="EI255" s="208" t="s">
        <v>53</v>
      </c>
      <c r="EJ255" s="206">
        <v>6</v>
      </c>
      <c r="EK255" s="208" t="s">
        <v>463</v>
      </c>
      <c r="EL255" s="206">
        <v>10</v>
      </c>
      <c r="EM255" s="208" t="s">
        <v>47</v>
      </c>
      <c r="EN255" s="206">
        <v>21</v>
      </c>
      <c r="EO255" s="208" t="s">
        <v>48</v>
      </c>
      <c r="EP255" s="206">
        <v>30</v>
      </c>
      <c r="EQ255" s="205" t="s">
        <v>464</v>
      </c>
      <c r="ER255" s="31" t="str">
        <f>IF(C530=C255,IF(OR(SUM(Delta!E255:EE255)&lt;&gt;0,ISNUMBER(EH255),ISNUMBER(EJ255),ISNUMBER(EL255),ISNUMBER(EN255),ISNUMBER(EP255),ISNUMBER(EH530),ISNUMBER(EJ530),ISNUMBER(EL530),ISNUMBER(EN530),ISNUMBER(EP530))," - ","Hide Row"),"Row mis-match")</f>
        <v xml:space="preserve"> - </v>
      </c>
    </row>
    <row r="256" spans="1:148" s="22" customFormat="1" hidden="1">
      <c r="A256" s="69"/>
      <c r="C256" s="53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  <c r="BI256" s="107"/>
      <c r="BJ256" s="107"/>
      <c r="BK256" s="107"/>
      <c r="BL256" s="107"/>
      <c r="BM256" s="107"/>
      <c r="BN256" s="107"/>
      <c r="BO256" s="107"/>
      <c r="BP256" s="107"/>
      <c r="BQ256" s="107"/>
      <c r="BR256" s="107"/>
      <c r="BS256" s="107"/>
      <c r="BT256" s="107"/>
      <c r="BU256" s="107"/>
      <c r="BV256" s="107"/>
      <c r="BW256" s="107"/>
      <c r="BX256" s="107"/>
      <c r="BY256" s="107"/>
      <c r="BZ256" s="107"/>
      <c r="CA256" s="107"/>
      <c r="CB256" s="107"/>
      <c r="CC256" s="107"/>
      <c r="CD256" s="107"/>
      <c r="CE256" s="107"/>
      <c r="CF256" s="107"/>
      <c r="CG256" s="107"/>
      <c r="CH256" s="107"/>
      <c r="CI256" s="107"/>
      <c r="CJ256" s="107"/>
      <c r="CK256" s="107"/>
      <c r="CL256" s="107"/>
      <c r="CM256" s="107"/>
      <c r="CN256" s="107"/>
      <c r="CO256" s="107"/>
      <c r="CP256" s="107"/>
      <c r="CQ256" s="107"/>
      <c r="CR256" s="107"/>
      <c r="CS256" s="107"/>
      <c r="CT256" s="107"/>
      <c r="CU256" s="107"/>
      <c r="CV256" s="107"/>
      <c r="CW256" s="107"/>
      <c r="CX256" s="107"/>
      <c r="CY256" s="107"/>
      <c r="CZ256" s="107"/>
      <c r="DA256" s="107"/>
      <c r="DB256" s="107"/>
      <c r="DC256" s="107"/>
      <c r="DD256" s="107"/>
      <c r="DE256" s="107"/>
      <c r="DF256" s="107"/>
      <c r="DG256" s="107"/>
      <c r="DH256" s="107"/>
      <c r="DI256" s="107"/>
      <c r="DJ256" s="107"/>
      <c r="DK256" s="107"/>
      <c r="DL256" s="107"/>
      <c r="DM256" s="107"/>
      <c r="DN256" s="107"/>
      <c r="DO256" s="107"/>
      <c r="DP256" s="107"/>
      <c r="DQ256" s="107"/>
      <c r="DR256" s="107"/>
      <c r="DS256" s="107"/>
      <c r="DT256" s="107"/>
      <c r="DU256" s="107"/>
      <c r="DV256" s="107"/>
      <c r="DW256" s="107"/>
      <c r="DX256" s="107"/>
      <c r="DY256" s="107"/>
      <c r="DZ256" s="107"/>
      <c r="EA256" s="107"/>
      <c r="EB256" s="107"/>
      <c r="EC256" s="107"/>
      <c r="ED256" s="107"/>
      <c r="EE256" s="107"/>
      <c r="EF256" s="107"/>
      <c r="EG256" s="107"/>
      <c r="EH256" s="107"/>
      <c r="ER256" s="55"/>
    </row>
    <row r="257" spans="1:148" s="22" customFormat="1" ht="15.75" hidden="1">
      <c r="A257" s="20" t="s">
        <v>465</v>
      </c>
      <c r="C257" s="53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  <c r="BI257" s="107"/>
      <c r="BJ257" s="107"/>
      <c r="BK257" s="107"/>
      <c r="BL257" s="107"/>
      <c r="BM257" s="107"/>
      <c r="BN257" s="107"/>
      <c r="BO257" s="107"/>
      <c r="BP257" s="107"/>
      <c r="BQ257" s="107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7"/>
      <c r="CB257" s="107"/>
      <c r="CC257" s="107"/>
      <c r="CD257" s="107"/>
      <c r="CE257" s="107"/>
      <c r="CF257" s="107"/>
      <c r="CG257" s="107"/>
      <c r="CH257" s="107"/>
      <c r="CI257" s="107"/>
      <c r="CJ257" s="107"/>
      <c r="CK257" s="107"/>
      <c r="CL257" s="107"/>
      <c r="CM257" s="107"/>
      <c r="CN257" s="107"/>
      <c r="CO257" s="107"/>
      <c r="CP257" s="107"/>
      <c r="CQ257" s="107"/>
      <c r="CR257" s="107"/>
      <c r="CS257" s="107"/>
      <c r="CT257" s="107"/>
      <c r="CU257" s="107"/>
      <c r="CV257" s="107"/>
      <c r="CW257" s="107"/>
      <c r="CX257" s="107"/>
      <c r="CY257" s="107"/>
      <c r="CZ257" s="107"/>
      <c r="DA257" s="107"/>
      <c r="DB257" s="107"/>
      <c r="DC257" s="107"/>
      <c r="DD257" s="107"/>
      <c r="DE257" s="107"/>
      <c r="DF257" s="107"/>
      <c r="DG257" s="107"/>
      <c r="DH257" s="107"/>
      <c r="DI257" s="107"/>
      <c r="DJ257" s="107"/>
      <c r="DK257" s="107"/>
      <c r="DL257" s="107"/>
      <c r="DM257" s="107"/>
      <c r="DN257" s="107"/>
      <c r="DO257" s="107"/>
      <c r="DP257" s="107"/>
      <c r="DQ257" s="107"/>
      <c r="DR257" s="107"/>
      <c r="DS257" s="107"/>
      <c r="DT257" s="107"/>
      <c r="DU257" s="107"/>
      <c r="DV257" s="107"/>
      <c r="DW257" s="107"/>
      <c r="DX257" s="107"/>
      <c r="DY257" s="107"/>
      <c r="DZ257" s="107"/>
      <c r="EA257" s="107"/>
      <c r="EB257" s="107"/>
      <c r="EC257" s="107"/>
      <c r="ED257" s="107"/>
      <c r="EE257" s="107"/>
      <c r="EF257" s="22" t="b">
        <f>C532=C257</f>
        <v>1</v>
      </c>
      <c r="EG257" s="107"/>
      <c r="EH257" s="107"/>
      <c r="EI257" s="107"/>
      <c r="EJ257" s="107"/>
      <c r="EK257" s="107"/>
      <c r="EL257" s="107"/>
      <c r="EN257" s="107"/>
      <c r="EO257" s="107"/>
      <c r="EP257" s="107"/>
      <c r="EQ257" s="205"/>
      <c r="ER257" s="55"/>
    </row>
    <row r="258" spans="1:148" hidden="1"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70"/>
      <c r="CO258" s="70"/>
      <c r="CP258" s="70"/>
      <c r="CQ258" s="70"/>
      <c r="CR258" s="70"/>
      <c r="CS258" s="70"/>
      <c r="CT258" s="70"/>
      <c r="CU258" s="70"/>
      <c r="CV258" s="70"/>
      <c r="CW258" s="70"/>
      <c r="CX258" s="70"/>
      <c r="CY258" s="70"/>
      <c r="CZ258" s="70"/>
      <c r="DA258" s="70"/>
      <c r="DB258" s="70"/>
      <c r="DC258" s="70"/>
      <c r="DD258" s="70"/>
      <c r="DE258" s="70"/>
      <c r="DF258" s="70"/>
      <c r="DG258" s="70"/>
      <c r="DH258" s="70"/>
      <c r="DI258" s="70"/>
      <c r="DJ258" s="70"/>
      <c r="DK258" s="70"/>
      <c r="DL258" s="70"/>
      <c r="DM258" s="70"/>
      <c r="DN258" s="70"/>
      <c r="DO258" s="70"/>
      <c r="DP258" s="70"/>
      <c r="DQ258" s="70"/>
      <c r="DR258" s="70"/>
      <c r="DS258" s="70"/>
      <c r="DT258" s="70"/>
      <c r="DU258" s="70"/>
      <c r="DV258" s="70"/>
      <c r="DW258" s="70"/>
      <c r="DX258" s="70"/>
      <c r="DY258" s="70"/>
      <c r="DZ258" s="70"/>
      <c r="EA258" s="70"/>
      <c r="EB258" s="70"/>
      <c r="EC258" s="70"/>
      <c r="ED258" s="70"/>
      <c r="EI258" s="24"/>
      <c r="EJ258" s="24"/>
      <c r="EK258" s="24"/>
      <c r="EL258" s="24"/>
      <c r="EM258" s="24"/>
      <c r="EN258" s="24"/>
      <c r="EO258" s="24"/>
      <c r="EP258" s="24"/>
      <c r="EQ258" s="24"/>
    </row>
    <row r="259" spans="1:148" s="76" customFormat="1" ht="15.75" hidden="1">
      <c r="A259" s="71" t="s">
        <v>466</v>
      </c>
      <c r="B259" s="72"/>
      <c r="C259" s="73"/>
      <c r="D259" s="72"/>
      <c r="E259" s="210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0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0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0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0"/>
      <c r="BF259" s="211"/>
      <c r="BG259" s="211"/>
      <c r="BH259" s="211"/>
      <c r="BI259" s="211"/>
      <c r="BJ259" s="211"/>
      <c r="BK259" s="211"/>
      <c r="BL259" s="211"/>
      <c r="BM259" s="211"/>
      <c r="BN259" s="211"/>
      <c r="BO259" s="211"/>
      <c r="BP259" s="211"/>
      <c r="BQ259" s="211"/>
      <c r="BR259" s="210"/>
      <c r="BS259" s="211"/>
      <c r="BT259" s="211"/>
      <c r="BU259" s="211"/>
      <c r="BV259" s="211"/>
      <c r="BW259" s="211"/>
      <c r="BX259" s="211"/>
      <c r="BY259" s="211"/>
      <c r="BZ259" s="211"/>
      <c r="CA259" s="211"/>
      <c r="CB259" s="211"/>
      <c r="CC259" s="211"/>
      <c r="CD259" s="211"/>
      <c r="CE259" s="210"/>
      <c r="CF259" s="211"/>
      <c r="CG259" s="211"/>
      <c r="CH259" s="211"/>
      <c r="CI259" s="211"/>
      <c r="CJ259" s="211"/>
      <c r="CK259" s="211"/>
      <c r="CL259" s="211"/>
      <c r="CM259" s="211"/>
      <c r="CN259" s="211"/>
      <c r="CO259" s="211"/>
      <c r="CP259" s="211"/>
      <c r="CQ259" s="211"/>
      <c r="CR259" s="210"/>
      <c r="CS259" s="211"/>
      <c r="CT259" s="211"/>
      <c r="CU259" s="211"/>
      <c r="CV259" s="211"/>
      <c r="CW259" s="211"/>
      <c r="CX259" s="211"/>
      <c r="CY259" s="211"/>
      <c r="CZ259" s="211"/>
      <c r="DA259" s="211"/>
      <c r="DB259" s="211"/>
      <c r="DC259" s="211"/>
      <c r="DD259" s="211"/>
      <c r="DE259" s="210"/>
      <c r="DF259" s="211"/>
      <c r="DG259" s="211"/>
      <c r="DH259" s="211"/>
      <c r="DI259" s="211"/>
      <c r="DJ259" s="211"/>
      <c r="DK259" s="211"/>
      <c r="DL259" s="211"/>
      <c r="DM259" s="211"/>
      <c r="DN259" s="211"/>
      <c r="DO259" s="211"/>
      <c r="DP259" s="211"/>
      <c r="DQ259" s="211"/>
      <c r="DR259" s="210"/>
      <c r="DS259" s="211"/>
      <c r="DT259" s="211"/>
      <c r="DU259" s="211"/>
      <c r="DV259" s="211"/>
      <c r="DW259" s="211"/>
      <c r="DX259" s="211"/>
      <c r="DY259" s="211"/>
      <c r="DZ259" s="211"/>
      <c r="EA259" s="211"/>
      <c r="EB259" s="211"/>
      <c r="EC259" s="211"/>
      <c r="ED259" s="211"/>
      <c r="EE259" s="212"/>
      <c r="EF259" s="72"/>
      <c r="EG259" s="213"/>
      <c r="EH259" s="72"/>
      <c r="ER259" s="77"/>
    </row>
    <row r="260" spans="1:148" hidden="1"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0"/>
      <c r="CW260" s="70"/>
      <c r="CX260" s="70"/>
      <c r="CY260" s="70"/>
      <c r="CZ260" s="70"/>
      <c r="DA260" s="70"/>
      <c r="DB260" s="70"/>
      <c r="DC260" s="70"/>
      <c r="DD260" s="70"/>
      <c r="DE260" s="70"/>
      <c r="DF260" s="70"/>
      <c r="DG260" s="70"/>
      <c r="DH260" s="70"/>
      <c r="DI260" s="70"/>
      <c r="DJ260" s="70"/>
      <c r="DK260" s="70"/>
      <c r="DL260" s="70"/>
      <c r="DM260" s="70"/>
      <c r="DN260" s="70"/>
      <c r="DO260" s="70"/>
      <c r="DP260" s="70"/>
      <c r="DQ260" s="70"/>
      <c r="DR260" s="70"/>
      <c r="DS260" s="70"/>
      <c r="DT260" s="70"/>
      <c r="DU260" s="70"/>
      <c r="DV260" s="70"/>
      <c r="DW260" s="70"/>
      <c r="DX260" s="70"/>
      <c r="DY260" s="70"/>
      <c r="DZ260" s="70"/>
      <c r="EA260" s="70"/>
      <c r="EB260" s="70"/>
      <c r="EC260" s="70"/>
      <c r="ED260" s="70"/>
    </row>
    <row r="261" spans="1:148" s="80" customFormat="1" hidden="1">
      <c r="A261" s="8" t="s">
        <v>467</v>
      </c>
      <c r="B261" s="8"/>
      <c r="C261" s="78"/>
      <c r="D261" s="58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  <c r="BQ261" s="79"/>
      <c r="BR261" s="79"/>
      <c r="BS261" s="79"/>
      <c r="BT261" s="79"/>
      <c r="BU261" s="79"/>
      <c r="BV261" s="79"/>
      <c r="BW261" s="79"/>
      <c r="BX261" s="79"/>
      <c r="BY261" s="79"/>
      <c r="BZ261" s="79"/>
      <c r="CA261" s="79"/>
      <c r="CB261" s="79"/>
      <c r="CC261" s="79"/>
      <c r="CD261" s="79"/>
      <c r="CE261" s="79"/>
      <c r="CF261" s="79"/>
      <c r="CG261" s="79"/>
      <c r="CH261" s="79"/>
      <c r="CI261" s="79"/>
      <c r="CJ261" s="79"/>
      <c r="CK261" s="79"/>
      <c r="CL261" s="79"/>
      <c r="CM261" s="79"/>
      <c r="CN261" s="79"/>
      <c r="CO261" s="79"/>
      <c r="CP261" s="79"/>
      <c r="CQ261" s="79"/>
      <c r="CR261" s="79"/>
      <c r="CS261" s="79"/>
      <c r="CT261" s="79"/>
      <c r="CU261" s="79"/>
      <c r="CV261" s="79"/>
      <c r="CW261" s="79"/>
      <c r="CX261" s="79"/>
      <c r="CY261" s="79"/>
      <c r="CZ261" s="79"/>
      <c r="DA261" s="79"/>
      <c r="DB261" s="79"/>
      <c r="DC261" s="79"/>
      <c r="DD261" s="79"/>
      <c r="DE261" s="79"/>
      <c r="DF261" s="79"/>
      <c r="DG261" s="79"/>
      <c r="DH261" s="79"/>
      <c r="DI261" s="79"/>
      <c r="DJ261" s="79"/>
      <c r="DK261" s="79"/>
      <c r="DL261" s="79"/>
      <c r="DM261" s="79"/>
      <c r="DN261" s="79"/>
      <c r="DO261" s="79"/>
      <c r="DP261" s="79"/>
      <c r="DQ261" s="79"/>
      <c r="DR261" s="79"/>
      <c r="DS261" s="79"/>
      <c r="DT261" s="79"/>
      <c r="DU261" s="79"/>
      <c r="DV261" s="79"/>
      <c r="DW261" s="79"/>
      <c r="DX261" s="79"/>
      <c r="DY261" s="79"/>
      <c r="DZ261" s="79"/>
      <c r="EA261" s="79"/>
      <c r="EB261" s="79"/>
      <c r="EC261" s="79"/>
      <c r="ED261" s="79"/>
      <c r="EG261" s="214"/>
      <c r="ER261" s="81"/>
    </row>
    <row r="262" spans="1:148" s="80" customFormat="1" hidden="1">
      <c r="B262" s="8"/>
      <c r="C262" s="78"/>
      <c r="D262" s="58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  <c r="CC262" s="79"/>
      <c r="CD262" s="79"/>
      <c r="CE262" s="79"/>
      <c r="CF262" s="79"/>
      <c r="CG262" s="79"/>
      <c r="CH262" s="79"/>
      <c r="CI262" s="79"/>
      <c r="CJ262" s="79"/>
      <c r="CK262" s="79"/>
      <c r="CL262" s="79"/>
      <c r="CM262" s="79"/>
      <c r="CN262" s="79"/>
      <c r="CO262" s="79"/>
      <c r="CP262" s="79"/>
      <c r="CQ262" s="79"/>
      <c r="CR262" s="79"/>
      <c r="CS262" s="79"/>
      <c r="CT262" s="79"/>
      <c r="CU262" s="79"/>
      <c r="CV262" s="79"/>
      <c r="CW262" s="79"/>
      <c r="CX262" s="79"/>
      <c r="CY262" s="79"/>
      <c r="CZ262" s="79"/>
      <c r="DA262" s="79"/>
      <c r="DB262" s="79"/>
      <c r="DC262" s="79"/>
      <c r="DD262" s="79"/>
      <c r="DE262" s="79"/>
      <c r="DF262" s="79"/>
      <c r="DG262" s="79"/>
      <c r="DH262" s="79"/>
      <c r="DI262" s="79"/>
      <c r="DJ262" s="79"/>
      <c r="DK262" s="79"/>
      <c r="DL262" s="79"/>
      <c r="DM262" s="79"/>
      <c r="DN262" s="79"/>
      <c r="DO262" s="79"/>
      <c r="DP262" s="79"/>
      <c r="DQ262" s="79"/>
      <c r="DR262" s="79"/>
      <c r="DS262" s="79"/>
      <c r="DT262" s="79"/>
      <c r="DU262" s="79"/>
      <c r="DV262" s="79"/>
      <c r="DW262" s="79"/>
      <c r="DX262" s="79"/>
      <c r="DY262" s="79"/>
      <c r="DZ262" s="79"/>
      <c r="EA262" s="79"/>
      <c r="EB262" s="79"/>
      <c r="EC262" s="79"/>
      <c r="ED262" s="79"/>
      <c r="EG262" s="214"/>
      <c r="ER262" s="81"/>
    </row>
    <row r="263" spans="1:148" hidden="1"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2"/>
      <c r="DV263" s="82"/>
      <c r="DW263" s="82"/>
      <c r="DX263" s="82"/>
      <c r="DY263" s="82"/>
      <c r="DZ263" s="82"/>
      <c r="EA263" s="82"/>
      <c r="EB263" s="82"/>
      <c r="EC263" s="82"/>
      <c r="ED263" s="82"/>
    </row>
    <row r="264" spans="1:148" ht="15.75" hidden="1">
      <c r="A264" s="17" t="s">
        <v>468</v>
      </c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  <c r="DP264" s="82"/>
      <c r="DQ264" s="82"/>
      <c r="DR264" s="82"/>
      <c r="DS264" s="82"/>
      <c r="DT264" s="82"/>
      <c r="DU264" s="82"/>
      <c r="DV264" s="82"/>
      <c r="DW264" s="82"/>
      <c r="DX264" s="82"/>
      <c r="DY264" s="82"/>
      <c r="DZ264" s="82"/>
      <c r="EA264" s="82"/>
      <c r="EB264" s="82"/>
      <c r="EC264" s="82"/>
      <c r="ED264" s="82"/>
      <c r="EM264" s="170"/>
    </row>
    <row r="265" spans="1:148" hidden="1">
      <c r="C265" s="28" t="s">
        <v>469</v>
      </c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H265" s="168">
        <v>127</v>
      </c>
      <c r="EI265" s="22" t="s">
        <v>384</v>
      </c>
      <c r="EJ265" s="168">
        <v>128</v>
      </c>
      <c r="EK265" s="22" t="s">
        <v>389</v>
      </c>
      <c r="EM265" s="170"/>
      <c r="ER265" s="31" t="str">
        <f>IF(OR(SUM(Delta!E265:EE265)&lt;&gt;0,ISNUMBER(EH265),ISNUMBER(EJ265),ISNUMBER(EL265),ISNUMBER(EN265),ISNUMBER(EP265))," - ","Hide Row")</f>
        <v xml:space="preserve"> - </v>
      </c>
    </row>
    <row r="266" spans="1:148" hidden="1">
      <c r="C266" s="28" t="s">
        <v>470</v>
      </c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H266" s="168">
        <v>76</v>
      </c>
      <c r="EI266" s="22" t="s">
        <v>84</v>
      </c>
      <c r="EJ266" s="168">
        <v>77</v>
      </c>
      <c r="EK266" s="22" t="s">
        <v>87</v>
      </c>
      <c r="EM266" s="170"/>
      <c r="ER266" s="31" t="str">
        <f>IF(OR(SUM(Delta!E266:EE266)&lt;&gt;0,ISNUMBER(EH266),ISNUMBER(EJ266),ISNUMBER(EL266),ISNUMBER(EN266),ISNUMBER(EP266))," - ","Hide Row")</f>
        <v xml:space="preserve"> - </v>
      </c>
    </row>
    <row r="267" spans="1:148" ht="15" hidden="1">
      <c r="C267" s="28" t="s">
        <v>471</v>
      </c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  <c r="AA267" s="171"/>
      <c r="AB267" s="171"/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  <c r="AW267" s="171"/>
      <c r="AX267" s="171"/>
      <c r="AY267" s="171"/>
      <c r="AZ267" s="171"/>
      <c r="BA267" s="171"/>
      <c r="BB267" s="171"/>
      <c r="BC267" s="171"/>
      <c r="BD267" s="171"/>
      <c r="BE267" s="171"/>
      <c r="BF267" s="171"/>
      <c r="BG267" s="171"/>
      <c r="BH267" s="171"/>
      <c r="BI267" s="171"/>
      <c r="BJ267" s="171"/>
      <c r="BK267" s="171"/>
      <c r="BL267" s="171"/>
      <c r="BM267" s="171"/>
      <c r="BN267" s="171"/>
      <c r="BO267" s="171"/>
      <c r="BP267" s="171"/>
      <c r="BQ267" s="171"/>
      <c r="BR267" s="171"/>
      <c r="BS267" s="171"/>
      <c r="BT267" s="171"/>
      <c r="BU267" s="171"/>
      <c r="BV267" s="171"/>
      <c r="BW267" s="171"/>
      <c r="BX267" s="171"/>
      <c r="BY267" s="171"/>
      <c r="BZ267" s="171"/>
      <c r="CA267" s="171"/>
      <c r="CB267" s="171"/>
      <c r="CC267" s="171"/>
      <c r="CD267" s="171"/>
      <c r="CE267" s="171"/>
      <c r="CF267" s="171"/>
      <c r="CG267" s="171"/>
      <c r="CH267" s="171"/>
      <c r="CI267" s="171"/>
      <c r="CJ267" s="171"/>
      <c r="CK267" s="171"/>
      <c r="CL267" s="171"/>
      <c r="CM267" s="171"/>
      <c r="CN267" s="171"/>
      <c r="CO267" s="171"/>
      <c r="CP267" s="171"/>
      <c r="CQ267" s="171"/>
      <c r="CR267" s="171"/>
      <c r="CS267" s="171"/>
      <c r="CT267" s="171"/>
      <c r="CU267" s="171"/>
      <c r="CV267" s="171"/>
      <c r="CW267" s="171"/>
      <c r="CX267" s="171"/>
      <c r="CY267" s="171"/>
      <c r="CZ267" s="171"/>
      <c r="DA267" s="171"/>
      <c r="DB267" s="171"/>
      <c r="DC267" s="171"/>
      <c r="DD267" s="171"/>
      <c r="DE267" s="171"/>
      <c r="DF267" s="171"/>
      <c r="DG267" s="171"/>
      <c r="DH267" s="171"/>
      <c r="DI267" s="171"/>
      <c r="DJ267" s="171"/>
      <c r="DK267" s="171"/>
      <c r="DL267" s="171"/>
      <c r="DM267" s="171"/>
      <c r="DN267" s="171"/>
      <c r="DO267" s="171"/>
      <c r="DP267" s="171"/>
      <c r="DQ267" s="171"/>
      <c r="DR267" s="171"/>
      <c r="DS267" s="171"/>
      <c r="DT267" s="171"/>
      <c r="DU267" s="171"/>
      <c r="DV267" s="171"/>
      <c r="DW267" s="171"/>
      <c r="DX267" s="171"/>
      <c r="DY267" s="171"/>
      <c r="DZ267" s="171"/>
      <c r="EA267" s="171"/>
      <c r="EB267" s="171"/>
      <c r="EC267" s="171"/>
      <c r="ED267" s="171"/>
      <c r="EH267" s="168">
        <v>82</v>
      </c>
      <c r="EI267" s="22" t="s">
        <v>88</v>
      </c>
      <c r="EJ267" s="168"/>
      <c r="EM267" s="170"/>
      <c r="ER267" s="31" t="str">
        <f>IF(OR(SUM(Delta!E267:EE267)&lt;&gt;0,ISNUMBER(EH267),ISNUMBER(EJ267),ISNUMBER(EL267),ISNUMBER(EN267),ISNUMBER(EP267))," - ","Hide Row")</f>
        <v xml:space="preserve"> - </v>
      </c>
    </row>
    <row r="268" spans="1:148" s="26" customFormat="1" hidden="1">
      <c r="A268" s="9"/>
      <c r="C268" s="84"/>
      <c r="D268" s="22"/>
      <c r="E268" s="215"/>
      <c r="F268" s="215"/>
      <c r="G268" s="215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 s="215"/>
      <c r="AC268" s="215"/>
      <c r="AD268" s="215"/>
      <c r="AE268" s="215"/>
      <c r="AF268" s="215"/>
      <c r="AG268" s="215"/>
      <c r="AH268" s="215"/>
      <c r="AI268" s="215"/>
      <c r="AJ268" s="215"/>
      <c r="AK268" s="215"/>
      <c r="AL268" s="215"/>
      <c r="AM268" s="215"/>
      <c r="AN268" s="215"/>
      <c r="AO268" s="215"/>
      <c r="AP268" s="215"/>
      <c r="AQ268" s="215"/>
      <c r="AR268" s="215"/>
      <c r="AS268" s="215"/>
      <c r="AT268" s="215"/>
      <c r="AU268" s="215"/>
      <c r="AV268" s="215"/>
      <c r="AW268" s="215"/>
      <c r="AX268" s="215"/>
      <c r="AY268" s="215"/>
      <c r="AZ268" s="215"/>
      <c r="BA268" s="215"/>
      <c r="BB268" s="215"/>
      <c r="BC268" s="215"/>
      <c r="BD268" s="215"/>
      <c r="BE268" s="215"/>
      <c r="BF268" s="215"/>
      <c r="BG268" s="215"/>
      <c r="BH268" s="215"/>
      <c r="BI268" s="215"/>
      <c r="BJ268" s="215"/>
      <c r="BK268" s="215"/>
      <c r="BL268" s="215"/>
      <c r="BM268" s="215"/>
      <c r="BN268" s="215"/>
      <c r="BO268" s="215"/>
      <c r="BP268" s="215"/>
      <c r="BQ268" s="215"/>
      <c r="BR268" s="215"/>
      <c r="BS268" s="215"/>
      <c r="BT268" s="215"/>
      <c r="BU268" s="215"/>
      <c r="BV268" s="215"/>
      <c r="BW268" s="215"/>
      <c r="BX268" s="215"/>
      <c r="BY268" s="215"/>
      <c r="BZ268" s="215"/>
      <c r="CA268" s="215"/>
      <c r="CB268" s="215"/>
      <c r="CC268" s="215"/>
      <c r="CD268" s="215"/>
      <c r="CE268" s="215"/>
      <c r="CF268" s="215"/>
      <c r="CG268" s="215"/>
      <c r="CH268" s="215"/>
      <c r="CI268" s="215"/>
      <c r="CJ268" s="215"/>
      <c r="CK268" s="215"/>
      <c r="CL268" s="215"/>
      <c r="CM268" s="215"/>
      <c r="CN268" s="215"/>
      <c r="CO268" s="215"/>
      <c r="CP268" s="215"/>
      <c r="CQ268" s="215"/>
      <c r="CR268" s="215"/>
      <c r="CS268" s="215"/>
      <c r="CT268" s="215"/>
      <c r="CU268" s="215"/>
      <c r="CV268" s="215"/>
      <c r="CW268" s="215"/>
      <c r="CX268" s="215"/>
      <c r="CY268" s="215"/>
      <c r="CZ268" s="215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G268" s="134"/>
    </row>
    <row r="269" spans="1:148" hidden="1">
      <c r="B269" s="22" t="str">
        <f>"Total "&amp;A264</f>
        <v>Total Adjustments to Load</v>
      </c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M269" s="216" t="s">
        <v>73</v>
      </c>
      <c r="EP269" s="134"/>
    </row>
    <row r="270" spans="1:148" hidden="1"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P270" s="134"/>
    </row>
    <row r="271" spans="1:148" ht="15" hidden="1">
      <c r="C271" s="23" t="s">
        <v>472</v>
      </c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  <c r="AX271" s="171"/>
      <c r="AY271" s="171"/>
      <c r="AZ271" s="171"/>
      <c r="BA271" s="171"/>
      <c r="BB271" s="171"/>
      <c r="BC271" s="171"/>
      <c r="BD271" s="171"/>
      <c r="BE271" s="171"/>
      <c r="BF271" s="171"/>
      <c r="BG271" s="171"/>
      <c r="BH271" s="171"/>
      <c r="BI271" s="171"/>
      <c r="BJ271" s="171"/>
      <c r="BK271" s="171"/>
      <c r="BL271" s="171"/>
      <c r="BM271" s="171"/>
      <c r="BN271" s="171"/>
      <c r="BO271" s="171"/>
      <c r="BP271" s="171"/>
      <c r="BQ271" s="171"/>
      <c r="BR271" s="171"/>
      <c r="BS271" s="171"/>
      <c r="BT271" s="171"/>
      <c r="BU271" s="171"/>
      <c r="BV271" s="171"/>
      <c r="BW271" s="171"/>
      <c r="BX271" s="171"/>
      <c r="BY271" s="171"/>
      <c r="BZ271" s="171"/>
      <c r="CA271" s="171"/>
      <c r="CB271" s="171"/>
      <c r="CC271" s="171"/>
      <c r="CD271" s="171"/>
      <c r="CE271" s="171"/>
      <c r="CF271" s="171"/>
      <c r="CG271" s="171"/>
      <c r="CH271" s="171"/>
      <c r="CI271" s="171"/>
      <c r="CJ271" s="171"/>
      <c r="CK271" s="171"/>
      <c r="CL271" s="171"/>
      <c r="CM271" s="171"/>
      <c r="CN271" s="171"/>
      <c r="CO271" s="171"/>
      <c r="CP271" s="171"/>
      <c r="CQ271" s="171"/>
      <c r="CR271" s="171"/>
      <c r="CS271" s="171"/>
      <c r="CT271" s="171"/>
      <c r="CU271" s="171"/>
      <c r="CV271" s="171"/>
      <c r="CW271" s="171"/>
      <c r="CX271" s="171"/>
      <c r="CY271" s="171"/>
      <c r="CZ271" s="171"/>
      <c r="DA271" s="171"/>
      <c r="DB271" s="171"/>
      <c r="DC271" s="171"/>
      <c r="DD271" s="171"/>
      <c r="DE271" s="171"/>
      <c r="DF271" s="171"/>
      <c r="DG271" s="171"/>
      <c r="DH271" s="171"/>
      <c r="DI271" s="171"/>
      <c r="DJ271" s="171"/>
      <c r="DK271" s="171"/>
      <c r="DL271" s="171"/>
      <c r="DM271" s="171"/>
      <c r="DN271" s="171"/>
      <c r="DO271" s="171"/>
      <c r="DP271" s="171"/>
      <c r="DQ271" s="171"/>
      <c r="DR271" s="171"/>
      <c r="DS271" s="171"/>
      <c r="DT271" s="171"/>
      <c r="DU271" s="171"/>
      <c r="DV271" s="171"/>
      <c r="DW271" s="171"/>
      <c r="DX271" s="171"/>
      <c r="DY271" s="171"/>
      <c r="DZ271" s="171"/>
      <c r="EA271" s="171"/>
      <c r="EB271" s="171"/>
      <c r="EC271" s="171"/>
      <c r="ED271" s="171"/>
      <c r="EH271" s="217">
        <v>12</v>
      </c>
      <c r="EI271" s="22" t="s">
        <v>473</v>
      </c>
    </row>
    <row r="272" spans="1:148" ht="15.75" hidden="1">
      <c r="A272" s="17" t="s">
        <v>474</v>
      </c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  <c r="DK272" s="82"/>
      <c r="DL272" s="82"/>
      <c r="DM272" s="82"/>
      <c r="DN272" s="82"/>
      <c r="DO272" s="82"/>
      <c r="DP272" s="82"/>
      <c r="DQ272" s="82"/>
      <c r="DR272" s="82"/>
      <c r="DS272" s="82"/>
      <c r="DT272" s="82"/>
      <c r="DU272" s="82"/>
      <c r="DV272" s="82"/>
      <c r="DW272" s="82"/>
      <c r="DX272" s="82"/>
      <c r="DY272" s="82"/>
      <c r="DZ272" s="82"/>
      <c r="EA272" s="82"/>
      <c r="EB272" s="82"/>
      <c r="EC272" s="82"/>
      <c r="ED272" s="82"/>
      <c r="EM272" s="170" t="s">
        <v>71</v>
      </c>
    </row>
    <row r="273" spans="1:148" hidden="1"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  <c r="DK273" s="82"/>
      <c r="DL273" s="82"/>
      <c r="DM273" s="82"/>
      <c r="DN273" s="82"/>
      <c r="DO273" s="82"/>
      <c r="DP273" s="82"/>
      <c r="DQ273" s="82"/>
      <c r="DR273" s="82"/>
      <c r="DS273" s="82"/>
      <c r="DT273" s="82"/>
      <c r="DU273" s="82"/>
      <c r="DV273" s="82"/>
      <c r="DW273" s="82"/>
      <c r="DX273" s="82"/>
      <c r="DY273" s="82"/>
      <c r="DZ273" s="82"/>
      <c r="EA273" s="82"/>
      <c r="EB273" s="82"/>
      <c r="EC273" s="82"/>
      <c r="ED273" s="82"/>
    </row>
    <row r="274" spans="1:148" ht="15.75" hidden="1">
      <c r="A274" s="17" t="str">
        <f>A7</f>
        <v>Special Sales For Resale</v>
      </c>
    </row>
    <row r="275" spans="1:148" hidden="1">
      <c r="B275" s="22" t="s">
        <v>22</v>
      </c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  <c r="DK275" s="82"/>
      <c r="DL275" s="82"/>
      <c r="DM275" s="82"/>
      <c r="DN275" s="82"/>
      <c r="DO275" s="82"/>
      <c r="DP275" s="82"/>
      <c r="DQ275" s="82"/>
      <c r="DR275" s="82"/>
      <c r="DS275" s="82"/>
      <c r="DT275" s="82"/>
      <c r="DU275" s="82"/>
      <c r="DV275" s="82"/>
      <c r="DW275" s="82"/>
      <c r="DX275" s="82"/>
      <c r="DY275" s="82"/>
      <c r="DZ275" s="82"/>
      <c r="EA275" s="82"/>
      <c r="EB275" s="82"/>
      <c r="EC275" s="82"/>
      <c r="ED275" s="82"/>
      <c r="EH275" s="2" t="s">
        <v>475</v>
      </c>
      <c r="EP275" s="134"/>
    </row>
    <row r="276" spans="1:148" hidden="1">
      <c r="C276" s="28" t="str">
        <f t="shared" ref="C276:C283" si="81">C9</f>
        <v>Black Hills s27013/s28160</v>
      </c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F276" s="22" t="b">
        <f t="shared" ref="EF276:EF283" si="82">C9=C276</f>
        <v>1</v>
      </c>
      <c r="EH276" s="168">
        <v>8</v>
      </c>
      <c r="EI276" s="22" t="str">
        <f>EI9</f>
        <v>Black Hills</v>
      </c>
      <c r="EJ276" s="168">
        <v>9</v>
      </c>
      <c r="EK276" s="22" t="str">
        <f>EK9</f>
        <v>Black Hills Losses</v>
      </c>
      <c r="EL276" s="168"/>
      <c r="EN276" s="168"/>
      <c r="EP276" s="134"/>
      <c r="ER276" s="31" t="str">
        <f t="shared" ref="ER276:ER283" si="83">IF(C9=C276,ER9,"Row mis-match")</f>
        <v xml:space="preserve"> - </v>
      </c>
    </row>
    <row r="277" spans="1:148" hidden="1">
      <c r="C277" s="28" t="str">
        <f t="shared" si="81"/>
        <v>BPA Wind s42818</v>
      </c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F277" s="22" t="b">
        <f t="shared" si="82"/>
        <v>1</v>
      </c>
      <c r="EH277" s="168">
        <v>15</v>
      </c>
      <c r="EI277" s="22" t="str">
        <f>EI10</f>
        <v>BPA Wind Sale</v>
      </c>
      <c r="EJ277" s="168"/>
      <c r="EL277" s="168"/>
      <c r="EN277" s="168"/>
      <c r="EP277" s="134"/>
      <c r="ER277" s="31" t="str">
        <f t="shared" si="83"/>
        <v xml:space="preserve"> - </v>
      </c>
    </row>
    <row r="278" spans="1:148" hidden="1">
      <c r="C278" s="28" t="str">
        <f t="shared" si="81"/>
        <v>East Area Sales (WCA Sale)</v>
      </c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F278" s="22" t="b">
        <f t="shared" si="82"/>
        <v>1</v>
      </c>
      <c r="EH278" s="168" t="e">
        <v>#N/A</v>
      </c>
      <c r="EI278" s="22" t="s">
        <v>31</v>
      </c>
      <c r="EJ278" s="168"/>
      <c r="EL278" s="168"/>
      <c r="EN278" s="168"/>
      <c r="EP278" s="134"/>
      <c r="ER278" s="31" t="str">
        <f t="shared" si="83"/>
        <v>Hide Row</v>
      </c>
    </row>
    <row r="279" spans="1:148" hidden="1">
      <c r="C279" s="28" t="str">
        <f t="shared" si="81"/>
        <v>Hurricane Sale s393046</v>
      </c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F279" s="22" t="b">
        <f t="shared" si="82"/>
        <v>1</v>
      </c>
      <c r="EH279" s="168">
        <v>51</v>
      </c>
      <c r="EI279" s="22" t="str">
        <f>EI12</f>
        <v>Hurricane Sale</v>
      </c>
      <c r="EJ279" s="168"/>
      <c r="EL279" s="168"/>
      <c r="EN279" s="168"/>
      <c r="EP279" s="134"/>
      <c r="ER279" s="31" t="str">
        <f t="shared" si="83"/>
        <v xml:space="preserve"> - </v>
      </c>
    </row>
    <row r="280" spans="1:148" hidden="1">
      <c r="C280" s="28" t="str">
        <f t="shared" si="81"/>
        <v>LADWP (IPP Layoff)</v>
      </c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F280" s="22" t="b">
        <f t="shared" si="82"/>
        <v>1</v>
      </c>
      <c r="EH280" s="168">
        <v>56</v>
      </c>
      <c r="EI280" s="22" t="str">
        <f>EI13</f>
        <v>IPP Sale (LADWP)</v>
      </c>
      <c r="EJ280" s="168"/>
      <c r="EL280" s="168"/>
      <c r="EN280" s="168"/>
      <c r="EP280" s="134"/>
      <c r="ER280" s="31" t="str">
        <f t="shared" si="83"/>
        <v xml:space="preserve"> - </v>
      </c>
    </row>
    <row r="281" spans="1:148" hidden="1">
      <c r="C281" s="28" t="str">
        <f t="shared" si="81"/>
        <v>Shell Sale 2013-2014</v>
      </c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F281" s="22" t="b">
        <f t="shared" si="82"/>
        <v>1</v>
      </c>
      <c r="EH281" s="168" t="e">
        <v>#N/A</v>
      </c>
      <c r="EI281" s="22" t="str">
        <f>EI14</f>
        <v>Shell Sale 2013-2014</v>
      </c>
      <c r="EJ281" s="168" t="e">
        <v>#N/A</v>
      </c>
      <c r="EK281" s="22">
        <f>EK14</f>
        <v>0</v>
      </c>
      <c r="EL281" s="168" t="e">
        <v>#N/A</v>
      </c>
      <c r="EM281" s="22">
        <f>EM14</f>
        <v>0</v>
      </c>
      <c r="EN281" s="168"/>
      <c r="EP281" s="134"/>
      <c r="ER281" s="31" t="str">
        <f t="shared" si="83"/>
        <v>Hide Row</v>
      </c>
    </row>
    <row r="282" spans="1:148" hidden="1">
      <c r="C282" s="28" t="str">
        <f t="shared" si="81"/>
        <v>SMUD s24296</v>
      </c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F282" s="22" t="b">
        <f t="shared" si="82"/>
        <v>1</v>
      </c>
      <c r="EH282" s="168" t="e">
        <v>#N/A</v>
      </c>
      <c r="EI282" s="22" t="str">
        <f>EI15</f>
        <v>SMUD</v>
      </c>
      <c r="EJ282" s="168" t="e">
        <v>#N/A</v>
      </c>
      <c r="EK282" s="22" t="str">
        <f>EK15</f>
        <v>SMUD PROVISIONAL</v>
      </c>
      <c r="EL282" s="168" t="e">
        <v>#N/A</v>
      </c>
      <c r="EM282" s="22" t="str">
        <f>EM15</f>
        <v>SMUD Monthly</v>
      </c>
      <c r="EN282" s="168"/>
      <c r="EP282" s="134"/>
      <c r="ER282" s="31" t="str">
        <f t="shared" si="83"/>
        <v>Hide Row</v>
      </c>
    </row>
    <row r="283" spans="1:148" ht="15" hidden="1">
      <c r="C283" s="28" t="str">
        <f t="shared" si="81"/>
        <v>UMPA II s45631</v>
      </c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  <c r="AW283" s="171"/>
      <c r="AX283" s="171"/>
      <c r="AY283" s="171"/>
      <c r="AZ283" s="171"/>
      <c r="BA283" s="171"/>
      <c r="BB283" s="171"/>
      <c r="BC283" s="171"/>
      <c r="BD283" s="171"/>
      <c r="BE283" s="171"/>
      <c r="BF283" s="171"/>
      <c r="BG283" s="171"/>
      <c r="BH283" s="171"/>
      <c r="BI283" s="171"/>
      <c r="BJ283" s="171"/>
      <c r="BK283" s="171"/>
      <c r="BL283" s="171"/>
      <c r="BM283" s="171"/>
      <c r="BN283" s="171"/>
      <c r="BO283" s="171"/>
      <c r="BP283" s="171"/>
      <c r="BQ283" s="171"/>
      <c r="BR283" s="171"/>
      <c r="BS283" s="171"/>
      <c r="BT283" s="171"/>
      <c r="BU283" s="171"/>
      <c r="BV283" s="171"/>
      <c r="BW283" s="171"/>
      <c r="BX283" s="171"/>
      <c r="BY283" s="171"/>
      <c r="BZ283" s="171"/>
      <c r="CA283" s="171"/>
      <c r="CB283" s="171"/>
      <c r="CC283" s="171"/>
      <c r="CD283" s="171"/>
      <c r="CE283" s="171"/>
      <c r="CF283" s="171"/>
      <c r="CG283" s="171"/>
      <c r="CH283" s="171"/>
      <c r="CI283" s="171"/>
      <c r="CJ283" s="171"/>
      <c r="CK283" s="171"/>
      <c r="CL283" s="171"/>
      <c r="CM283" s="171"/>
      <c r="CN283" s="171"/>
      <c r="CO283" s="171"/>
      <c r="CP283" s="171"/>
      <c r="CQ283" s="171"/>
      <c r="CR283" s="171"/>
      <c r="CS283" s="171"/>
      <c r="CT283" s="171"/>
      <c r="CU283" s="171"/>
      <c r="CV283" s="171"/>
      <c r="CW283" s="171"/>
      <c r="CX283" s="171"/>
      <c r="CY283" s="171"/>
      <c r="CZ283" s="171"/>
      <c r="DA283" s="171"/>
      <c r="DB283" s="171"/>
      <c r="DC283" s="171"/>
      <c r="DD283" s="171"/>
      <c r="DE283" s="171"/>
      <c r="DF283" s="171"/>
      <c r="DG283" s="171"/>
      <c r="DH283" s="171"/>
      <c r="DI283" s="171"/>
      <c r="DJ283" s="171"/>
      <c r="DK283" s="171"/>
      <c r="DL283" s="171"/>
      <c r="DM283" s="171"/>
      <c r="DN283" s="171"/>
      <c r="DO283" s="171"/>
      <c r="DP283" s="171"/>
      <c r="DQ283" s="171"/>
      <c r="DR283" s="171"/>
      <c r="DS283" s="171"/>
      <c r="DT283" s="171"/>
      <c r="DU283" s="171"/>
      <c r="DV283" s="171"/>
      <c r="DW283" s="171"/>
      <c r="DX283" s="171"/>
      <c r="DY283" s="171"/>
      <c r="DZ283" s="171"/>
      <c r="EA283" s="171"/>
      <c r="EB283" s="171"/>
      <c r="EC283" s="171"/>
      <c r="ED283" s="171"/>
      <c r="EF283" s="22" t="b">
        <f t="shared" si="82"/>
        <v>1</v>
      </c>
      <c r="EH283" s="168">
        <v>138</v>
      </c>
      <c r="EI283" s="22" t="str">
        <f>EI16</f>
        <v>UMPA II</v>
      </c>
      <c r="EJ283" s="168"/>
      <c r="EL283" s="168"/>
      <c r="EN283" s="168"/>
      <c r="EP283" s="134"/>
      <c r="ER283" s="31" t="str">
        <f t="shared" si="83"/>
        <v xml:space="preserve"> - </v>
      </c>
    </row>
    <row r="284" spans="1:148" s="43" customFormat="1" hidden="1">
      <c r="A284" s="42"/>
      <c r="C284" s="35"/>
      <c r="D284" s="2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2"/>
      <c r="BR284" s="172"/>
      <c r="BS284" s="172"/>
      <c r="BT284" s="172"/>
      <c r="BU284" s="172"/>
      <c r="BV284" s="172"/>
      <c r="BW284" s="172"/>
      <c r="BX284" s="172"/>
      <c r="BY284" s="172"/>
      <c r="BZ284" s="172"/>
      <c r="CA284" s="172"/>
      <c r="CB284" s="172"/>
      <c r="CC284" s="172"/>
      <c r="CD284" s="172"/>
      <c r="CE284" s="172"/>
      <c r="CF284" s="172"/>
      <c r="CG284" s="172"/>
      <c r="CH284" s="172"/>
      <c r="CI284" s="172"/>
      <c r="CJ284" s="172"/>
      <c r="CK284" s="172"/>
      <c r="CL284" s="172"/>
      <c r="CM284" s="172"/>
      <c r="CN284" s="172"/>
      <c r="CO284" s="172"/>
      <c r="CP284" s="172"/>
      <c r="CQ284" s="172"/>
      <c r="CR284" s="172"/>
      <c r="CS284" s="172"/>
      <c r="CT284" s="172"/>
      <c r="CU284" s="172"/>
      <c r="CV284" s="172"/>
      <c r="CW284" s="172"/>
      <c r="CX284" s="172"/>
      <c r="CY284" s="172"/>
      <c r="CZ284" s="172"/>
      <c r="DA284" s="172"/>
      <c r="DB284" s="172"/>
      <c r="DC284" s="172"/>
      <c r="DD284" s="172"/>
      <c r="DE284" s="172"/>
      <c r="DF284" s="172"/>
      <c r="DG284" s="172"/>
      <c r="DH284" s="172"/>
      <c r="DI284" s="172"/>
      <c r="DJ284" s="172"/>
      <c r="DK284" s="172"/>
      <c r="DL284" s="172"/>
      <c r="DM284" s="172"/>
      <c r="DN284" s="172"/>
      <c r="DO284" s="172"/>
      <c r="DP284" s="172"/>
      <c r="DQ284" s="172"/>
      <c r="DR284" s="172"/>
      <c r="DS284" s="172"/>
      <c r="DT284" s="172"/>
      <c r="DU284" s="172"/>
      <c r="DV284" s="172"/>
      <c r="DW284" s="172"/>
      <c r="DX284" s="172"/>
      <c r="DY284" s="172"/>
      <c r="DZ284" s="172"/>
      <c r="EA284" s="172"/>
      <c r="EB284" s="172"/>
      <c r="EC284" s="172"/>
      <c r="ED284" s="172"/>
      <c r="EF284" s="22"/>
      <c r="EG284" s="134"/>
      <c r="EH284" s="22"/>
      <c r="EI284" s="22"/>
      <c r="EJ284" s="22"/>
      <c r="EK284" s="22"/>
      <c r="EL284" s="22"/>
      <c r="EM284" s="22"/>
      <c r="EN284" s="22"/>
      <c r="EO284" s="22"/>
      <c r="EP284" s="134"/>
      <c r="ER284" s="47"/>
    </row>
    <row r="285" spans="1:148" hidden="1">
      <c r="B285" s="22" t="s">
        <v>44</v>
      </c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  <c r="DK285" s="82"/>
      <c r="DL285" s="82"/>
      <c r="DM285" s="82"/>
      <c r="DN285" s="82"/>
      <c r="DO285" s="82"/>
      <c r="DP285" s="82"/>
      <c r="DQ285" s="82"/>
      <c r="DR285" s="82"/>
      <c r="DS285" s="82"/>
      <c r="DT285" s="82"/>
      <c r="DU285" s="82"/>
      <c r="DV285" s="82"/>
      <c r="DW285" s="82"/>
      <c r="DX285" s="82"/>
      <c r="DY285" s="82"/>
      <c r="DZ285" s="82"/>
      <c r="EA285" s="82"/>
      <c r="EB285" s="82"/>
      <c r="EC285" s="82"/>
      <c r="ED285" s="82"/>
      <c r="EP285" s="134"/>
    </row>
    <row r="286" spans="1:148" hidden="1"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P286" s="134"/>
    </row>
    <row r="287" spans="1:148" hidden="1">
      <c r="B287" s="22" t="s">
        <v>45</v>
      </c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  <c r="DK287" s="82"/>
      <c r="DL287" s="82"/>
      <c r="DM287" s="82"/>
      <c r="DN287" s="82"/>
      <c r="DO287" s="82"/>
      <c r="DP287" s="82"/>
      <c r="DQ287" s="82"/>
      <c r="DR287" s="82"/>
      <c r="DS287" s="82"/>
      <c r="DT287" s="82"/>
      <c r="DU287" s="82"/>
      <c r="DV287" s="82"/>
      <c r="DW287" s="82"/>
      <c r="DX287" s="82"/>
      <c r="DY287" s="82"/>
      <c r="DZ287" s="82"/>
      <c r="EA287" s="82"/>
      <c r="EB287" s="82"/>
      <c r="EC287" s="82"/>
      <c r="ED287" s="82"/>
      <c r="EH287" s="2" t="s">
        <v>476</v>
      </c>
      <c r="EJ287" s="134"/>
    </row>
    <row r="288" spans="1:148" hidden="1">
      <c r="C288" s="28" t="str">
        <f t="shared" ref="C288:C294" si="84">C21</f>
        <v>COB</v>
      </c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F288" s="22" t="b">
        <f t="shared" ref="EF288:EF294" si="85">C21=C288</f>
        <v>1</v>
      </c>
      <c r="EH288" s="168" t="e">
        <v>#N/A</v>
      </c>
      <c r="EI288" s="22" t="str">
        <f t="shared" ref="EI288:EI294" si="86">EI21</f>
        <v>COB</v>
      </c>
      <c r="EJ288" s="168" t="e">
        <v>#N/A</v>
      </c>
      <c r="EK288" s="22" t="str">
        <f t="shared" ref="EK288:EK294" si="87">EK21</f>
        <v>NOB</v>
      </c>
      <c r="EL288" s="168" t="e">
        <v>#N/A</v>
      </c>
      <c r="EM288" s="22" t="str">
        <f t="shared" ref="EM288:EM293" si="88">EM21</f>
        <v>Not Used</v>
      </c>
      <c r="ER288" s="31" t="str">
        <f t="shared" ref="ER288:ER293" si="89">IF(C21=C288,ER21,"Row mis-match")</f>
        <v>Hide Row</v>
      </c>
    </row>
    <row r="289" spans="1:148" hidden="1">
      <c r="C289" s="28" t="str">
        <f t="shared" si="84"/>
        <v>Four Corners</v>
      </c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F289" s="22" t="b">
        <f t="shared" si="85"/>
        <v>1</v>
      </c>
      <c r="EH289" s="168" t="e">
        <v>#N/A</v>
      </c>
      <c r="EI289" s="22" t="str">
        <f t="shared" si="86"/>
        <v>Four Corners</v>
      </c>
      <c r="EJ289" s="168" t="e">
        <v>#N/A</v>
      </c>
      <c r="EK289" s="22" t="str">
        <f t="shared" si="87"/>
        <v>Not Used</v>
      </c>
      <c r="EL289" s="168" t="e">
        <v>#N/A</v>
      </c>
      <c r="EM289" s="22" t="str">
        <f t="shared" si="88"/>
        <v>APS</v>
      </c>
      <c r="ER289" s="31" t="str">
        <f t="shared" si="89"/>
        <v>Hide Row</v>
      </c>
    </row>
    <row r="290" spans="1:148" hidden="1">
      <c r="C290" s="28" t="str">
        <f t="shared" si="84"/>
        <v>Mid Columbia</v>
      </c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F290" s="22" t="b">
        <f t="shared" si="85"/>
        <v>1</v>
      </c>
      <c r="EH290" s="168">
        <v>1</v>
      </c>
      <c r="EI290" s="22" t="str">
        <f t="shared" si="86"/>
        <v>Mid Columbia</v>
      </c>
      <c r="EJ290" s="168" t="e">
        <v>#N/A</v>
      </c>
      <c r="EK290" s="22" t="str">
        <f t="shared" si="87"/>
        <v>Not Used</v>
      </c>
      <c r="EL290" s="168" t="e">
        <v>#N/A</v>
      </c>
      <c r="EM290" s="22" t="str">
        <f t="shared" si="88"/>
        <v>BPA FPT</v>
      </c>
      <c r="ER290" s="31" t="str">
        <f t="shared" si="89"/>
        <v xml:space="preserve"> - </v>
      </c>
    </row>
    <row r="291" spans="1:148" hidden="1">
      <c r="C291" s="28" t="str">
        <f t="shared" si="84"/>
        <v>Mona</v>
      </c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F291" s="22" t="b">
        <f t="shared" si="85"/>
        <v>1</v>
      </c>
      <c r="EH291" s="168" t="e">
        <v>#N/A</v>
      </c>
      <c r="EI291" s="22" t="str">
        <f t="shared" si="86"/>
        <v>Mona</v>
      </c>
      <c r="EJ291" s="168" t="e">
        <v>#N/A</v>
      </c>
      <c r="EK291" s="22" t="str">
        <f t="shared" si="87"/>
        <v>Mead</v>
      </c>
      <c r="EL291" s="168" t="e">
        <v>#N/A</v>
      </c>
      <c r="EM291" s="22" t="str">
        <f t="shared" si="88"/>
        <v>Not Used</v>
      </c>
      <c r="ER291" s="31" t="str">
        <f t="shared" si="89"/>
        <v>Hide Row</v>
      </c>
    </row>
    <row r="292" spans="1:148" hidden="1">
      <c r="C292" s="28" t="str">
        <f t="shared" si="84"/>
        <v>Palo Verde</v>
      </c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F292" s="22" t="b">
        <f t="shared" si="85"/>
        <v>1</v>
      </c>
      <c r="EH292" s="168">
        <v>2</v>
      </c>
      <c r="EI292" s="22" t="str">
        <f t="shared" si="86"/>
        <v>Palo Verde</v>
      </c>
      <c r="EJ292" s="168" t="e">
        <v>#N/A</v>
      </c>
      <c r="EK292" s="22" t="str">
        <f t="shared" si="87"/>
        <v>Cholla</v>
      </c>
      <c r="EL292" s="168" t="e">
        <v>#N/A</v>
      </c>
      <c r="EM292" s="22" t="str">
        <f t="shared" si="88"/>
        <v>PP-GC</v>
      </c>
      <c r="ER292" s="31" t="str">
        <f t="shared" si="89"/>
        <v xml:space="preserve"> - </v>
      </c>
    </row>
    <row r="293" spans="1:148" hidden="1">
      <c r="C293" s="28" t="str">
        <f t="shared" si="84"/>
        <v>SP15</v>
      </c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F293" s="22" t="b">
        <f t="shared" si="85"/>
        <v>1</v>
      </c>
      <c r="EH293" s="168" t="e">
        <v>#N/A</v>
      </c>
      <c r="EI293" s="22" t="str">
        <f t="shared" si="86"/>
        <v>SP15</v>
      </c>
      <c r="EJ293" s="168" t="e">
        <v>#N/A</v>
      </c>
      <c r="EK293" s="22" t="str">
        <f t="shared" si="87"/>
        <v>Not Used</v>
      </c>
      <c r="EL293" s="168" t="e">
        <v>#N/A</v>
      </c>
      <c r="EM293" s="22" t="str">
        <f t="shared" si="88"/>
        <v>Not Used</v>
      </c>
      <c r="ER293" s="31" t="str">
        <f t="shared" si="89"/>
        <v>Hide Row</v>
      </c>
    </row>
    <row r="294" spans="1:148" s="43" customFormat="1" ht="15" hidden="1">
      <c r="A294" s="42"/>
      <c r="C294" s="28" t="str">
        <f t="shared" si="84"/>
        <v>STF Index Trades</v>
      </c>
      <c r="D294" s="22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  <c r="AX294" s="171"/>
      <c r="AY294" s="171"/>
      <c r="AZ294" s="171"/>
      <c r="BA294" s="171"/>
      <c r="BB294" s="171"/>
      <c r="BC294" s="171"/>
      <c r="BD294" s="171"/>
      <c r="BE294" s="171"/>
      <c r="BF294" s="171"/>
      <c r="BG294" s="171"/>
      <c r="BH294" s="171"/>
      <c r="BI294" s="171"/>
      <c r="BJ294" s="171"/>
      <c r="BK294" s="171"/>
      <c r="BL294" s="171"/>
      <c r="BM294" s="171"/>
      <c r="BN294" s="171"/>
      <c r="BO294" s="171"/>
      <c r="BP294" s="171"/>
      <c r="BQ294" s="171"/>
      <c r="BR294" s="171"/>
      <c r="BS294" s="171"/>
      <c r="BT294" s="171"/>
      <c r="BU294" s="171"/>
      <c r="BV294" s="171"/>
      <c r="BW294" s="171"/>
      <c r="BX294" s="171"/>
      <c r="BY294" s="171"/>
      <c r="BZ294" s="171"/>
      <c r="CA294" s="171"/>
      <c r="CB294" s="171"/>
      <c r="CC294" s="171"/>
      <c r="CD294" s="171"/>
      <c r="CE294" s="171"/>
      <c r="CF294" s="171"/>
      <c r="CG294" s="171"/>
      <c r="CH294" s="171"/>
      <c r="CI294" s="171"/>
      <c r="CJ294" s="171"/>
      <c r="CK294" s="171"/>
      <c r="CL294" s="171"/>
      <c r="CM294" s="171"/>
      <c r="CN294" s="171"/>
      <c r="CO294" s="171"/>
      <c r="CP294" s="171"/>
      <c r="CQ294" s="171"/>
      <c r="CR294" s="171"/>
      <c r="CS294" s="171"/>
      <c r="CT294" s="171"/>
      <c r="CU294" s="171"/>
      <c r="CV294" s="171"/>
      <c r="CW294" s="171"/>
      <c r="CX294" s="171"/>
      <c r="CY294" s="171"/>
      <c r="CZ294" s="171"/>
      <c r="DA294" s="171"/>
      <c r="DB294" s="171"/>
      <c r="DC294" s="171"/>
      <c r="DD294" s="171"/>
      <c r="DE294" s="171"/>
      <c r="DF294" s="171"/>
      <c r="DG294" s="171"/>
      <c r="DH294" s="171"/>
      <c r="DI294" s="171"/>
      <c r="DJ294" s="171"/>
      <c r="DK294" s="171"/>
      <c r="DL294" s="171"/>
      <c r="DM294" s="171"/>
      <c r="DN294" s="171"/>
      <c r="DO294" s="171"/>
      <c r="DP294" s="171"/>
      <c r="DQ294" s="171"/>
      <c r="DR294" s="171"/>
      <c r="DS294" s="171"/>
      <c r="DT294" s="171"/>
      <c r="DU294" s="171"/>
      <c r="DV294" s="171"/>
      <c r="DW294" s="171"/>
      <c r="DX294" s="171"/>
      <c r="DY294" s="171"/>
      <c r="DZ294" s="171"/>
      <c r="EA294" s="171"/>
      <c r="EB294" s="171"/>
      <c r="EC294" s="171"/>
      <c r="ED294" s="171"/>
      <c r="EF294" s="22" t="b">
        <f t="shared" si="85"/>
        <v>1</v>
      </c>
      <c r="EG294" s="134"/>
      <c r="EH294" s="168" t="e">
        <v>#N/A</v>
      </c>
      <c r="EI294" s="22" t="str">
        <f t="shared" si="86"/>
        <v>STF Index Trades - Sell - West</v>
      </c>
      <c r="EJ294" s="168" t="e">
        <v>#N/A</v>
      </c>
      <c r="EK294" s="22" t="str">
        <f t="shared" si="87"/>
        <v>STF Index Trades - Sell - East</v>
      </c>
      <c r="EL294" s="134"/>
      <c r="EM294" s="134"/>
      <c r="ER294" s="47"/>
    </row>
    <row r="295" spans="1:148" s="43" customFormat="1" hidden="1">
      <c r="A295" s="42"/>
      <c r="C295" s="23"/>
      <c r="D295" s="2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C295" s="172"/>
      <c r="BD295" s="172"/>
      <c r="BE295" s="172"/>
      <c r="BF295" s="172"/>
      <c r="BG295" s="172"/>
      <c r="BH295" s="172"/>
      <c r="BI295" s="172"/>
      <c r="BJ295" s="172"/>
      <c r="BK295" s="172"/>
      <c r="BL295" s="172"/>
      <c r="BM295" s="172"/>
      <c r="BN295" s="172"/>
      <c r="BO295" s="172"/>
      <c r="BP295" s="172"/>
      <c r="BQ295" s="172"/>
      <c r="BR295" s="172"/>
      <c r="BS295" s="172"/>
      <c r="BT295" s="172"/>
      <c r="BU295" s="172"/>
      <c r="BV295" s="172"/>
      <c r="BW295" s="172"/>
      <c r="BX295" s="172"/>
      <c r="BY295" s="172"/>
      <c r="BZ295" s="172"/>
      <c r="CA295" s="172"/>
      <c r="CB295" s="172"/>
      <c r="CC295" s="172"/>
      <c r="CD295" s="172"/>
      <c r="CE295" s="172"/>
      <c r="CF295" s="172"/>
      <c r="CG295" s="172"/>
      <c r="CH295" s="172"/>
      <c r="CI295" s="172"/>
      <c r="CJ295" s="172"/>
      <c r="CK295" s="172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172"/>
      <c r="DE295" s="172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172"/>
      <c r="DU295" s="172"/>
      <c r="DV295" s="172"/>
      <c r="DW295" s="172"/>
      <c r="DX295" s="172"/>
      <c r="DY295" s="172"/>
      <c r="DZ295" s="172"/>
      <c r="EA295" s="172"/>
      <c r="EB295" s="172"/>
      <c r="EC295" s="172"/>
      <c r="ED295" s="172"/>
      <c r="EG295" s="134"/>
      <c r="EH295" s="22"/>
      <c r="EI295" s="22"/>
      <c r="EJ295" s="22"/>
      <c r="EK295" s="22"/>
      <c r="EL295" s="22"/>
      <c r="EM295" s="22"/>
      <c r="EN295" s="22"/>
      <c r="EO295" s="22"/>
      <c r="EP295" s="134"/>
      <c r="ER295" s="47"/>
    </row>
    <row r="296" spans="1:148" hidden="1">
      <c r="B296" s="22" t="str">
        <f>"Total "&amp;B287</f>
        <v>Total Short Term Firm Sales</v>
      </c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  <c r="DK296" s="82"/>
      <c r="DL296" s="82"/>
      <c r="DM296" s="82"/>
      <c r="DN296" s="82"/>
      <c r="DO296" s="82"/>
      <c r="DP296" s="82"/>
      <c r="DQ296" s="82"/>
      <c r="DR296" s="82"/>
      <c r="DS296" s="82"/>
      <c r="DT296" s="82"/>
      <c r="DU296" s="82"/>
      <c r="DV296" s="82"/>
      <c r="DW296" s="82"/>
      <c r="DX296" s="82"/>
      <c r="DY296" s="82"/>
      <c r="DZ296" s="82"/>
      <c r="EA296" s="82"/>
      <c r="EB296" s="82"/>
      <c r="EC296" s="82"/>
      <c r="ED296" s="82"/>
      <c r="EP296" s="134"/>
    </row>
    <row r="297" spans="1:148" hidden="1"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  <c r="DK297" s="82"/>
      <c r="DL297" s="82"/>
      <c r="DM297" s="82"/>
      <c r="DN297" s="82"/>
      <c r="DO297" s="82"/>
      <c r="DP297" s="82"/>
      <c r="DQ297" s="82"/>
      <c r="DR297" s="82"/>
      <c r="DS297" s="82"/>
      <c r="DT297" s="82"/>
      <c r="DU297" s="82"/>
      <c r="DV297" s="82"/>
      <c r="DW297" s="82"/>
      <c r="DX297" s="82"/>
      <c r="DY297" s="82"/>
      <c r="DZ297" s="82"/>
      <c r="EA297" s="82"/>
      <c r="EB297" s="82"/>
      <c r="EC297" s="82"/>
      <c r="ED297" s="82"/>
      <c r="EP297" s="134"/>
    </row>
    <row r="298" spans="1:148">
      <c r="B298" s="22" t="s">
        <v>64</v>
      </c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  <c r="DK298" s="82"/>
      <c r="DL298" s="82"/>
      <c r="DM298" s="82"/>
      <c r="DN298" s="82"/>
      <c r="DO298" s="82"/>
      <c r="DP298" s="82"/>
      <c r="DQ298" s="82"/>
      <c r="DR298" s="82"/>
      <c r="DS298" s="82"/>
      <c r="DT298" s="82"/>
      <c r="DU298" s="82"/>
      <c r="DV298" s="82"/>
      <c r="DW298" s="82"/>
      <c r="DX298" s="82"/>
      <c r="DY298" s="82"/>
      <c r="DZ298" s="82"/>
      <c r="EA298" s="82"/>
      <c r="EB298" s="82"/>
      <c r="EC298" s="82"/>
      <c r="ED298" s="82"/>
      <c r="EH298" s="2" t="s">
        <v>477</v>
      </c>
      <c r="EP298" s="134"/>
    </row>
    <row r="299" spans="1:148">
      <c r="C299" s="28" t="str">
        <f t="shared" ref="C299:C304" si="90">C32</f>
        <v>COB</v>
      </c>
      <c r="E299" s="108">
        <f t="shared" ref="E299:E305" si="91">SUM(F299:Q299)</f>
        <v>695581.64100000006</v>
      </c>
      <c r="F299" s="108">
        <v>71587.233999999997</v>
      </c>
      <c r="G299" s="108">
        <v>56135.86</v>
      </c>
      <c r="H299" s="108">
        <v>50003.27</v>
      </c>
      <c r="I299" s="108">
        <v>51539</v>
      </c>
      <c r="J299" s="108">
        <v>48746.125</v>
      </c>
      <c r="K299" s="108">
        <v>55015.48</v>
      </c>
      <c r="L299" s="108">
        <v>63527.438000000002</v>
      </c>
      <c r="M299" s="108">
        <v>74509.81</v>
      </c>
      <c r="N299" s="108">
        <v>64824.093999999997</v>
      </c>
      <c r="O299" s="108">
        <v>37536</v>
      </c>
      <c r="P299" s="108">
        <v>61041.56</v>
      </c>
      <c r="Q299" s="108">
        <v>61115.77</v>
      </c>
      <c r="R299" s="108">
        <f t="shared" ref="R299:R304" si="92">SUM(S299:AD299)</f>
        <v>702629.10200000007</v>
      </c>
      <c r="S299" s="108">
        <v>71728</v>
      </c>
      <c r="T299" s="108">
        <v>52509.96</v>
      </c>
      <c r="U299" s="108">
        <v>52905.1</v>
      </c>
      <c r="V299" s="108">
        <v>52823.663999999997</v>
      </c>
      <c r="W299" s="108">
        <v>55023.89</v>
      </c>
      <c r="X299" s="108">
        <v>60127.254000000001</v>
      </c>
      <c r="Y299" s="108">
        <v>63174.824000000001</v>
      </c>
      <c r="Z299" s="108">
        <v>71703.83</v>
      </c>
      <c r="AA299" s="108">
        <v>67438.585999999996</v>
      </c>
      <c r="AB299" s="108">
        <v>37536</v>
      </c>
      <c r="AC299" s="108">
        <v>60268.56</v>
      </c>
      <c r="AD299" s="108">
        <v>57389.434000000001</v>
      </c>
      <c r="AE299" s="108">
        <f t="shared" ref="AE299:AE304" si="93">SUM(AF299:AQ299)</f>
        <v>687925.66199999989</v>
      </c>
      <c r="AF299" s="108">
        <v>64654.05</v>
      </c>
      <c r="AG299" s="108">
        <v>51334.79</v>
      </c>
      <c r="AH299" s="108">
        <v>50966.77</v>
      </c>
      <c r="AI299" s="108">
        <v>51712.832000000002</v>
      </c>
      <c r="AJ299" s="108">
        <v>55141.934000000001</v>
      </c>
      <c r="AK299" s="108">
        <v>60626.37</v>
      </c>
      <c r="AL299" s="108">
        <v>61330.953000000001</v>
      </c>
      <c r="AM299" s="108">
        <v>71434.31</v>
      </c>
      <c r="AN299" s="108">
        <v>66727.199999999997</v>
      </c>
      <c r="AO299" s="108">
        <v>37872</v>
      </c>
      <c r="AP299" s="108">
        <v>59455.597999999998</v>
      </c>
      <c r="AQ299" s="108">
        <v>56668.855000000003</v>
      </c>
      <c r="AR299" s="108">
        <f t="shared" ref="AR299:AR304" si="94">SUM(AS299:BD299)</f>
        <v>721752.79399999999</v>
      </c>
      <c r="AS299" s="108">
        <v>65779.64</v>
      </c>
      <c r="AT299" s="108">
        <v>51557.105000000003</v>
      </c>
      <c r="AU299" s="108">
        <v>50728.457000000002</v>
      </c>
      <c r="AV299" s="108">
        <v>52330.574000000001</v>
      </c>
      <c r="AW299" s="108">
        <v>55940.457000000002</v>
      </c>
      <c r="AX299" s="108">
        <v>62475.055</v>
      </c>
      <c r="AY299" s="108">
        <v>61278.266000000003</v>
      </c>
      <c r="AZ299" s="108">
        <v>71655.05</v>
      </c>
      <c r="BA299" s="108">
        <v>71686.570000000007</v>
      </c>
      <c r="BB299" s="108">
        <v>60624</v>
      </c>
      <c r="BC299" s="108">
        <v>59460.38</v>
      </c>
      <c r="BD299" s="108">
        <v>58237.24</v>
      </c>
      <c r="BE299" s="108">
        <f t="shared" ref="BE299:BE304" si="95">SUM(BF299:BQ299)</f>
        <v>741115.34</v>
      </c>
      <c r="BF299" s="108">
        <v>69962.929999999993</v>
      </c>
      <c r="BG299" s="108">
        <v>55287.574000000001</v>
      </c>
      <c r="BH299" s="108">
        <v>52981.64</v>
      </c>
      <c r="BI299" s="108">
        <v>52146</v>
      </c>
      <c r="BJ299" s="108">
        <v>56427</v>
      </c>
      <c r="BK299" s="108">
        <v>61982.22</v>
      </c>
      <c r="BL299" s="108">
        <v>65289.516000000003</v>
      </c>
      <c r="BM299" s="108">
        <v>71455.64</v>
      </c>
      <c r="BN299" s="108">
        <v>72241.94</v>
      </c>
      <c r="BO299" s="108">
        <v>60624</v>
      </c>
      <c r="BP299" s="108">
        <v>59774.63</v>
      </c>
      <c r="BQ299" s="108">
        <v>62942.25</v>
      </c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F299" s="22" t="b">
        <f t="shared" ref="EF299:EF304" si="96">C32=C299</f>
        <v>1</v>
      </c>
      <c r="EH299" s="168">
        <v>1</v>
      </c>
      <c r="EI299" s="22" t="str">
        <f t="shared" ref="EI299:EI304" si="97">EI32</f>
        <v>COB</v>
      </c>
      <c r="EJ299" s="168">
        <v>6</v>
      </c>
      <c r="EK299" s="22" t="str">
        <f>EK32</f>
        <v>NOB</v>
      </c>
      <c r="EL299" s="169" t="e">
        <v>#N/A</v>
      </c>
      <c r="EM299" s="22" t="str">
        <f>EM32</f>
        <v>Cal ISO West - COB Sale</v>
      </c>
      <c r="EP299" s="134"/>
      <c r="ER299" s="31" t="str">
        <f t="shared" ref="ER299:ER304" si="98">IF(C32=C299,ER32,"Row mis-match")</f>
        <v xml:space="preserve"> - </v>
      </c>
    </row>
    <row r="300" spans="1:148">
      <c r="C300" s="28" t="str">
        <f t="shared" si="90"/>
        <v>Four Corners</v>
      </c>
      <c r="E300" s="108">
        <f t="shared" si="91"/>
        <v>1851210.6400000001</v>
      </c>
      <c r="F300" s="108">
        <v>154807.03</v>
      </c>
      <c r="G300" s="108">
        <v>150173.54999999999</v>
      </c>
      <c r="H300" s="108">
        <v>164042.82999999999</v>
      </c>
      <c r="I300" s="108">
        <v>146956.03</v>
      </c>
      <c r="J300" s="108">
        <v>97971.48</v>
      </c>
      <c r="K300" s="108">
        <v>108254.91</v>
      </c>
      <c r="L300" s="108">
        <v>162006.97</v>
      </c>
      <c r="M300" s="108">
        <v>191440.94</v>
      </c>
      <c r="N300" s="108">
        <v>151622.57999999999</v>
      </c>
      <c r="O300" s="108">
        <v>187130.38</v>
      </c>
      <c r="P300" s="108">
        <v>185753.47</v>
      </c>
      <c r="Q300" s="108">
        <v>151050.47</v>
      </c>
      <c r="R300" s="108">
        <f t="shared" si="92"/>
        <v>1944320.65</v>
      </c>
      <c r="S300" s="108">
        <v>158387.16</v>
      </c>
      <c r="T300" s="108">
        <v>146252.62</v>
      </c>
      <c r="U300" s="108">
        <v>183335.38</v>
      </c>
      <c r="V300" s="108">
        <v>159864.22</v>
      </c>
      <c r="W300" s="108">
        <v>115641.61</v>
      </c>
      <c r="X300" s="108">
        <v>116833.21</v>
      </c>
      <c r="Y300" s="108">
        <v>157301.4</v>
      </c>
      <c r="Z300" s="108">
        <v>196567.72</v>
      </c>
      <c r="AA300" s="108">
        <v>183407.08</v>
      </c>
      <c r="AB300" s="108">
        <v>187246.69</v>
      </c>
      <c r="AC300" s="108">
        <v>187406.89</v>
      </c>
      <c r="AD300" s="108">
        <v>152076.67000000001</v>
      </c>
      <c r="AE300" s="108">
        <f t="shared" si="93"/>
        <v>1846545.98</v>
      </c>
      <c r="AF300" s="108">
        <v>146061.47</v>
      </c>
      <c r="AG300" s="108">
        <v>143888.62</v>
      </c>
      <c r="AH300" s="108">
        <v>180231.14</v>
      </c>
      <c r="AI300" s="108">
        <v>148680.64000000001</v>
      </c>
      <c r="AJ300" s="108">
        <v>107028.54</v>
      </c>
      <c r="AK300" s="108">
        <v>99934.64</v>
      </c>
      <c r="AL300" s="108">
        <v>157406.75</v>
      </c>
      <c r="AM300" s="108">
        <v>195076.89</v>
      </c>
      <c r="AN300" s="108">
        <v>175795.62</v>
      </c>
      <c r="AO300" s="108">
        <v>179202.23</v>
      </c>
      <c r="AP300" s="108">
        <v>170556.67</v>
      </c>
      <c r="AQ300" s="108">
        <v>142682.76999999999</v>
      </c>
      <c r="AR300" s="108">
        <f t="shared" si="94"/>
        <v>1860926.3840000001</v>
      </c>
      <c r="AS300" s="108">
        <v>152161.89000000001</v>
      </c>
      <c r="AT300" s="108">
        <v>143273.4</v>
      </c>
      <c r="AU300" s="108">
        <v>170435.72</v>
      </c>
      <c r="AV300" s="108">
        <v>150926.79999999999</v>
      </c>
      <c r="AW300" s="108">
        <v>112309.56</v>
      </c>
      <c r="AX300" s="108">
        <v>107971.414</v>
      </c>
      <c r="AY300" s="108">
        <v>154834.16</v>
      </c>
      <c r="AZ300" s="108">
        <v>196316.92</v>
      </c>
      <c r="BA300" s="108">
        <v>181582.58</v>
      </c>
      <c r="BB300" s="108">
        <v>180523.73</v>
      </c>
      <c r="BC300" s="108">
        <v>168639.44</v>
      </c>
      <c r="BD300" s="108">
        <v>141950.76999999999</v>
      </c>
      <c r="BE300" s="108">
        <f t="shared" si="95"/>
        <v>1913604.4149999998</v>
      </c>
      <c r="BF300" s="108">
        <v>149235.32999999999</v>
      </c>
      <c r="BG300" s="108">
        <v>150610.51999999999</v>
      </c>
      <c r="BH300" s="108">
        <v>175916.22</v>
      </c>
      <c r="BI300" s="108">
        <v>160542.04999999999</v>
      </c>
      <c r="BJ300" s="108">
        <v>119977.5</v>
      </c>
      <c r="BK300" s="108">
        <v>119397.375</v>
      </c>
      <c r="BL300" s="108">
        <v>153970.76999999999</v>
      </c>
      <c r="BM300" s="108">
        <v>197942.94</v>
      </c>
      <c r="BN300" s="108">
        <v>191885.44</v>
      </c>
      <c r="BO300" s="108">
        <v>181201.08</v>
      </c>
      <c r="BP300" s="108">
        <v>172040.39</v>
      </c>
      <c r="BQ300" s="108">
        <v>140884.79999999999</v>
      </c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F300" s="22" t="b">
        <f t="shared" si="96"/>
        <v>1</v>
      </c>
      <c r="EH300" s="168">
        <v>2</v>
      </c>
      <c r="EI300" s="22" t="str">
        <f t="shared" si="97"/>
        <v>Four Corners</v>
      </c>
      <c r="EL300" s="169" t="e">
        <v>#N/A</v>
      </c>
      <c r="EM300" s="22" t="str">
        <f>EM33</f>
        <v>Cal ISO East - Four Corners Sale</v>
      </c>
      <c r="EP300" s="134"/>
      <c r="ER300" s="31" t="str">
        <f t="shared" si="98"/>
        <v xml:space="preserve"> - </v>
      </c>
    </row>
    <row r="301" spans="1:148">
      <c r="C301" s="28" t="str">
        <f t="shared" si="90"/>
        <v>Mid Columbia</v>
      </c>
      <c r="E301" s="108">
        <f t="shared" si="91"/>
        <v>1645593.7849999999</v>
      </c>
      <c r="F301" s="108">
        <v>293384.56</v>
      </c>
      <c r="G301" s="108">
        <v>240146.88</v>
      </c>
      <c r="H301" s="108">
        <v>72699.11</v>
      </c>
      <c r="I301" s="108">
        <v>112260.19</v>
      </c>
      <c r="J301" s="108">
        <v>22884.373</v>
      </c>
      <c r="K301" s="108">
        <v>28910.886999999999</v>
      </c>
      <c r="L301" s="108">
        <v>50047.92</v>
      </c>
      <c r="M301" s="108">
        <v>213802.05</v>
      </c>
      <c r="N301" s="108">
        <v>270556.84000000003</v>
      </c>
      <c r="O301" s="108">
        <v>130352.39</v>
      </c>
      <c r="P301" s="108">
        <v>121236.625</v>
      </c>
      <c r="Q301" s="108">
        <v>89311.96</v>
      </c>
      <c r="R301" s="108">
        <f t="shared" si="92"/>
        <v>986327.81599999988</v>
      </c>
      <c r="S301" s="108">
        <v>100047.836</v>
      </c>
      <c r="T301" s="108">
        <v>57486.726999999999</v>
      </c>
      <c r="U301" s="108">
        <v>60116.97</v>
      </c>
      <c r="V301" s="108">
        <v>78127.259999999995</v>
      </c>
      <c r="W301" s="108">
        <v>26151.293000000001</v>
      </c>
      <c r="X301" s="108">
        <v>21827.736000000001</v>
      </c>
      <c r="Y301" s="108">
        <v>27628.11</v>
      </c>
      <c r="Z301" s="108">
        <v>124864.734</v>
      </c>
      <c r="AA301" s="108">
        <v>129958.586</v>
      </c>
      <c r="AB301" s="108">
        <v>146941.57999999999</v>
      </c>
      <c r="AC301" s="108">
        <v>121951.414</v>
      </c>
      <c r="AD301" s="108">
        <v>91225.57</v>
      </c>
      <c r="AE301" s="108">
        <f t="shared" si="93"/>
        <v>859269.03199999977</v>
      </c>
      <c r="AF301" s="108">
        <v>48398.438000000002</v>
      </c>
      <c r="AG301" s="108">
        <v>51564.81</v>
      </c>
      <c r="AH301" s="108">
        <v>76193.45</v>
      </c>
      <c r="AI301" s="108">
        <v>86522.73</v>
      </c>
      <c r="AJ301" s="108">
        <v>29651.866999999998</v>
      </c>
      <c r="AK301" s="108">
        <v>36134.120000000003</v>
      </c>
      <c r="AL301" s="108">
        <v>27933.723000000002</v>
      </c>
      <c r="AM301" s="108">
        <v>118845.8</v>
      </c>
      <c r="AN301" s="108">
        <v>97472.78</v>
      </c>
      <c r="AO301" s="108">
        <v>129414.914</v>
      </c>
      <c r="AP301" s="108">
        <v>99368.81</v>
      </c>
      <c r="AQ301" s="108">
        <v>57767.59</v>
      </c>
      <c r="AR301" s="108">
        <f t="shared" si="94"/>
        <v>874681.2159999999</v>
      </c>
      <c r="AS301" s="108">
        <v>72732.5</v>
      </c>
      <c r="AT301" s="108">
        <v>46218.832000000002</v>
      </c>
      <c r="AU301" s="108">
        <v>77474.649999999994</v>
      </c>
      <c r="AV301" s="108">
        <v>76959.835999999996</v>
      </c>
      <c r="AW301" s="108">
        <v>36915.042999999998</v>
      </c>
      <c r="AX301" s="108">
        <v>36126.883000000002</v>
      </c>
      <c r="AY301" s="108">
        <v>23170.276999999998</v>
      </c>
      <c r="AZ301" s="108">
        <v>94171.48</v>
      </c>
      <c r="BA301" s="108">
        <v>112517.55499999999</v>
      </c>
      <c r="BB301" s="108">
        <v>127823.52</v>
      </c>
      <c r="BC301" s="108">
        <v>99495.73</v>
      </c>
      <c r="BD301" s="108">
        <v>71074.91</v>
      </c>
      <c r="BE301" s="108">
        <f t="shared" si="95"/>
        <v>1037217.75</v>
      </c>
      <c r="BF301" s="108">
        <v>79475.164000000004</v>
      </c>
      <c r="BG301" s="108">
        <v>91302.47</v>
      </c>
      <c r="BH301" s="108">
        <v>134529.95000000001</v>
      </c>
      <c r="BI301" s="108">
        <v>86200.914000000004</v>
      </c>
      <c r="BJ301" s="108">
        <v>55974.15</v>
      </c>
      <c r="BK301" s="108">
        <v>42562.796999999999</v>
      </c>
      <c r="BL301" s="108">
        <v>26945.506000000001</v>
      </c>
      <c r="BM301" s="108">
        <v>96398.945000000007</v>
      </c>
      <c r="BN301" s="108">
        <v>114788.51</v>
      </c>
      <c r="BO301" s="108">
        <v>129406.914</v>
      </c>
      <c r="BP301" s="108">
        <v>102672.25</v>
      </c>
      <c r="BQ301" s="108">
        <v>76960.179999999993</v>
      </c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F301" s="22" t="b">
        <f t="shared" si="96"/>
        <v>1</v>
      </c>
      <c r="EH301" s="168">
        <v>4</v>
      </c>
      <c r="EI301" s="22" t="str">
        <f t="shared" si="97"/>
        <v>Mid Columbia</v>
      </c>
      <c r="EJ301" s="134"/>
      <c r="EK301" s="134"/>
      <c r="EP301" s="134"/>
      <c r="ER301" s="31" t="str">
        <f t="shared" si="98"/>
        <v xml:space="preserve"> - </v>
      </c>
    </row>
    <row r="302" spans="1:148">
      <c r="C302" s="28" t="str">
        <f t="shared" si="90"/>
        <v>Mona</v>
      </c>
      <c r="E302" s="108">
        <f>SUM(F302:Q302)</f>
        <v>1441449.3569999998</v>
      </c>
      <c r="F302" s="108">
        <v>149658.02600000001</v>
      </c>
      <c r="G302" s="108">
        <v>100548.277</v>
      </c>
      <c r="H302" s="108">
        <v>87293.437000000005</v>
      </c>
      <c r="I302" s="108">
        <v>95620.99</v>
      </c>
      <c r="J302" s="108">
        <v>117922.63500000001</v>
      </c>
      <c r="K302" s="108">
        <v>86971.906000000003</v>
      </c>
      <c r="L302" s="108">
        <v>80033.921999999991</v>
      </c>
      <c r="M302" s="108">
        <v>129529.98</v>
      </c>
      <c r="N302" s="108">
        <v>202197.15000000002</v>
      </c>
      <c r="O302" s="108">
        <v>109291.18799999999</v>
      </c>
      <c r="P302" s="108">
        <v>157934.94</v>
      </c>
      <c r="Q302" s="108">
        <v>124446.906</v>
      </c>
      <c r="R302" s="108">
        <f t="shared" si="92"/>
        <v>1460635.632</v>
      </c>
      <c r="S302" s="108">
        <v>151778.81</v>
      </c>
      <c r="T302" s="108">
        <v>99451.4</v>
      </c>
      <c r="U302" s="108">
        <v>94597.883000000002</v>
      </c>
      <c r="V302" s="108">
        <v>97493.216</v>
      </c>
      <c r="W302" s="108">
        <v>121971.27</v>
      </c>
      <c r="X302" s="108">
        <v>90105</v>
      </c>
      <c r="Y302" s="108">
        <v>83410.752000000008</v>
      </c>
      <c r="Z302" s="108">
        <v>130815.39</v>
      </c>
      <c r="AA302" s="108">
        <v>196433.27000000002</v>
      </c>
      <c r="AB302" s="108">
        <v>109261.156</v>
      </c>
      <c r="AC302" s="108">
        <v>160048.89000000001</v>
      </c>
      <c r="AD302" s="108">
        <v>125268.595</v>
      </c>
      <c r="AE302" s="108">
        <f t="shared" si="93"/>
        <v>1410475.0559999999</v>
      </c>
      <c r="AF302" s="108">
        <v>144116.75</v>
      </c>
      <c r="AG302" s="108">
        <v>97409.22</v>
      </c>
      <c r="AH302" s="108">
        <v>93742.562000000005</v>
      </c>
      <c r="AI302" s="108">
        <v>89035.758000000002</v>
      </c>
      <c r="AJ302" s="108">
        <v>116623.93</v>
      </c>
      <c r="AK302" s="108">
        <v>85824.494000000006</v>
      </c>
      <c r="AL302" s="108">
        <v>83559.277000000002</v>
      </c>
      <c r="AM302" s="108">
        <v>130824</v>
      </c>
      <c r="AN302" s="108">
        <v>199501.84</v>
      </c>
      <c r="AO302" s="108">
        <v>106892.766</v>
      </c>
      <c r="AP302" s="108">
        <v>144799.179</v>
      </c>
      <c r="AQ302" s="108">
        <v>118145.28</v>
      </c>
      <c r="AR302" s="108">
        <f t="shared" si="94"/>
        <v>1429402.1960000002</v>
      </c>
      <c r="AS302" s="108">
        <v>147287.12</v>
      </c>
      <c r="AT302" s="108">
        <v>97052.625</v>
      </c>
      <c r="AU302" s="108">
        <v>87972.524999999994</v>
      </c>
      <c r="AV302" s="108">
        <v>93121.964999999997</v>
      </c>
      <c r="AW302" s="108">
        <v>120085.231</v>
      </c>
      <c r="AX302" s="108">
        <v>87280.996000000014</v>
      </c>
      <c r="AY302" s="108">
        <v>82050.773000000001</v>
      </c>
      <c r="AZ302" s="108">
        <v>130824</v>
      </c>
      <c r="BA302" s="108">
        <v>203926.266</v>
      </c>
      <c r="BB302" s="108">
        <v>113454.344</v>
      </c>
      <c r="BC302" s="108">
        <v>148785.54499999998</v>
      </c>
      <c r="BD302" s="108">
        <v>117560.80600000001</v>
      </c>
      <c r="BE302" s="108">
        <f t="shared" si="95"/>
        <v>1455247.105</v>
      </c>
      <c r="BF302" s="108">
        <v>146905.152</v>
      </c>
      <c r="BG302" s="108">
        <v>102610.705</v>
      </c>
      <c r="BH302" s="108">
        <v>91931.097999999998</v>
      </c>
      <c r="BI302" s="108">
        <v>97475.010000000009</v>
      </c>
      <c r="BJ302" s="108">
        <v>122754.364</v>
      </c>
      <c r="BK302" s="108">
        <v>88883.758000000002</v>
      </c>
      <c r="BL302" s="108">
        <v>82216.926000000007</v>
      </c>
      <c r="BM302" s="108">
        <v>131777</v>
      </c>
      <c r="BN302" s="108">
        <v>204664.64</v>
      </c>
      <c r="BO302" s="108">
        <v>114144.68799999999</v>
      </c>
      <c r="BP302" s="108">
        <v>153803.07</v>
      </c>
      <c r="BQ302" s="108">
        <v>118080.694</v>
      </c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F302" s="22" t="b">
        <f t="shared" si="96"/>
        <v>1</v>
      </c>
      <c r="EH302" s="168">
        <v>5</v>
      </c>
      <c r="EI302" s="22" t="str">
        <f t="shared" si="97"/>
        <v>Mona</v>
      </c>
      <c r="EJ302" s="168">
        <v>3</v>
      </c>
      <c r="EK302" s="22" t="str">
        <f>EK35</f>
        <v>Mead</v>
      </c>
      <c r="EL302" s="169" t="e">
        <v>#N/A</v>
      </c>
      <c r="EM302" s="22" t="str">
        <f>EM35</f>
        <v>Cal ISO East - Mona Sale</v>
      </c>
      <c r="EP302" s="134"/>
      <c r="ER302" s="31" t="str">
        <f t="shared" si="98"/>
        <v xml:space="preserve"> - </v>
      </c>
    </row>
    <row r="303" spans="1:148">
      <c r="C303" s="28" t="str">
        <f t="shared" si="90"/>
        <v>Palo Verde</v>
      </c>
      <c r="E303" s="108">
        <f t="shared" si="91"/>
        <v>3570042.43</v>
      </c>
      <c r="F303" s="108">
        <v>198552.6</v>
      </c>
      <c r="G303" s="108">
        <v>175833.19</v>
      </c>
      <c r="H303" s="108">
        <v>180130.86</v>
      </c>
      <c r="I303" s="108">
        <v>289572.62</v>
      </c>
      <c r="J303" s="108">
        <v>305512.2</v>
      </c>
      <c r="K303" s="108">
        <v>317425.65999999997</v>
      </c>
      <c r="L303" s="108">
        <v>317805.53000000003</v>
      </c>
      <c r="M303" s="108">
        <v>322512.40000000002</v>
      </c>
      <c r="N303" s="108">
        <v>340711.62</v>
      </c>
      <c r="O303" s="108">
        <v>378057.03</v>
      </c>
      <c r="P303" s="108">
        <v>366966.56</v>
      </c>
      <c r="Q303" s="108">
        <v>376962.16</v>
      </c>
      <c r="R303" s="108">
        <f t="shared" si="92"/>
        <v>4221599.45</v>
      </c>
      <c r="S303" s="108">
        <v>378901.22</v>
      </c>
      <c r="T303" s="108">
        <v>343120.9</v>
      </c>
      <c r="U303" s="108">
        <v>379841.6</v>
      </c>
      <c r="V303" s="108">
        <v>340767.3</v>
      </c>
      <c r="W303" s="108">
        <v>304129.09999999998</v>
      </c>
      <c r="X303" s="108">
        <v>324047.62</v>
      </c>
      <c r="Y303" s="108">
        <v>353895</v>
      </c>
      <c r="Z303" s="108">
        <v>335484.96999999997</v>
      </c>
      <c r="AA303" s="108">
        <v>340950.5</v>
      </c>
      <c r="AB303" s="108">
        <v>377524.2</v>
      </c>
      <c r="AC303" s="108">
        <v>366460.94</v>
      </c>
      <c r="AD303" s="108">
        <v>376476.1</v>
      </c>
      <c r="AE303" s="108">
        <f t="shared" si="93"/>
        <v>4150253.78</v>
      </c>
      <c r="AF303" s="108">
        <v>370788.38</v>
      </c>
      <c r="AG303" s="108">
        <v>340858.66</v>
      </c>
      <c r="AH303" s="108">
        <v>364731.97</v>
      </c>
      <c r="AI303" s="108">
        <v>329208.8</v>
      </c>
      <c r="AJ303" s="108">
        <v>321477.06</v>
      </c>
      <c r="AK303" s="108">
        <v>300125.62</v>
      </c>
      <c r="AL303" s="108">
        <v>333238.44</v>
      </c>
      <c r="AM303" s="108">
        <v>334705.53000000003</v>
      </c>
      <c r="AN303" s="108">
        <v>347452.4</v>
      </c>
      <c r="AO303" s="108">
        <v>376878.44</v>
      </c>
      <c r="AP303" s="108">
        <v>360172.38</v>
      </c>
      <c r="AQ303" s="108">
        <v>370616.1</v>
      </c>
      <c r="AR303" s="108">
        <f t="shared" si="94"/>
        <v>4168555.2</v>
      </c>
      <c r="AS303" s="108">
        <v>375049.62</v>
      </c>
      <c r="AT303" s="108">
        <v>339759.78</v>
      </c>
      <c r="AU303" s="108">
        <v>361754.53</v>
      </c>
      <c r="AV303" s="108">
        <v>332610.40000000002</v>
      </c>
      <c r="AW303" s="108">
        <v>321646.38</v>
      </c>
      <c r="AX303" s="108">
        <v>299856.96999999997</v>
      </c>
      <c r="AY303" s="108">
        <v>344937.03</v>
      </c>
      <c r="AZ303" s="108">
        <v>337646.03</v>
      </c>
      <c r="BA303" s="108">
        <v>349558.28</v>
      </c>
      <c r="BB303" s="108">
        <v>376400.84</v>
      </c>
      <c r="BC303" s="108">
        <v>358952</v>
      </c>
      <c r="BD303" s="108">
        <v>370383.34</v>
      </c>
      <c r="BE303" s="108">
        <f t="shared" si="95"/>
        <v>4220214.1100000003</v>
      </c>
      <c r="BF303" s="108">
        <v>374474.88</v>
      </c>
      <c r="BG303" s="108">
        <v>355375.16</v>
      </c>
      <c r="BH303" s="108">
        <v>374019.6</v>
      </c>
      <c r="BI303" s="108">
        <v>337847.66</v>
      </c>
      <c r="BJ303" s="108">
        <v>316449.78000000003</v>
      </c>
      <c r="BK303" s="108">
        <v>312604.09999999998</v>
      </c>
      <c r="BL303" s="108">
        <v>355743.8</v>
      </c>
      <c r="BM303" s="108">
        <v>337502.84</v>
      </c>
      <c r="BN303" s="108">
        <v>349198.5</v>
      </c>
      <c r="BO303" s="108">
        <v>376510.47</v>
      </c>
      <c r="BP303" s="108">
        <v>360629.88</v>
      </c>
      <c r="BQ303" s="108">
        <v>369857.44</v>
      </c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F303" s="22" t="b">
        <f t="shared" si="96"/>
        <v>1</v>
      </c>
      <c r="EH303" s="168">
        <v>7</v>
      </c>
      <c r="EI303" s="22" t="str">
        <f t="shared" si="97"/>
        <v>Palo Verde</v>
      </c>
      <c r="EJ303" s="134"/>
      <c r="EK303" s="134"/>
      <c r="EP303" s="134"/>
      <c r="ER303" s="31" t="str">
        <f t="shared" si="98"/>
        <v xml:space="preserve"> - </v>
      </c>
    </row>
    <row r="304" spans="1:148" hidden="1">
      <c r="C304" s="28" t="str">
        <f t="shared" si="90"/>
        <v>SP15</v>
      </c>
      <c r="E304" s="108">
        <f t="shared" si="91"/>
        <v>0</v>
      </c>
      <c r="F304" s="108">
        <v>0</v>
      </c>
      <c r="G304" s="108">
        <v>0</v>
      </c>
      <c r="H304" s="108">
        <v>0</v>
      </c>
      <c r="I304" s="108">
        <v>0</v>
      </c>
      <c r="J304" s="108">
        <v>0</v>
      </c>
      <c r="K304" s="108">
        <v>0</v>
      </c>
      <c r="L304" s="108">
        <v>0</v>
      </c>
      <c r="M304" s="108">
        <v>0</v>
      </c>
      <c r="N304" s="108">
        <v>0</v>
      </c>
      <c r="O304" s="108">
        <v>0</v>
      </c>
      <c r="P304" s="108">
        <v>0</v>
      </c>
      <c r="Q304" s="108">
        <v>0</v>
      </c>
      <c r="R304" s="108">
        <f t="shared" si="92"/>
        <v>0</v>
      </c>
      <c r="S304" s="108">
        <v>0</v>
      </c>
      <c r="T304" s="108">
        <v>0</v>
      </c>
      <c r="U304" s="108">
        <v>0</v>
      </c>
      <c r="V304" s="108">
        <v>0</v>
      </c>
      <c r="W304" s="108">
        <v>0</v>
      </c>
      <c r="X304" s="108">
        <v>0</v>
      </c>
      <c r="Y304" s="108">
        <v>0</v>
      </c>
      <c r="Z304" s="108">
        <v>0</v>
      </c>
      <c r="AA304" s="108">
        <v>0</v>
      </c>
      <c r="AB304" s="108">
        <v>0</v>
      </c>
      <c r="AC304" s="108">
        <v>0</v>
      </c>
      <c r="AD304" s="108">
        <v>0</v>
      </c>
      <c r="AE304" s="108">
        <f t="shared" si="93"/>
        <v>0</v>
      </c>
      <c r="AF304" s="108">
        <v>0</v>
      </c>
      <c r="AG304" s="108">
        <v>0</v>
      </c>
      <c r="AH304" s="108">
        <v>0</v>
      </c>
      <c r="AI304" s="108">
        <v>0</v>
      </c>
      <c r="AJ304" s="108">
        <v>0</v>
      </c>
      <c r="AK304" s="108">
        <v>0</v>
      </c>
      <c r="AL304" s="108">
        <v>0</v>
      </c>
      <c r="AM304" s="108">
        <v>0</v>
      </c>
      <c r="AN304" s="108">
        <v>0</v>
      </c>
      <c r="AO304" s="108">
        <v>0</v>
      </c>
      <c r="AP304" s="108">
        <v>0</v>
      </c>
      <c r="AQ304" s="108">
        <v>0</v>
      </c>
      <c r="AR304" s="108">
        <f t="shared" si="94"/>
        <v>0</v>
      </c>
      <c r="AS304" s="108">
        <v>0</v>
      </c>
      <c r="AT304" s="108">
        <v>0</v>
      </c>
      <c r="AU304" s="108">
        <v>0</v>
      </c>
      <c r="AV304" s="108">
        <v>0</v>
      </c>
      <c r="AW304" s="108">
        <v>0</v>
      </c>
      <c r="AX304" s="108">
        <v>0</v>
      </c>
      <c r="AY304" s="108">
        <v>0</v>
      </c>
      <c r="AZ304" s="108">
        <v>0</v>
      </c>
      <c r="BA304" s="108">
        <v>0</v>
      </c>
      <c r="BB304" s="108">
        <v>0</v>
      </c>
      <c r="BC304" s="108">
        <v>0</v>
      </c>
      <c r="BD304" s="108">
        <v>0</v>
      </c>
      <c r="BE304" s="108">
        <f t="shared" si="95"/>
        <v>0</v>
      </c>
      <c r="BF304" s="108">
        <v>0</v>
      </c>
      <c r="BG304" s="108">
        <v>0</v>
      </c>
      <c r="BH304" s="108">
        <v>0</v>
      </c>
      <c r="BI304" s="108">
        <v>0</v>
      </c>
      <c r="BJ304" s="108">
        <v>0</v>
      </c>
      <c r="BK304" s="108">
        <v>0</v>
      </c>
      <c r="BL304" s="108">
        <v>0</v>
      </c>
      <c r="BM304" s="108">
        <v>0</v>
      </c>
      <c r="BN304" s="108">
        <v>0</v>
      </c>
      <c r="BO304" s="108">
        <v>0</v>
      </c>
      <c r="BP304" s="108">
        <v>0</v>
      </c>
      <c r="BQ304" s="108">
        <v>0</v>
      </c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F304" s="22" t="b">
        <f t="shared" si="96"/>
        <v>1</v>
      </c>
      <c r="EH304" s="168" t="e">
        <v>#N/A</v>
      </c>
      <c r="EI304" s="22" t="str">
        <f t="shared" si="97"/>
        <v>SP15</v>
      </c>
      <c r="EJ304" s="134"/>
      <c r="EK304" s="134"/>
      <c r="EP304" s="134"/>
      <c r="ER304" s="31" t="str">
        <f t="shared" si="98"/>
        <v>Hide Row</v>
      </c>
    </row>
    <row r="305" spans="1:148" ht="15" hidden="1">
      <c r="C305" s="23" t="s">
        <v>70</v>
      </c>
      <c r="E305" s="171">
        <f t="shared" si="91"/>
        <v>4131.7595999999994</v>
      </c>
      <c r="F305" s="171">
        <v>2525.4286999999999</v>
      </c>
      <c r="G305" s="171">
        <v>212.29974000000001</v>
      </c>
      <c r="H305" s="171">
        <v>1182.6469999999999</v>
      </c>
      <c r="I305" s="171">
        <v>211.38416000000001</v>
      </c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  <c r="AX305" s="171"/>
      <c r="AY305" s="171"/>
      <c r="AZ305" s="171"/>
      <c r="BA305" s="171"/>
      <c r="BB305" s="171"/>
      <c r="BC305" s="171"/>
      <c r="BD305" s="171"/>
      <c r="BE305" s="171"/>
      <c r="BF305" s="171"/>
      <c r="BG305" s="171"/>
      <c r="BH305" s="171"/>
      <c r="BI305" s="171"/>
      <c r="BJ305" s="171"/>
      <c r="BK305" s="171"/>
      <c r="BL305" s="171"/>
      <c r="BM305" s="171"/>
      <c r="BN305" s="171"/>
      <c r="BO305" s="171"/>
      <c r="BP305" s="171"/>
      <c r="BQ305" s="171"/>
      <c r="BR305" s="171"/>
      <c r="BS305" s="171"/>
      <c r="BT305" s="171"/>
      <c r="BU305" s="171"/>
      <c r="BV305" s="171"/>
      <c r="BW305" s="171"/>
      <c r="BX305" s="171"/>
      <c r="BY305" s="171"/>
      <c r="BZ305" s="171"/>
      <c r="CA305" s="171"/>
      <c r="CB305" s="171"/>
      <c r="CC305" s="171"/>
      <c r="CD305" s="171"/>
      <c r="CE305" s="171"/>
      <c r="CF305" s="171"/>
      <c r="CG305" s="171"/>
      <c r="CH305" s="171"/>
      <c r="CI305" s="171"/>
      <c r="CJ305" s="171"/>
      <c r="CK305" s="171"/>
      <c r="CL305" s="171"/>
      <c r="CM305" s="171"/>
      <c r="CN305" s="171"/>
      <c r="CO305" s="171"/>
      <c r="CP305" s="171"/>
      <c r="CQ305" s="171"/>
      <c r="CR305" s="171"/>
      <c r="CS305" s="171"/>
      <c r="CT305" s="171"/>
      <c r="CU305" s="171"/>
      <c r="CV305" s="171"/>
      <c r="CW305" s="171"/>
      <c r="CX305" s="171"/>
      <c r="CY305" s="171"/>
      <c r="CZ305" s="171"/>
      <c r="DA305" s="171"/>
      <c r="DB305" s="171"/>
      <c r="DC305" s="171"/>
      <c r="DD305" s="171"/>
      <c r="DE305" s="171"/>
      <c r="DF305" s="171"/>
      <c r="DG305" s="171"/>
      <c r="DH305" s="171"/>
      <c r="DI305" s="171"/>
      <c r="DJ305" s="171"/>
      <c r="DK305" s="171"/>
      <c r="DL305" s="171"/>
      <c r="DM305" s="171"/>
      <c r="DN305" s="171"/>
      <c r="DO305" s="171"/>
      <c r="DP305" s="171"/>
      <c r="DQ305" s="171"/>
      <c r="DR305" s="171"/>
      <c r="DS305" s="171"/>
      <c r="DT305" s="171"/>
      <c r="DU305" s="171"/>
      <c r="DV305" s="171"/>
      <c r="DW305" s="171"/>
      <c r="DX305" s="171"/>
      <c r="DY305" s="171"/>
      <c r="DZ305" s="171"/>
      <c r="EA305" s="171"/>
      <c r="EB305" s="171"/>
      <c r="EC305" s="171"/>
      <c r="ED305" s="171"/>
      <c r="EF305" s="22" t="b">
        <f t="shared" ref="EF305" si="99">C39=C305</f>
        <v>1</v>
      </c>
      <c r="EM305" s="170" t="s">
        <v>71</v>
      </c>
      <c r="EP305" s="134"/>
    </row>
    <row r="306" spans="1:148" hidden="1"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172"/>
      <c r="BN306" s="172"/>
      <c r="BO306" s="172"/>
      <c r="BP306" s="172"/>
      <c r="BQ306" s="172"/>
      <c r="BR306" s="172"/>
      <c r="BS306" s="172"/>
      <c r="BT306" s="172"/>
      <c r="BU306" s="172"/>
      <c r="BV306" s="172"/>
      <c r="BW306" s="172"/>
      <c r="BX306" s="172"/>
      <c r="BY306" s="172"/>
      <c r="BZ306" s="172"/>
      <c r="CA306" s="172"/>
      <c r="CB306" s="172"/>
      <c r="CC306" s="172"/>
      <c r="CD306" s="172"/>
      <c r="CE306" s="172"/>
      <c r="CF306" s="172"/>
      <c r="CG306" s="172"/>
      <c r="CH306" s="172"/>
      <c r="CI306" s="172"/>
      <c r="CJ306" s="172"/>
      <c r="CK306" s="172"/>
      <c r="CL306" s="172"/>
      <c r="CM306" s="172"/>
      <c r="CN306" s="172"/>
      <c r="CO306" s="172"/>
      <c r="CP306" s="172"/>
      <c r="CQ306" s="172"/>
      <c r="CR306" s="172"/>
      <c r="CS306" s="172"/>
      <c r="CT306" s="172"/>
      <c r="CU306" s="172"/>
      <c r="CV306" s="172"/>
      <c r="CW306" s="172"/>
      <c r="CX306" s="172"/>
      <c r="CY306" s="172"/>
      <c r="CZ306" s="172"/>
      <c r="DA306" s="172"/>
      <c r="DB306" s="172"/>
      <c r="DC306" s="172"/>
      <c r="DD306" s="172"/>
      <c r="DE306" s="172"/>
      <c r="DF306" s="172"/>
      <c r="DG306" s="172"/>
      <c r="DH306" s="172"/>
      <c r="DI306" s="172"/>
      <c r="DJ306" s="172"/>
      <c r="DK306" s="172"/>
      <c r="DL306" s="172"/>
      <c r="DM306" s="172"/>
      <c r="DN306" s="172"/>
      <c r="DO306" s="172"/>
      <c r="DP306" s="172"/>
      <c r="DQ306" s="172"/>
      <c r="DR306" s="172"/>
      <c r="DS306" s="172"/>
      <c r="DT306" s="172"/>
      <c r="DU306" s="172"/>
      <c r="DV306" s="172"/>
      <c r="DW306" s="172"/>
      <c r="DX306" s="172"/>
      <c r="DY306" s="172"/>
      <c r="DZ306" s="172"/>
      <c r="EA306" s="172"/>
      <c r="EB306" s="172"/>
      <c r="EC306" s="172"/>
      <c r="ED306" s="172"/>
      <c r="EI306" s="177" t="s">
        <v>74</v>
      </c>
      <c r="EJ306" s="177"/>
      <c r="EK306" s="177"/>
      <c r="EL306" s="177"/>
      <c r="EM306" s="177"/>
      <c r="EN306" s="177"/>
      <c r="EP306" s="134"/>
    </row>
    <row r="307" spans="1:148" hidden="1">
      <c r="B307" s="22" t="s">
        <v>72</v>
      </c>
      <c r="E307" s="82">
        <f>SUM(F307:Q307)</f>
        <v>2845077.3036000002</v>
      </c>
      <c r="F307" s="82">
        <f>SUM(F299:F305)</f>
        <v>870514.87870000012</v>
      </c>
      <c r="G307" s="82">
        <f t="shared" ref="G307:I307" si="100">SUM(G299:G305)</f>
        <v>723050.05674000003</v>
      </c>
      <c r="H307" s="82">
        <f t="shared" si="100"/>
        <v>555352.15399999998</v>
      </c>
      <c r="I307" s="82">
        <f t="shared" si="100"/>
        <v>696160.21415999997</v>
      </c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2"/>
      <c r="DV307" s="82"/>
      <c r="DW307" s="82"/>
      <c r="DX307" s="82"/>
      <c r="DY307" s="82"/>
      <c r="DZ307" s="82"/>
      <c r="EA307" s="82"/>
      <c r="EB307" s="82"/>
      <c r="EC307" s="82"/>
      <c r="ED307" s="82"/>
      <c r="EI307" s="177" t="s">
        <v>78</v>
      </c>
      <c r="EJ307" s="177"/>
      <c r="EK307" s="177"/>
      <c r="EL307" s="177"/>
      <c r="EM307" s="177"/>
      <c r="EN307" s="177"/>
      <c r="EP307" s="134"/>
    </row>
    <row r="308" spans="1:148"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  <c r="DK308" s="82"/>
      <c r="DL308" s="82"/>
      <c r="DM308" s="82"/>
      <c r="DN308" s="82"/>
      <c r="DO308" s="82"/>
      <c r="DP308" s="82"/>
      <c r="DQ308" s="82"/>
      <c r="DR308" s="82"/>
      <c r="DS308" s="82"/>
      <c r="DT308" s="82"/>
      <c r="DU308" s="82"/>
      <c r="DV308" s="82"/>
      <c r="DW308" s="82"/>
      <c r="DX308" s="82"/>
      <c r="DY308" s="82"/>
      <c r="DZ308" s="82"/>
      <c r="EA308" s="82"/>
      <c r="EB308" s="82"/>
      <c r="EC308" s="82"/>
      <c r="ED308" s="82"/>
      <c r="EI308" s="216" t="s">
        <v>82</v>
      </c>
      <c r="EJ308" s="177"/>
      <c r="EK308" s="177"/>
      <c r="EL308" s="177"/>
      <c r="EM308" s="177"/>
      <c r="EN308" s="177"/>
      <c r="EP308" s="134"/>
    </row>
    <row r="309" spans="1:148" ht="15.75" hidden="1">
      <c r="A309" s="17" t="str">
        <f>"Total "&amp;A274</f>
        <v>Total Special Sales For Resale</v>
      </c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2"/>
      <c r="DV309" s="82"/>
      <c r="DW309" s="82"/>
      <c r="DX309" s="82"/>
      <c r="DY309" s="82"/>
      <c r="DZ309" s="82"/>
      <c r="EA309" s="82"/>
      <c r="EB309" s="82"/>
      <c r="EC309" s="82"/>
      <c r="ED309" s="82"/>
      <c r="EI309" s="177" t="s">
        <v>85</v>
      </c>
      <c r="EJ309" s="177"/>
      <c r="EK309" s="177"/>
      <c r="EL309" s="177"/>
      <c r="EM309" s="177"/>
      <c r="EN309" s="177"/>
      <c r="EP309" s="134"/>
    </row>
    <row r="310" spans="1:148" hidden="1"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0"/>
      <c r="CE310" s="70"/>
      <c r="CF310" s="70"/>
      <c r="CG310" s="70"/>
      <c r="CH310" s="70"/>
      <c r="CI310" s="70"/>
      <c r="CJ310" s="70"/>
      <c r="CK310" s="70"/>
      <c r="CL310" s="70"/>
      <c r="CM310" s="70"/>
      <c r="CN310" s="70"/>
      <c r="CO310" s="70"/>
      <c r="CP310" s="70"/>
      <c r="CQ310" s="70"/>
      <c r="CR310" s="70"/>
      <c r="CS310" s="70"/>
      <c r="CT310" s="70"/>
      <c r="CU310" s="70"/>
      <c r="CV310" s="70"/>
      <c r="CW310" s="70"/>
      <c r="CX310" s="70"/>
      <c r="CY310" s="70"/>
      <c r="CZ310" s="70"/>
      <c r="DA310" s="70"/>
      <c r="DB310" s="70"/>
      <c r="DC310" s="70"/>
      <c r="DD310" s="70"/>
      <c r="DE310" s="70"/>
      <c r="DF310" s="70"/>
      <c r="DG310" s="70"/>
      <c r="DH310" s="70"/>
      <c r="DI310" s="70"/>
      <c r="DJ310" s="70"/>
      <c r="DK310" s="70"/>
      <c r="DL310" s="70"/>
      <c r="DM310" s="70"/>
      <c r="DN310" s="70"/>
      <c r="DO310" s="70"/>
      <c r="DP310" s="70"/>
      <c r="DQ310" s="70"/>
      <c r="DR310" s="70"/>
      <c r="DS310" s="70"/>
      <c r="DT310" s="70"/>
      <c r="DU310" s="70"/>
      <c r="DV310" s="70"/>
      <c r="DW310" s="70"/>
      <c r="DX310" s="70"/>
      <c r="DY310" s="70"/>
      <c r="DZ310" s="70"/>
      <c r="EA310" s="70"/>
      <c r="EB310" s="70"/>
      <c r="EC310" s="70"/>
      <c r="ED310" s="70"/>
      <c r="EI310" s="177"/>
      <c r="EJ310" s="177"/>
      <c r="EK310" s="177"/>
      <c r="EL310" s="177"/>
      <c r="EM310" s="177"/>
      <c r="EN310" s="177"/>
      <c r="EP310" s="134"/>
    </row>
    <row r="311" spans="1:148" ht="15.75" hidden="1">
      <c r="A311" s="17" t="s">
        <v>478</v>
      </c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  <c r="DK311" s="82"/>
      <c r="DL311" s="82"/>
      <c r="DM311" s="82"/>
      <c r="DN311" s="82"/>
      <c r="DO311" s="82"/>
      <c r="DP311" s="82"/>
      <c r="DQ311" s="82"/>
      <c r="DR311" s="82"/>
      <c r="DS311" s="82"/>
      <c r="DT311" s="82"/>
      <c r="DU311" s="82"/>
      <c r="DV311" s="82"/>
      <c r="DW311" s="82"/>
      <c r="DX311" s="82"/>
      <c r="DY311" s="82"/>
      <c r="DZ311" s="82"/>
      <c r="EA311" s="82"/>
      <c r="EB311" s="82"/>
      <c r="EC311" s="82"/>
      <c r="ED311" s="82"/>
      <c r="EI311" s="177"/>
      <c r="EJ311" s="177"/>
      <c r="EK311" s="177"/>
      <c r="EL311" s="177"/>
      <c r="EM311" s="177"/>
      <c r="EN311" s="177"/>
      <c r="EO311" s="177"/>
      <c r="EP311" s="134"/>
    </row>
    <row r="312" spans="1:148" hidden="1"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0"/>
      <c r="CL312" s="70"/>
      <c r="CM312" s="70"/>
      <c r="CN312" s="70"/>
      <c r="CO312" s="70"/>
      <c r="CP312" s="70"/>
      <c r="CQ312" s="70"/>
      <c r="CR312" s="70"/>
      <c r="CS312" s="70"/>
      <c r="CT312" s="70"/>
      <c r="CU312" s="70"/>
      <c r="CV312" s="70"/>
      <c r="CW312" s="70"/>
      <c r="CX312" s="70"/>
      <c r="CY312" s="70"/>
      <c r="CZ312" s="70"/>
      <c r="DA312" s="70"/>
      <c r="DB312" s="70"/>
      <c r="DC312" s="70"/>
      <c r="DD312" s="70"/>
      <c r="DE312" s="70"/>
      <c r="DF312" s="70"/>
      <c r="DG312" s="70"/>
      <c r="DH312" s="70"/>
      <c r="DI312" s="70"/>
      <c r="DJ312" s="70"/>
      <c r="DK312" s="70"/>
      <c r="DL312" s="70"/>
      <c r="DM312" s="70"/>
      <c r="DN312" s="70"/>
      <c r="DO312" s="70"/>
      <c r="DP312" s="70"/>
      <c r="DQ312" s="70"/>
      <c r="DR312" s="70"/>
      <c r="DS312" s="70"/>
      <c r="DT312" s="70"/>
      <c r="DU312" s="70"/>
      <c r="DV312" s="70"/>
      <c r="DW312" s="70"/>
      <c r="DX312" s="70"/>
      <c r="DY312" s="70"/>
      <c r="DZ312" s="70"/>
      <c r="EA312" s="70"/>
      <c r="EB312" s="70"/>
      <c r="EC312" s="70"/>
      <c r="ED312" s="70"/>
      <c r="EI312" s="177"/>
      <c r="EK312" s="177"/>
      <c r="EM312" s="177"/>
      <c r="EP312" s="134"/>
    </row>
    <row r="313" spans="1:148" hidden="1">
      <c r="E313" s="218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19"/>
      <c r="R313" s="218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8"/>
      <c r="AF313" s="219"/>
      <c r="AG313" s="219"/>
      <c r="AH313" s="219"/>
      <c r="AI313" s="219"/>
      <c r="AJ313" s="219"/>
      <c r="AK313" s="219"/>
      <c r="AL313" s="219"/>
      <c r="AM313" s="219"/>
      <c r="AN313" s="219"/>
      <c r="AO313" s="219"/>
      <c r="AP313" s="219"/>
      <c r="AQ313" s="219"/>
      <c r="AR313" s="218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8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8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19"/>
      <c r="CD313" s="219"/>
      <c r="CE313" s="218"/>
      <c r="CF313" s="219"/>
      <c r="CG313" s="219"/>
      <c r="CH313" s="219"/>
      <c r="CI313" s="219"/>
      <c r="CJ313" s="219"/>
      <c r="CK313" s="219"/>
      <c r="CL313" s="219"/>
      <c r="CM313" s="219"/>
      <c r="CN313" s="219"/>
      <c r="CO313" s="219"/>
      <c r="CP313" s="219"/>
      <c r="CQ313" s="219"/>
      <c r="CR313" s="218"/>
      <c r="CS313" s="219"/>
      <c r="CT313" s="219"/>
      <c r="CU313" s="219"/>
      <c r="CV313" s="219"/>
      <c r="CW313" s="219"/>
      <c r="CX313" s="219"/>
      <c r="CY313" s="219"/>
      <c r="CZ313" s="219"/>
      <c r="DA313" s="219"/>
      <c r="DB313" s="219"/>
      <c r="DC313" s="219"/>
      <c r="DD313" s="219"/>
      <c r="DE313" s="218"/>
      <c r="DF313" s="219"/>
      <c r="DG313" s="219"/>
      <c r="DH313" s="219"/>
      <c r="DI313" s="219"/>
      <c r="DJ313" s="219"/>
      <c r="DK313" s="219"/>
      <c r="DL313" s="219"/>
      <c r="DM313" s="219"/>
      <c r="DN313" s="219"/>
      <c r="DO313" s="219"/>
      <c r="DP313" s="219"/>
      <c r="DQ313" s="219"/>
      <c r="DR313" s="218"/>
      <c r="DS313" s="219"/>
      <c r="DT313" s="219"/>
      <c r="DU313" s="219"/>
      <c r="DV313" s="219"/>
      <c r="DW313" s="219"/>
      <c r="DX313" s="219"/>
      <c r="DY313" s="219"/>
      <c r="DZ313" s="219"/>
      <c r="EA313" s="219"/>
      <c r="EB313" s="219"/>
      <c r="EC313" s="219"/>
      <c r="ED313" s="219"/>
      <c r="EK313" s="177"/>
      <c r="EM313" s="177"/>
      <c r="EP313" s="134"/>
    </row>
    <row r="314" spans="1:148" ht="15.75" hidden="1">
      <c r="A314" s="17" t="str">
        <f>A46</f>
        <v>Purchased Power &amp; Net Interchange</v>
      </c>
      <c r="E314" s="198"/>
      <c r="F314" s="197"/>
      <c r="G314" s="197"/>
      <c r="H314" s="197"/>
      <c r="I314" s="197"/>
      <c r="J314" s="197"/>
      <c r="K314" s="197"/>
      <c r="L314" s="197"/>
      <c r="M314" s="197"/>
      <c r="N314" s="197"/>
      <c r="O314" s="197"/>
      <c r="P314" s="197"/>
      <c r="Q314" s="197"/>
      <c r="R314" s="198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8"/>
      <c r="AF314" s="197"/>
      <c r="AG314" s="197"/>
      <c r="AH314" s="197"/>
      <c r="AI314" s="197"/>
      <c r="AJ314" s="197"/>
      <c r="AK314" s="197"/>
      <c r="AL314" s="197"/>
      <c r="AM314" s="197"/>
      <c r="AN314" s="197"/>
      <c r="AO314" s="197"/>
      <c r="AP314" s="197"/>
      <c r="AQ314" s="197"/>
      <c r="AR314" s="198"/>
      <c r="AS314" s="197"/>
      <c r="AT314" s="197"/>
      <c r="AU314" s="197"/>
      <c r="AV314" s="197"/>
      <c r="AW314" s="197"/>
      <c r="AX314" s="197"/>
      <c r="AY314" s="197"/>
      <c r="AZ314" s="197"/>
      <c r="BA314" s="197"/>
      <c r="BB314" s="197"/>
      <c r="BC314" s="197"/>
      <c r="BD314" s="197"/>
      <c r="BE314" s="198"/>
      <c r="BF314" s="197"/>
      <c r="BG314" s="197"/>
      <c r="BH314" s="197"/>
      <c r="BI314" s="197"/>
      <c r="BJ314" s="197"/>
      <c r="BK314" s="197"/>
      <c r="BL314" s="197"/>
      <c r="BM314" s="197"/>
      <c r="BN314" s="197"/>
      <c r="BO314" s="197"/>
      <c r="BP314" s="197"/>
      <c r="BQ314" s="197"/>
      <c r="BR314" s="198"/>
      <c r="BS314" s="197"/>
      <c r="BT314" s="197"/>
      <c r="BU314" s="197"/>
      <c r="BV314" s="197"/>
      <c r="BW314" s="197"/>
      <c r="BX314" s="197"/>
      <c r="BY314" s="197"/>
      <c r="BZ314" s="197"/>
      <c r="CA314" s="197"/>
      <c r="CB314" s="197"/>
      <c r="CC314" s="197"/>
      <c r="CD314" s="197"/>
      <c r="CE314" s="198"/>
      <c r="CF314" s="197"/>
      <c r="CG314" s="197"/>
      <c r="CH314" s="197"/>
      <c r="CI314" s="197"/>
      <c r="CJ314" s="197"/>
      <c r="CK314" s="197"/>
      <c r="CL314" s="197"/>
      <c r="CM314" s="197"/>
      <c r="CN314" s="197"/>
      <c r="CO314" s="197"/>
      <c r="CP314" s="197"/>
      <c r="CQ314" s="197"/>
      <c r="CR314" s="198"/>
      <c r="CS314" s="197"/>
      <c r="CT314" s="197"/>
      <c r="CU314" s="197"/>
      <c r="CV314" s="197"/>
      <c r="CW314" s="197"/>
      <c r="CX314" s="197"/>
      <c r="CY314" s="197"/>
      <c r="CZ314" s="197"/>
      <c r="DA314" s="197"/>
      <c r="DB314" s="197"/>
      <c r="DC314" s="197"/>
      <c r="DD314" s="197"/>
      <c r="DE314" s="198"/>
      <c r="DF314" s="197"/>
      <c r="DG314" s="197"/>
      <c r="DH314" s="197"/>
      <c r="DI314" s="197"/>
      <c r="DJ314" s="197"/>
      <c r="DK314" s="197"/>
      <c r="DL314" s="197"/>
      <c r="DM314" s="197"/>
      <c r="DN314" s="197"/>
      <c r="DO314" s="197"/>
      <c r="DP314" s="197"/>
      <c r="DQ314" s="197"/>
      <c r="DR314" s="198"/>
      <c r="DS314" s="197"/>
      <c r="DT314" s="197"/>
      <c r="DU314" s="197"/>
      <c r="DV314" s="197"/>
      <c r="DW314" s="197"/>
      <c r="DX314" s="197"/>
      <c r="DY314" s="197"/>
      <c r="DZ314" s="197"/>
      <c r="EA314" s="197"/>
      <c r="EB314" s="197"/>
      <c r="EC314" s="197"/>
      <c r="ED314" s="197"/>
      <c r="EK314" s="177"/>
      <c r="EM314" s="177"/>
      <c r="EP314" s="134"/>
    </row>
    <row r="315" spans="1:148" hidden="1">
      <c r="B315" s="22" t="s">
        <v>91</v>
      </c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2"/>
      <c r="DV315" s="82"/>
      <c r="DW315" s="82"/>
      <c r="DX315" s="82"/>
      <c r="DY315" s="82"/>
      <c r="DZ315" s="82"/>
      <c r="EA315" s="82"/>
      <c r="EB315" s="82"/>
      <c r="EC315" s="82"/>
      <c r="ED315" s="82"/>
      <c r="EH315" s="2" t="s">
        <v>475</v>
      </c>
      <c r="EP315" s="134"/>
    </row>
    <row r="316" spans="1:148" hidden="1">
      <c r="C316" s="28" t="str">
        <f t="shared" ref="C316:C338" si="101">C48</f>
        <v>APS Supplemental p27875</v>
      </c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F316" s="22" t="b">
        <f t="shared" ref="EF316:EF338" si="102">C48=C316</f>
        <v>1</v>
      </c>
      <c r="EH316" s="168">
        <v>3</v>
      </c>
      <c r="EI316" s="22" t="str">
        <f t="shared" ref="EI316:EI338" si="103">EI48</f>
        <v>APS Supplemental Purchase coal</v>
      </c>
      <c r="EJ316" s="168">
        <v>4</v>
      </c>
      <c r="EK316" s="22" t="str">
        <f>EK48</f>
        <v>APS Supplemental Purchase other</v>
      </c>
      <c r="EL316" s="168"/>
      <c r="EN316" s="168"/>
      <c r="EP316" s="134"/>
      <c r="ER316" s="31" t="str">
        <f t="shared" ref="ER316:ER322" si="104">IF(C48=C316,ER48,"Row mis-match")</f>
        <v xml:space="preserve"> - </v>
      </c>
    </row>
    <row r="317" spans="1:148" hidden="1">
      <c r="C317" s="28" t="str">
        <f t="shared" si="101"/>
        <v xml:space="preserve">Combine Hills Wind p160595 </v>
      </c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F317" s="22" t="b">
        <f t="shared" si="102"/>
        <v>1</v>
      </c>
      <c r="EH317" s="168">
        <v>24</v>
      </c>
      <c r="EI317" s="22" t="str">
        <f t="shared" si="103"/>
        <v>Combine Hills</v>
      </c>
      <c r="EJ317" s="168"/>
      <c r="EL317" s="168"/>
      <c r="EN317" s="168"/>
      <c r="EP317" s="134"/>
      <c r="ER317" s="31" t="str">
        <f t="shared" si="104"/>
        <v xml:space="preserve"> - </v>
      </c>
    </row>
    <row r="318" spans="1:148" hidden="1">
      <c r="C318" s="28" t="str">
        <f t="shared" si="101"/>
        <v>Constellation Seasonal 2013-2016</v>
      </c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F318" s="22" t="b">
        <f t="shared" si="102"/>
        <v>1</v>
      </c>
      <c r="EH318" s="168">
        <v>25</v>
      </c>
      <c r="EI318" s="22" t="str">
        <f t="shared" si="103"/>
        <v>Constellation Seasonal 2013-2016</v>
      </c>
      <c r="EJ318" s="168"/>
      <c r="EL318" s="168"/>
      <c r="EN318" s="168"/>
      <c r="EP318" s="134"/>
      <c r="ER318" s="31" t="str">
        <f t="shared" si="104"/>
        <v xml:space="preserve"> - </v>
      </c>
    </row>
    <row r="319" spans="1:148" hidden="1">
      <c r="C319" s="28" t="str">
        <f t="shared" si="101"/>
        <v>Deseret Purchase p194277</v>
      </c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F319" s="22" t="b">
        <f t="shared" si="102"/>
        <v>1</v>
      </c>
      <c r="EH319" s="168">
        <v>27</v>
      </c>
      <c r="EI319" s="22" t="str">
        <f t="shared" si="103"/>
        <v>Deseret Purchase</v>
      </c>
      <c r="EJ319" s="168"/>
      <c r="EL319" s="168"/>
      <c r="EN319" s="168"/>
      <c r="EP319" s="134"/>
      <c r="ER319" s="31" t="str">
        <f t="shared" si="104"/>
        <v xml:space="preserve"> - </v>
      </c>
    </row>
    <row r="320" spans="1:148" hidden="1">
      <c r="C320" s="28" t="str">
        <f t="shared" si="101"/>
        <v>Douglas PUD Settlement p38185</v>
      </c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F320" s="22" t="b">
        <f t="shared" si="102"/>
        <v>1</v>
      </c>
      <c r="EH320" s="168">
        <v>29</v>
      </c>
      <c r="EI320" s="22" t="str">
        <f t="shared" si="103"/>
        <v>Douglas PUD Settlement</v>
      </c>
      <c r="EJ320" s="168"/>
      <c r="EL320" s="168"/>
      <c r="EN320" s="168"/>
      <c r="EP320" s="134"/>
      <c r="ER320" s="31" t="str">
        <f t="shared" si="104"/>
        <v xml:space="preserve"> - </v>
      </c>
    </row>
    <row r="321" spans="1:148" hidden="1">
      <c r="C321" s="28" t="str">
        <f t="shared" si="101"/>
        <v>Georgia-Pacific Camas</v>
      </c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F321" s="22" t="b">
        <f t="shared" si="102"/>
        <v>1</v>
      </c>
      <c r="EH321" s="168" t="e">
        <v>#N/A</v>
      </c>
      <c r="EI321" s="22" t="str">
        <f t="shared" si="103"/>
        <v>Fort James (CoGen)</v>
      </c>
      <c r="EJ321" s="168"/>
      <c r="EL321" s="168"/>
      <c r="EN321" s="168"/>
      <c r="EP321" s="134"/>
      <c r="ER321" s="31" t="str">
        <f t="shared" si="104"/>
        <v>Hide Row</v>
      </c>
    </row>
    <row r="322" spans="1:148" hidden="1">
      <c r="C322" s="28" t="str">
        <f t="shared" si="101"/>
        <v>Gemstate p99489</v>
      </c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F322" s="22" t="b">
        <f t="shared" si="102"/>
        <v>1</v>
      </c>
      <c r="EH322" s="168">
        <v>43</v>
      </c>
      <c r="EI322" s="22" t="str">
        <f t="shared" si="103"/>
        <v>Gem State (City of Idaho Falls)</v>
      </c>
      <c r="EJ322" s="168"/>
      <c r="EL322" s="168"/>
      <c r="EN322" s="168"/>
      <c r="EP322" s="134"/>
      <c r="ER322" s="31" t="str">
        <f t="shared" si="104"/>
        <v xml:space="preserve"> - </v>
      </c>
    </row>
    <row r="323" spans="1:148" s="25" customFormat="1" hidden="1">
      <c r="A323" s="8"/>
      <c r="B323" s="58"/>
      <c r="C323" s="28" t="str">
        <f t="shared" si="101"/>
        <v>Hermiston Purchase p99563</v>
      </c>
      <c r="D323" s="22"/>
      <c r="E323" s="108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108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108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108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108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108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108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108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108"/>
      <c r="DF323" s="82"/>
      <c r="DG323" s="82"/>
      <c r="DH323" s="82"/>
      <c r="DI323" s="82"/>
      <c r="DJ323" s="82"/>
      <c r="DK323" s="82"/>
      <c r="DL323" s="82"/>
      <c r="DM323" s="82"/>
      <c r="DN323" s="82"/>
      <c r="DO323" s="82"/>
      <c r="DP323" s="82"/>
      <c r="DQ323" s="82"/>
      <c r="DR323" s="108"/>
      <c r="DS323" s="82"/>
      <c r="DT323" s="82"/>
      <c r="DU323" s="82"/>
      <c r="DV323" s="82"/>
      <c r="DW323" s="82"/>
      <c r="DX323" s="82"/>
      <c r="DY323" s="82"/>
      <c r="DZ323" s="82"/>
      <c r="EA323" s="82"/>
      <c r="EB323" s="82"/>
      <c r="EC323" s="82"/>
      <c r="ED323" s="82"/>
      <c r="EE323" s="58"/>
      <c r="EF323" s="22" t="b">
        <f t="shared" si="102"/>
        <v>1</v>
      </c>
      <c r="EG323" s="87"/>
      <c r="EH323" s="168"/>
      <c r="EI323" s="58" t="str">
        <f t="shared" si="103"/>
        <v>Hermiston Purchase</v>
      </c>
      <c r="EJ323" s="168"/>
      <c r="EK323" s="58"/>
      <c r="EL323" s="168"/>
      <c r="EM323" s="58"/>
      <c r="EN323" s="168"/>
      <c r="EO323" s="58"/>
      <c r="EP323" s="87"/>
      <c r="EQ323" s="58"/>
      <c r="ER323" s="57"/>
    </row>
    <row r="324" spans="1:148" hidden="1">
      <c r="C324" s="28" t="str">
        <f t="shared" si="101"/>
        <v>Hurricane Purchase p393045</v>
      </c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F324" s="22" t="b">
        <f t="shared" si="102"/>
        <v>1</v>
      </c>
      <c r="EH324" s="168">
        <v>50</v>
      </c>
      <c r="EI324" s="22" t="str">
        <f t="shared" si="103"/>
        <v>Hurricane Purchase</v>
      </c>
      <c r="EJ324" s="168"/>
      <c r="EL324" s="168"/>
      <c r="EN324" s="168"/>
      <c r="EP324" s="134"/>
      <c r="ER324" s="31" t="str">
        <f t="shared" ref="ER324:ER338" si="105">IF(C56=C324,ER56,"Row mis-match")</f>
        <v xml:space="preserve"> - </v>
      </c>
    </row>
    <row r="325" spans="1:148" hidden="1">
      <c r="C325" s="28" t="str">
        <f t="shared" si="101"/>
        <v>IPP Purchase</v>
      </c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F325" s="22" t="b">
        <f t="shared" si="102"/>
        <v>1</v>
      </c>
      <c r="EH325" s="168">
        <v>55</v>
      </c>
      <c r="EI325" s="22" t="str">
        <f t="shared" si="103"/>
        <v>IPP Purchase</v>
      </c>
      <c r="EJ325" s="168"/>
      <c r="EL325" s="168"/>
      <c r="EN325" s="168"/>
      <c r="EP325" s="134"/>
      <c r="ER325" s="31" t="str">
        <f t="shared" si="105"/>
        <v xml:space="preserve"> - </v>
      </c>
    </row>
    <row r="326" spans="1:148" hidden="1">
      <c r="C326" s="28" t="str">
        <f t="shared" si="101"/>
        <v>MagCorp Reserves p510378</v>
      </c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F326" s="22" t="b">
        <f t="shared" si="102"/>
        <v>1</v>
      </c>
      <c r="EH326" s="168">
        <v>140</v>
      </c>
      <c r="EI326" s="22" t="str">
        <f t="shared" si="103"/>
        <v>US Magnesium Reserve</v>
      </c>
      <c r="EJ326" s="168"/>
      <c r="EL326" s="168"/>
      <c r="EN326" s="168"/>
      <c r="EP326" s="134"/>
      <c r="ER326" s="31" t="str">
        <f t="shared" si="105"/>
        <v xml:space="preserve"> - </v>
      </c>
    </row>
    <row r="327" spans="1:148" hidden="1">
      <c r="C327" s="28" t="str">
        <f t="shared" si="101"/>
        <v>Nucor p346856</v>
      </c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F327" s="22" t="b">
        <f t="shared" si="102"/>
        <v>1</v>
      </c>
      <c r="EH327" s="168">
        <v>90</v>
      </c>
      <c r="EI327" s="22" t="str">
        <f t="shared" si="103"/>
        <v>Nucor</v>
      </c>
      <c r="EJ327" s="168" t="e">
        <v>#N/A</v>
      </c>
      <c r="EK327" s="22" t="s">
        <v>116</v>
      </c>
      <c r="EL327" s="168"/>
      <c r="EN327" s="168"/>
      <c r="EP327" s="134"/>
      <c r="ER327" s="31" t="str">
        <f t="shared" si="105"/>
        <v xml:space="preserve"> - </v>
      </c>
    </row>
    <row r="328" spans="1:148" hidden="1">
      <c r="C328" s="28" t="str">
        <f t="shared" si="101"/>
        <v>P4 Production p137215/p145258</v>
      </c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F328" s="22" t="b">
        <f t="shared" si="102"/>
        <v>1</v>
      </c>
      <c r="EH328" s="168">
        <v>97</v>
      </c>
      <c r="EI328" s="22" t="str">
        <f t="shared" si="103"/>
        <v>P4 Production</v>
      </c>
      <c r="EJ328" s="168">
        <v>98</v>
      </c>
      <c r="EK328" t="s">
        <v>119</v>
      </c>
      <c r="EL328" s="168"/>
      <c r="EN328" s="168"/>
      <c r="EP328" s="134"/>
      <c r="ER328" s="31" t="str">
        <f t="shared" si="105"/>
        <v xml:space="preserve"> - </v>
      </c>
    </row>
    <row r="329" spans="1:148" hidden="1">
      <c r="C329" s="28" t="str">
        <f t="shared" si="101"/>
        <v>PGE Cove p83984</v>
      </c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F329" s="22" t="b">
        <f t="shared" si="102"/>
        <v>1</v>
      </c>
      <c r="EH329" s="168">
        <v>100</v>
      </c>
      <c r="EI329" s="22" t="str">
        <f t="shared" si="103"/>
        <v>PGE Cove</v>
      </c>
      <c r="EJ329" s="168"/>
      <c r="EL329" s="168"/>
      <c r="EN329" s="168"/>
      <c r="EP329" s="134"/>
      <c r="ER329" s="31" t="str">
        <f t="shared" si="105"/>
        <v xml:space="preserve"> - </v>
      </c>
    </row>
    <row r="330" spans="1:148" hidden="1">
      <c r="C330" s="28" t="str">
        <f t="shared" si="101"/>
        <v>Rock River Wind p100371</v>
      </c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F330" s="22" t="b">
        <f t="shared" si="102"/>
        <v>1</v>
      </c>
      <c r="EH330" s="168">
        <v>114</v>
      </c>
      <c r="EI330" s="22" t="str">
        <f t="shared" si="103"/>
        <v>Rock River I</v>
      </c>
      <c r="EJ330" s="168"/>
      <c r="EL330" s="168"/>
      <c r="EN330" s="168"/>
      <c r="EP330" s="134"/>
      <c r="ER330" s="31" t="str">
        <f t="shared" si="105"/>
        <v xml:space="preserve"> - </v>
      </c>
    </row>
    <row r="331" spans="1:148" hidden="1">
      <c r="C331" s="28" t="str">
        <f t="shared" si="101"/>
        <v>Small Purchases east</v>
      </c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F331" s="22" t="b">
        <f t="shared" si="102"/>
        <v>1</v>
      </c>
      <c r="EH331" s="168">
        <v>124</v>
      </c>
      <c r="EI331" s="22" t="str">
        <f t="shared" si="103"/>
        <v>Small Purchases east</v>
      </c>
      <c r="EJ331" s="168"/>
      <c r="EL331" s="168"/>
      <c r="EN331" s="168"/>
      <c r="EP331" s="134"/>
      <c r="ER331" s="31" t="str">
        <f t="shared" si="105"/>
        <v xml:space="preserve"> - </v>
      </c>
    </row>
    <row r="332" spans="1:148" hidden="1">
      <c r="C332" s="28" t="str">
        <f t="shared" si="101"/>
        <v>Small Purchases west</v>
      </c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F332" s="22" t="b">
        <f t="shared" si="102"/>
        <v>1</v>
      </c>
      <c r="EH332" s="168">
        <v>125</v>
      </c>
      <c r="EI332" s="22" t="str">
        <f t="shared" si="103"/>
        <v>Small Purchases west</v>
      </c>
      <c r="EJ332" s="168"/>
      <c r="EL332" s="168"/>
      <c r="EN332" s="168"/>
      <c r="EP332" s="134"/>
      <c r="ER332" s="31" t="str">
        <f t="shared" si="105"/>
        <v xml:space="preserve"> - </v>
      </c>
    </row>
    <row r="333" spans="1:148" hidden="1">
      <c r="C333" s="28" t="str">
        <f t="shared" si="101"/>
        <v>Three Buttes Wind p460457</v>
      </c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F333" s="22" t="b">
        <f t="shared" si="102"/>
        <v>1</v>
      </c>
      <c r="EH333" s="168">
        <v>132</v>
      </c>
      <c r="EI333" s="22" t="str">
        <f t="shared" si="103"/>
        <v>Three Buttes Wind</v>
      </c>
      <c r="EJ333" s="168"/>
      <c r="EL333" s="168"/>
      <c r="EN333" s="168"/>
      <c r="EP333" s="134"/>
      <c r="ER333" s="31" t="str">
        <f t="shared" si="105"/>
        <v xml:space="preserve"> - </v>
      </c>
    </row>
    <row r="334" spans="1:148" hidden="1">
      <c r="C334" s="28" t="str">
        <f t="shared" si="101"/>
        <v>Top of the World Wind p522807</v>
      </c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F334" s="22" t="b">
        <f t="shared" si="102"/>
        <v>1</v>
      </c>
      <c r="EH334" s="168">
        <v>134</v>
      </c>
      <c r="EI334" s="22" t="str">
        <f t="shared" si="103"/>
        <v>Top of the World Wind p522807</v>
      </c>
      <c r="EJ334" s="168"/>
      <c r="EL334" s="168"/>
      <c r="EN334" s="168"/>
      <c r="EP334" s="134"/>
      <c r="ER334" s="31" t="str">
        <f t="shared" si="105"/>
        <v xml:space="preserve"> - </v>
      </c>
    </row>
    <row r="335" spans="1:148" hidden="1">
      <c r="C335" s="28" t="str">
        <f t="shared" si="101"/>
        <v>Tri-State Purchase p27057</v>
      </c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F335" s="22" t="b">
        <f t="shared" si="102"/>
        <v>1</v>
      </c>
      <c r="EH335" s="168">
        <v>135</v>
      </c>
      <c r="EI335" s="22" t="str">
        <f t="shared" si="103"/>
        <v>Tri-State Purchase</v>
      </c>
      <c r="EJ335" s="168"/>
      <c r="EL335" s="168"/>
      <c r="EN335" s="168"/>
      <c r="EP335" s="134"/>
      <c r="ER335" s="31" t="str">
        <f t="shared" si="105"/>
        <v xml:space="preserve"> - </v>
      </c>
    </row>
    <row r="336" spans="1:148" hidden="1">
      <c r="C336" s="28" t="str">
        <f t="shared" si="101"/>
        <v>UAMPS p1626656-7</v>
      </c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F336" s="22" t="b">
        <f t="shared" si="102"/>
        <v>1</v>
      </c>
      <c r="EH336" s="168">
        <v>136</v>
      </c>
      <c r="EI336" s="22" t="str">
        <f t="shared" si="103"/>
        <v>UAMPS p1626656</v>
      </c>
      <c r="EJ336" s="168">
        <v>137</v>
      </c>
      <c r="EK336" s="22" t="str">
        <f>EK68</f>
        <v>UAMPS p1626657</v>
      </c>
      <c r="EL336" s="168"/>
      <c r="EN336" s="168"/>
      <c r="EP336" s="134"/>
      <c r="ER336" s="31" t="str">
        <f t="shared" si="105"/>
        <v xml:space="preserve"> - </v>
      </c>
    </row>
    <row r="337" spans="2:152" hidden="1">
      <c r="C337" s="28" t="str">
        <f t="shared" si="101"/>
        <v>UMPA p1625961</v>
      </c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F337" s="22" t="b">
        <f t="shared" si="102"/>
        <v>1</v>
      </c>
      <c r="EH337" s="168">
        <v>139</v>
      </c>
      <c r="EI337" s="22" t="str">
        <f t="shared" si="103"/>
        <v>UMPA p1625961</v>
      </c>
      <c r="EJ337" s="168"/>
      <c r="EL337" s="168"/>
      <c r="EN337" s="168"/>
      <c r="EP337" s="134"/>
      <c r="ER337" s="31" t="str">
        <f t="shared" si="105"/>
        <v xml:space="preserve"> - </v>
      </c>
    </row>
    <row r="338" spans="2:152" ht="15" hidden="1">
      <c r="C338" s="28" t="str">
        <f t="shared" si="101"/>
        <v>Wolverine Creek Wind p244520</v>
      </c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  <c r="AX338" s="171"/>
      <c r="AY338" s="171"/>
      <c r="AZ338" s="171"/>
      <c r="BA338" s="171"/>
      <c r="BB338" s="171"/>
      <c r="BC338" s="171"/>
      <c r="BD338" s="171"/>
      <c r="BE338" s="171"/>
      <c r="BF338" s="171"/>
      <c r="BG338" s="171"/>
      <c r="BH338" s="171"/>
      <c r="BI338" s="171"/>
      <c r="BJ338" s="171"/>
      <c r="BK338" s="171"/>
      <c r="BL338" s="171"/>
      <c r="BM338" s="171"/>
      <c r="BN338" s="171"/>
      <c r="BO338" s="171"/>
      <c r="BP338" s="171"/>
      <c r="BQ338" s="171"/>
      <c r="BR338" s="171"/>
      <c r="BS338" s="171"/>
      <c r="BT338" s="171"/>
      <c r="BU338" s="171"/>
      <c r="BV338" s="171"/>
      <c r="BW338" s="171"/>
      <c r="BX338" s="171"/>
      <c r="BY338" s="171"/>
      <c r="BZ338" s="171"/>
      <c r="CA338" s="171"/>
      <c r="CB338" s="171"/>
      <c r="CC338" s="171"/>
      <c r="CD338" s="171"/>
      <c r="CE338" s="171"/>
      <c r="CF338" s="171"/>
      <c r="CG338" s="171"/>
      <c r="CH338" s="171"/>
      <c r="CI338" s="171"/>
      <c r="CJ338" s="171"/>
      <c r="CK338" s="171"/>
      <c r="CL338" s="171"/>
      <c r="CM338" s="171"/>
      <c r="CN338" s="171"/>
      <c r="CO338" s="171"/>
      <c r="CP338" s="171"/>
      <c r="CQ338" s="171"/>
      <c r="CR338" s="171"/>
      <c r="CS338" s="171"/>
      <c r="CT338" s="171"/>
      <c r="CU338" s="171"/>
      <c r="CV338" s="171"/>
      <c r="CW338" s="171"/>
      <c r="CX338" s="171"/>
      <c r="CY338" s="171"/>
      <c r="CZ338" s="171"/>
      <c r="DA338" s="171"/>
      <c r="DB338" s="171"/>
      <c r="DC338" s="171"/>
      <c r="DD338" s="171"/>
      <c r="DE338" s="171"/>
      <c r="DF338" s="171"/>
      <c r="DG338" s="171"/>
      <c r="DH338" s="171"/>
      <c r="DI338" s="171"/>
      <c r="DJ338" s="171"/>
      <c r="DK338" s="171"/>
      <c r="DL338" s="171"/>
      <c r="DM338" s="171"/>
      <c r="DN338" s="171"/>
      <c r="DO338" s="171"/>
      <c r="DP338" s="171"/>
      <c r="DQ338" s="171"/>
      <c r="DR338" s="171"/>
      <c r="DS338" s="171"/>
      <c r="DT338" s="171"/>
      <c r="DU338" s="171"/>
      <c r="DV338" s="171"/>
      <c r="DW338" s="171"/>
      <c r="DX338" s="171"/>
      <c r="DY338" s="171"/>
      <c r="DZ338" s="171"/>
      <c r="EA338" s="171"/>
      <c r="EB338" s="171"/>
      <c r="EC338" s="171"/>
      <c r="ED338" s="171"/>
      <c r="EF338" s="22" t="b">
        <f t="shared" si="102"/>
        <v>1</v>
      </c>
      <c r="EH338" s="168">
        <v>150</v>
      </c>
      <c r="EI338" s="22" t="str">
        <f t="shared" si="103"/>
        <v>Wolverine Creek</v>
      </c>
      <c r="EJ338" s="168"/>
      <c r="EL338" s="168"/>
      <c r="EN338" s="168"/>
      <c r="EP338" s="134"/>
      <c r="ER338" s="31" t="str">
        <f t="shared" si="105"/>
        <v xml:space="preserve"> - </v>
      </c>
    </row>
    <row r="339" spans="2:152" hidden="1">
      <c r="C339" s="2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</row>
    <row r="340" spans="2:152" hidden="1">
      <c r="B340" s="22" t="s">
        <v>137</v>
      </c>
      <c r="C340" s="2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</row>
    <row r="341" spans="2:152" hidden="1">
      <c r="C341" s="2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</row>
    <row r="342" spans="2:152" hidden="1">
      <c r="B342" s="24" t="s">
        <v>140</v>
      </c>
      <c r="C342" s="53"/>
      <c r="E342" s="220"/>
      <c r="F342" s="221"/>
      <c r="G342" s="221"/>
      <c r="H342" s="221"/>
      <c r="I342" s="221"/>
      <c r="J342" s="221"/>
      <c r="K342" s="221"/>
      <c r="L342" s="221"/>
      <c r="M342" s="221"/>
      <c r="N342" s="221"/>
      <c r="O342" s="221"/>
      <c r="P342" s="221"/>
      <c r="Q342" s="221"/>
      <c r="R342" s="220"/>
      <c r="S342" s="221"/>
      <c r="T342" s="221"/>
      <c r="U342" s="221"/>
      <c r="V342" s="221"/>
      <c r="W342" s="221"/>
      <c r="X342" s="221"/>
      <c r="Y342" s="221"/>
      <c r="Z342" s="221"/>
      <c r="AA342" s="221"/>
      <c r="AB342" s="221"/>
      <c r="AC342" s="221"/>
      <c r="AD342" s="221"/>
      <c r="AE342" s="220"/>
      <c r="AF342" s="221"/>
      <c r="AG342" s="221"/>
      <c r="AH342" s="221"/>
      <c r="AI342" s="221"/>
      <c r="AJ342" s="221"/>
      <c r="AK342" s="221"/>
      <c r="AL342" s="221"/>
      <c r="AM342" s="221"/>
      <c r="AN342" s="221"/>
      <c r="AO342" s="221"/>
      <c r="AP342" s="221"/>
      <c r="AQ342" s="221"/>
      <c r="AR342" s="220"/>
      <c r="AS342" s="221"/>
      <c r="AT342" s="221"/>
      <c r="AU342" s="221"/>
      <c r="AV342" s="221"/>
      <c r="AW342" s="221"/>
      <c r="AX342" s="221"/>
      <c r="AY342" s="221"/>
      <c r="AZ342" s="221"/>
      <c r="BA342" s="221"/>
      <c r="BB342" s="221"/>
      <c r="BC342" s="221"/>
      <c r="BD342" s="221"/>
      <c r="BE342" s="220"/>
      <c r="BF342" s="221"/>
      <c r="BG342" s="221"/>
      <c r="BH342" s="221"/>
      <c r="BI342" s="221"/>
      <c r="BJ342" s="221"/>
      <c r="BK342" s="221"/>
      <c r="BL342" s="221"/>
      <c r="BM342" s="221"/>
      <c r="BN342" s="221"/>
      <c r="BO342" s="221"/>
      <c r="BP342" s="221"/>
      <c r="BQ342" s="221"/>
      <c r="BR342" s="220"/>
      <c r="BS342" s="221"/>
      <c r="BT342" s="221"/>
      <c r="BU342" s="221"/>
      <c r="BV342" s="221"/>
      <c r="BW342" s="221"/>
      <c r="BX342" s="221"/>
      <c r="BY342" s="221"/>
      <c r="BZ342" s="221"/>
      <c r="CA342" s="221"/>
      <c r="CB342" s="221"/>
      <c r="CC342" s="221"/>
      <c r="CD342" s="221"/>
      <c r="CE342" s="220"/>
      <c r="CF342" s="221"/>
      <c r="CG342" s="221"/>
      <c r="CH342" s="221"/>
      <c r="CI342" s="221"/>
      <c r="CJ342" s="221"/>
      <c r="CK342" s="221"/>
      <c r="CL342" s="221"/>
      <c r="CM342" s="221"/>
      <c r="CN342" s="221"/>
      <c r="CO342" s="221"/>
      <c r="CP342" s="221"/>
      <c r="CQ342" s="221"/>
      <c r="CR342" s="220"/>
      <c r="CS342" s="221"/>
      <c r="CT342" s="221"/>
      <c r="CU342" s="221"/>
      <c r="CV342" s="221"/>
      <c r="CW342" s="221"/>
      <c r="CX342" s="221"/>
      <c r="CY342" s="221"/>
      <c r="CZ342" s="221"/>
      <c r="DA342" s="221"/>
      <c r="DB342" s="221"/>
      <c r="DC342" s="221"/>
      <c r="DD342" s="221"/>
      <c r="DE342" s="220"/>
      <c r="DF342" s="221"/>
      <c r="DG342" s="221"/>
      <c r="DH342" s="221"/>
      <c r="DI342" s="221"/>
      <c r="DJ342" s="221"/>
      <c r="DK342" s="221"/>
      <c r="DL342" s="221"/>
      <c r="DM342" s="221"/>
      <c r="DN342" s="221"/>
      <c r="DO342" s="221"/>
      <c r="DP342" s="221"/>
      <c r="DQ342" s="221"/>
      <c r="DR342" s="220"/>
      <c r="DS342" s="221"/>
      <c r="DT342" s="221"/>
      <c r="DU342" s="221"/>
      <c r="DV342" s="221"/>
      <c r="DW342" s="221"/>
      <c r="DX342" s="221"/>
      <c r="DY342" s="221"/>
      <c r="DZ342" s="221"/>
      <c r="EA342" s="221"/>
      <c r="EB342" s="221"/>
      <c r="EC342" s="221"/>
      <c r="ED342" s="221"/>
    </row>
    <row r="343" spans="2:152" hidden="1">
      <c r="C343" s="28" t="str">
        <f>C75</f>
        <v>Avoided Cost Resource</v>
      </c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F343" s="22" t="b">
        <f>C75=C343</f>
        <v>1</v>
      </c>
      <c r="EH343" s="168">
        <v>5</v>
      </c>
      <c r="EI343" s="192" t="str">
        <f>EI75</f>
        <v>Avoided Cost Resource</v>
      </c>
      <c r="EJ343" s="168" t="e">
        <v>#N/A</v>
      </c>
      <c r="EK343" s="192" t="str">
        <f>EK75</f>
        <v>Not Used</v>
      </c>
      <c r="EL343" s="168" t="e">
        <v>#N/A</v>
      </c>
      <c r="EM343" s="192" t="str">
        <f>EM75</f>
        <v>Not Used</v>
      </c>
      <c r="EN343" s="168" t="e">
        <v>#N/A</v>
      </c>
      <c r="EO343" s="192" t="str">
        <f>EO75</f>
        <v>Not Used</v>
      </c>
      <c r="EP343" s="24"/>
    </row>
    <row r="344" spans="2:152" hidden="1"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  <c r="DP344" s="82"/>
      <c r="DQ344" s="82"/>
      <c r="DR344" s="82"/>
      <c r="DS344" s="82"/>
      <c r="DT344" s="82"/>
      <c r="DU344" s="82"/>
      <c r="DV344" s="82"/>
      <c r="DW344" s="82"/>
      <c r="DX344" s="82"/>
      <c r="DY344" s="82"/>
      <c r="DZ344" s="82"/>
      <c r="EA344" s="82"/>
      <c r="EB344" s="82"/>
      <c r="EC344" s="82"/>
      <c r="ED344" s="82"/>
    </row>
    <row r="345" spans="2:152" hidden="1">
      <c r="C345" s="53" t="str">
        <f t="shared" ref="C345:C353" si="106">C77</f>
        <v>Potential QFs  - BPA NITS</v>
      </c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F345" s="22" t="b">
        <f t="shared" ref="EF345:EF353" si="107">C77=C345</f>
        <v>1</v>
      </c>
      <c r="EH345" s="168">
        <v>106</v>
      </c>
      <c r="EI345" s="192" t="str">
        <f t="shared" ref="EI345:EI353" si="108">EI77</f>
        <v>QF - BPA NITS</v>
      </c>
      <c r="EJ345" s="168" t="e">
        <v>#N/A</v>
      </c>
      <c r="EK345" s="192" t="str">
        <f t="shared" ref="EK345:EK353" si="109">EK77</f>
        <v>Not used</v>
      </c>
      <c r="EL345" s="168" t="e">
        <v>#N/A</v>
      </c>
      <c r="EM345" s="192" t="str">
        <f t="shared" ref="EM345:EM353" si="110">EM77</f>
        <v>Not used</v>
      </c>
      <c r="EN345" s="168" t="e">
        <v>#N/A</v>
      </c>
      <c r="EO345" s="192" t="str">
        <f t="shared" ref="EO345:EO353" si="111">EO77</f>
        <v>Not used</v>
      </c>
      <c r="EP345" s="168" t="e">
        <v>#N/A</v>
      </c>
      <c r="EQ345" s="192" t="str">
        <f t="shared" ref="EQ345:EQ353" si="112">EQ77</f>
        <v>Not used</v>
      </c>
      <c r="ER345" s="31" t="str">
        <f t="shared" ref="ER345:ER353" si="113">IF(C77=C345,ER77,"Row mis-match")</f>
        <v xml:space="preserve"> - </v>
      </c>
      <c r="ES345" s="168" t="e">
        <v>#N/A</v>
      </c>
      <c r="ET345" s="192" t="str">
        <f t="shared" ref="ET345:ET351" si="114">ET77</f>
        <v>Not used</v>
      </c>
      <c r="EU345" s="168" t="e">
        <v>#N/A</v>
      </c>
      <c r="EV345" s="192" t="str">
        <f t="shared" ref="EV345:EV351" si="115">EV77</f>
        <v>Not used</v>
      </c>
    </row>
    <row r="346" spans="2:152" hidden="1">
      <c r="C346" s="53" t="str">
        <f t="shared" si="106"/>
        <v>Potential QFs  - Central Oregon</v>
      </c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F346" s="22" t="b">
        <f t="shared" si="107"/>
        <v>1</v>
      </c>
      <c r="EH346" s="168">
        <v>107</v>
      </c>
      <c r="EI346" s="192" t="str">
        <f t="shared" si="108"/>
        <v>QF - Central Oregon</v>
      </c>
      <c r="EJ346" s="168" t="e">
        <v>#N/A</v>
      </c>
      <c r="EK346" s="192" t="str">
        <f t="shared" si="109"/>
        <v>Not used</v>
      </c>
      <c r="EL346" s="168" t="e">
        <v>#N/A</v>
      </c>
      <c r="EM346" s="192" t="str">
        <f t="shared" si="110"/>
        <v>Not used</v>
      </c>
      <c r="EN346" s="168" t="e">
        <v>#N/A</v>
      </c>
      <c r="EO346" s="192" t="str">
        <f t="shared" si="111"/>
        <v>Not used</v>
      </c>
      <c r="EP346" s="168" t="e">
        <v>#N/A</v>
      </c>
      <c r="EQ346" s="192" t="str">
        <f t="shared" si="112"/>
        <v>Not used</v>
      </c>
      <c r="ER346" s="31" t="str">
        <f t="shared" si="113"/>
        <v xml:space="preserve"> - </v>
      </c>
      <c r="ES346" s="168" t="e">
        <v>#N/A</v>
      </c>
      <c r="ET346" s="192" t="str">
        <f t="shared" si="114"/>
        <v>Not used</v>
      </c>
      <c r="EU346" s="168" t="e">
        <v>#N/A</v>
      </c>
      <c r="EV346" s="192" t="str">
        <f t="shared" si="115"/>
        <v>Not used</v>
      </c>
    </row>
    <row r="347" spans="2:152" hidden="1">
      <c r="C347" s="53" t="str">
        <f t="shared" si="106"/>
        <v>Potential QFs  - Clover</v>
      </c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F347" s="22" t="b">
        <f t="shared" si="107"/>
        <v>1</v>
      </c>
      <c r="EH347" s="168">
        <v>108</v>
      </c>
      <c r="EI347" s="192" t="str">
        <f t="shared" si="108"/>
        <v>QF - Clover</v>
      </c>
      <c r="EJ347" s="168" t="e">
        <v>#N/A</v>
      </c>
      <c r="EK347" s="192" t="str">
        <f t="shared" si="109"/>
        <v>Not used</v>
      </c>
      <c r="EL347" s="168" t="e">
        <v>#N/A</v>
      </c>
      <c r="EM347" s="192" t="str">
        <f t="shared" si="110"/>
        <v>Not used</v>
      </c>
      <c r="EN347" s="168" t="e">
        <v>#N/A</v>
      </c>
      <c r="EO347" s="192" t="str">
        <f t="shared" si="111"/>
        <v>Not used</v>
      </c>
      <c r="EP347" s="168" t="e">
        <v>#N/A</v>
      </c>
      <c r="EQ347" s="192" t="str">
        <f t="shared" si="112"/>
        <v>Not used</v>
      </c>
      <c r="ER347" s="31" t="str">
        <f t="shared" si="113"/>
        <v xml:space="preserve"> - </v>
      </c>
      <c r="ES347" s="168" t="e">
        <v>#N/A</v>
      </c>
      <c r="ET347" s="192" t="str">
        <f t="shared" si="114"/>
        <v>Not used</v>
      </c>
      <c r="EU347" s="168" t="e">
        <v>#N/A</v>
      </c>
      <c r="EV347" s="192" t="str">
        <f t="shared" si="115"/>
        <v>Not used</v>
      </c>
    </row>
    <row r="348" spans="2:152" hidden="1">
      <c r="C348" s="53" t="str">
        <f t="shared" si="106"/>
        <v>Potential QFs  - Goshen</v>
      </c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F348" s="22" t="b">
        <f t="shared" si="107"/>
        <v>1</v>
      </c>
      <c r="EH348" s="168">
        <v>109</v>
      </c>
      <c r="EI348" s="192" t="str">
        <f t="shared" si="108"/>
        <v>QF - Goshen</v>
      </c>
      <c r="EJ348" s="168" t="e">
        <v>#N/A</v>
      </c>
      <c r="EK348" s="192" t="str">
        <f t="shared" si="109"/>
        <v>Not Used</v>
      </c>
      <c r="EL348" s="168" t="e">
        <v>#N/A</v>
      </c>
      <c r="EM348" s="192" t="str">
        <f t="shared" si="110"/>
        <v>Not used</v>
      </c>
      <c r="EN348" s="168" t="e">
        <v>#N/A</v>
      </c>
      <c r="EO348" s="192" t="str">
        <f t="shared" si="111"/>
        <v>Not used</v>
      </c>
      <c r="EP348" s="168" t="e">
        <v>#N/A</v>
      </c>
      <c r="EQ348" s="192" t="str">
        <f t="shared" si="112"/>
        <v>Not used</v>
      </c>
      <c r="ER348" s="31" t="str">
        <f t="shared" si="113"/>
        <v xml:space="preserve"> - </v>
      </c>
      <c r="ES348" s="168" t="e">
        <v>#N/A</v>
      </c>
      <c r="ET348" s="192" t="str">
        <f t="shared" si="114"/>
        <v>Not used</v>
      </c>
      <c r="EU348" s="168" t="e">
        <v>#N/A</v>
      </c>
      <c r="EV348" s="192" t="str">
        <f t="shared" si="115"/>
        <v>Not used</v>
      </c>
    </row>
    <row r="349" spans="2:152" hidden="1">
      <c r="C349" s="53" t="str">
        <f t="shared" si="106"/>
        <v>Potential QFs  - Utah North</v>
      </c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F349" s="22" t="b">
        <f t="shared" si="107"/>
        <v>1</v>
      </c>
      <c r="EH349" s="168">
        <v>110</v>
      </c>
      <c r="EI349" s="192" t="str">
        <f t="shared" si="108"/>
        <v>QF - Utah North</v>
      </c>
      <c r="EJ349" s="168" t="e">
        <v>#N/A</v>
      </c>
      <c r="EK349" s="192" t="str">
        <f t="shared" si="109"/>
        <v>Not Used</v>
      </c>
      <c r="EL349" s="168" t="e">
        <v>#N/A</v>
      </c>
      <c r="EM349" s="192" t="str">
        <f t="shared" si="110"/>
        <v>Not used</v>
      </c>
      <c r="EN349" s="168" t="e">
        <v>#N/A</v>
      </c>
      <c r="EO349" s="192" t="str">
        <f t="shared" si="111"/>
        <v>Not used</v>
      </c>
      <c r="EP349" s="168" t="e">
        <v>#N/A</v>
      </c>
      <c r="EQ349" s="192" t="str">
        <f t="shared" si="112"/>
        <v>Not used</v>
      </c>
      <c r="ER349" s="31" t="str">
        <f t="shared" si="113"/>
        <v xml:space="preserve"> - </v>
      </c>
      <c r="ES349" s="168" t="e">
        <v>#N/A</v>
      </c>
      <c r="ET349" s="192" t="str">
        <f t="shared" si="114"/>
        <v>Not used</v>
      </c>
      <c r="EU349" s="168" t="e">
        <v>#N/A</v>
      </c>
      <c r="EV349" s="192" t="str">
        <f t="shared" si="115"/>
        <v>Not used</v>
      </c>
    </row>
    <row r="350" spans="2:152" hidden="1">
      <c r="C350" s="53" t="str">
        <f t="shared" si="106"/>
        <v>Potential QFs  - Utah South</v>
      </c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F350" s="22" t="b">
        <f t="shared" si="107"/>
        <v>1</v>
      </c>
      <c r="EH350" s="168">
        <v>111</v>
      </c>
      <c r="EI350" s="192" t="str">
        <f t="shared" si="108"/>
        <v>QF - Utah South</v>
      </c>
      <c r="EJ350" s="168" t="e">
        <v>#N/A</v>
      </c>
      <c r="EK350" s="192" t="str">
        <f t="shared" si="109"/>
        <v>Not used</v>
      </c>
      <c r="EL350" s="168" t="e">
        <v>#N/A</v>
      </c>
      <c r="EM350" s="192" t="str">
        <f t="shared" si="110"/>
        <v>Not used</v>
      </c>
      <c r="EN350" s="168" t="e">
        <v>#N/A</v>
      </c>
      <c r="EO350" s="192" t="str">
        <f t="shared" si="111"/>
        <v>Not used</v>
      </c>
      <c r="EP350" s="168" t="e">
        <v>#N/A</v>
      </c>
      <c r="EQ350" s="192" t="str">
        <f t="shared" si="112"/>
        <v>Not used</v>
      </c>
      <c r="ER350" s="31" t="str">
        <f t="shared" si="113"/>
        <v xml:space="preserve"> - </v>
      </c>
      <c r="ES350" s="168" t="e">
        <v>#N/A</v>
      </c>
      <c r="ET350" s="192" t="str">
        <f t="shared" si="114"/>
        <v>Not used</v>
      </c>
      <c r="EU350" s="168" t="e">
        <v>#N/A</v>
      </c>
      <c r="EV350" s="192" t="str">
        <f t="shared" si="115"/>
        <v>Not used</v>
      </c>
    </row>
    <row r="351" spans="2:152" hidden="1">
      <c r="C351" s="53" t="str">
        <f t="shared" si="106"/>
        <v>Potential QFs  - West Main</v>
      </c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F351" s="22" t="b">
        <f t="shared" si="107"/>
        <v>1</v>
      </c>
      <c r="EH351" s="168">
        <v>112</v>
      </c>
      <c r="EI351" s="192" t="str">
        <f t="shared" si="108"/>
        <v>QF - West Main</v>
      </c>
      <c r="EJ351" s="168" t="e">
        <v>#N/A</v>
      </c>
      <c r="EK351" s="192" t="str">
        <f t="shared" si="109"/>
        <v>QF - 224 - OR - Solar</v>
      </c>
      <c r="EL351" s="168" t="e">
        <v>#N/A</v>
      </c>
      <c r="EM351" s="192" t="str">
        <f t="shared" si="110"/>
        <v>Not used</v>
      </c>
      <c r="EN351" s="168" t="e">
        <v>#N/A</v>
      </c>
      <c r="EO351" s="192" t="str">
        <f t="shared" si="111"/>
        <v>Not used</v>
      </c>
      <c r="EP351" s="168" t="e">
        <v>#N/A</v>
      </c>
      <c r="EQ351" s="192" t="str">
        <f t="shared" si="112"/>
        <v>Not used</v>
      </c>
      <c r="ER351" s="31" t="str">
        <f t="shared" si="113"/>
        <v xml:space="preserve"> - </v>
      </c>
      <c r="ES351" s="168" t="e">
        <v>#N/A</v>
      </c>
      <c r="ET351" s="192" t="str">
        <f t="shared" si="114"/>
        <v>Not used</v>
      </c>
      <c r="EU351" s="168" t="e">
        <v>#N/A</v>
      </c>
      <c r="EV351" s="192" t="str">
        <f t="shared" si="115"/>
        <v>Not used</v>
      </c>
    </row>
    <row r="352" spans="2:152" hidden="1">
      <c r="C352" s="53" t="str">
        <f t="shared" si="106"/>
        <v>Potential QFs  - Wyoming Northeast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F352" s="22" t="b">
        <f t="shared" si="107"/>
        <v>1</v>
      </c>
      <c r="EH352" s="168">
        <v>113</v>
      </c>
      <c r="EI352" s="192" t="str">
        <f t="shared" si="108"/>
        <v>QF - Wyoming Northeast</v>
      </c>
      <c r="EJ352" s="168" t="e">
        <v>#N/A</v>
      </c>
      <c r="EK352" s="192" t="str">
        <f t="shared" si="109"/>
        <v>Not Used</v>
      </c>
      <c r="EL352" s="168" t="e">
        <v>#N/A</v>
      </c>
      <c r="EM352" s="192" t="str">
        <f t="shared" si="110"/>
        <v>Not Used</v>
      </c>
      <c r="EN352" s="168" t="e">
        <v>#N/A</v>
      </c>
      <c r="EO352" s="192" t="str">
        <f t="shared" si="111"/>
        <v>Not used</v>
      </c>
      <c r="EP352" s="168" t="e">
        <v>#N/A</v>
      </c>
      <c r="EQ352" s="192" t="str">
        <f t="shared" si="112"/>
        <v>Not Used</v>
      </c>
      <c r="ER352" s="31" t="str">
        <f t="shared" si="113"/>
        <v xml:space="preserve"> - </v>
      </c>
    </row>
    <row r="353" spans="2:148" hidden="1">
      <c r="C353" s="53" t="str">
        <f t="shared" si="106"/>
        <v>Potential QFs t used</v>
      </c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F353" s="22" t="b">
        <f t="shared" si="107"/>
        <v>1</v>
      </c>
      <c r="EH353" s="168" t="e">
        <v>#N/A</v>
      </c>
      <c r="EI353" s="192" t="str">
        <f t="shared" si="108"/>
        <v>Not used</v>
      </c>
      <c r="EJ353" s="168" t="e">
        <v>#N/A</v>
      </c>
      <c r="EK353" s="192" t="str">
        <f t="shared" si="109"/>
        <v>Not used</v>
      </c>
      <c r="EL353" s="168" t="e">
        <v>#N/A</v>
      </c>
      <c r="EM353" s="192" t="str">
        <f t="shared" si="110"/>
        <v>Not used</v>
      </c>
      <c r="EN353" s="168" t="e">
        <v>#N/A</v>
      </c>
      <c r="EO353" s="192" t="str">
        <f t="shared" si="111"/>
        <v>Not used</v>
      </c>
      <c r="EP353" s="168" t="e">
        <v>#N/A</v>
      </c>
      <c r="EQ353" s="192" t="str">
        <f t="shared" si="112"/>
        <v>Not Used</v>
      </c>
      <c r="ER353" s="31" t="str">
        <f t="shared" si="113"/>
        <v>Hide Row</v>
      </c>
    </row>
    <row r="354" spans="2:148" hidden="1">
      <c r="C354" s="53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H354" s="168"/>
      <c r="EJ354" s="168"/>
      <c r="EL354" s="168"/>
      <c r="EN354" s="168"/>
      <c r="EP354" s="168"/>
    </row>
    <row r="355" spans="2:148" hidden="1">
      <c r="B355" s="24"/>
      <c r="C355" s="53" t="str">
        <f t="shared" ref="C355:C360" si="116">C87</f>
        <v>QF California</v>
      </c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F355" s="22" t="b">
        <f t="shared" ref="EF355:EF360" si="117">C87=C355</f>
        <v>1</v>
      </c>
      <c r="EH355" s="168">
        <v>19</v>
      </c>
      <c r="EI355" s="22" t="str">
        <f t="shared" ref="EI355:EI360" si="118">EI87</f>
        <v>California Post-Merger Pre-MSP QF</v>
      </c>
      <c r="EJ355" s="168">
        <v>20</v>
      </c>
      <c r="EK355" s="22" t="str">
        <f t="shared" ref="EK355:EK360" si="119">EK87</f>
        <v>California Post-MSP QF</v>
      </c>
      <c r="EL355" s="168">
        <v>21</v>
      </c>
      <c r="EM355" s="22" t="str">
        <f t="shared" ref="EM355:EM360" si="120">EM87</f>
        <v>California Pre-Merger QF</v>
      </c>
      <c r="EN355" s="168" t="e">
        <v>#N/A</v>
      </c>
      <c r="EO355" s="22">
        <f t="shared" ref="EO355:EO360" si="121">EO87</f>
        <v>0</v>
      </c>
      <c r="EP355" s="168" t="e">
        <v>#N/A</v>
      </c>
      <c r="EQ355" s="22">
        <f t="shared" ref="EQ355:EQ360" si="122">EQ87</f>
        <v>0</v>
      </c>
      <c r="ER355" s="31" t="str">
        <f t="shared" ref="ER355:ER360" si="123">IF(C87=C355,ER87,"Row mis-match")</f>
        <v xml:space="preserve"> - </v>
      </c>
    </row>
    <row r="356" spans="2:148" hidden="1">
      <c r="B356" s="24"/>
      <c r="C356" s="53" t="str">
        <f t="shared" si="116"/>
        <v>QF Idaho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F356" s="22" t="b">
        <f t="shared" si="117"/>
        <v>1</v>
      </c>
      <c r="EH356" s="168">
        <v>52</v>
      </c>
      <c r="EI356" s="22" t="str">
        <f t="shared" si="118"/>
        <v>Idaho Post-Merger Pre-MSP QF</v>
      </c>
      <c r="EJ356" s="168">
        <v>53</v>
      </c>
      <c r="EK356" s="22" t="str">
        <f t="shared" si="119"/>
        <v>Idaho Post-MSP QF</v>
      </c>
      <c r="EL356" s="168">
        <v>54</v>
      </c>
      <c r="EM356" s="22" t="str">
        <f t="shared" si="120"/>
        <v>Idaho Pre-Merger QF</v>
      </c>
      <c r="EN356" s="168" t="e">
        <v>#N/A</v>
      </c>
      <c r="EO356" s="22">
        <f t="shared" si="121"/>
        <v>0</v>
      </c>
      <c r="EP356" s="168" t="e">
        <v>#N/A</v>
      </c>
      <c r="EQ356" s="22">
        <f t="shared" si="122"/>
        <v>0</v>
      </c>
      <c r="ER356" s="31" t="str">
        <f t="shared" si="123"/>
        <v xml:space="preserve"> - </v>
      </c>
    </row>
    <row r="357" spans="2:148" hidden="1">
      <c r="B357" s="24"/>
      <c r="C357" s="53" t="str">
        <f t="shared" si="116"/>
        <v>QF Oregon</v>
      </c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F357" s="22" t="b">
        <f t="shared" si="117"/>
        <v>1</v>
      </c>
      <c r="EH357" s="168">
        <v>91</v>
      </c>
      <c r="EI357" s="22" t="str">
        <f t="shared" si="118"/>
        <v>Oregon Post-Merger Pre-MSP QF</v>
      </c>
      <c r="EJ357" s="168">
        <v>92</v>
      </c>
      <c r="EK357" s="22" t="str">
        <f t="shared" si="119"/>
        <v>Oregon Post-MSP QF</v>
      </c>
      <c r="EL357" s="168">
        <v>94</v>
      </c>
      <c r="EM357" s="22" t="str">
        <f t="shared" si="120"/>
        <v>Oregon Pre-Merger QF</v>
      </c>
      <c r="EN357" s="168">
        <v>93</v>
      </c>
      <c r="EO357" s="22" t="str">
        <f t="shared" si="121"/>
        <v>Oregon Post-MSP Solar QF</v>
      </c>
      <c r="EP357" s="168" t="e">
        <v>#N/A</v>
      </c>
      <c r="EQ357" s="22">
        <f t="shared" si="122"/>
        <v>0</v>
      </c>
      <c r="ER357" s="31" t="str">
        <f t="shared" si="123"/>
        <v xml:space="preserve"> - </v>
      </c>
    </row>
    <row r="358" spans="2:148" hidden="1">
      <c r="B358" s="24"/>
      <c r="C358" s="53" t="str">
        <f t="shared" si="116"/>
        <v>QF Utah</v>
      </c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F358" s="22" t="b">
        <f t="shared" si="117"/>
        <v>1</v>
      </c>
      <c r="EH358" s="168">
        <v>142</v>
      </c>
      <c r="EI358" s="22" t="str">
        <f t="shared" si="118"/>
        <v>Utah Post-Merger Pre-MSP QF</v>
      </c>
      <c r="EJ358" s="168">
        <v>143</v>
      </c>
      <c r="EK358" s="22" t="str">
        <f t="shared" si="119"/>
        <v>Utah Post-MSP QF</v>
      </c>
      <c r="EL358" s="168">
        <v>145</v>
      </c>
      <c r="EM358" s="22" t="str">
        <f t="shared" si="120"/>
        <v>Utah Pre-Merger QF</v>
      </c>
      <c r="EN358" s="168" t="e">
        <v>#N/A</v>
      </c>
      <c r="EO358" s="22">
        <f t="shared" si="121"/>
        <v>0</v>
      </c>
      <c r="EP358" s="168" t="e">
        <v>#N/A</v>
      </c>
      <c r="EQ358" s="22">
        <f t="shared" si="122"/>
        <v>0</v>
      </c>
      <c r="ER358" s="31" t="str">
        <f t="shared" si="123"/>
        <v xml:space="preserve"> - </v>
      </c>
    </row>
    <row r="359" spans="2:148" hidden="1">
      <c r="B359" s="24"/>
      <c r="C359" s="53" t="str">
        <f t="shared" si="116"/>
        <v>QF Washington</v>
      </c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F359" s="22" t="b">
        <f t="shared" si="117"/>
        <v>1</v>
      </c>
      <c r="EH359" s="168">
        <v>147</v>
      </c>
      <c r="EI359" s="22" t="str">
        <f t="shared" si="118"/>
        <v>Washington Post-Merger Pre-MSP QF</v>
      </c>
      <c r="EJ359" s="168">
        <v>148</v>
      </c>
      <c r="EK359" s="22" t="str">
        <f t="shared" si="119"/>
        <v>Washington Post-MSP QF</v>
      </c>
      <c r="EL359" s="168">
        <v>149</v>
      </c>
      <c r="EM359" s="22" t="str">
        <f t="shared" si="120"/>
        <v>Washington Pre-Merger QF</v>
      </c>
      <c r="EN359" s="168" t="e">
        <v>#N/A</v>
      </c>
      <c r="EO359" s="22">
        <f t="shared" si="121"/>
        <v>0</v>
      </c>
      <c r="EP359" s="168" t="e">
        <v>#N/A</v>
      </c>
      <c r="EQ359" s="22">
        <f t="shared" si="122"/>
        <v>0</v>
      </c>
      <c r="ER359" s="31" t="str">
        <f t="shared" si="123"/>
        <v xml:space="preserve"> - </v>
      </c>
    </row>
    <row r="360" spans="2:148" hidden="1">
      <c r="B360" s="24"/>
      <c r="C360" s="53" t="str">
        <f t="shared" si="116"/>
        <v>QF Wyoming</v>
      </c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F360" s="22" t="b">
        <f t="shared" si="117"/>
        <v>1</v>
      </c>
      <c r="EH360" s="168">
        <v>151</v>
      </c>
      <c r="EI360" s="22" t="str">
        <f t="shared" si="118"/>
        <v>Wyoming Post-Merger Pre-MSP QF</v>
      </c>
      <c r="EJ360" s="168">
        <v>152</v>
      </c>
      <c r="EK360" s="22" t="str">
        <f t="shared" si="119"/>
        <v>Wyoming Post-MSP QF</v>
      </c>
      <c r="EL360" s="168">
        <v>153</v>
      </c>
      <c r="EM360" s="22" t="str">
        <f t="shared" si="120"/>
        <v>Wyoming Pre-Merger QF</v>
      </c>
      <c r="EN360" s="168" t="e">
        <v>#N/A</v>
      </c>
      <c r="EO360" s="22">
        <f t="shared" si="121"/>
        <v>0</v>
      </c>
      <c r="EP360" s="168" t="e">
        <v>#N/A</v>
      </c>
      <c r="EQ360" s="22">
        <f t="shared" si="122"/>
        <v>0</v>
      </c>
      <c r="ER360" s="31" t="str">
        <f t="shared" si="123"/>
        <v xml:space="preserve"> - </v>
      </c>
    </row>
    <row r="361" spans="2:148" hidden="1">
      <c r="B361" s="24"/>
      <c r="C361" s="53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</row>
    <row r="362" spans="2:148" hidden="1">
      <c r="C362" s="53" t="str">
        <f t="shared" ref="C362:C397" si="124">C94</f>
        <v>Biomass p234159 QF</v>
      </c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F362" s="22" t="b">
        <f t="shared" ref="EF362:EF397" si="125">C94=C362</f>
        <v>1</v>
      </c>
      <c r="EH362" s="168">
        <v>7</v>
      </c>
      <c r="EI362" s="22" t="str">
        <f t="shared" ref="EI362:EI397" si="126">EI94</f>
        <v>Biomass One QF</v>
      </c>
      <c r="EJ362" s="168">
        <v>6</v>
      </c>
      <c r="EK362" s="22" t="str">
        <f>EK94</f>
        <v>Biomass Non-Generation</v>
      </c>
      <c r="EL362" s="168" t="e">
        <v>#N/A</v>
      </c>
      <c r="EM362" s="22" t="str">
        <f>EM94</f>
        <v>Biomass (QF)</v>
      </c>
      <c r="EN362" s="168"/>
      <c r="EP362" s="134"/>
      <c r="ER362" s="31" t="str">
        <f t="shared" ref="ER362:ER397" si="127">IF(C94=C362,ER94,"Row mis-match")</f>
        <v xml:space="preserve"> - </v>
      </c>
    </row>
    <row r="363" spans="2:148" hidden="1">
      <c r="C363" s="53" t="str">
        <f t="shared" si="124"/>
        <v>Black Cap II Solar QF</v>
      </c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F363" s="22" t="b">
        <f t="shared" si="125"/>
        <v>1</v>
      </c>
      <c r="EH363" s="168" t="e">
        <v>#N/A</v>
      </c>
      <c r="EI363" s="22" t="str">
        <f t="shared" si="126"/>
        <v>Black Cap II Solar QF</v>
      </c>
      <c r="EJ363" s="168"/>
      <c r="EL363" s="168"/>
      <c r="EN363" s="168"/>
      <c r="EP363" s="134"/>
      <c r="ER363" s="31" t="str">
        <f t="shared" si="127"/>
        <v>Hide Row</v>
      </c>
    </row>
    <row r="364" spans="2:148" hidden="1">
      <c r="C364" s="53" t="str">
        <f t="shared" si="124"/>
        <v>Champlin Blue Mtn Wind QF</v>
      </c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F364" s="22" t="b">
        <f t="shared" si="125"/>
        <v>1</v>
      </c>
      <c r="EH364" s="168" t="e">
        <v>#N/A</v>
      </c>
      <c r="EI364" s="22" t="str">
        <f t="shared" si="126"/>
        <v>Champlin Blue Mtn Wind QF</v>
      </c>
      <c r="EJ364" s="168"/>
      <c r="EL364" s="168"/>
      <c r="EN364" s="168"/>
      <c r="EP364" s="134"/>
      <c r="ER364" s="31" t="str">
        <f t="shared" si="127"/>
        <v>Hide Row</v>
      </c>
    </row>
    <row r="365" spans="2:148" hidden="1">
      <c r="C365" s="53" t="str">
        <f t="shared" si="124"/>
        <v>Chevron Wind p499335 QF</v>
      </c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F365" s="22" t="b">
        <f t="shared" si="125"/>
        <v>1</v>
      </c>
      <c r="EH365" s="168">
        <v>22</v>
      </c>
      <c r="EI365" s="22" t="str">
        <f t="shared" si="126"/>
        <v>Chevron Wind QF</v>
      </c>
      <c r="EJ365" s="168"/>
      <c r="EL365" s="168"/>
      <c r="EN365" s="168"/>
      <c r="EP365" s="134"/>
      <c r="ER365" s="31" t="str">
        <f t="shared" si="127"/>
        <v xml:space="preserve"> - </v>
      </c>
    </row>
    <row r="366" spans="2:148" hidden="1">
      <c r="C366" s="53" t="str">
        <f t="shared" si="124"/>
        <v>DCFP p316701 QF</v>
      </c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F366" s="22" t="b">
        <f t="shared" si="125"/>
        <v>1</v>
      </c>
      <c r="EH366" s="168">
        <v>28</v>
      </c>
      <c r="EI366" s="22" t="str">
        <f t="shared" si="126"/>
        <v>Douglas County Forest Products QF</v>
      </c>
      <c r="EJ366" s="168"/>
      <c r="EL366" s="168"/>
      <c r="EN366" s="168"/>
      <c r="EP366" s="134"/>
      <c r="ER366" s="31" t="str">
        <f t="shared" si="127"/>
        <v xml:space="preserve"> - </v>
      </c>
    </row>
    <row r="367" spans="2:148" hidden="1">
      <c r="C367" s="53" t="str">
        <f t="shared" si="124"/>
        <v>Evergreen BioPower p351030 QF</v>
      </c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F367" s="22" t="b">
        <f t="shared" si="125"/>
        <v>1</v>
      </c>
      <c r="EH367" s="168">
        <v>36</v>
      </c>
      <c r="EI367" s="22" t="str">
        <f t="shared" si="126"/>
        <v>Evergreen BioPower QF</v>
      </c>
      <c r="EJ367" s="168"/>
      <c r="EL367" s="168"/>
      <c r="EN367" s="168"/>
      <c r="EP367" s="134"/>
      <c r="ER367" s="31" t="str">
        <f t="shared" si="127"/>
        <v xml:space="preserve"> - </v>
      </c>
    </row>
    <row r="368" spans="2:148" hidden="1">
      <c r="C368" s="53" t="str">
        <f t="shared" si="124"/>
        <v>ExxonMobil p255042 QF</v>
      </c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F368" s="22" t="b">
        <f t="shared" si="125"/>
        <v>1</v>
      </c>
      <c r="EH368" s="168" t="e">
        <v>#N/A</v>
      </c>
      <c r="EI368" s="22" t="str">
        <f t="shared" si="126"/>
        <v>ExxonMobil QF</v>
      </c>
      <c r="EJ368" s="168"/>
      <c r="EL368" s="168"/>
      <c r="EN368" s="168"/>
      <c r="EP368" s="134"/>
      <c r="ER368" s="31" t="str">
        <f t="shared" si="127"/>
        <v>Hide Row</v>
      </c>
    </row>
    <row r="369" spans="3:148" hidden="1">
      <c r="C369" s="53" t="str">
        <f t="shared" si="124"/>
        <v>First Wind QF Projects</v>
      </c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F369" s="22" t="b">
        <f t="shared" si="125"/>
        <v>1</v>
      </c>
      <c r="EH369" s="168">
        <v>32</v>
      </c>
      <c r="EI369" s="22" t="str">
        <f t="shared" si="126"/>
        <v>Enterprise Solar I QF</v>
      </c>
      <c r="EJ369" s="168">
        <v>33</v>
      </c>
      <c r="EK369" s="22" t="str">
        <f>EK101</f>
        <v>Escalante Solar I QF</v>
      </c>
      <c r="EL369" s="168">
        <v>34</v>
      </c>
      <c r="EM369" s="22" t="str">
        <f>EM101</f>
        <v>Escalante Solar II QF</v>
      </c>
      <c r="EN369" s="168">
        <v>35</v>
      </c>
      <c r="EO369" s="22" t="str">
        <f>EO101</f>
        <v>Escalante Solar III QF</v>
      </c>
      <c r="EP369" s="134"/>
      <c r="ER369" s="31" t="str">
        <f t="shared" si="127"/>
        <v xml:space="preserve"> - </v>
      </c>
    </row>
    <row r="370" spans="3:148" hidden="1">
      <c r="C370" s="53" t="str">
        <f t="shared" si="124"/>
        <v>Five Pine Wind QF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F370" s="22" t="b">
        <f t="shared" si="125"/>
        <v>1</v>
      </c>
      <c r="EH370" s="168">
        <v>40</v>
      </c>
      <c r="EI370" s="22" t="str">
        <f t="shared" si="126"/>
        <v>Five Pine Wind QF</v>
      </c>
      <c r="EJ370" s="168"/>
      <c r="EL370" s="168"/>
      <c r="EN370" s="168"/>
      <c r="EP370" s="134"/>
      <c r="ER370" s="31" t="str">
        <f t="shared" si="127"/>
        <v xml:space="preserve"> - </v>
      </c>
    </row>
    <row r="371" spans="3:148" hidden="1">
      <c r="C371" s="53" t="str">
        <f t="shared" si="124"/>
        <v>Foote Creek II &amp; III Wind QF</v>
      </c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F371" s="22" t="b">
        <f t="shared" si="125"/>
        <v>1</v>
      </c>
      <c r="EH371" s="168" t="e">
        <v>#N/A</v>
      </c>
      <c r="EI371" s="22" t="str">
        <f t="shared" si="126"/>
        <v>Foote Creek II Wind QF</v>
      </c>
      <c r="EJ371" s="168">
        <v>42</v>
      </c>
      <c r="EK371" s="22" t="str">
        <f>EK103</f>
        <v>Foote Creek III Wind QF</v>
      </c>
      <c r="EL371" s="168"/>
      <c r="EN371" s="168"/>
      <c r="EP371" s="134"/>
      <c r="ER371" s="31" t="str">
        <f t="shared" si="127"/>
        <v xml:space="preserve"> - </v>
      </c>
    </row>
    <row r="372" spans="3:148" hidden="1">
      <c r="C372" s="53" t="str">
        <f t="shared" si="124"/>
        <v>Kennecott</v>
      </c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F372" s="22" t="b">
        <f t="shared" si="125"/>
        <v>1</v>
      </c>
      <c r="EH372" s="168" t="e">
        <v>#N/A</v>
      </c>
      <c r="EI372" s="22" t="str">
        <f t="shared" si="126"/>
        <v>Kennecott Smelter QF</v>
      </c>
      <c r="EJ372" s="168" t="e">
        <v>#N/A</v>
      </c>
      <c r="EK372" s="22" t="str">
        <f>EK104</f>
        <v>Kennecott Refinery QF</v>
      </c>
      <c r="EL372" s="168"/>
      <c r="EN372" s="168"/>
      <c r="EP372" s="134"/>
      <c r="ER372" s="31" t="str">
        <f t="shared" si="127"/>
        <v>Hide Row</v>
      </c>
    </row>
    <row r="373" spans="3:148" hidden="1">
      <c r="C373" s="53" t="str">
        <f t="shared" si="124"/>
        <v>Latigo Wind Park QF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F373" s="22" t="b">
        <f t="shared" si="125"/>
        <v>1</v>
      </c>
      <c r="EH373" s="168">
        <v>67</v>
      </c>
      <c r="EI373" s="22" t="str">
        <f t="shared" si="126"/>
        <v>Latigo Wind Park QF</v>
      </c>
      <c r="EJ373" s="168"/>
      <c r="EL373" s="168"/>
      <c r="EN373" s="168"/>
      <c r="EP373" s="134"/>
      <c r="ER373" s="31" t="str">
        <f t="shared" si="127"/>
        <v xml:space="preserve"> - </v>
      </c>
    </row>
    <row r="374" spans="3:148" hidden="1">
      <c r="C374" s="53" t="str">
        <f t="shared" si="124"/>
        <v>Long Ridge Wind I QF</v>
      </c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F374" s="22" t="b">
        <f t="shared" si="125"/>
        <v>1</v>
      </c>
      <c r="EH374" s="168" t="e">
        <v>#N/A</v>
      </c>
      <c r="EI374" s="22" t="str">
        <f t="shared" si="126"/>
        <v>Long Ridge Wind I QF</v>
      </c>
      <c r="EJ374" s="168"/>
      <c r="EL374" s="168"/>
      <c r="EN374" s="168"/>
      <c r="EP374" s="134"/>
      <c r="ER374" s="31" t="str">
        <f t="shared" si="127"/>
        <v>Hide Row</v>
      </c>
    </row>
    <row r="375" spans="3:148" hidden="1">
      <c r="C375" s="53" t="str">
        <f t="shared" si="124"/>
        <v>Long Ridge Wind II QF</v>
      </c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F375" s="22" t="b">
        <f t="shared" si="125"/>
        <v>1</v>
      </c>
      <c r="EH375" s="168" t="e">
        <v>#N/A</v>
      </c>
      <c r="EI375" s="22" t="str">
        <f t="shared" si="126"/>
        <v>Long Ridge Wind II QF</v>
      </c>
      <c r="EJ375" s="168"/>
      <c r="EL375" s="168"/>
      <c r="EN375" s="168"/>
      <c r="EP375" s="134"/>
      <c r="ER375" s="31" t="str">
        <f t="shared" si="127"/>
        <v>Hide Row</v>
      </c>
    </row>
    <row r="376" spans="3:148" hidden="1">
      <c r="C376" s="53" t="str">
        <f t="shared" si="124"/>
        <v>Mountain Wind 1 p367721 QF</v>
      </c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F376" s="22" t="b">
        <f t="shared" si="125"/>
        <v>1</v>
      </c>
      <c r="EH376" s="168">
        <v>83</v>
      </c>
      <c r="EI376" s="22" t="str">
        <f t="shared" si="126"/>
        <v>Mountain Wind 1 QF</v>
      </c>
      <c r="EJ376" s="168"/>
      <c r="EL376" s="168"/>
      <c r="EN376" s="168"/>
      <c r="EP376" s="134"/>
      <c r="ER376" s="31" t="str">
        <f t="shared" si="127"/>
        <v xml:space="preserve"> - </v>
      </c>
    </row>
    <row r="377" spans="3:148" hidden="1">
      <c r="C377" s="53" t="str">
        <f t="shared" si="124"/>
        <v>Mountain Wind 2 p398449 QF</v>
      </c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F377" s="22" t="b">
        <f t="shared" si="125"/>
        <v>1</v>
      </c>
      <c r="EH377" s="168">
        <v>84</v>
      </c>
      <c r="EI377" s="22" t="str">
        <f t="shared" si="126"/>
        <v>Mountain Wind 2 QF</v>
      </c>
      <c r="EJ377" s="168"/>
      <c r="EL377" s="168"/>
      <c r="EN377" s="168"/>
      <c r="EP377" s="134"/>
      <c r="ER377" s="31" t="str">
        <f t="shared" si="127"/>
        <v xml:space="preserve"> - </v>
      </c>
    </row>
    <row r="378" spans="3:148" hidden="1">
      <c r="C378" s="53" t="str">
        <f t="shared" si="124"/>
        <v>North Point Wind QF</v>
      </c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F378" s="22" t="b">
        <f t="shared" si="125"/>
        <v>1</v>
      </c>
      <c r="EH378" s="168">
        <v>89</v>
      </c>
      <c r="EI378" s="22" t="str">
        <f t="shared" si="126"/>
        <v>North Point Wind QF</v>
      </c>
      <c r="EJ378" s="168"/>
      <c r="EL378" s="168"/>
      <c r="EN378" s="168"/>
      <c r="EP378" s="134"/>
      <c r="ER378" s="31" t="str">
        <f t="shared" si="127"/>
        <v xml:space="preserve"> - </v>
      </c>
    </row>
    <row r="379" spans="3:148" hidden="1">
      <c r="C379" s="53" t="str">
        <f t="shared" si="124"/>
        <v>OM Power I Geothermal QF</v>
      </c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F379" s="22" t="b">
        <f t="shared" si="125"/>
        <v>1</v>
      </c>
      <c r="EH379" s="168" t="e">
        <v>#N/A</v>
      </c>
      <c r="EI379" s="22" t="str">
        <f t="shared" si="126"/>
        <v>OM Power I Geothermal QF</v>
      </c>
      <c r="EJ379" s="168"/>
      <c r="EL379" s="168"/>
      <c r="EN379" s="168"/>
      <c r="EP379" s="134"/>
      <c r="ER379" s="31" t="str">
        <f t="shared" si="127"/>
        <v>Hide Row</v>
      </c>
    </row>
    <row r="380" spans="3:148" hidden="1">
      <c r="C380" s="53" t="str">
        <f t="shared" si="124"/>
        <v>Oregon Sch 37 QFs</v>
      </c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F380" s="22" t="b">
        <f t="shared" si="125"/>
        <v>1</v>
      </c>
      <c r="EH380" s="168">
        <v>80</v>
      </c>
      <c r="EI380" s="22" t="str">
        <f t="shared" si="126"/>
        <v>Mariah Wind QF</v>
      </c>
      <c r="EJ380" s="168">
        <v>96</v>
      </c>
      <c r="EK380" s="22" t="str">
        <f>EK112</f>
        <v>Orem Family Wind QF</v>
      </c>
      <c r="EL380" s="168">
        <v>23</v>
      </c>
      <c r="EM380" s="22" t="str">
        <f>EM112</f>
        <v>Chopin Wind QF</v>
      </c>
      <c r="EN380" s="168" t="e">
        <v>#N/A</v>
      </c>
      <c r="EO380" s="22" t="str">
        <f>EO112</f>
        <v>Warm Springs Hydro QF</v>
      </c>
      <c r="EP380" s="134"/>
      <c r="ER380" s="31" t="str">
        <f t="shared" si="127"/>
        <v xml:space="preserve"> - </v>
      </c>
    </row>
    <row r="381" spans="3:148" hidden="1">
      <c r="C381" s="53" t="str">
        <f t="shared" si="124"/>
        <v>Oregon Wind Farm QF</v>
      </c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F381" s="22" t="b">
        <f t="shared" si="125"/>
        <v>1</v>
      </c>
      <c r="EH381" s="168">
        <v>95</v>
      </c>
      <c r="EI381" s="22" t="str">
        <f t="shared" si="126"/>
        <v>Oregon Wind Farm QF</v>
      </c>
      <c r="EJ381" s="168"/>
      <c r="EL381" s="168"/>
      <c r="EN381" s="168"/>
      <c r="EP381" s="134"/>
      <c r="ER381" s="31" t="str">
        <f t="shared" si="127"/>
        <v xml:space="preserve"> - </v>
      </c>
    </row>
    <row r="382" spans="3:148" hidden="1">
      <c r="C382" s="53" t="str">
        <f t="shared" si="124"/>
        <v>Pavant Solar QF</v>
      </c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F382" s="22" t="b">
        <f t="shared" si="125"/>
        <v>1</v>
      </c>
      <c r="EH382" s="168" t="e">
        <v>#N/A</v>
      </c>
      <c r="EI382" s="22" t="str">
        <f t="shared" si="126"/>
        <v>Pavant Solar QF</v>
      </c>
      <c r="EJ382" s="168"/>
      <c r="EL382" s="168"/>
      <c r="EN382" s="168"/>
      <c r="EP382" s="134"/>
      <c r="ER382" s="31" t="str">
        <f t="shared" si="127"/>
        <v>Hide Row</v>
      </c>
    </row>
    <row r="383" spans="3:148" hidden="1">
      <c r="C383" s="53" t="str">
        <f t="shared" si="124"/>
        <v>Pioneer Wind Park I QF</v>
      </c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F383" s="22" t="b">
        <f t="shared" si="125"/>
        <v>1</v>
      </c>
      <c r="EH383" s="168">
        <v>101</v>
      </c>
      <c r="EI383" s="22" t="str">
        <f t="shared" si="126"/>
        <v>Pioneer Wind Park I QF</v>
      </c>
      <c r="EJ383" s="168" t="e">
        <v>#N/A</v>
      </c>
      <c r="EK383" s="22">
        <f>EK115</f>
        <v>0</v>
      </c>
      <c r="EL383" s="168"/>
      <c r="EN383" s="168"/>
      <c r="EP383" s="134"/>
      <c r="ER383" s="31" t="str">
        <f t="shared" si="127"/>
        <v xml:space="preserve"> - </v>
      </c>
    </row>
    <row r="384" spans="3:148" hidden="1">
      <c r="C384" s="53" t="str">
        <f t="shared" si="124"/>
        <v>Power County North Wind QF p575612</v>
      </c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F384" s="22" t="b">
        <f t="shared" si="125"/>
        <v>1</v>
      </c>
      <c r="EH384" s="168">
        <v>102</v>
      </c>
      <c r="EI384" s="22" t="str">
        <f t="shared" si="126"/>
        <v>Power County North Wind QF p575612</v>
      </c>
      <c r="EJ384" s="168"/>
      <c r="EL384" s="168"/>
      <c r="EN384" s="168"/>
      <c r="EP384" s="134"/>
      <c r="ER384" s="31" t="str">
        <f t="shared" si="127"/>
        <v xml:space="preserve"> - </v>
      </c>
    </row>
    <row r="385" spans="2:148" hidden="1">
      <c r="C385" s="53" t="str">
        <f t="shared" si="124"/>
        <v>Power County South Wind QF p575614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F385" s="22" t="b">
        <f t="shared" si="125"/>
        <v>1</v>
      </c>
      <c r="EH385" s="168">
        <v>103</v>
      </c>
      <c r="EI385" s="22" t="str">
        <f t="shared" si="126"/>
        <v>Power County South Wind QF p575614</v>
      </c>
      <c r="EJ385" s="168"/>
      <c r="EL385" s="168"/>
      <c r="EN385" s="168"/>
      <c r="EP385" s="134"/>
      <c r="ER385" s="31" t="str">
        <f t="shared" si="127"/>
        <v xml:space="preserve"> - </v>
      </c>
    </row>
    <row r="386" spans="2:148" hidden="1">
      <c r="C386" s="53" t="str">
        <f t="shared" si="124"/>
        <v>Roseburg Dillard QF</v>
      </c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F386" s="22" t="b">
        <f t="shared" si="125"/>
        <v>1</v>
      </c>
      <c r="EH386" s="168">
        <v>116</v>
      </c>
      <c r="EI386" s="22" t="str">
        <f t="shared" si="126"/>
        <v>Roseburg Dillard QF</v>
      </c>
      <c r="EJ386" s="168"/>
      <c r="EL386" s="168"/>
      <c r="EN386" s="168"/>
      <c r="EP386" s="134"/>
      <c r="ER386" s="31" t="str">
        <f t="shared" si="127"/>
        <v xml:space="preserve"> - </v>
      </c>
    </row>
    <row r="387" spans="2:148" hidden="1">
      <c r="C387" s="53" t="str">
        <f t="shared" si="124"/>
        <v>SF Phosphates p350125 QF</v>
      </c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F387" s="22" t="b">
        <f t="shared" si="125"/>
        <v>1</v>
      </c>
      <c r="EH387" s="168" t="e">
        <v>#N/A</v>
      </c>
      <c r="EI387" s="22" t="str">
        <f t="shared" si="126"/>
        <v>Simplot Phosphates</v>
      </c>
      <c r="EJ387" s="168"/>
      <c r="EL387" s="168"/>
      <c r="EN387" s="168"/>
      <c r="EP387" s="134"/>
      <c r="ER387" s="31" t="str">
        <f t="shared" si="127"/>
        <v>Hide Row</v>
      </c>
    </row>
    <row r="388" spans="2:148" hidden="1">
      <c r="C388" s="53" t="str">
        <f t="shared" si="124"/>
        <v>Spanish Fork Wind 2 p311681 QF</v>
      </c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F388" s="22" t="b">
        <f t="shared" si="125"/>
        <v>1</v>
      </c>
      <c r="EH388" s="168">
        <v>126</v>
      </c>
      <c r="EI388" s="22" t="str">
        <f t="shared" si="126"/>
        <v>Spanish Fork Wind 2 QF</v>
      </c>
      <c r="EJ388" s="168"/>
      <c r="EL388" s="168"/>
      <c r="EN388" s="168"/>
      <c r="EP388" s="134"/>
      <c r="ER388" s="31" t="str">
        <f t="shared" si="127"/>
        <v xml:space="preserve"> - </v>
      </c>
    </row>
    <row r="389" spans="2:148" hidden="1">
      <c r="C389" s="53" t="str">
        <f t="shared" si="124"/>
        <v>Sunnyside p83997/p59965 QF</v>
      </c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F389" s="22" t="b">
        <f t="shared" si="125"/>
        <v>1</v>
      </c>
      <c r="EH389" s="168">
        <v>130</v>
      </c>
      <c r="EI389" s="22" t="str">
        <f t="shared" si="126"/>
        <v>Sunnyside (QF) base</v>
      </c>
      <c r="EJ389" s="168">
        <v>129</v>
      </c>
      <c r="EK389" s="22" t="str">
        <f>EK121</f>
        <v>Sunnyside (QF) additional</v>
      </c>
      <c r="EL389" s="168"/>
      <c r="EN389" s="168"/>
      <c r="EP389" s="134"/>
      <c r="ER389" s="31" t="str">
        <f t="shared" si="127"/>
        <v xml:space="preserve"> - </v>
      </c>
    </row>
    <row r="390" spans="2:148" hidden="1">
      <c r="C390" s="53" t="str">
        <f t="shared" si="124"/>
        <v>Tata Chemicals QF</v>
      </c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F390" s="22" t="b">
        <f t="shared" si="125"/>
        <v>1</v>
      </c>
      <c r="EH390" s="168" t="e">
        <v>#N/A</v>
      </c>
      <c r="EI390" s="22" t="str">
        <f t="shared" si="126"/>
        <v>Tata Chemicals QF</v>
      </c>
      <c r="EJ390" s="168"/>
      <c r="EL390" s="168"/>
      <c r="EN390" s="168"/>
      <c r="EP390" s="134"/>
      <c r="ER390" s="31" t="str">
        <f t="shared" si="127"/>
        <v>Hide Row</v>
      </c>
    </row>
    <row r="391" spans="2:148" hidden="1">
      <c r="C391" s="53" t="str">
        <f t="shared" si="124"/>
        <v>Tesoro QF</v>
      </c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F391" s="22" t="b">
        <f t="shared" si="125"/>
        <v>1</v>
      </c>
      <c r="EH391" s="168">
        <v>131</v>
      </c>
      <c r="EI391" s="22" t="str">
        <f t="shared" si="126"/>
        <v>Tesoro QF</v>
      </c>
      <c r="EJ391" s="168"/>
      <c r="EL391" s="168"/>
      <c r="EN391" s="168"/>
      <c r="EP391" s="134"/>
      <c r="ER391" s="31" t="str">
        <f t="shared" si="127"/>
        <v xml:space="preserve"> - </v>
      </c>
    </row>
    <row r="392" spans="2:148" hidden="1">
      <c r="C392" s="53" t="str">
        <f t="shared" si="124"/>
        <v>Threemile Canyon Wind QF p500139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F392" s="22" t="b">
        <f t="shared" si="125"/>
        <v>1</v>
      </c>
      <c r="EH392" s="168">
        <v>133</v>
      </c>
      <c r="EI392" s="22" t="str">
        <f t="shared" si="126"/>
        <v>Threemile Canyon Wind QF p500139</v>
      </c>
      <c r="EJ392" s="168"/>
      <c r="EL392" s="168"/>
      <c r="EN392" s="168"/>
      <c r="EP392" s="168"/>
      <c r="ER392" s="31" t="str">
        <f t="shared" si="127"/>
        <v xml:space="preserve"> - </v>
      </c>
    </row>
    <row r="393" spans="2:148" hidden="1">
      <c r="C393" s="53" t="str">
        <f t="shared" si="124"/>
        <v>US Magnesium QF</v>
      </c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F393" s="22" t="b">
        <f t="shared" si="125"/>
        <v>1</v>
      </c>
      <c r="EH393" s="168" t="e">
        <v>#N/A</v>
      </c>
      <c r="EI393" s="22" t="str">
        <f t="shared" si="126"/>
        <v>US Magnesium QF</v>
      </c>
      <c r="EJ393" s="168"/>
      <c r="EL393" s="168"/>
      <c r="EN393" s="168"/>
      <c r="EP393" s="168"/>
      <c r="ER393" s="31" t="str">
        <f t="shared" si="127"/>
        <v>Hide Row</v>
      </c>
    </row>
    <row r="394" spans="2:148" hidden="1">
      <c r="C394" s="53" t="str">
        <f t="shared" si="124"/>
        <v>Utah Pavant Solar I &amp; II QF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F394" s="22" t="b">
        <f t="shared" si="125"/>
        <v>1</v>
      </c>
      <c r="EH394" s="168">
        <v>141</v>
      </c>
      <c r="EI394" s="22" t="str">
        <f t="shared" si="126"/>
        <v>Utah Pavant Solar QF</v>
      </c>
      <c r="EJ394" s="168">
        <v>99</v>
      </c>
      <c r="EK394" s="22" t="str">
        <f>EK126</f>
        <v>Pavant II Solar QF</v>
      </c>
      <c r="EL394" s="168"/>
      <c r="EN394" s="168"/>
      <c r="EP394" s="168"/>
      <c r="ER394" s="31" t="str">
        <f t="shared" si="127"/>
        <v xml:space="preserve"> - </v>
      </c>
    </row>
    <row r="395" spans="2:148" hidden="1">
      <c r="C395" s="53" t="str">
        <f t="shared" si="124"/>
        <v>Utah Red Hills Solar QF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F395" s="22" t="b">
        <f t="shared" si="125"/>
        <v>1</v>
      </c>
      <c r="EH395" s="168">
        <v>146</v>
      </c>
      <c r="EI395" s="22" t="str">
        <f t="shared" si="126"/>
        <v>Utah Red Hills Solar QF</v>
      </c>
      <c r="EJ395" s="168"/>
      <c r="EL395" s="168"/>
      <c r="EN395" s="168"/>
      <c r="EP395" s="168"/>
      <c r="ER395" s="31" t="str">
        <f t="shared" si="127"/>
        <v xml:space="preserve"> - </v>
      </c>
    </row>
    <row r="396" spans="2:148" hidden="1">
      <c r="C396" s="53" t="str">
        <f t="shared" si="124"/>
        <v>Utah SunEdison Wind QF Projects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F396" s="22" t="b">
        <f t="shared" si="125"/>
        <v>1</v>
      </c>
      <c r="EH396" s="168">
        <v>47</v>
      </c>
      <c r="EI396" s="22" t="str">
        <f t="shared" si="126"/>
        <v>Granite Mountain East Solar QF</v>
      </c>
      <c r="EJ396" s="168">
        <v>48</v>
      </c>
      <c r="EK396" s="22" t="str">
        <f>EK128</f>
        <v>Granite Mountain West Solar QF</v>
      </c>
      <c r="EL396" s="168">
        <v>57</v>
      </c>
      <c r="EM396" s="22" t="str">
        <f>EM128</f>
        <v>Iron Springs Solar QF</v>
      </c>
      <c r="EN396" s="168"/>
      <c r="EP396" s="134"/>
      <c r="ER396" s="31" t="str">
        <f t="shared" si="127"/>
        <v xml:space="preserve"> - </v>
      </c>
    </row>
    <row r="397" spans="2:148" ht="15" hidden="1">
      <c r="C397" s="53" t="str">
        <f t="shared" si="124"/>
        <v>Utah Sch 37 Solar</v>
      </c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  <c r="AA397" s="171"/>
      <c r="AB397" s="171"/>
      <c r="AC397" s="171"/>
      <c r="AD397" s="171"/>
      <c r="AE397" s="171"/>
      <c r="AF397" s="171"/>
      <c r="AG397" s="171"/>
      <c r="AH397" s="171"/>
      <c r="AI397" s="171"/>
      <c r="AJ397" s="171"/>
      <c r="AK397" s="171"/>
      <c r="AL397" s="171"/>
      <c r="AM397" s="171"/>
      <c r="AN397" s="171"/>
      <c r="AO397" s="171"/>
      <c r="AP397" s="171"/>
      <c r="AQ397" s="171"/>
      <c r="AR397" s="171"/>
      <c r="AS397" s="171"/>
      <c r="AT397" s="171"/>
      <c r="AU397" s="171"/>
      <c r="AV397" s="171"/>
      <c r="AW397" s="171"/>
      <c r="AX397" s="171"/>
      <c r="AY397" s="171"/>
      <c r="AZ397" s="171"/>
      <c r="BA397" s="171"/>
      <c r="BB397" s="171"/>
      <c r="BC397" s="171"/>
      <c r="BD397" s="171"/>
      <c r="BE397" s="171"/>
      <c r="BF397" s="171"/>
      <c r="BG397" s="171"/>
      <c r="BH397" s="171"/>
      <c r="BI397" s="171"/>
      <c r="BJ397" s="171"/>
      <c r="BK397" s="171"/>
      <c r="BL397" s="171"/>
      <c r="BM397" s="171"/>
      <c r="BN397" s="171"/>
      <c r="BO397" s="171"/>
      <c r="BP397" s="171"/>
      <c r="BQ397" s="171"/>
      <c r="BR397" s="171"/>
      <c r="BS397" s="171"/>
      <c r="BT397" s="171"/>
      <c r="BU397" s="171"/>
      <c r="BV397" s="171"/>
      <c r="BW397" s="171"/>
      <c r="BX397" s="171"/>
      <c r="BY397" s="171"/>
      <c r="BZ397" s="171"/>
      <c r="CA397" s="171"/>
      <c r="CB397" s="171"/>
      <c r="CC397" s="171"/>
      <c r="CD397" s="171"/>
      <c r="CE397" s="171"/>
      <c r="CF397" s="171"/>
      <c r="CG397" s="171"/>
      <c r="CH397" s="171"/>
      <c r="CI397" s="171"/>
      <c r="CJ397" s="171"/>
      <c r="CK397" s="171"/>
      <c r="CL397" s="171"/>
      <c r="CM397" s="171"/>
      <c r="CN397" s="171"/>
      <c r="CO397" s="171"/>
      <c r="CP397" s="171"/>
      <c r="CQ397" s="171"/>
      <c r="CR397" s="171"/>
      <c r="CS397" s="171"/>
      <c r="CT397" s="171"/>
      <c r="CU397" s="171"/>
      <c r="CV397" s="171"/>
      <c r="CW397" s="171"/>
      <c r="CX397" s="171"/>
      <c r="CY397" s="171"/>
      <c r="CZ397" s="171"/>
      <c r="DA397" s="171"/>
      <c r="DB397" s="171"/>
      <c r="DC397" s="171"/>
      <c r="DD397" s="171"/>
      <c r="DE397" s="171"/>
      <c r="DF397" s="171"/>
      <c r="DG397" s="171"/>
      <c r="DH397" s="171"/>
      <c r="DI397" s="171"/>
      <c r="DJ397" s="171"/>
      <c r="DK397" s="171"/>
      <c r="DL397" s="171"/>
      <c r="DM397" s="171"/>
      <c r="DN397" s="171"/>
      <c r="DO397" s="171"/>
      <c r="DP397" s="171"/>
      <c r="DQ397" s="171"/>
      <c r="DR397" s="171"/>
      <c r="DS397" s="171"/>
      <c r="DT397" s="171"/>
      <c r="DU397" s="171"/>
      <c r="DV397" s="171"/>
      <c r="DW397" s="171"/>
      <c r="DX397" s="171"/>
      <c r="DY397" s="171"/>
      <c r="DZ397" s="171"/>
      <c r="EA397" s="171"/>
      <c r="EB397" s="171"/>
      <c r="EC397" s="171"/>
      <c r="ED397" s="171"/>
      <c r="EF397" s="22" t="b">
        <f t="shared" si="125"/>
        <v>1</v>
      </c>
      <c r="EH397" s="168">
        <v>144</v>
      </c>
      <c r="EI397" s="22" t="str">
        <f t="shared" si="126"/>
        <v>Utah Post-MSP Solar QF</v>
      </c>
      <c r="EJ397" s="168" t="e">
        <v>#N/A</v>
      </c>
      <c r="EK397" s="22" t="str">
        <f>EK129</f>
        <v>UT Sch 37 Solar</v>
      </c>
      <c r="EL397" s="168"/>
      <c r="EN397" s="168"/>
      <c r="EP397" s="134"/>
      <c r="ER397" s="31" t="str">
        <f t="shared" si="127"/>
        <v xml:space="preserve"> - </v>
      </c>
    </row>
    <row r="398" spans="2:148" hidden="1">
      <c r="C398" s="53"/>
      <c r="E398" s="220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220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220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220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220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220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220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220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220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220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</row>
    <row r="399" spans="2:148" hidden="1">
      <c r="B399" s="24" t="s">
        <v>249</v>
      </c>
      <c r="C399" s="53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</row>
    <row r="400" spans="2:148" hidden="1">
      <c r="C400" s="2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222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222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</row>
    <row r="401" spans="1:148" hidden="1">
      <c r="A401" s="8"/>
      <c r="B401" s="58" t="s">
        <v>250</v>
      </c>
      <c r="C401" s="2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</row>
    <row r="402" spans="1:148" hidden="1">
      <c r="A402" s="8"/>
      <c r="B402" s="58"/>
      <c r="C402" s="28" t="str">
        <f>C134</f>
        <v>Douglas - Wells p60828</v>
      </c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F402" s="22" t="b">
        <f>C134=C402</f>
        <v>1</v>
      </c>
      <c r="EH402" s="168" t="e">
        <v>#N/A</v>
      </c>
      <c r="EI402" s="22" t="str">
        <f>EI134</f>
        <v>Douglas - Wells</v>
      </c>
      <c r="EN402" s="169">
        <v>9</v>
      </c>
      <c r="EO402" s="22" t="str">
        <f>$EI$402</f>
        <v>Douglas - Wells</v>
      </c>
      <c r="EP402" s="169"/>
      <c r="ER402" s="31" t="str">
        <f>IF(C134=C402,ER134,"Row mis-match")</f>
        <v xml:space="preserve"> - </v>
      </c>
    </row>
    <row r="403" spans="1:148" hidden="1">
      <c r="A403" s="8"/>
      <c r="B403" s="58"/>
      <c r="C403" s="28" t="str">
        <f>C135</f>
        <v>Grant Reasonable</v>
      </c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F403" s="22" t="b">
        <f>C135=C403</f>
        <v>1</v>
      </c>
      <c r="EH403" s="168" t="e">
        <v>#N/A</v>
      </c>
      <c r="EI403" s="22" t="str">
        <f>EI135</f>
        <v>Grant Reasonable</v>
      </c>
      <c r="EN403" s="169"/>
      <c r="EP403" s="169"/>
      <c r="ER403" s="31" t="str">
        <f>IF(C135=C403,ER135,"Row mis-match")</f>
        <v xml:space="preserve"> - </v>
      </c>
    </row>
    <row r="404" spans="1:148" hidden="1">
      <c r="A404" s="8"/>
      <c r="B404" s="58"/>
      <c r="C404" s="28" t="str">
        <f>C136</f>
        <v>Grant Surplus p258951</v>
      </c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F404" s="22" t="b">
        <f>C136=C404</f>
        <v>1</v>
      </c>
      <c r="EH404" s="168"/>
      <c r="EN404" s="169">
        <v>14</v>
      </c>
      <c r="EO404" s="22" t="s">
        <v>479</v>
      </c>
      <c r="EP404" s="169">
        <v>15</v>
      </c>
      <c r="EQ404" s="180" t="s">
        <v>480</v>
      </c>
      <c r="ER404" s="31" t="str">
        <f>IF(C136=C404,ER136,"Row mis-match")</f>
        <v xml:space="preserve"> - </v>
      </c>
    </row>
    <row r="405" spans="1:148" ht="15" hidden="1">
      <c r="A405" s="8"/>
      <c r="B405" s="58"/>
      <c r="C405" s="28" t="str">
        <f>C137</f>
        <v>Grant - Wanapum p60825</v>
      </c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  <c r="AA405" s="171"/>
      <c r="AB405" s="171"/>
      <c r="AC405" s="171"/>
      <c r="AD405" s="171"/>
      <c r="AE405" s="171"/>
      <c r="AF405" s="171"/>
      <c r="AG405" s="171"/>
      <c r="AH405" s="171"/>
      <c r="AI405" s="171"/>
      <c r="AJ405" s="171"/>
      <c r="AK405" s="171"/>
      <c r="AL405" s="171"/>
      <c r="AM405" s="171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  <c r="CM405" s="171"/>
      <c r="CN405" s="171"/>
      <c r="CO405" s="171"/>
      <c r="CP405" s="171"/>
      <c r="CQ405" s="171"/>
      <c r="CR405" s="171"/>
      <c r="CS405" s="171"/>
      <c r="CT405" s="171"/>
      <c r="CU405" s="171"/>
      <c r="CV405" s="171"/>
      <c r="CW405" s="171"/>
      <c r="CX405" s="171"/>
      <c r="CY405" s="171"/>
      <c r="CZ405" s="171"/>
      <c r="DA405" s="171"/>
      <c r="DB405" s="171"/>
      <c r="DC405" s="171"/>
      <c r="DD405" s="171"/>
      <c r="DE405" s="171"/>
      <c r="DF405" s="171"/>
      <c r="DG405" s="171"/>
      <c r="DH405" s="171"/>
      <c r="DI405" s="171"/>
      <c r="DJ405" s="171"/>
      <c r="DK405" s="171"/>
      <c r="DL405" s="171"/>
      <c r="DM405" s="171"/>
      <c r="DN405" s="171"/>
      <c r="DO405" s="171"/>
      <c r="DP405" s="171"/>
      <c r="DQ405" s="171"/>
      <c r="DR405" s="171"/>
      <c r="DS405" s="171"/>
      <c r="DT405" s="171"/>
      <c r="DU405" s="171"/>
      <c r="DV405" s="171"/>
      <c r="DW405" s="171"/>
      <c r="DX405" s="171"/>
      <c r="DY405" s="171"/>
      <c r="DZ405" s="171"/>
      <c r="EA405" s="171"/>
      <c r="EB405" s="171"/>
      <c r="EC405" s="171"/>
      <c r="ED405" s="171"/>
      <c r="EF405" s="22" t="b">
        <f>C137=C405</f>
        <v>1</v>
      </c>
      <c r="EH405" s="168"/>
      <c r="EN405" s="169"/>
      <c r="EP405" s="169"/>
      <c r="ER405" s="31" t="str">
        <f>IF(C137=C405,ER137,"Row mis-match")</f>
        <v xml:space="preserve"> - </v>
      </c>
    </row>
    <row r="406" spans="1:148" hidden="1">
      <c r="A406" s="8"/>
      <c r="B406" s="58"/>
      <c r="C406" s="2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</row>
    <row r="407" spans="1:148" hidden="1">
      <c r="A407" s="8"/>
      <c r="B407" s="58" t="str">
        <f>B139</f>
        <v>Total Mid-Columbia Contracts</v>
      </c>
      <c r="C407" s="2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</row>
    <row r="408" spans="1:148" hidden="1">
      <c r="C408" s="2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</row>
    <row r="409" spans="1:148" hidden="1">
      <c r="B409" s="22" t="s">
        <v>260</v>
      </c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P409" s="134"/>
    </row>
    <row r="410" spans="1:148" hidden="1"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2"/>
      <c r="DT410" s="82"/>
      <c r="DU410" s="82"/>
      <c r="DV410" s="82"/>
      <c r="DW410" s="82"/>
      <c r="DX410" s="82"/>
      <c r="DY410" s="82"/>
      <c r="DZ410" s="82"/>
      <c r="EA410" s="82"/>
      <c r="EB410" s="82"/>
      <c r="EC410" s="82"/>
      <c r="ED410" s="82"/>
      <c r="EP410" s="134"/>
    </row>
    <row r="411" spans="1:148" hidden="1">
      <c r="B411" s="22" t="s">
        <v>263</v>
      </c>
      <c r="E411" s="197"/>
      <c r="F411" s="197"/>
      <c r="G411" s="197"/>
      <c r="H411" s="197"/>
      <c r="I411" s="197"/>
      <c r="J411" s="197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  <c r="AN411" s="197"/>
      <c r="AO411" s="197"/>
      <c r="AP411" s="197"/>
      <c r="AQ411" s="197"/>
      <c r="AR411" s="197"/>
      <c r="AS411" s="197"/>
      <c r="AT411" s="197"/>
      <c r="AU411" s="197"/>
      <c r="AV411" s="197"/>
      <c r="AW411" s="197"/>
      <c r="AX411" s="197"/>
      <c r="AY411" s="197"/>
      <c r="AZ411" s="197"/>
      <c r="BA411" s="197"/>
      <c r="BB411" s="197"/>
      <c r="BC411" s="197"/>
      <c r="BD411" s="197"/>
      <c r="BE411" s="197"/>
      <c r="BF411" s="197"/>
      <c r="BG411" s="197"/>
      <c r="BH411" s="197"/>
      <c r="BI411" s="197"/>
      <c r="BJ411" s="197"/>
      <c r="BK411" s="197"/>
      <c r="BL411" s="197"/>
      <c r="BM411" s="197"/>
      <c r="BN411" s="197"/>
      <c r="BO411" s="197"/>
      <c r="BP411" s="197"/>
      <c r="BQ411" s="197"/>
      <c r="BR411" s="197"/>
      <c r="BS411" s="197"/>
      <c r="BT411" s="197"/>
      <c r="BU411" s="197"/>
      <c r="BV411" s="197"/>
      <c r="BW411" s="197"/>
      <c r="BX411" s="197"/>
      <c r="BY411" s="197"/>
      <c r="BZ411" s="197"/>
      <c r="CA411" s="197"/>
      <c r="CB411" s="197"/>
      <c r="CC411" s="197"/>
      <c r="CD411" s="197"/>
      <c r="CE411" s="197"/>
      <c r="CF411" s="197"/>
      <c r="CG411" s="197"/>
      <c r="CH411" s="197"/>
      <c r="CI411" s="197"/>
      <c r="CJ411" s="197"/>
      <c r="CK411" s="197"/>
      <c r="CL411" s="197"/>
      <c r="CM411" s="197"/>
      <c r="CN411" s="197"/>
      <c r="CO411" s="197"/>
      <c r="CP411" s="197"/>
      <c r="CQ411" s="197"/>
      <c r="CR411" s="197"/>
      <c r="CS411" s="197"/>
      <c r="CT411" s="197"/>
      <c r="CU411" s="197"/>
      <c r="CV411" s="197"/>
      <c r="CW411" s="197"/>
      <c r="CX411" s="197"/>
      <c r="CY411" s="197"/>
      <c r="CZ411" s="197"/>
      <c r="DA411" s="197"/>
      <c r="DB411" s="197"/>
      <c r="DC411" s="197"/>
      <c r="DD411" s="197"/>
      <c r="DE411" s="197"/>
      <c r="DF411" s="197"/>
      <c r="DG411" s="197"/>
      <c r="DH411" s="197"/>
      <c r="DI411" s="197"/>
      <c r="DJ411" s="197"/>
      <c r="DK411" s="197"/>
      <c r="DL411" s="197"/>
      <c r="DM411" s="197"/>
      <c r="DN411" s="197"/>
      <c r="DO411" s="197"/>
      <c r="DP411" s="197"/>
      <c r="DQ411" s="197"/>
      <c r="DR411" s="197"/>
      <c r="DS411" s="197"/>
      <c r="DT411" s="197"/>
      <c r="DU411" s="197"/>
      <c r="DV411" s="197"/>
      <c r="DW411" s="197"/>
      <c r="DX411" s="197"/>
      <c r="DY411" s="197"/>
      <c r="DZ411" s="197"/>
      <c r="EA411" s="197"/>
      <c r="EB411" s="197"/>
      <c r="EC411" s="197"/>
      <c r="ED411" s="197"/>
      <c r="EP411" s="134"/>
    </row>
    <row r="412" spans="1:148" hidden="1">
      <c r="C412" s="28" t="str">
        <f t="shared" ref="C412:C422" si="128">C144</f>
        <v>APS Exchange p58118/s58119</v>
      </c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F412" s="22" t="b">
        <f t="shared" ref="EF412:EF422" si="129">C144=C412</f>
        <v>1</v>
      </c>
      <c r="EH412" s="168">
        <v>1</v>
      </c>
      <c r="EI412" s="22" t="str">
        <f>EI144</f>
        <v>APS Exchange</v>
      </c>
      <c r="EJ412" s="168">
        <v>2</v>
      </c>
      <c r="EK412" s="22" t="str">
        <f>EK144</f>
        <v>APS Exchange deliver</v>
      </c>
      <c r="EL412" s="168"/>
      <c r="EN412" s="168"/>
      <c r="EP412" s="134"/>
      <c r="ER412" s="31" t="str">
        <f t="shared" ref="ER412:ER422" si="130">IF(C144=C412,ER144,"Row mis-match")</f>
        <v xml:space="preserve"> - </v>
      </c>
    </row>
    <row r="413" spans="1:148" hidden="1">
      <c r="C413" s="28" t="str">
        <f t="shared" si="128"/>
        <v xml:space="preserve">BPA FC II Wind p63507 </v>
      </c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F413" s="22" t="b">
        <f t="shared" si="129"/>
        <v>1</v>
      </c>
      <c r="EH413" s="168" t="e">
        <v>#N/A</v>
      </c>
      <c r="EI413" s="22" t="str">
        <f>EI145</f>
        <v>BPA FC II Generation</v>
      </c>
      <c r="EJ413" s="168" t="e">
        <v>#N/A</v>
      </c>
      <c r="EK413" s="22" t="str">
        <f>EK145</f>
        <v>BPA FC II delivery</v>
      </c>
      <c r="EL413" s="168"/>
      <c r="EN413" s="168"/>
      <c r="EP413" s="134"/>
      <c r="ER413" s="31" t="str">
        <f t="shared" si="130"/>
        <v>Hide Row</v>
      </c>
    </row>
    <row r="414" spans="1:148" hidden="1">
      <c r="C414" s="28" t="str">
        <f t="shared" si="128"/>
        <v xml:space="preserve">BPA FC IV Wind p79207 </v>
      </c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F414" s="22" t="b">
        <f t="shared" si="129"/>
        <v>1</v>
      </c>
      <c r="EH414" s="168">
        <v>12</v>
      </c>
      <c r="EI414" s="22" t="str">
        <f>EI146</f>
        <v>BPA FC IV Generation</v>
      </c>
      <c r="EJ414" s="168" t="e">
        <v>#N/A</v>
      </c>
      <c r="EK414" s="22" t="str">
        <f>EK146</f>
        <v>BPA FC IV delivery</v>
      </c>
      <c r="EL414" s="168">
        <v>11</v>
      </c>
      <c r="EM414" s="22" t="str">
        <f>EM146</f>
        <v>BPA FC IV delivery On</v>
      </c>
      <c r="EN414" s="168">
        <v>10</v>
      </c>
      <c r="EO414" s="22" t="str">
        <f>EO146</f>
        <v>BPA FC IV delivery Off</v>
      </c>
      <c r="EP414" s="134"/>
      <c r="ER414" s="31" t="str">
        <f t="shared" si="130"/>
        <v xml:space="preserve"> - </v>
      </c>
    </row>
    <row r="415" spans="1:148" s="58" customFormat="1" hidden="1">
      <c r="A415" s="8"/>
      <c r="C415" s="28" t="str">
        <f t="shared" si="128"/>
        <v>BPA Exchange</v>
      </c>
      <c r="D415" s="22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F415" s="22" t="b">
        <f t="shared" si="129"/>
        <v>1</v>
      </c>
      <c r="EG415" s="134"/>
      <c r="EH415" s="168" t="e">
        <v>#N/A</v>
      </c>
      <c r="EI415" s="22" t="str">
        <f>EI147</f>
        <v>BPA Spring Energy</v>
      </c>
      <c r="EJ415" s="168" t="e">
        <v>#N/A</v>
      </c>
      <c r="EK415" s="22" t="str">
        <f>EK147</f>
        <v>BPA Spring Energy deliver</v>
      </c>
      <c r="EL415" s="168" t="e">
        <v>#N/A</v>
      </c>
      <c r="EM415" s="22" t="str">
        <f>EM147</f>
        <v>BPA Summer Storage</v>
      </c>
      <c r="EN415" s="168" t="e">
        <v>#N/A</v>
      </c>
      <c r="EO415" s="22" t="str">
        <f>EO147</f>
        <v>BPA Summer Storage return</v>
      </c>
      <c r="EP415" s="134"/>
      <c r="EQ415" s="22"/>
      <c r="ER415" s="31" t="str">
        <f t="shared" si="130"/>
        <v>Hide Row</v>
      </c>
    </row>
    <row r="416" spans="1:148" s="58" customFormat="1" hidden="1">
      <c r="A416" s="8"/>
      <c r="C416" s="28" t="str">
        <f t="shared" si="128"/>
        <v>BPA So. Idaho p64885/p83975/p64705</v>
      </c>
      <c r="D416" s="22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F416" s="22" t="b">
        <f t="shared" si="129"/>
        <v>1</v>
      </c>
      <c r="EG416" s="134"/>
      <c r="EH416" s="168">
        <v>13</v>
      </c>
      <c r="EI416" s="22" t="str">
        <f>EI148</f>
        <v>BPA SO. IDAHO EXCHANGE IN</v>
      </c>
      <c r="EJ416" s="168">
        <v>14</v>
      </c>
      <c r="EK416" s="22" t="str">
        <f>EK148</f>
        <v>BPA SO. IDAHO EXCHANGE OUT</v>
      </c>
      <c r="EL416" s="168" t="e">
        <v>#N/A</v>
      </c>
      <c r="EM416" s="22" t="str">
        <f>EM148</f>
        <v>BPA PALISADES STORAGE</v>
      </c>
      <c r="EN416" s="168" t="e">
        <v>#N/A</v>
      </c>
      <c r="EO416" s="22" t="str">
        <f>EO148</f>
        <v>BPA PALISADES RETURN</v>
      </c>
      <c r="EP416" s="134"/>
      <c r="EQ416" s="22"/>
      <c r="ER416" s="31" t="str">
        <f t="shared" si="130"/>
        <v xml:space="preserve"> - </v>
      </c>
    </row>
    <row r="417" spans="2:148" hidden="1">
      <c r="C417" s="28" t="str">
        <f t="shared" si="128"/>
        <v>Cowlitz Swift p65787</v>
      </c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F417" s="22" t="b">
        <f t="shared" si="129"/>
        <v>1</v>
      </c>
      <c r="EH417" s="168"/>
      <c r="EJ417" s="168"/>
      <c r="EL417" s="168"/>
      <c r="EN417" s="168"/>
      <c r="EP417" s="169"/>
      <c r="ER417" s="31" t="str">
        <f t="shared" si="130"/>
        <v xml:space="preserve"> - </v>
      </c>
    </row>
    <row r="418" spans="2:148" hidden="1">
      <c r="C418" s="28" t="str">
        <f t="shared" si="128"/>
        <v>EWEB FC I p63508/p63510</v>
      </c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F418" s="22" t="b">
        <f t="shared" si="129"/>
        <v>1</v>
      </c>
      <c r="EH418" s="168">
        <v>38</v>
      </c>
      <c r="EI418" s="22" t="str">
        <f>EI150</f>
        <v>EWEB FC I Generation</v>
      </c>
      <c r="EJ418" s="168">
        <v>37</v>
      </c>
      <c r="EK418" s="22" t="str">
        <f>EK150</f>
        <v>EWEB FC I delivery</v>
      </c>
      <c r="EL418" s="168">
        <v>39</v>
      </c>
      <c r="EM418" s="22" t="str">
        <f>EM150</f>
        <v>EWEB/BPA Wind Sale</v>
      </c>
      <c r="EN418" s="168"/>
      <c r="EP418" s="134"/>
      <c r="ER418" s="31" t="str">
        <f t="shared" si="130"/>
        <v xml:space="preserve"> - </v>
      </c>
    </row>
    <row r="419" spans="2:148" hidden="1">
      <c r="C419" s="28" t="str">
        <f t="shared" si="128"/>
        <v>PSCo Exchange p340325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F419" s="22" t="b">
        <f t="shared" si="129"/>
        <v>1</v>
      </c>
      <c r="EH419" s="168">
        <v>104</v>
      </c>
      <c r="EI419" s="22" t="str">
        <f>EI151</f>
        <v>PSCo Exchange</v>
      </c>
      <c r="EJ419" s="168">
        <v>105</v>
      </c>
      <c r="EK419" s="22" t="str">
        <f>EK151</f>
        <v>PSCo Exchange deliver</v>
      </c>
      <c r="EL419" s="168"/>
      <c r="EN419" s="168"/>
      <c r="EP419" s="134"/>
      <c r="ER419" s="31" t="str">
        <f t="shared" si="130"/>
        <v xml:space="preserve"> - </v>
      </c>
    </row>
    <row r="420" spans="2:148" hidden="1">
      <c r="C420" s="28" t="str">
        <f t="shared" si="128"/>
        <v>PSCO FC III p63362/s63361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F420" s="22" t="b">
        <f t="shared" si="129"/>
        <v>1</v>
      </c>
      <c r="EH420" s="168" t="e">
        <v>#N/A</v>
      </c>
      <c r="EI420" s="22" t="str">
        <f>EI152</f>
        <v>PSCo FC III Generation</v>
      </c>
      <c r="EJ420" s="168" t="e">
        <v>#N/A</v>
      </c>
      <c r="EK420" s="22" t="str">
        <f>EK152</f>
        <v>PSCo FC III delivery</v>
      </c>
      <c r="EL420" s="168"/>
      <c r="EN420" s="168"/>
      <c r="EP420" s="134"/>
      <c r="ER420" s="31" t="str">
        <f t="shared" si="130"/>
        <v>Hide Row</v>
      </c>
    </row>
    <row r="421" spans="2:148" hidden="1">
      <c r="C421" s="28" t="str">
        <f t="shared" si="128"/>
        <v>Redding Exchange p66276</v>
      </c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F421" s="22" t="b">
        <f t="shared" si="129"/>
        <v>1</v>
      </c>
      <c r="EH421" s="168" t="e">
        <v>#N/A</v>
      </c>
      <c r="EI421" s="22" t="str">
        <f>EI153</f>
        <v>REDDING EXCHANGE IN</v>
      </c>
      <c r="EJ421" s="168" t="e">
        <v>#N/A</v>
      </c>
      <c r="EK421" s="22" t="str">
        <f>EK153</f>
        <v>REDDING EXCHANGE OUT</v>
      </c>
      <c r="EL421" s="168"/>
      <c r="EN421" s="168"/>
      <c r="EP421" s="134"/>
      <c r="ER421" s="31" t="str">
        <f t="shared" si="130"/>
        <v>Hide Row</v>
      </c>
    </row>
    <row r="422" spans="2:148" ht="15" hidden="1">
      <c r="C422" s="28" t="str">
        <f t="shared" si="128"/>
        <v>SCL State Line p105228</v>
      </c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  <c r="AA422" s="171"/>
      <c r="AB422" s="171"/>
      <c r="AC422" s="171"/>
      <c r="AD422" s="171"/>
      <c r="AE422" s="171"/>
      <c r="AF422" s="171"/>
      <c r="AG422" s="171"/>
      <c r="AH422" s="171"/>
      <c r="AI422" s="171"/>
      <c r="AJ422" s="171"/>
      <c r="AK422" s="171"/>
      <c r="AL422" s="171"/>
      <c r="AM422" s="171"/>
      <c r="AN422" s="171"/>
      <c r="AO422" s="171"/>
      <c r="AP422" s="171"/>
      <c r="AQ422" s="171"/>
      <c r="AR422" s="171"/>
      <c r="AS422" s="171"/>
      <c r="AT422" s="171"/>
      <c r="AU422" s="171"/>
      <c r="AV422" s="171"/>
      <c r="AW422" s="171"/>
      <c r="AX422" s="171"/>
      <c r="AY422" s="171"/>
      <c r="AZ422" s="171"/>
      <c r="BA422" s="171"/>
      <c r="BB422" s="171"/>
      <c r="BC422" s="171"/>
      <c r="BD422" s="171"/>
      <c r="BE422" s="171"/>
      <c r="BF422" s="171"/>
      <c r="BG422" s="171"/>
      <c r="BH422" s="171"/>
      <c r="BI422" s="171"/>
      <c r="BJ422" s="171"/>
      <c r="BK422" s="171"/>
      <c r="BL422" s="171"/>
      <c r="BM422" s="171"/>
      <c r="BN422" s="171"/>
      <c r="BO422" s="171"/>
      <c r="BP422" s="171"/>
      <c r="BQ422" s="171"/>
      <c r="BR422" s="171"/>
      <c r="BS422" s="171"/>
      <c r="BT422" s="171"/>
      <c r="BU422" s="171"/>
      <c r="BV422" s="171"/>
      <c r="BW422" s="171"/>
      <c r="BX422" s="171"/>
      <c r="BY422" s="171"/>
      <c r="BZ422" s="171"/>
      <c r="CA422" s="171"/>
      <c r="CB422" s="171"/>
      <c r="CC422" s="171"/>
      <c r="CD422" s="171"/>
      <c r="CE422" s="171"/>
      <c r="CF422" s="171"/>
      <c r="CG422" s="171"/>
      <c r="CH422" s="171"/>
      <c r="CI422" s="171"/>
      <c r="CJ422" s="171"/>
      <c r="CK422" s="171"/>
      <c r="CL422" s="171"/>
      <c r="CM422" s="171"/>
      <c r="CN422" s="171"/>
      <c r="CO422" s="171"/>
      <c r="CP422" s="171"/>
      <c r="CQ422" s="171"/>
      <c r="CR422" s="171"/>
      <c r="CS422" s="171"/>
      <c r="CT422" s="171"/>
      <c r="CU422" s="171"/>
      <c r="CV422" s="171"/>
      <c r="CW422" s="171"/>
      <c r="CX422" s="171"/>
      <c r="CY422" s="171"/>
      <c r="CZ422" s="171"/>
      <c r="DA422" s="171"/>
      <c r="DB422" s="171"/>
      <c r="DC422" s="171"/>
      <c r="DD422" s="171"/>
      <c r="DE422" s="171"/>
      <c r="DF422" s="171"/>
      <c r="DG422" s="171"/>
      <c r="DH422" s="171"/>
      <c r="DI422" s="171"/>
      <c r="DJ422" s="171"/>
      <c r="DK422" s="171"/>
      <c r="DL422" s="171"/>
      <c r="DM422" s="171"/>
      <c r="DN422" s="171"/>
      <c r="DO422" s="171"/>
      <c r="DP422" s="171"/>
      <c r="DQ422" s="171"/>
      <c r="DR422" s="171"/>
      <c r="DS422" s="171"/>
      <c r="DT422" s="171"/>
      <c r="DU422" s="171"/>
      <c r="DV422" s="171"/>
      <c r="DW422" s="171"/>
      <c r="DX422" s="171"/>
      <c r="DY422" s="171"/>
      <c r="DZ422" s="171"/>
      <c r="EA422" s="171"/>
      <c r="EB422" s="171"/>
      <c r="EC422" s="171"/>
      <c r="ED422" s="171"/>
      <c r="EF422" s="22" t="b">
        <f t="shared" si="129"/>
        <v>1</v>
      </c>
      <c r="EH422" s="168">
        <v>119</v>
      </c>
      <c r="EI422" s="22" t="str">
        <f>EI154</f>
        <v>SCL State Line generation</v>
      </c>
      <c r="EJ422" s="168">
        <v>117</v>
      </c>
      <c r="EK422" s="22" t="str">
        <f>EK154</f>
        <v>SCL State Line delivery</v>
      </c>
      <c r="EL422" s="168">
        <v>120</v>
      </c>
      <c r="EM422" s="22" t="str">
        <f>EM154</f>
        <v>SCL State Line losses</v>
      </c>
      <c r="EN422" s="168">
        <v>118</v>
      </c>
      <c r="EO422" s="22" t="str">
        <f>EO154</f>
        <v>SCL State Line delivery LLH</v>
      </c>
      <c r="EP422" s="168">
        <v>121</v>
      </c>
      <c r="EQ422" s="22" t="str">
        <f>EQ154</f>
        <v>SCL State Line reserves</v>
      </c>
      <c r="ER422" s="31" t="str">
        <f t="shared" si="130"/>
        <v xml:space="preserve"> - </v>
      </c>
    </row>
    <row r="423" spans="2:148" hidden="1"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2"/>
      <c r="DT423" s="82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P423" s="134"/>
    </row>
    <row r="424" spans="2:148" hidden="1">
      <c r="B424" s="22" t="str">
        <f>"Total "&amp;B411</f>
        <v>Total Storage &amp; Exchange</v>
      </c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</row>
    <row r="425" spans="2:148" hidden="1"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  <c r="DK425" s="82"/>
      <c r="DL425" s="82"/>
      <c r="DM425" s="82"/>
      <c r="DN425" s="82"/>
      <c r="DO425" s="82"/>
      <c r="DP425" s="82"/>
      <c r="DQ425" s="82"/>
      <c r="DR425" s="82"/>
      <c r="DS425" s="82"/>
      <c r="DT425" s="82"/>
      <c r="DU425" s="82"/>
      <c r="DV425" s="82"/>
      <c r="DW425" s="82"/>
      <c r="DX425" s="82"/>
      <c r="DY425" s="82"/>
      <c r="DZ425" s="82"/>
      <c r="EA425" s="82"/>
      <c r="EB425" s="82"/>
      <c r="EC425" s="82"/>
      <c r="ED425" s="82"/>
      <c r="EP425" s="134"/>
    </row>
    <row r="426" spans="2:148" hidden="1">
      <c r="B426" s="22" t="s">
        <v>306</v>
      </c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  <c r="DK426" s="82"/>
      <c r="DL426" s="82"/>
      <c r="DM426" s="82"/>
      <c r="DN426" s="82"/>
      <c r="DO426" s="82"/>
      <c r="DP426" s="82"/>
      <c r="DQ426" s="82"/>
      <c r="DR426" s="82"/>
      <c r="DS426" s="82"/>
      <c r="DT426" s="82"/>
      <c r="DU426" s="82"/>
      <c r="DV426" s="82"/>
      <c r="DW426" s="82"/>
      <c r="DX426" s="82"/>
      <c r="DY426" s="82"/>
      <c r="DZ426" s="82"/>
      <c r="EA426" s="82"/>
      <c r="EB426" s="82"/>
      <c r="EC426" s="82"/>
      <c r="ED426" s="82"/>
      <c r="EH426" s="2" t="s">
        <v>481</v>
      </c>
      <c r="EJ426" s="134"/>
    </row>
    <row r="427" spans="2:148" hidden="1">
      <c r="C427" s="28" t="str">
        <f t="shared" ref="C427:C432" si="131">C159</f>
        <v>COB</v>
      </c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F427" s="22" t="b">
        <f t="shared" ref="EF427:EF432" si="132">C159=C427</f>
        <v>1</v>
      </c>
      <c r="EH427" s="168" t="e">
        <v>#N/A</v>
      </c>
      <c r="EI427" s="22" t="str">
        <f t="shared" ref="EI427:EI432" si="133">EI21</f>
        <v>COB</v>
      </c>
      <c r="EJ427" s="168" t="e">
        <v>#N/A</v>
      </c>
      <c r="EK427" s="22" t="str">
        <f t="shared" ref="EK427:EK432" si="134">EK21</f>
        <v>NOB</v>
      </c>
      <c r="EL427" s="168" t="e">
        <v>#N/A</v>
      </c>
      <c r="EM427" s="22" t="str">
        <f t="shared" ref="EM427:EM432" si="135">EM21</f>
        <v>Not Used</v>
      </c>
      <c r="ER427" s="31" t="str">
        <f t="shared" ref="ER427:ER432" si="136">IF(C159=C427,ER159,"Row mis-match")</f>
        <v>Hide Row</v>
      </c>
    </row>
    <row r="428" spans="2:148" hidden="1">
      <c r="C428" s="28" t="str">
        <f t="shared" si="131"/>
        <v>Four Corners</v>
      </c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F428" s="22" t="b">
        <f t="shared" si="132"/>
        <v>1</v>
      </c>
      <c r="EH428" s="168" t="e">
        <v>#N/A</v>
      </c>
      <c r="EI428" s="22" t="str">
        <f t="shared" si="133"/>
        <v>Four Corners</v>
      </c>
      <c r="EJ428" s="168" t="e">
        <v>#N/A</v>
      </c>
      <c r="EK428" s="22" t="str">
        <f t="shared" si="134"/>
        <v>Not Used</v>
      </c>
      <c r="EL428" s="168" t="e">
        <v>#N/A</v>
      </c>
      <c r="EM428" s="22" t="str">
        <f t="shared" si="135"/>
        <v>APS</v>
      </c>
      <c r="ER428" s="31" t="str">
        <f t="shared" si="136"/>
        <v>Hide Row</v>
      </c>
    </row>
    <row r="429" spans="2:148" hidden="1">
      <c r="C429" s="28" t="str">
        <f t="shared" si="131"/>
        <v>Mid Columbia</v>
      </c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F429" s="22" t="b">
        <f t="shared" si="132"/>
        <v>1</v>
      </c>
      <c r="EH429" s="168">
        <v>1</v>
      </c>
      <c r="EI429" s="22" t="str">
        <f t="shared" si="133"/>
        <v>Mid Columbia</v>
      </c>
      <c r="EJ429" s="168" t="e">
        <v>#N/A</v>
      </c>
      <c r="EK429" s="22" t="str">
        <f t="shared" si="134"/>
        <v>Not Used</v>
      </c>
      <c r="EL429" s="168" t="e">
        <v>#N/A</v>
      </c>
      <c r="EM429" s="22" t="str">
        <f t="shared" si="135"/>
        <v>BPA FPT</v>
      </c>
      <c r="ER429" s="31" t="str">
        <f t="shared" si="136"/>
        <v xml:space="preserve"> - </v>
      </c>
    </row>
    <row r="430" spans="2:148" hidden="1">
      <c r="C430" s="28" t="str">
        <f t="shared" si="131"/>
        <v>Mona</v>
      </c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F430" s="22" t="b">
        <f t="shared" si="132"/>
        <v>1</v>
      </c>
      <c r="EH430" s="168" t="e">
        <v>#N/A</v>
      </c>
      <c r="EI430" s="22" t="str">
        <f t="shared" si="133"/>
        <v>Mona</v>
      </c>
      <c r="EJ430" s="168" t="e">
        <v>#N/A</v>
      </c>
      <c r="EK430" s="22" t="str">
        <f t="shared" si="134"/>
        <v>Mead</v>
      </c>
      <c r="EL430" s="168" t="e">
        <v>#N/A</v>
      </c>
      <c r="EM430" s="22" t="str">
        <f t="shared" si="135"/>
        <v>Not Used</v>
      </c>
      <c r="ER430" s="31" t="str">
        <f t="shared" si="136"/>
        <v>Hide Row</v>
      </c>
    </row>
    <row r="431" spans="2:148" hidden="1">
      <c r="C431" s="28" t="str">
        <f t="shared" si="131"/>
        <v>Palo Verde</v>
      </c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F431" s="22" t="b">
        <f t="shared" si="132"/>
        <v>1</v>
      </c>
      <c r="EH431" s="168">
        <v>2</v>
      </c>
      <c r="EI431" s="22" t="str">
        <f t="shared" si="133"/>
        <v>Palo Verde</v>
      </c>
      <c r="EJ431" s="168" t="e">
        <v>#N/A</v>
      </c>
      <c r="EK431" s="22" t="str">
        <f t="shared" si="134"/>
        <v>Cholla</v>
      </c>
      <c r="EL431" s="168" t="e">
        <v>#N/A</v>
      </c>
      <c r="EM431" s="22" t="str">
        <f t="shared" si="135"/>
        <v>PP-GC</v>
      </c>
      <c r="ER431" s="31" t="str">
        <f t="shared" si="136"/>
        <v xml:space="preserve"> - </v>
      </c>
    </row>
    <row r="432" spans="2:148" hidden="1">
      <c r="C432" s="28" t="str">
        <f t="shared" si="131"/>
        <v>SP15</v>
      </c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F432" s="22" t="b">
        <f t="shared" si="132"/>
        <v>1</v>
      </c>
      <c r="EH432" s="168" t="e">
        <v>#N/A</v>
      </c>
      <c r="EI432" s="22" t="str">
        <f t="shared" si="133"/>
        <v>SP15</v>
      </c>
      <c r="EJ432" s="168" t="e">
        <v>#N/A</v>
      </c>
      <c r="EK432" s="22" t="str">
        <f t="shared" si="134"/>
        <v>Not Used</v>
      </c>
      <c r="EL432" s="168" t="e">
        <v>#N/A</v>
      </c>
      <c r="EM432" s="22" t="str">
        <f t="shared" si="135"/>
        <v>Not Used</v>
      </c>
      <c r="ER432" s="31" t="str">
        <f t="shared" si="136"/>
        <v>Hide Row</v>
      </c>
    </row>
    <row r="433" spans="1:148" s="43" customFormat="1" ht="15" hidden="1">
      <c r="A433" s="42"/>
      <c r="C433" s="28" t="str">
        <f>C166</f>
        <v>STF Index Trades</v>
      </c>
      <c r="D433" s="22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  <c r="AA433" s="171"/>
      <c r="AB433" s="171"/>
      <c r="AC433" s="171"/>
      <c r="AD433" s="171"/>
      <c r="AE433" s="171"/>
      <c r="AF433" s="171"/>
      <c r="AG433" s="171"/>
      <c r="AH433" s="171"/>
      <c r="AI433" s="171"/>
      <c r="AJ433" s="171"/>
      <c r="AK433" s="171"/>
      <c r="AL433" s="171"/>
      <c r="AM433" s="171"/>
      <c r="AN433" s="171"/>
      <c r="AO433" s="171"/>
      <c r="AP433" s="171"/>
      <c r="AQ433" s="171"/>
      <c r="AR433" s="171"/>
      <c r="AS433" s="171"/>
      <c r="AT433" s="171"/>
      <c r="AU433" s="171"/>
      <c r="AV433" s="171"/>
      <c r="AW433" s="171"/>
      <c r="AX433" s="171"/>
      <c r="AY433" s="171"/>
      <c r="AZ433" s="171"/>
      <c r="BA433" s="171"/>
      <c r="BB433" s="171"/>
      <c r="BC433" s="171"/>
      <c r="BD433" s="171"/>
      <c r="BE433" s="171"/>
      <c r="BF433" s="171"/>
      <c r="BG433" s="171"/>
      <c r="BH433" s="171"/>
      <c r="BI433" s="171"/>
      <c r="BJ433" s="171"/>
      <c r="BK433" s="171"/>
      <c r="BL433" s="171"/>
      <c r="BM433" s="171"/>
      <c r="BN433" s="171"/>
      <c r="BO433" s="171"/>
      <c r="BP433" s="171"/>
      <c r="BQ433" s="171"/>
      <c r="BR433" s="171"/>
      <c r="BS433" s="171"/>
      <c r="BT433" s="171"/>
      <c r="BU433" s="171"/>
      <c r="BV433" s="171"/>
      <c r="BW433" s="171"/>
      <c r="BX433" s="171"/>
      <c r="BY433" s="171"/>
      <c r="BZ433" s="171"/>
      <c r="CA433" s="171"/>
      <c r="CB433" s="171"/>
      <c r="CC433" s="171"/>
      <c r="CD433" s="171"/>
      <c r="CE433" s="171"/>
      <c r="CF433" s="171"/>
      <c r="CG433" s="171"/>
      <c r="CH433" s="171"/>
      <c r="CI433" s="171"/>
      <c r="CJ433" s="171"/>
      <c r="CK433" s="171"/>
      <c r="CL433" s="171"/>
      <c r="CM433" s="171"/>
      <c r="CN433" s="171"/>
      <c r="CO433" s="171"/>
      <c r="CP433" s="171"/>
      <c r="CQ433" s="171"/>
      <c r="CR433" s="171"/>
      <c r="CS433" s="171"/>
      <c r="CT433" s="171"/>
      <c r="CU433" s="171"/>
      <c r="CV433" s="171"/>
      <c r="CW433" s="171"/>
      <c r="CX433" s="171"/>
      <c r="CY433" s="171"/>
      <c r="CZ433" s="171"/>
      <c r="DA433" s="171"/>
      <c r="DB433" s="171"/>
      <c r="DC433" s="171"/>
      <c r="DD433" s="171"/>
      <c r="DE433" s="171"/>
      <c r="DF433" s="171"/>
      <c r="DG433" s="171"/>
      <c r="DH433" s="171"/>
      <c r="DI433" s="171"/>
      <c r="DJ433" s="171"/>
      <c r="DK433" s="171"/>
      <c r="DL433" s="171"/>
      <c r="DM433" s="171"/>
      <c r="DN433" s="171"/>
      <c r="DO433" s="171"/>
      <c r="DP433" s="171"/>
      <c r="DQ433" s="171"/>
      <c r="DR433" s="171"/>
      <c r="DS433" s="171"/>
      <c r="DT433" s="171"/>
      <c r="DU433" s="171"/>
      <c r="DV433" s="171"/>
      <c r="DW433" s="171"/>
      <c r="DX433" s="171"/>
      <c r="DY433" s="171"/>
      <c r="DZ433" s="171"/>
      <c r="EA433" s="171"/>
      <c r="EB433" s="171"/>
      <c r="EC433" s="171"/>
      <c r="ED433" s="171"/>
      <c r="EF433" s="22" t="b">
        <f>C166=C433</f>
        <v>1</v>
      </c>
      <c r="EG433" s="134"/>
      <c r="EH433" s="168" t="e">
        <v>#N/A</v>
      </c>
      <c r="EI433" s="22" t="str">
        <f>EI166</f>
        <v>STF Index Trades - Buy - West</v>
      </c>
      <c r="EJ433" s="168" t="e">
        <v>#N/A</v>
      </c>
      <c r="EK433" s="22" t="str">
        <f>EK166</f>
        <v>STF Index Trades - Buy - East</v>
      </c>
      <c r="EL433" s="134"/>
      <c r="EM433" s="134"/>
      <c r="ER433" s="57"/>
    </row>
    <row r="434" spans="1:148" s="43" customFormat="1" hidden="1">
      <c r="A434" s="42"/>
      <c r="C434" s="63"/>
      <c r="D434" s="2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172"/>
      <c r="BN434" s="172"/>
      <c r="BO434" s="172"/>
      <c r="BP434" s="172"/>
      <c r="BQ434" s="172"/>
      <c r="BR434" s="172"/>
      <c r="BS434" s="172"/>
      <c r="BT434" s="172"/>
      <c r="BU434" s="172"/>
      <c r="BV434" s="172"/>
      <c r="BW434" s="172"/>
      <c r="BX434" s="172"/>
      <c r="BY434" s="172"/>
      <c r="BZ434" s="172"/>
      <c r="CA434" s="172"/>
      <c r="CB434" s="172"/>
      <c r="CC434" s="172"/>
      <c r="CD434" s="172"/>
      <c r="CE434" s="172"/>
      <c r="CF434" s="172"/>
      <c r="CG434" s="172"/>
      <c r="CH434" s="172"/>
      <c r="CI434" s="172"/>
      <c r="CJ434" s="172"/>
      <c r="CK434" s="172"/>
      <c r="CL434" s="172"/>
      <c r="CM434" s="172"/>
      <c r="CN434" s="172"/>
      <c r="CO434" s="172"/>
      <c r="CP434" s="172"/>
      <c r="CQ434" s="172"/>
      <c r="CR434" s="172"/>
      <c r="CS434" s="172"/>
      <c r="CT434" s="172"/>
      <c r="CU434" s="172"/>
      <c r="CV434" s="172"/>
      <c r="CW434" s="172"/>
      <c r="CX434" s="172"/>
      <c r="CY434" s="172"/>
      <c r="CZ434" s="172"/>
      <c r="DA434" s="172"/>
      <c r="DB434" s="172"/>
      <c r="DC434" s="172"/>
      <c r="DD434" s="172"/>
      <c r="DE434" s="172"/>
      <c r="DF434" s="172"/>
      <c r="DG434" s="172"/>
      <c r="DH434" s="172"/>
      <c r="DI434" s="172"/>
      <c r="DJ434" s="172"/>
      <c r="DK434" s="172"/>
      <c r="DL434" s="172"/>
      <c r="DM434" s="172"/>
      <c r="DN434" s="172"/>
      <c r="DO434" s="172"/>
      <c r="DP434" s="172"/>
      <c r="DQ434" s="172"/>
      <c r="DR434" s="172"/>
      <c r="DS434" s="172"/>
      <c r="DT434" s="172"/>
      <c r="DU434" s="172"/>
      <c r="DV434" s="172"/>
      <c r="DW434" s="172"/>
      <c r="DX434" s="172"/>
      <c r="DY434" s="172"/>
      <c r="DZ434" s="172"/>
      <c r="EA434" s="172"/>
      <c r="EB434" s="172"/>
      <c r="EC434" s="172"/>
      <c r="ED434" s="172"/>
      <c r="EG434" s="134"/>
      <c r="EH434" s="22"/>
      <c r="EI434" s="22"/>
      <c r="EJ434" s="22"/>
      <c r="EK434" s="22"/>
      <c r="EL434" s="22"/>
      <c r="EM434" s="22"/>
      <c r="EN434" s="22"/>
      <c r="EO434" s="22"/>
      <c r="EP434" s="134"/>
      <c r="ER434" s="47"/>
    </row>
    <row r="435" spans="1:148" hidden="1">
      <c r="B435" s="22" t="str">
        <f>B168&amp;" "</f>
        <v xml:space="preserve">Total Short Term Firm Purchases </v>
      </c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  <c r="DK435" s="82"/>
      <c r="DL435" s="82"/>
      <c r="DM435" s="82"/>
      <c r="DN435" s="82"/>
      <c r="DO435" s="82"/>
      <c r="DP435" s="82"/>
      <c r="DQ435" s="82"/>
      <c r="DR435" s="82"/>
      <c r="DS435" s="82"/>
      <c r="DT435" s="82"/>
      <c r="DU435" s="82"/>
      <c r="DV435" s="82"/>
      <c r="DW435" s="82"/>
      <c r="DX435" s="82"/>
      <c r="DY435" s="82"/>
      <c r="DZ435" s="82"/>
      <c r="EA435" s="82"/>
      <c r="EB435" s="82"/>
      <c r="EC435" s="82"/>
      <c r="ED435" s="82"/>
      <c r="EP435" s="134"/>
    </row>
    <row r="436" spans="1:148" hidden="1"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  <c r="DK436" s="82"/>
      <c r="DL436" s="82"/>
      <c r="DM436" s="82"/>
      <c r="DN436" s="82"/>
      <c r="DO436" s="82"/>
      <c r="DP436" s="82"/>
      <c r="DQ436" s="82"/>
      <c r="DR436" s="82"/>
      <c r="DS436" s="82"/>
      <c r="DT436" s="82"/>
      <c r="DU436" s="82"/>
      <c r="DV436" s="82"/>
      <c r="DW436" s="82"/>
      <c r="DX436" s="82"/>
      <c r="DY436" s="82"/>
      <c r="DZ436" s="82"/>
      <c r="EA436" s="82"/>
      <c r="EB436" s="82"/>
      <c r="EC436" s="82"/>
      <c r="ED436" s="82"/>
      <c r="EP436" s="134"/>
    </row>
    <row r="437" spans="1:148">
      <c r="B437" s="22" t="s">
        <v>317</v>
      </c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  <c r="DK437" s="82"/>
      <c r="DL437" s="82"/>
      <c r="DM437" s="82"/>
      <c r="DN437" s="82"/>
      <c r="DO437" s="82"/>
      <c r="DP437" s="82"/>
      <c r="DQ437" s="82"/>
      <c r="DR437" s="82"/>
      <c r="DS437" s="82"/>
      <c r="DT437" s="82"/>
      <c r="DU437" s="82"/>
      <c r="DV437" s="82"/>
      <c r="DW437" s="82"/>
      <c r="DX437" s="82"/>
      <c r="DY437" s="82"/>
      <c r="DZ437" s="82"/>
      <c r="EA437" s="82"/>
      <c r="EB437" s="82"/>
      <c r="EC437" s="82"/>
      <c r="ED437" s="82"/>
      <c r="EH437" s="2" t="s">
        <v>482</v>
      </c>
      <c r="EP437" s="134"/>
    </row>
    <row r="438" spans="1:148">
      <c r="C438" s="28" t="str">
        <f t="shared" ref="C438:C443" si="137">C171</f>
        <v>COB</v>
      </c>
      <c r="E438" s="108">
        <f t="shared" ref="E438:E444" si="138">SUM(F438:Q438)</f>
        <v>292976.07931540004</v>
      </c>
      <c r="F438" s="108">
        <v>4556.1825130000007</v>
      </c>
      <c r="G438" s="108">
        <v>11190.721300000001</v>
      </c>
      <c r="H438" s="108">
        <v>49525.936000000002</v>
      </c>
      <c r="I438" s="108">
        <v>79381.005700000009</v>
      </c>
      <c r="J438" s="108">
        <v>68334.982000000004</v>
      </c>
      <c r="K438" s="108">
        <v>33066.351999999999</v>
      </c>
      <c r="L438" s="108">
        <v>38393.168299999998</v>
      </c>
      <c r="M438" s="108">
        <v>1495.5139999999999</v>
      </c>
      <c r="N438" s="108">
        <v>1517.1393999999998</v>
      </c>
      <c r="O438" s="108">
        <v>0</v>
      </c>
      <c r="P438" s="108">
        <v>274.24460240000002</v>
      </c>
      <c r="Q438" s="108">
        <v>5240.8334999999997</v>
      </c>
      <c r="R438" s="108">
        <f t="shared" ref="R438:R443" si="139">SUM(S438:AD438)</f>
        <v>259170.69535199998</v>
      </c>
      <c r="S438" s="108">
        <v>4510.72</v>
      </c>
      <c r="T438" s="108">
        <v>13752.9046</v>
      </c>
      <c r="U438" s="108">
        <v>41944.238712000006</v>
      </c>
      <c r="V438" s="108">
        <v>76728.400000000009</v>
      </c>
      <c r="W438" s="108">
        <v>49253.205799999996</v>
      </c>
      <c r="X438" s="108">
        <v>22151.59</v>
      </c>
      <c r="Y438" s="108">
        <v>34685.703439999997</v>
      </c>
      <c r="Z438" s="108">
        <v>5895.0995999999996</v>
      </c>
      <c r="AA438" s="108">
        <v>666.52</v>
      </c>
      <c r="AB438" s="108">
        <v>0</v>
      </c>
      <c r="AC438" s="108">
        <v>486.40460000000002</v>
      </c>
      <c r="AD438" s="108">
        <v>9095.9085999999988</v>
      </c>
      <c r="AE438" s="108">
        <f t="shared" ref="AE438:AE443" si="140">SUM(AF438:AQ438)</f>
        <v>283754.94859999995</v>
      </c>
      <c r="AF438" s="108">
        <v>17470.800999999999</v>
      </c>
      <c r="AG438" s="108">
        <v>17308.642599999999</v>
      </c>
      <c r="AH438" s="108">
        <v>44156.340100000001</v>
      </c>
      <c r="AI438" s="108">
        <v>78282.608600000007</v>
      </c>
      <c r="AJ438" s="108">
        <v>49575.923900000002</v>
      </c>
      <c r="AK438" s="108">
        <v>22793.006000000001</v>
      </c>
      <c r="AL438" s="108">
        <v>35782.875919999999</v>
      </c>
      <c r="AM438" s="108">
        <v>6208.2563</v>
      </c>
      <c r="AN438" s="108">
        <v>561.06190000000004</v>
      </c>
      <c r="AO438" s="108">
        <v>0</v>
      </c>
      <c r="AP438" s="108">
        <v>2093.0676799999997</v>
      </c>
      <c r="AQ438" s="108">
        <v>9522.364599999999</v>
      </c>
      <c r="AR438" s="108">
        <f t="shared" ref="AR438:AR443" si="141">SUM(AS438:BD438)</f>
        <v>271607.99352600001</v>
      </c>
      <c r="AS438" s="108">
        <v>10221.935450000001</v>
      </c>
      <c r="AT438" s="108">
        <v>16780.870699999999</v>
      </c>
      <c r="AU438" s="108">
        <v>45922.411739999996</v>
      </c>
      <c r="AV438" s="108">
        <v>73916.733299999993</v>
      </c>
      <c r="AW438" s="108">
        <v>49739.338799999998</v>
      </c>
      <c r="AX438" s="108">
        <v>21579.1963</v>
      </c>
      <c r="AY438" s="108">
        <v>36528.611815999997</v>
      </c>
      <c r="AZ438" s="108">
        <v>5885.6405999999997</v>
      </c>
      <c r="BA438" s="108">
        <v>183.36</v>
      </c>
      <c r="BB438" s="108">
        <v>0</v>
      </c>
      <c r="BC438" s="108">
        <v>1682.7991199999999</v>
      </c>
      <c r="BD438" s="108">
        <v>9167.0956999999999</v>
      </c>
      <c r="BE438" s="108">
        <f t="shared" ref="BE438:BE443" si="142">SUM(BF438:BQ438)</f>
        <v>273292.67400000006</v>
      </c>
      <c r="BF438" s="108">
        <v>16098.636900000001</v>
      </c>
      <c r="BG438" s="108">
        <v>12012.6867</v>
      </c>
      <c r="BH438" s="108">
        <v>43632.332399999999</v>
      </c>
      <c r="BI438" s="108">
        <v>73913.803799999994</v>
      </c>
      <c r="BJ438" s="108">
        <v>51186.232300000003</v>
      </c>
      <c r="BK438" s="108">
        <v>21481.113400000002</v>
      </c>
      <c r="BL438" s="108">
        <v>34464.655129999999</v>
      </c>
      <c r="BM438" s="108">
        <v>5570.9106000000002</v>
      </c>
      <c r="BN438" s="108">
        <v>183.2</v>
      </c>
      <c r="BO438" s="108">
        <v>0</v>
      </c>
      <c r="BP438" s="108">
        <v>951.15676999999994</v>
      </c>
      <c r="BQ438" s="108">
        <v>13797.946</v>
      </c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F438" s="22" t="b">
        <f t="shared" ref="EF438:EF443" si="143">C171=C438</f>
        <v>1</v>
      </c>
      <c r="EH438" s="168">
        <v>1</v>
      </c>
      <c r="EI438" s="22" t="str">
        <f t="shared" ref="EI438:EI443" si="144">EI171</f>
        <v>COB</v>
      </c>
      <c r="EJ438" s="168">
        <v>6</v>
      </c>
      <c r="EK438" s="22" t="str">
        <f>EK171</f>
        <v>NOB</v>
      </c>
      <c r="EL438" s="223">
        <v>18</v>
      </c>
      <c r="EM438" s="22" t="str">
        <f>EM171</f>
        <v>Cal ISO West - COB Purchase</v>
      </c>
      <c r="EP438" s="134"/>
      <c r="ER438" s="31" t="str">
        <f t="shared" ref="ER438:ER443" si="145">IF(C171=C438,ER171,"Row mis-match")</f>
        <v xml:space="preserve"> - </v>
      </c>
    </row>
    <row r="439" spans="1:148">
      <c r="C439" s="28" t="str">
        <f t="shared" si="137"/>
        <v>Four Corners</v>
      </c>
      <c r="E439" s="108">
        <f t="shared" si="138"/>
        <v>87074.316770000005</v>
      </c>
      <c r="F439" s="108">
        <v>836.66653999999994</v>
      </c>
      <c r="G439" s="108">
        <v>1244.7409</v>
      </c>
      <c r="H439" s="108">
        <v>17254.507000000001</v>
      </c>
      <c r="I439" s="108">
        <v>10324.455</v>
      </c>
      <c r="J439" s="108">
        <v>24124.884999999998</v>
      </c>
      <c r="K439" s="108">
        <v>2919.7612999999997</v>
      </c>
      <c r="L439" s="108">
        <v>151.36000000000001</v>
      </c>
      <c r="M439" s="108">
        <v>1399.8140000000001</v>
      </c>
      <c r="N439" s="108">
        <v>27534.548999999999</v>
      </c>
      <c r="O439" s="108">
        <v>0</v>
      </c>
      <c r="P439" s="108">
        <v>382.70882999999998</v>
      </c>
      <c r="Q439" s="108">
        <v>900.86919999999998</v>
      </c>
      <c r="R439" s="108">
        <f t="shared" si="139"/>
        <v>18486.180851000001</v>
      </c>
      <c r="S439" s="108">
        <v>317.238878</v>
      </c>
      <c r="T439" s="108">
        <v>666.24</v>
      </c>
      <c r="U439" s="108">
        <v>222.72</v>
      </c>
      <c r="V439" s="108">
        <v>5953.4229999999998</v>
      </c>
      <c r="W439" s="108">
        <v>4433.8340000000007</v>
      </c>
      <c r="X439" s="108">
        <v>1694.9576000000002</v>
      </c>
      <c r="Y439" s="108">
        <v>203.32877300000001</v>
      </c>
      <c r="Z439" s="108">
        <v>0</v>
      </c>
      <c r="AA439" s="108">
        <v>1819.6593</v>
      </c>
      <c r="AB439" s="108">
        <v>1124.0793000000001</v>
      </c>
      <c r="AC439" s="108">
        <v>525.44939999999997</v>
      </c>
      <c r="AD439" s="108">
        <v>1525.2506000000001</v>
      </c>
      <c r="AE439" s="108">
        <f t="shared" si="140"/>
        <v>43991.511499999993</v>
      </c>
      <c r="AF439" s="108">
        <v>2963.0558000000001</v>
      </c>
      <c r="AG439" s="108">
        <v>2239.4013999999997</v>
      </c>
      <c r="AH439" s="108">
        <v>691.97433000000001</v>
      </c>
      <c r="AI439" s="108">
        <v>11826.429</v>
      </c>
      <c r="AJ439" s="108">
        <v>9160.7819999999992</v>
      </c>
      <c r="AK439" s="108">
        <v>8460.5409999999993</v>
      </c>
      <c r="AL439" s="108">
        <v>151.36000000000001</v>
      </c>
      <c r="AM439" s="108">
        <v>0</v>
      </c>
      <c r="AN439" s="108">
        <v>730.68317000000002</v>
      </c>
      <c r="AO439" s="108">
        <v>1776.9937</v>
      </c>
      <c r="AP439" s="108">
        <v>4889.7606999999998</v>
      </c>
      <c r="AQ439" s="108">
        <v>1100.5304000000001</v>
      </c>
      <c r="AR439" s="108">
        <f t="shared" si="141"/>
        <v>35964.903749999998</v>
      </c>
      <c r="AS439" s="108">
        <v>1728.1417999999999</v>
      </c>
      <c r="AT439" s="108">
        <v>1801.202</v>
      </c>
      <c r="AU439" s="108">
        <v>8368.8814999999995</v>
      </c>
      <c r="AV439" s="108">
        <v>4992.9070000000002</v>
      </c>
      <c r="AW439" s="108">
        <v>5662.7626</v>
      </c>
      <c r="AX439" s="108">
        <v>6820.2690000000002</v>
      </c>
      <c r="AY439" s="108">
        <v>144.32</v>
      </c>
      <c r="AZ439" s="108">
        <v>0</v>
      </c>
      <c r="BA439" s="108">
        <v>658.74329999999998</v>
      </c>
      <c r="BB439" s="108">
        <v>3156.2082999999998</v>
      </c>
      <c r="BC439" s="108">
        <v>1649.0913</v>
      </c>
      <c r="BD439" s="108">
        <v>982.37694999999997</v>
      </c>
      <c r="BE439" s="108">
        <f t="shared" si="142"/>
        <v>23499.324929999999</v>
      </c>
      <c r="BF439" s="108">
        <v>1528.82</v>
      </c>
      <c r="BG439" s="108">
        <v>744.06185000000005</v>
      </c>
      <c r="BH439" s="108">
        <v>4253.518</v>
      </c>
      <c r="BI439" s="108">
        <v>3732.2283000000002</v>
      </c>
      <c r="BJ439" s="108">
        <v>4356.6845000000003</v>
      </c>
      <c r="BK439" s="108">
        <v>2664.6922</v>
      </c>
      <c r="BL439" s="108">
        <v>144.32</v>
      </c>
      <c r="BM439" s="108">
        <v>0</v>
      </c>
      <c r="BN439" s="108">
        <v>770.25160000000005</v>
      </c>
      <c r="BO439" s="108">
        <v>4060.3877000000002</v>
      </c>
      <c r="BP439" s="108">
        <v>786.31493999999998</v>
      </c>
      <c r="BQ439" s="108">
        <v>458.04584</v>
      </c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F439" s="22" t="b">
        <f t="shared" si="143"/>
        <v>1</v>
      </c>
      <c r="EH439" s="168">
        <v>2</v>
      </c>
      <c r="EI439" s="22" t="str">
        <f t="shared" si="144"/>
        <v>Four Corners</v>
      </c>
      <c r="EL439" s="223">
        <v>16</v>
      </c>
      <c r="EM439" s="22" t="str">
        <f>EM172</f>
        <v>Cal ISO East - Four Corners Purchase</v>
      </c>
      <c r="EP439" s="134"/>
      <c r="ER439" s="31" t="str">
        <f t="shared" si="145"/>
        <v xml:space="preserve"> - </v>
      </c>
    </row>
    <row r="440" spans="1:148" s="43" customFormat="1">
      <c r="A440" s="42"/>
      <c r="C440" s="28" t="str">
        <f t="shared" si="137"/>
        <v>Mid Columbia</v>
      </c>
      <c r="D440" s="22"/>
      <c r="E440" s="108">
        <f t="shared" si="138"/>
        <v>2120812.8680600002</v>
      </c>
      <c r="F440" s="108">
        <v>333.82805999999999</v>
      </c>
      <c r="G440" s="108">
        <v>11327.97</v>
      </c>
      <c r="H440" s="108">
        <v>292755</v>
      </c>
      <c r="I440" s="108">
        <v>109256.734</v>
      </c>
      <c r="J440" s="108">
        <v>488428.5</v>
      </c>
      <c r="K440" s="108">
        <v>552392.75</v>
      </c>
      <c r="L440" s="108">
        <v>462316.78</v>
      </c>
      <c r="M440" s="108">
        <v>80078.539999999994</v>
      </c>
      <c r="N440" s="108">
        <v>15570.81</v>
      </c>
      <c r="O440" s="108">
        <v>56874.93</v>
      </c>
      <c r="P440" s="108">
        <v>14795.056</v>
      </c>
      <c r="Q440" s="108">
        <v>36681.97</v>
      </c>
      <c r="R440" s="108">
        <f t="shared" si="139"/>
        <v>1825511.0250000001</v>
      </c>
      <c r="S440" s="108">
        <v>16110.572</v>
      </c>
      <c r="T440" s="108">
        <v>66428.820000000007</v>
      </c>
      <c r="U440" s="108">
        <v>218636.84</v>
      </c>
      <c r="V440" s="108">
        <v>144588.29999999999</v>
      </c>
      <c r="W440" s="108">
        <v>370475.9</v>
      </c>
      <c r="X440" s="108">
        <v>444102.16</v>
      </c>
      <c r="Y440" s="108">
        <v>421290.4</v>
      </c>
      <c r="Z440" s="108">
        <v>69020.160000000003</v>
      </c>
      <c r="AA440" s="108">
        <v>20242.728999999999</v>
      </c>
      <c r="AB440" s="108">
        <v>26810.541000000001</v>
      </c>
      <c r="AC440" s="108">
        <v>8783.1010000000006</v>
      </c>
      <c r="AD440" s="108">
        <v>19021.502</v>
      </c>
      <c r="AE440" s="108">
        <f t="shared" si="140"/>
        <v>1914807.4070000001</v>
      </c>
      <c r="AF440" s="108">
        <v>74319.91</v>
      </c>
      <c r="AG440" s="108">
        <v>92544.48</v>
      </c>
      <c r="AH440" s="108">
        <v>171819.1</v>
      </c>
      <c r="AI440" s="108">
        <v>159622.84</v>
      </c>
      <c r="AJ440" s="108">
        <v>361359.8</v>
      </c>
      <c r="AK440" s="108">
        <v>422878.7</v>
      </c>
      <c r="AL440" s="108">
        <v>402193.78</v>
      </c>
      <c r="AM440" s="108">
        <v>69571.58</v>
      </c>
      <c r="AN440" s="108">
        <v>35405.199999999997</v>
      </c>
      <c r="AO440" s="108">
        <v>36286.339999999997</v>
      </c>
      <c r="AP440" s="108">
        <v>33579.637000000002</v>
      </c>
      <c r="AQ440" s="108">
        <v>55226.04</v>
      </c>
      <c r="AR440" s="108">
        <f t="shared" si="141"/>
        <v>1725906.047</v>
      </c>
      <c r="AS440" s="108">
        <v>22951.565999999999</v>
      </c>
      <c r="AT440" s="108">
        <v>68930.679999999993</v>
      </c>
      <c r="AU440" s="108">
        <v>136872.73000000001</v>
      </c>
      <c r="AV440" s="108">
        <v>154012.34</v>
      </c>
      <c r="AW440" s="108">
        <v>300596.5</v>
      </c>
      <c r="AX440" s="108">
        <v>396859.1</v>
      </c>
      <c r="AY440" s="108">
        <v>412229.34</v>
      </c>
      <c r="AZ440" s="108">
        <v>88121.14</v>
      </c>
      <c r="BA440" s="108">
        <v>29531.796999999999</v>
      </c>
      <c r="BB440" s="108">
        <v>48943.516000000003</v>
      </c>
      <c r="BC440" s="108">
        <v>31700.756000000001</v>
      </c>
      <c r="BD440" s="108">
        <v>35156.582000000002</v>
      </c>
      <c r="BE440" s="108">
        <f t="shared" si="142"/>
        <v>1445090.32</v>
      </c>
      <c r="BF440" s="108">
        <v>34007.542999999998</v>
      </c>
      <c r="BG440" s="108">
        <v>18426.73</v>
      </c>
      <c r="BH440" s="108">
        <v>75079.33</v>
      </c>
      <c r="BI440" s="108">
        <v>105676.46</v>
      </c>
      <c r="BJ440" s="108">
        <v>190944.55</v>
      </c>
      <c r="BK440" s="108">
        <v>358289.88</v>
      </c>
      <c r="BL440" s="108">
        <v>428209.88</v>
      </c>
      <c r="BM440" s="108">
        <v>85805.43</v>
      </c>
      <c r="BN440" s="108">
        <v>31461.486000000001</v>
      </c>
      <c r="BO440" s="108">
        <v>54606.9</v>
      </c>
      <c r="BP440" s="108">
        <v>24067.713</v>
      </c>
      <c r="BQ440" s="108">
        <v>38514.417999999998</v>
      </c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F440" s="22" t="b">
        <f t="shared" si="143"/>
        <v>1</v>
      </c>
      <c r="EG440" s="134"/>
      <c r="EH440" s="168">
        <v>4</v>
      </c>
      <c r="EI440" s="22" t="str">
        <f t="shared" si="144"/>
        <v>Mid Columbia</v>
      </c>
      <c r="EJ440" s="134"/>
      <c r="EK440" s="134"/>
      <c r="EL440" s="22"/>
      <c r="EM440" s="22"/>
      <c r="EN440" s="22"/>
      <c r="EO440" s="22"/>
      <c r="EP440" s="134"/>
      <c r="EQ440" s="22"/>
      <c r="ER440" s="31" t="str">
        <f t="shared" si="145"/>
        <v xml:space="preserve"> - </v>
      </c>
    </row>
    <row r="441" spans="1:148" s="43" customFormat="1">
      <c r="A441" s="42"/>
      <c r="C441" s="28" t="str">
        <f t="shared" si="137"/>
        <v>Mona</v>
      </c>
      <c r="D441" s="22"/>
      <c r="E441" s="108">
        <f>SUM(F441:Q441)</f>
        <v>219503.07830000002</v>
      </c>
      <c r="F441" s="108">
        <v>26417.652999999998</v>
      </c>
      <c r="G441" s="108">
        <v>26312.383999999998</v>
      </c>
      <c r="H441" s="108">
        <v>43802.801999999996</v>
      </c>
      <c r="I441" s="108">
        <v>29501.535</v>
      </c>
      <c r="J441" s="108">
        <v>28146.152999999998</v>
      </c>
      <c r="K441" s="108">
        <v>24815.662</v>
      </c>
      <c r="L441" s="108">
        <v>12545.746000000001</v>
      </c>
      <c r="M441" s="108">
        <v>0</v>
      </c>
      <c r="N441" s="108">
        <v>4.5</v>
      </c>
      <c r="O441" s="108">
        <v>1849.4783</v>
      </c>
      <c r="P441" s="108">
        <v>13259.976000000001</v>
      </c>
      <c r="Q441" s="108">
        <v>12847.189</v>
      </c>
      <c r="R441" s="108">
        <f t="shared" si="139"/>
        <v>154983.94618500001</v>
      </c>
      <c r="S441" s="108">
        <v>19481.777699999999</v>
      </c>
      <c r="T441" s="108">
        <v>17541.0563</v>
      </c>
      <c r="U441" s="108">
        <v>22554.463</v>
      </c>
      <c r="V441" s="108">
        <v>26828.004000000001</v>
      </c>
      <c r="W441" s="108">
        <v>22603.268</v>
      </c>
      <c r="X441" s="108">
        <v>19635.182999999997</v>
      </c>
      <c r="Y441" s="108">
        <v>1373.6441600000001</v>
      </c>
      <c r="Z441" s="108">
        <v>0</v>
      </c>
      <c r="AA441" s="108">
        <v>98.665819999999997</v>
      </c>
      <c r="AB441" s="108">
        <v>2229.6581999999999</v>
      </c>
      <c r="AC441" s="108">
        <v>8977.8978800000004</v>
      </c>
      <c r="AD441" s="108">
        <v>13660.328125</v>
      </c>
      <c r="AE441" s="108">
        <f t="shared" si="140"/>
        <v>232531.02563699993</v>
      </c>
      <c r="AF441" s="108">
        <v>34048.267</v>
      </c>
      <c r="AG441" s="108">
        <v>23557.968857</v>
      </c>
      <c r="AH441" s="108">
        <v>23917.932000000001</v>
      </c>
      <c r="AI441" s="108">
        <v>33755.845000000001</v>
      </c>
      <c r="AJ441" s="108">
        <v>27668.055999999997</v>
      </c>
      <c r="AK441" s="108">
        <v>27610.800000000003</v>
      </c>
      <c r="AL441" s="108">
        <v>1255.0820800000001</v>
      </c>
      <c r="AM441" s="108">
        <v>0</v>
      </c>
      <c r="AN441" s="108">
        <v>31.5</v>
      </c>
      <c r="AO441" s="108">
        <v>5111.9287000000004</v>
      </c>
      <c r="AP441" s="108">
        <v>30339.636999999999</v>
      </c>
      <c r="AQ441" s="108">
        <v>25234.009000000002</v>
      </c>
      <c r="AR441" s="108">
        <f t="shared" si="141"/>
        <v>229815.50721000001</v>
      </c>
      <c r="AS441" s="108">
        <v>27042.019</v>
      </c>
      <c r="AT441" s="108">
        <v>25490.226999999999</v>
      </c>
      <c r="AU441" s="108">
        <v>37971.421999999999</v>
      </c>
      <c r="AV441" s="108">
        <v>25123.641800000001</v>
      </c>
      <c r="AW441" s="108">
        <v>24322.576699999998</v>
      </c>
      <c r="AX441" s="108">
        <v>26281.677479999998</v>
      </c>
      <c r="AY441" s="108">
        <v>1437.5461300000002</v>
      </c>
      <c r="AZ441" s="108">
        <v>0</v>
      </c>
      <c r="BA441" s="108">
        <v>0</v>
      </c>
      <c r="BB441" s="108">
        <v>7565.5186000000003</v>
      </c>
      <c r="BC441" s="108">
        <v>29500.105</v>
      </c>
      <c r="BD441" s="108">
        <v>25080.773499999999</v>
      </c>
      <c r="BE441" s="108">
        <f t="shared" si="142"/>
        <v>191074.88574</v>
      </c>
      <c r="BF441" s="108">
        <v>28050.347999999998</v>
      </c>
      <c r="BG441" s="108">
        <v>20866.784500000002</v>
      </c>
      <c r="BH441" s="108">
        <v>27917.21</v>
      </c>
      <c r="BI441" s="108">
        <v>19645.210849999999</v>
      </c>
      <c r="BJ441" s="108">
        <v>22448.465600000003</v>
      </c>
      <c r="BK441" s="108">
        <v>16410.356</v>
      </c>
      <c r="BL441" s="108">
        <v>1155.6899900000001</v>
      </c>
      <c r="BM441" s="108">
        <v>4.5</v>
      </c>
      <c r="BN441" s="108">
        <v>0</v>
      </c>
      <c r="BO441" s="108">
        <v>5533.6260000000002</v>
      </c>
      <c r="BP441" s="108">
        <v>24998.804</v>
      </c>
      <c r="BQ441" s="108">
        <v>24043.890800000001</v>
      </c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F441" s="22" t="b">
        <f t="shared" si="143"/>
        <v>1</v>
      </c>
      <c r="EG441" s="134"/>
      <c r="EH441" s="168">
        <v>5</v>
      </c>
      <c r="EI441" s="22" t="str">
        <f t="shared" si="144"/>
        <v>Mona</v>
      </c>
      <c r="EJ441" s="168">
        <v>3</v>
      </c>
      <c r="EK441" s="22" t="str">
        <f>EK174</f>
        <v>Mead</v>
      </c>
      <c r="EL441" s="223">
        <v>17</v>
      </c>
      <c r="EM441" s="22" t="str">
        <f>EM174</f>
        <v>Cal ISO East - Mona Purchase</v>
      </c>
      <c r="EN441" s="22"/>
      <c r="EO441" s="22"/>
      <c r="EP441" s="134"/>
      <c r="EQ441" s="22"/>
      <c r="ER441" s="31" t="str">
        <f t="shared" si="145"/>
        <v xml:space="preserve"> - </v>
      </c>
    </row>
    <row r="442" spans="1:148" s="43" customFormat="1">
      <c r="A442" s="42"/>
      <c r="C442" s="28" t="str">
        <f t="shared" si="137"/>
        <v>Palo Verde</v>
      </c>
      <c r="D442" s="22"/>
      <c r="E442" s="108">
        <f t="shared" si="138"/>
        <v>5303.3933399999996</v>
      </c>
      <c r="F442" s="108">
        <v>597.59032999999999</v>
      </c>
      <c r="G442" s="108">
        <v>487.03194999999999</v>
      </c>
      <c r="H442" s="108">
        <v>4023.5709999999999</v>
      </c>
      <c r="I442" s="108">
        <v>195.20006000000001</v>
      </c>
      <c r="J442" s="108">
        <v>0</v>
      </c>
      <c r="K442" s="108">
        <v>0</v>
      </c>
      <c r="L442" s="108">
        <v>0</v>
      </c>
      <c r="M442" s="108">
        <v>0</v>
      </c>
      <c r="N442" s="108">
        <v>0</v>
      </c>
      <c r="O442" s="108">
        <v>0</v>
      </c>
      <c r="P442" s="108">
        <v>0</v>
      </c>
      <c r="Q442" s="108">
        <v>0</v>
      </c>
      <c r="R442" s="108">
        <f t="shared" si="139"/>
        <v>0</v>
      </c>
      <c r="S442" s="108">
        <v>0</v>
      </c>
      <c r="T442" s="108">
        <v>0</v>
      </c>
      <c r="U442" s="108">
        <v>0</v>
      </c>
      <c r="V442" s="108">
        <v>0</v>
      </c>
      <c r="W442" s="108">
        <v>0</v>
      </c>
      <c r="X442" s="108">
        <v>0</v>
      </c>
      <c r="Y442" s="108">
        <v>0</v>
      </c>
      <c r="Z442" s="108">
        <v>0</v>
      </c>
      <c r="AA442" s="108">
        <v>0</v>
      </c>
      <c r="AB442" s="108">
        <v>0</v>
      </c>
      <c r="AC442" s="108">
        <v>0</v>
      </c>
      <c r="AD442" s="108">
        <v>0</v>
      </c>
      <c r="AE442" s="108">
        <f t="shared" si="140"/>
        <v>0</v>
      </c>
      <c r="AF442" s="108">
        <v>0</v>
      </c>
      <c r="AG442" s="108">
        <v>0</v>
      </c>
      <c r="AH442" s="108">
        <v>0</v>
      </c>
      <c r="AI442" s="108">
        <v>0</v>
      </c>
      <c r="AJ442" s="108">
        <v>0</v>
      </c>
      <c r="AK442" s="108">
        <v>0</v>
      </c>
      <c r="AL442" s="108">
        <v>0</v>
      </c>
      <c r="AM442" s="108">
        <v>0</v>
      </c>
      <c r="AN442" s="108">
        <v>0</v>
      </c>
      <c r="AO442" s="108">
        <v>0</v>
      </c>
      <c r="AP442" s="108">
        <v>0</v>
      </c>
      <c r="AQ442" s="108">
        <v>0</v>
      </c>
      <c r="AR442" s="108">
        <f t="shared" si="141"/>
        <v>0</v>
      </c>
      <c r="AS442" s="108">
        <v>0</v>
      </c>
      <c r="AT442" s="108">
        <v>0</v>
      </c>
      <c r="AU442" s="108">
        <v>0</v>
      </c>
      <c r="AV442" s="108">
        <v>0</v>
      </c>
      <c r="AW442" s="108">
        <v>0</v>
      </c>
      <c r="AX442" s="108">
        <v>0</v>
      </c>
      <c r="AY442" s="108">
        <v>0</v>
      </c>
      <c r="AZ442" s="108">
        <v>0</v>
      </c>
      <c r="BA442" s="108">
        <v>0</v>
      </c>
      <c r="BB442" s="108">
        <v>0</v>
      </c>
      <c r="BC442" s="108">
        <v>0</v>
      </c>
      <c r="BD442" s="108">
        <v>0</v>
      </c>
      <c r="BE442" s="108">
        <f t="shared" si="142"/>
        <v>0</v>
      </c>
      <c r="BF442" s="108">
        <v>0</v>
      </c>
      <c r="BG442" s="108">
        <v>0</v>
      </c>
      <c r="BH442" s="108">
        <v>0</v>
      </c>
      <c r="BI442" s="108">
        <v>0</v>
      </c>
      <c r="BJ442" s="108">
        <v>0</v>
      </c>
      <c r="BK442" s="108">
        <v>0</v>
      </c>
      <c r="BL442" s="108">
        <v>0</v>
      </c>
      <c r="BM442" s="108">
        <v>0</v>
      </c>
      <c r="BN442" s="108">
        <v>0</v>
      </c>
      <c r="BO442" s="108">
        <v>0</v>
      </c>
      <c r="BP442" s="108">
        <v>0</v>
      </c>
      <c r="BQ442" s="108">
        <v>0</v>
      </c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F442" s="22" t="b">
        <f t="shared" si="143"/>
        <v>1</v>
      </c>
      <c r="EG442" s="134"/>
      <c r="EH442" s="168">
        <v>7</v>
      </c>
      <c r="EI442" s="22" t="str">
        <f t="shared" si="144"/>
        <v>Palo Verde</v>
      </c>
      <c r="EJ442" s="134"/>
      <c r="EK442" s="134"/>
      <c r="EL442" s="22"/>
      <c r="EM442" s="22"/>
      <c r="EN442" s="22"/>
      <c r="EO442" s="22"/>
      <c r="EP442" s="134"/>
      <c r="EQ442" s="22"/>
      <c r="ER442" s="31" t="str">
        <f t="shared" si="145"/>
        <v xml:space="preserve"> - </v>
      </c>
    </row>
    <row r="443" spans="1:148" hidden="1">
      <c r="C443" s="28" t="str">
        <f t="shared" si="137"/>
        <v>SP15</v>
      </c>
      <c r="E443" s="108">
        <f t="shared" si="138"/>
        <v>0</v>
      </c>
      <c r="F443" s="108">
        <v>0</v>
      </c>
      <c r="G443" s="108">
        <v>0</v>
      </c>
      <c r="H443" s="108">
        <v>0</v>
      </c>
      <c r="I443" s="108">
        <v>0</v>
      </c>
      <c r="J443" s="108">
        <v>0</v>
      </c>
      <c r="K443" s="108">
        <v>0</v>
      </c>
      <c r="L443" s="108">
        <v>0</v>
      </c>
      <c r="M443" s="108">
        <v>0</v>
      </c>
      <c r="N443" s="108">
        <v>0</v>
      </c>
      <c r="O443" s="108">
        <v>0</v>
      </c>
      <c r="P443" s="108">
        <v>0</v>
      </c>
      <c r="Q443" s="108">
        <v>0</v>
      </c>
      <c r="R443" s="108">
        <f t="shared" si="139"/>
        <v>0</v>
      </c>
      <c r="S443" s="108">
        <v>0</v>
      </c>
      <c r="T443" s="108">
        <v>0</v>
      </c>
      <c r="U443" s="108">
        <v>0</v>
      </c>
      <c r="V443" s="108">
        <v>0</v>
      </c>
      <c r="W443" s="108">
        <v>0</v>
      </c>
      <c r="X443" s="108">
        <v>0</v>
      </c>
      <c r="Y443" s="108">
        <v>0</v>
      </c>
      <c r="Z443" s="108">
        <v>0</v>
      </c>
      <c r="AA443" s="108">
        <v>0</v>
      </c>
      <c r="AB443" s="108">
        <v>0</v>
      </c>
      <c r="AC443" s="108">
        <v>0</v>
      </c>
      <c r="AD443" s="108">
        <v>0</v>
      </c>
      <c r="AE443" s="108">
        <f t="shared" si="140"/>
        <v>0</v>
      </c>
      <c r="AF443" s="108">
        <v>0</v>
      </c>
      <c r="AG443" s="108">
        <v>0</v>
      </c>
      <c r="AH443" s="108">
        <v>0</v>
      </c>
      <c r="AI443" s="108">
        <v>0</v>
      </c>
      <c r="AJ443" s="108">
        <v>0</v>
      </c>
      <c r="AK443" s="108">
        <v>0</v>
      </c>
      <c r="AL443" s="108">
        <v>0</v>
      </c>
      <c r="AM443" s="108">
        <v>0</v>
      </c>
      <c r="AN443" s="108">
        <v>0</v>
      </c>
      <c r="AO443" s="108">
        <v>0</v>
      </c>
      <c r="AP443" s="108">
        <v>0</v>
      </c>
      <c r="AQ443" s="108">
        <v>0</v>
      </c>
      <c r="AR443" s="108">
        <f t="shared" si="141"/>
        <v>0</v>
      </c>
      <c r="AS443" s="108">
        <v>0</v>
      </c>
      <c r="AT443" s="108">
        <v>0</v>
      </c>
      <c r="AU443" s="108">
        <v>0</v>
      </c>
      <c r="AV443" s="108">
        <v>0</v>
      </c>
      <c r="AW443" s="108">
        <v>0</v>
      </c>
      <c r="AX443" s="108">
        <v>0</v>
      </c>
      <c r="AY443" s="108">
        <v>0</v>
      </c>
      <c r="AZ443" s="108">
        <v>0</v>
      </c>
      <c r="BA443" s="108">
        <v>0</v>
      </c>
      <c r="BB443" s="108">
        <v>0</v>
      </c>
      <c r="BC443" s="108">
        <v>0</v>
      </c>
      <c r="BD443" s="108">
        <v>0</v>
      </c>
      <c r="BE443" s="108">
        <f t="shared" si="142"/>
        <v>0</v>
      </c>
      <c r="BF443" s="108">
        <v>0</v>
      </c>
      <c r="BG443" s="108">
        <v>0</v>
      </c>
      <c r="BH443" s="108">
        <v>0</v>
      </c>
      <c r="BI443" s="108">
        <v>0</v>
      </c>
      <c r="BJ443" s="108">
        <v>0</v>
      </c>
      <c r="BK443" s="108">
        <v>0</v>
      </c>
      <c r="BL443" s="108">
        <v>0</v>
      </c>
      <c r="BM443" s="108">
        <v>0</v>
      </c>
      <c r="BN443" s="108">
        <v>0</v>
      </c>
      <c r="BO443" s="108">
        <v>0</v>
      </c>
      <c r="BP443" s="108">
        <v>0</v>
      </c>
      <c r="BQ443" s="108">
        <v>0</v>
      </c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F443" s="22" t="b">
        <f t="shared" si="143"/>
        <v>1</v>
      </c>
      <c r="EH443" s="168" t="e">
        <v>#N/A</v>
      </c>
      <c r="EI443" s="22" t="str">
        <f t="shared" si="144"/>
        <v>SP15</v>
      </c>
      <c r="EJ443" s="134"/>
      <c r="EK443" s="134"/>
      <c r="EP443" s="134"/>
      <c r="ER443" s="31" t="str">
        <f t="shared" si="145"/>
        <v>Hide Row</v>
      </c>
    </row>
    <row r="444" spans="1:148" s="43" customFormat="1" ht="15" hidden="1">
      <c r="A444" s="42"/>
      <c r="C444" s="28" t="str">
        <f t="shared" ref="C444" si="146">C178</f>
        <v>Emergency Purchases</v>
      </c>
      <c r="D444" s="22"/>
      <c r="E444" s="171">
        <f t="shared" si="138"/>
        <v>0</v>
      </c>
      <c r="F444" s="171">
        <v>0</v>
      </c>
      <c r="G444" s="171">
        <v>0</v>
      </c>
      <c r="H444" s="171">
        <v>0</v>
      </c>
      <c r="I444" s="171">
        <v>0</v>
      </c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  <c r="AA444" s="171"/>
      <c r="AB444" s="171"/>
      <c r="AC444" s="171"/>
      <c r="AD444" s="171"/>
      <c r="AE444" s="171"/>
      <c r="AF444" s="171"/>
      <c r="AG444" s="171"/>
      <c r="AH444" s="171"/>
      <c r="AI444" s="171"/>
      <c r="AJ444" s="171"/>
      <c r="AK444" s="171"/>
      <c r="AL444" s="171"/>
      <c r="AM444" s="171"/>
      <c r="AN444" s="171"/>
      <c r="AO444" s="171"/>
      <c r="AP444" s="171"/>
      <c r="AQ444" s="171"/>
      <c r="AR444" s="171"/>
      <c r="AS444" s="171"/>
      <c r="AT444" s="171"/>
      <c r="AU444" s="171"/>
      <c r="AV444" s="171"/>
      <c r="AW444" s="171"/>
      <c r="AX444" s="171"/>
      <c r="AY444" s="171"/>
      <c r="AZ444" s="171"/>
      <c r="BA444" s="171"/>
      <c r="BB444" s="171"/>
      <c r="BC444" s="171"/>
      <c r="BD444" s="171"/>
      <c r="BE444" s="171"/>
      <c r="BF444" s="171"/>
      <c r="BG444" s="171"/>
      <c r="BH444" s="171"/>
      <c r="BI444" s="171"/>
      <c r="BJ444" s="171"/>
      <c r="BK444" s="171"/>
      <c r="BL444" s="171"/>
      <c r="BM444" s="171"/>
      <c r="BN444" s="171"/>
      <c r="BO444" s="171"/>
      <c r="BP444" s="171"/>
      <c r="BQ444" s="171"/>
      <c r="BR444" s="171"/>
      <c r="BS444" s="171"/>
      <c r="BT444" s="171"/>
      <c r="BU444" s="171"/>
      <c r="BV444" s="171"/>
      <c r="BW444" s="171"/>
      <c r="BX444" s="171"/>
      <c r="BY444" s="171"/>
      <c r="BZ444" s="171"/>
      <c r="CA444" s="171"/>
      <c r="CB444" s="171"/>
      <c r="CC444" s="171"/>
      <c r="CD444" s="171"/>
      <c r="CE444" s="171"/>
      <c r="CF444" s="171"/>
      <c r="CG444" s="171"/>
      <c r="CH444" s="171"/>
      <c r="CI444" s="171"/>
      <c r="CJ444" s="171"/>
      <c r="CK444" s="171"/>
      <c r="CL444" s="171"/>
      <c r="CM444" s="171"/>
      <c r="CN444" s="171"/>
      <c r="CO444" s="171"/>
      <c r="CP444" s="171"/>
      <c r="CQ444" s="171"/>
      <c r="CR444" s="171"/>
      <c r="CS444" s="171"/>
      <c r="CT444" s="171"/>
      <c r="CU444" s="171"/>
      <c r="CV444" s="171"/>
      <c r="CW444" s="171"/>
      <c r="CX444" s="171"/>
      <c r="CY444" s="171"/>
      <c r="CZ444" s="171"/>
      <c r="DA444" s="171"/>
      <c r="DB444" s="171"/>
      <c r="DC444" s="171"/>
      <c r="DD444" s="171"/>
      <c r="DE444" s="171"/>
      <c r="DF444" s="171"/>
      <c r="DG444" s="171"/>
      <c r="DH444" s="171"/>
      <c r="DI444" s="171"/>
      <c r="DJ444" s="171"/>
      <c r="DK444" s="171"/>
      <c r="DL444" s="171"/>
      <c r="DM444" s="171"/>
      <c r="DN444" s="171"/>
      <c r="DO444" s="171"/>
      <c r="DP444" s="171"/>
      <c r="DQ444" s="171"/>
      <c r="DR444" s="171"/>
      <c r="DS444" s="171"/>
      <c r="DT444" s="171"/>
      <c r="DU444" s="171"/>
      <c r="DV444" s="171"/>
      <c r="DW444" s="171"/>
      <c r="DX444" s="171"/>
      <c r="DY444" s="171"/>
      <c r="DZ444" s="171"/>
      <c r="EA444" s="171"/>
      <c r="EB444" s="171"/>
      <c r="EC444" s="171"/>
      <c r="ED444" s="171"/>
      <c r="EF444" s="22" t="b">
        <f t="shared" ref="EF444" si="147">C178=C444</f>
        <v>1</v>
      </c>
      <c r="EG444" s="134"/>
      <c r="EH444" s="22"/>
      <c r="EI444" s="22"/>
      <c r="EJ444" s="22"/>
      <c r="EK444" s="22"/>
      <c r="EL444" s="22"/>
      <c r="EM444" s="170" t="s">
        <v>71</v>
      </c>
      <c r="EN444" s="22"/>
      <c r="EO444" s="22"/>
      <c r="EP444" s="134"/>
      <c r="EQ444" s="22"/>
      <c r="ER444" s="47"/>
    </row>
    <row r="445" spans="1:148" s="43" customFormat="1" ht="15" hidden="1">
      <c r="A445" s="42"/>
      <c r="C445" s="63"/>
      <c r="D445" s="22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  <c r="AA445" s="171"/>
      <c r="AB445" s="171"/>
      <c r="AC445" s="171"/>
      <c r="AD445" s="171"/>
      <c r="AE445" s="171"/>
      <c r="AF445" s="171"/>
      <c r="AG445" s="171"/>
      <c r="AH445" s="171"/>
      <c r="AI445" s="171"/>
      <c r="AJ445" s="171"/>
      <c r="AK445" s="171"/>
      <c r="AL445" s="171"/>
      <c r="AM445" s="171"/>
      <c r="AN445" s="171"/>
      <c r="AO445" s="171"/>
      <c r="AP445" s="171"/>
      <c r="AQ445" s="171"/>
      <c r="AR445" s="171"/>
      <c r="AS445" s="171"/>
      <c r="AT445" s="171"/>
      <c r="AU445" s="171"/>
      <c r="AV445" s="171"/>
      <c r="AW445" s="171"/>
      <c r="AX445" s="171"/>
      <c r="AY445" s="171"/>
      <c r="AZ445" s="171"/>
      <c r="BA445" s="171"/>
      <c r="BB445" s="171"/>
      <c r="BC445" s="171"/>
      <c r="BD445" s="171"/>
      <c r="BE445" s="171"/>
      <c r="BF445" s="171"/>
      <c r="BG445" s="171"/>
      <c r="BH445" s="171"/>
      <c r="BI445" s="171"/>
      <c r="BJ445" s="171"/>
      <c r="BK445" s="171"/>
      <c r="BL445" s="171"/>
      <c r="BM445" s="171"/>
      <c r="BN445" s="171"/>
      <c r="BO445" s="171"/>
      <c r="BP445" s="171"/>
      <c r="BQ445" s="171"/>
      <c r="BR445" s="171"/>
      <c r="BS445" s="171"/>
      <c r="BT445" s="171"/>
      <c r="BU445" s="171"/>
      <c r="BV445" s="171"/>
      <c r="BW445" s="171"/>
      <c r="BX445" s="171"/>
      <c r="BY445" s="171"/>
      <c r="BZ445" s="171"/>
      <c r="CA445" s="171"/>
      <c r="CB445" s="171"/>
      <c r="CC445" s="171"/>
      <c r="CD445" s="171"/>
      <c r="CE445" s="171"/>
      <c r="CF445" s="171"/>
      <c r="CG445" s="171"/>
      <c r="CH445" s="171"/>
      <c r="CI445" s="171"/>
      <c r="CJ445" s="171"/>
      <c r="CK445" s="171"/>
      <c r="CL445" s="171"/>
      <c r="CM445" s="171"/>
      <c r="CN445" s="171"/>
      <c r="CO445" s="171"/>
      <c r="CP445" s="171"/>
      <c r="CQ445" s="171"/>
      <c r="CR445" s="171"/>
      <c r="CS445" s="171"/>
      <c r="CT445" s="171"/>
      <c r="CU445" s="171"/>
      <c r="CV445" s="171"/>
      <c r="CW445" s="171"/>
      <c r="CX445" s="171"/>
      <c r="CY445" s="171"/>
      <c r="CZ445" s="171"/>
      <c r="DA445" s="171"/>
      <c r="DB445" s="171"/>
      <c r="DC445" s="171"/>
      <c r="DD445" s="171"/>
      <c r="DE445" s="171"/>
      <c r="DF445" s="171"/>
      <c r="DG445" s="171"/>
      <c r="DH445" s="171"/>
      <c r="DI445" s="171"/>
      <c r="DJ445" s="171"/>
      <c r="DK445" s="171"/>
      <c r="DL445" s="171"/>
      <c r="DM445" s="171"/>
      <c r="DN445" s="171"/>
      <c r="DO445" s="171"/>
      <c r="DP445" s="171"/>
      <c r="DQ445" s="171"/>
      <c r="DR445" s="171"/>
      <c r="DS445" s="171"/>
      <c r="DT445" s="171"/>
      <c r="DU445" s="171"/>
      <c r="DV445" s="171"/>
      <c r="DW445" s="171"/>
      <c r="DX445" s="171"/>
      <c r="DY445" s="171"/>
      <c r="DZ445" s="171"/>
      <c r="EA445" s="171"/>
      <c r="EB445" s="171"/>
      <c r="EC445" s="171"/>
      <c r="ED445" s="171"/>
      <c r="EG445" s="134"/>
      <c r="EH445" s="22"/>
      <c r="EI445" s="22"/>
      <c r="EJ445" s="22"/>
      <c r="EK445" s="22"/>
      <c r="EL445" s="22"/>
      <c r="EM445" s="170"/>
      <c r="EN445" s="22"/>
      <c r="EO445" s="22"/>
      <c r="EP445" s="134"/>
      <c r="EQ445" s="22"/>
      <c r="ER445" s="47"/>
    </row>
    <row r="446" spans="1:148" hidden="1">
      <c r="B446" s="22" t="str">
        <f>B180&amp;" "</f>
        <v xml:space="preserve">Total System Balancing Purchases </v>
      </c>
      <c r="E446" s="82">
        <f>SUM(F446:Q446)</f>
        <v>719325.51435299998</v>
      </c>
      <c r="F446" s="82">
        <f>SUM(F438:F444)</f>
        <v>32741.920442999999</v>
      </c>
      <c r="G446" s="82">
        <f t="shared" ref="G446:I446" si="148">SUM(G438:G444)</f>
        <v>50562.848149999998</v>
      </c>
      <c r="H446" s="82">
        <f t="shared" si="148"/>
        <v>407361.81599999999</v>
      </c>
      <c r="I446" s="82">
        <f t="shared" si="148"/>
        <v>228658.92976</v>
      </c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  <c r="DK446" s="82"/>
      <c r="DL446" s="82"/>
      <c r="DM446" s="82"/>
      <c r="DN446" s="82"/>
      <c r="DO446" s="82"/>
      <c r="DP446" s="82"/>
      <c r="DQ446" s="82"/>
      <c r="DR446" s="82"/>
      <c r="DS446" s="82"/>
      <c r="DT446" s="82"/>
      <c r="DU446" s="82"/>
      <c r="DV446" s="82"/>
      <c r="DW446" s="82"/>
      <c r="DX446" s="82"/>
      <c r="DY446" s="82"/>
      <c r="DZ446" s="82"/>
      <c r="EA446" s="82"/>
      <c r="EB446" s="82"/>
      <c r="EC446" s="82"/>
      <c r="ED446" s="82"/>
      <c r="EP446" s="134"/>
    </row>
    <row r="447" spans="1:148">
      <c r="E447" s="224"/>
      <c r="F447" s="225"/>
      <c r="G447" s="225"/>
      <c r="H447" s="225"/>
      <c r="I447" s="225"/>
      <c r="J447" s="225"/>
      <c r="K447" s="225"/>
      <c r="L447" s="225"/>
      <c r="M447" s="225"/>
      <c r="N447" s="225"/>
      <c r="O447" s="225"/>
      <c r="P447" s="225"/>
      <c r="Q447" s="225"/>
      <c r="R447" s="224"/>
      <c r="S447" s="225"/>
      <c r="T447" s="225"/>
      <c r="U447" s="225"/>
      <c r="V447" s="225"/>
      <c r="W447" s="225"/>
      <c r="X447" s="225"/>
      <c r="Y447" s="225"/>
      <c r="Z447" s="225"/>
      <c r="AA447" s="225"/>
      <c r="AB447" s="225"/>
      <c r="AC447" s="225"/>
      <c r="AD447" s="225"/>
      <c r="AE447" s="224"/>
      <c r="AF447" s="225"/>
      <c r="AG447" s="225"/>
      <c r="AH447" s="225"/>
      <c r="AI447" s="225"/>
      <c r="AJ447" s="225"/>
      <c r="AK447" s="225"/>
      <c r="AL447" s="225"/>
      <c r="AM447" s="225"/>
      <c r="AN447" s="225"/>
      <c r="AO447" s="225"/>
      <c r="AP447" s="225"/>
      <c r="AQ447" s="225"/>
      <c r="AR447" s="224"/>
      <c r="AS447" s="225"/>
      <c r="AT447" s="225"/>
      <c r="AU447" s="225"/>
      <c r="AV447" s="225"/>
      <c r="AW447" s="225"/>
      <c r="AX447" s="225"/>
      <c r="AY447" s="225"/>
      <c r="AZ447" s="225"/>
      <c r="BA447" s="225"/>
      <c r="BB447" s="225"/>
      <c r="BC447" s="225"/>
      <c r="BD447" s="225"/>
      <c r="BE447" s="224"/>
      <c r="BF447" s="225"/>
      <c r="BG447" s="225"/>
      <c r="BH447" s="225"/>
      <c r="BI447" s="225"/>
      <c r="BJ447" s="225"/>
      <c r="BK447" s="225"/>
      <c r="BL447" s="225"/>
      <c r="BM447" s="225"/>
      <c r="BN447" s="225"/>
      <c r="BO447" s="225"/>
      <c r="BP447" s="225"/>
      <c r="BQ447" s="225"/>
      <c r="BR447" s="224"/>
      <c r="BS447" s="225"/>
      <c r="BT447" s="225"/>
      <c r="BU447" s="225"/>
      <c r="BV447" s="225"/>
      <c r="BW447" s="225"/>
      <c r="BX447" s="225"/>
      <c r="BY447" s="225"/>
      <c r="BZ447" s="225"/>
      <c r="CA447" s="225"/>
      <c r="CB447" s="225"/>
      <c r="CC447" s="225"/>
      <c r="CD447" s="225"/>
      <c r="CE447" s="224"/>
      <c r="CF447" s="225"/>
      <c r="CG447" s="225"/>
      <c r="CH447" s="225"/>
      <c r="CI447" s="225"/>
      <c r="CJ447" s="225"/>
      <c r="CK447" s="225"/>
      <c r="CL447" s="225"/>
      <c r="CM447" s="225"/>
      <c r="CN447" s="225"/>
      <c r="CO447" s="225"/>
      <c r="CP447" s="225"/>
      <c r="CQ447" s="225"/>
      <c r="CR447" s="224"/>
      <c r="CS447" s="225"/>
      <c r="CT447" s="225"/>
      <c r="CU447" s="225"/>
      <c r="CV447" s="225"/>
      <c r="CW447" s="225"/>
      <c r="CX447" s="225"/>
      <c r="CY447" s="225"/>
      <c r="CZ447" s="225"/>
      <c r="DA447" s="225"/>
      <c r="DB447" s="225"/>
      <c r="DC447" s="225"/>
      <c r="DD447" s="225"/>
      <c r="DE447" s="224"/>
      <c r="DF447" s="225"/>
      <c r="DG447" s="225"/>
      <c r="DH447" s="225"/>
      <c r="DI447" s="225"/>
      <c r="DJ447" s="225"/>
      <c r="DK447" s="225"/>
      <c r="DL447" s="225"/>
      <c r="DM447" s="225"/>
      <c r="DN447" s="225"/>
      <c r="DO447" s="225"/>
      <c r="DP447" s="225"/>
      <c r="DQ447" s="225"/>
      <c r="DR447" s="224"/>
      <c r="DS447" s="225"/>
      <c r="DT447" s="225"/>
      <c r="DU447" s="225"/>
      <c r="DV447" s="225"/>
      <c r="DW447" s="225"/>
      <c r="DX447" s="225"/>
      <c r="DY447" s="225"/>
      <c r="DZ447" s="225"/>
      <c r="EA447" s="225"/>
      <c r="EB447" s="225"/>
      <c r="EC447" s="225"/>
      <c r="ED447" s="225"/>
      <c r="EP447" s="134"/>
    </row>
    <row r="448" spans="1:148" ht="15.75" hidden="1">
      <c r="A448" s="17" t="str">
        <f>A182&amp;" "</f>
        <v xml:space="preserve">Total Purchased Power &amp; Net Interchange </v>
      </c>
      <c r="E448" s="82">
        <f>SUM(F448:Q448)</f>
        <v>719325.51435299998</v>
      </c>
      <c r="F448" s="82">
        <f t="shared" ref="F448:N448" si="149">F409+F424+F435+F446</f>
        <v>32741.920442999999</v>
      </c>
      <c r="G448" s="82">
        <f t="shared" si="149"/>
        <v>50562.848149999998</v>
      </c>
      <c r="H448" s="82">
        <f t="shared" si="149"/>
        <v>407361.81599999999</v>
      </c>
      <c r="I448" s="82">
        <f t="shared" si="149"/>
        <v>228658.92976</v>
      </c>
      <c r="J448" s="82">
        <f t="shared" si="149"/>
        <v>0</v>
      </c>
      <c r="K448" s="82">
        <f t="shared" si="149"/>
        <v>0</v>
      </c>
      <c r="L448" s="82">
        <f t="shared" si="149"/>
        <v>0</v>
      </c>
      <c r="M448" s="82">
        <f t="shared" si="149"/>
        <v>0</v>
      </c>
      <c r="N448" s="82">
        <f t="shared" si="149"/>
        <v>0</v>
      </c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  <c r="DK448" s="82"/>
      <c r="DL448" s="82"/>
      <c r="DM448" s="82"/>
      <c r="DN448" s="82"/>
      <c r="DO448" s="82"/>
      <c r="DP448" s="82"/>
      <c r="DQ448" s="82"/>
      <c r="DR448" s="82"/>
      <c r="DS448" s="82"/>
      <c r="DT448" s="82"/>
      <c r="DU448" s="82"/>
      <c r="DV448" s="82"/>
      <c r="DW448" s="82"/>
      <c r="DX448" s="82"/>
      <c r="DY448" s="82"/>
      <c r="DZ448" s="82"/>
      <c r="EA448" s="82"/>
      <c r="EB448" s="82"/>
      <c r="EC448" s="82"/>
      <c r="ED448" s="82"/>
      <c r="EH448" s="43"/>
      <c r="EI448" s="43"/>
      <c r="EJ448" s="43"/>
      <c r="EL448" s="43"/>
      <c r="EM448" s="43"/>
      <c r="EN448" s="43"/>
      <c r="EO448" s="43"/>
      <c r="EP448" s="134"/>
      <c r="EQ448" s="43"/>
    </row>
    <row r="449" spans="1:148" hidden="1"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  <c r="DK449" s="82"/>
      <c r="DL449" s="82"/>
      <c r="DM449" s="82"/>
      <c r="DN449" s="82"/>
      <c r="DO449" s="82"/>
      <c r="DP449" s="82"/>
      <c r="DQ449" s="82"/>
      <c r="DR449" s="82"/>
      <c r="DS449" s="82"/>
      <c r="DT449" s="82"/>
      <c r="DU449" s="82"/>
      <c r="DV449" s="82"/>
      <c r="DW449" s="82"/>
      <c r="DX449" s="82"/>
      <c r="DY449" s="82"/>
      <c r="DZ449" s="82"/>
      <c r="EA449" s="82"/>
      <c r="EB449" s="82"/>
      <c r="EC449" s="82"/>
      <c r="ED449" s="82"/>
      <c r="EP449" s="134"/>
    </row>
    <row r="450" spans="1:148" ht="15.75">
      <c r="A450" s="17" t="s">
        <v>555</v>
      </c>
      <c r="E450" s="197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7"/>
      <c r="AK450" s="197"/>
      <c r="AL450" s="197"/>
      <c r="AM450" s="197"/>
      <c r="AN450" s="197"/>
      <c r="AO450" s="197"/>
      <c r="AP450" s="197"/>
      <c r="AQ450" s="197"/>
      <c r="AR450" s="197"/>
      <c r="AS450" s="197"/>
      <c r="AT450" s="197"/>
      <c r="AU450" s="197"/>
      <c r="AV450" s="197"/>
      <c r="AW450" s="197"/>
      <c r="AX450" s="197"/>
      <c r="AY450" s="197"/>
      <c r="AZ450" s="197"/>
      <c r="BA450" s="197"/>
      <c r="BB450" s="197"/>
      <c r="BC450" s="197"/>
      <c r="BD450" s="197"/>
      <c r="BE450" s="197"/>
      <c r="BF450" s="197"/>
      <c r="BG450" s="197"/>
      <c r="BH450" s="197"/>
      <c r="BI450" s="197"/>
      <c r="BJ450" s="197"/>
      <c r="BK450" s="197"/>
      <c r="BL450" s="197"/>
      <c r="BM450" s="197"/>
      <c r="BN450" s="197"/>
      <c r="BO450" s="197"/>
      <c r="BP450" s="197"/>
      <c r="BQ450" s="197"/>
      <c r="BR450" s="197"/>
      <c r="BS450" s="197"/>
      <c r="BT450" s="197"/>
      <c r="BU450" s="197"/>
      <c r="BV450" s="197"/>
      <c r="BW450" s="197"/>
      <c r="BX450" s="197"/>
      <c r="BY450" s="197"/>
      <c r="BZ450" s="197"/>
      <c r="CA450" s="197"/>
      <c r="CB450" s="197"/>
      <c r="CC450" s="197"/>
      <c r="CD450" s="197"/>
      <c r="CE450" s="197"/>
      <c r="CF450" s="197"/>
      <c r="CG450" s="197"/>
      <c r="CH450" s="197"/>
      <c r="CI450" s="197"/>
      <c r="CJ450" s="197"/>
      <c r="CK450" s="197"/>
      <c r="CL450" s="197"/>
      <c r="CM450" s="197"/>
      <c r="CN450" s="197"/>
      <c r="CO450" s="197"/>
      <c r="CP450" s="197"/>
      <c r="CQ450" s="197"/>
      <c r="CR450" s="197"/>
      <c r="CS450" s="197"/>
      <c r="CT450" s="197"/>
      <c r="CU450" s="197"/>
      <c r="CV450" s="197"/>
      <c r="CW450" s="197"/>
      <c r="CX450" s="197"/>
      <c r="CY450" s="197"/>
      <c r="CZ450" s="197"/>
      <c r="DA450" s="197"/>
      <c r="DB450" s="197"/>
      <c r="DC450" s="197"/>
      <c r="DD450" s="197"/>
      <c r="DE450" s="197"/>
      <c r="DF450" s="197"/>
      <c r="DG450" s="197"/>
      <c r="DH450" s="197"/>
      <c r="DI450" s="197"/>
      <c r="DJ450" s="197"/>
      <c r="DK450" s="197"/>
      <c r="DL450" s="197"/>
      <c r="DM450" s="197"/>
      <c r="DN450" s="197"/>
      <c r="DO450" s="197"/>
      <c r="DP450" s="197"/>
      <c r="DQ450" s="197"/>
      <c r="DR450" s="197"/>
      <c r="DS450" s="197"/>
      <c r="DT450" s="197"/>
      <c r="DU450" s="197"/>
      <c r="DV450" s="197"/>
      <c r="DW450" s="197"/>
      <c r="DX450" s="197"/>
      <c r="DY450" s="197"/>
      <c r="DZ450" s="197"/>
      <c r="EA450" s="197"/>
      <c r="EB450" s="197"/>
      <c r="EC450" s="197"/>
      <c r="ED450" s="197"/>
      <c r="EH450" s="2" t="s">
        <v>483</v>
      </c>
      <c r="EP450" s="134"/>
    </row>
    <row r="451" spans="1:148" hidden="1">
      <c r="C451" s="23" t="str">
        <f t="shared" ref="C451:C461" si="150">C192</f>
        <v>Carbon</v>
      </c>
      <c r="E451" s="108">
        <f t="shared" ref="E451:E460" si="151">SUM(F451:Q451)</f>
        <v>0</v>
      </c>
      <c r="F451" s="108">
        <v>0</v>
      </c>
      <c r="G451" s="108">
        <v>0</v>
      </c>
      <c r="H451" s="108">
        <v>0</v>
      </c>
      <c r="I451" s="108">
        <v>0</v>
      </c>
      <c r="J451" s="108">
        <v>0</v>
      </c>
      <c r="K451" s="108">
        <v>0</v>
      </c>
      <c r="L451" s="108">
        <v>0</v>
      </c>
      <c r="M451" s="108">
        <v>0</v>
      </c>
      <c r="N451" s="108">
        <v>0</v>
      </c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F451" s="22" t="b">
        <f t="shared" ref="EF451:EF461" si="152">C192=C451</f>
        <v>1</v>
      </c>
      <c r="EH451" s="168">
        <v>2</v>
      </c>
      <c r="EI451" s="22" t="str">
        <f t="shared" ref="EI451:EI461" si="153">EI192</f>
        <v>Carbon</v>
      </c>
      <c r="EJ451" s="168"/>
      <c r="EL451" s="168"/>
      <c r="EP451" s="134"/>
      <c r="ER451" s="31" t="str">
        <f t="shared" ref="ER451:ER461" si="154">IF(C192=C451,ER192,"Row mis-match")</f>
        <v xml:space="preserve"> - </v>
      </c>
    </row>
    <row r="452" spans="1:148" hidden="1">
      <c r="C452" s="23" t="str">
        <f t="shared" si="150"/>
        <v>Cholla</v>
      </c>
      <c r="E452" s="108">
        <f t="shared" si="151"/>
        <v>1699900.8722600001</v>
      </c>
      <c r="F452" s="108">
        <v>218480.07423</v>
      </c>
      <c r="G452" s="108">
        <v>211804.37804000001</v>
      </c>
      <c r="H452" s="108">
        <v>214854.15601999999</v>
      </c>
      <c r="I452" s="108">
        <v>169589.21002</v>
      </c>
      <c r="J452" s="108">
        <v>129249.89733000001</v>
      </c>
      <c r="K452" s="108">
        <v>144755.82001</v>
      </c>
      <c r="L452" s="108">
        <v>195239.50622000001</v>
      </c>
      <c r="M452" s="108">
        <v>220919.92686000001</v>
      </c>
      <c r="N452" s="108">
        <v>195007.90353000001</v>
      </c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F452" s="22" t="b">
        <f t="shared" si="152"/>
        <v>1</v>
      </c>
      <c r="EH452" s="168">
        <v>4</v>
      </c>
      <c r="EI452" s="22" t="str">
        <f t="shared" si="153"/>
        <v>Cholla</v>
      </c>
      <c r="EJ452" s="168"/>
      <c r="EL452" s="168"/>
      <c r="EP452" s="134"/>
      <c r="ER452" s="31" t="str">
        <f t="shared" si="154"/>
        <v xml:space="preserve"> - </v>
      </c>
    </row>
    <row r="453" spans="1:148" hidden="1">
      <c r="C453" s="23" t="str">
        <f t="shared" si="150"/>
        <v>Colstrip</v>
      </c>
      <c r="E453" s="108">
        <f t="shared" si="151"/>
        <v>762466.998961</v>
      </c>
      <c r="F453" s="108">
        <v>96309.993600000002</v>
      </c>
      <c r="G453" s="108">
        <v>90173.203200000004</v>
      </c>
      <c r="H453" s="108">
        <v>83474.131200000003</v>
      </c>
      <c r="I453" s="108">
        <v>90364.300799999997</v>
      </c>
      <c r="J453" s="108">
        <v>73410.083676000009</v>
      </c>
      <c r="K453" s="108">
        <v>44682.486400000002</v>
      </c>
      <c r="L453" s="108">
        <v>95555.737846000004</v>
      </c>
      <c r="M453" s="108">
        <v>96367.567340000009</v>
      </c>
      <c r="N453" s="108">
        <v>92129.494899000012</v>
      </c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F453" s="22" t="b">
        <f t="shared" si="152"/>
        <v>1</v>
      </c>
      <c r="EH453" s="168">
        <v>6</v>
      </c>
      <c r="EI453" s="22" t="str">
        <f t="shared" si="153"/>
        <v>Colstrip</v>
      </c>
      <c r="EJ453" s="168"/>
      <c r="EL453" s="168"/>
      <c r="EP453" s="134"/>
      <c r="ER453" s="31" t="str">
        <f t="shared" si="154"/>
        <v xml:space="preserve"> - </v>
      </c>
    </row>
    <row r="454" spans="1:148" hidden="1">
      <c r="C454" s="23" t="str">
        <f t="shared" si="150"/>
        <v>Craig</v>
      </c>
      <c r="E454" s="108">
        <f t="shared" si="151"/>
        <v>901333.52581599995</v>
      </c>
      <c r="F454" s="108">
        <v>109476.720806</v>
      </c>
      <c r="G454" s="108">
        <v>102535.20093600001</v>
      </c>
      <c r="H454" s="108">
        <v>109630.89784799999</v>
      </c>
      <c r="I454" s="108">
        <v>69137.262799999997</v>
      </c>
      <c r="J454" s="108">
        <v>89952.161790999991</v>
      </c>
      <c r="K454" s="108">
        <v>95922.686130999995</v>
      </c>
      <c r="L454" s="108">
        <v>108964.648264</v>
      </c>
      <c r="M454" s="108">
        <v>109630.89784799999</v>
      </c>
      <c r="N454" s="108">
        <v>106083.049392</v>
      </c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F454" s="22" t="b">
        <f t="shared" si="152"/>
        <v>1</v>
      </c>
      <c r="EH454" s="168">
        <v>7</v>
      </c>
      <c r="EI454" s="22" t="str">
        <f t="shared" si="153"/>
        <v>Craig</v>
      </c>
      <c r="EJ454" s="168"/>
      <c r="EL454" s="168"/>
      <c r="EP454" s="134"/>
      <c r="ER454" s="31" t="str">
        <f t="shared" si="154"/>
        <v xml:space="preserve"> - </v>
      </c>
    </row>
    <row r="455" spans="1:148" hidden="1">
      <c r="C455" s="23" t="str">
        <f t="shared" si="150"/>
        <v>Dave Johnston</v>
      </c>
      <c r="E455" s="108">
        <f t="shared" si="151"/>
        <v>4040582.93677</v>
      </c>
      <c r="F455" s="108">
        <v>413267.30452000001</v>
      </c>
      <c r="G455" s="108">
        <v>427218.63749300002</v>
      </c>
      <c r="H455" s="108">
        <v>442620.663084</v>
      </c>
      <c r="I455" s="108">
        <v>370603.00622600003</v>
      </c>
      <c r="J455" s="108">
        <v>476070.22583400004</v>
      </c>
      <c r="K455" s="108">
        <v>461872.96707999997</v>
      </c>
      <c r="L455" s="108">
        <v>492030.70461700001</v>
      </c>
      <c r="M455" s="108">
        <v>490599.97614099999</v>
      </c>
      <c r="N455" s="108">
        <v>466299.45177499996</v>
      </c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F455" s="22" t="b">
        <f t="shared" si="152"/>
        <v>1</v>
      </c>
      <c r="EH455" s="168">
        <v>9</v>
      </c>
      <c r="EI455" s="22" t="str">
        <f t="shared" si="153"/>
        <v>Dave Johnston</v>
      </c>
      <c r="EJ455" s="168"/>
      <c r="EL455" s="168"/>
      <c r="EP455" s="134"/>
      <c r="ER455" s="31" t="str">
        <f t="shared" si="154"/>
        <v xml:space="preserve"> - </v>
      </c>
    </row>
    <row r="456" spans="1:148" hidden="1">
      <c r="C456" s="23" t="str">
        <f t="shared" si="150"/>
        <v>Hayden</v>
      </c>
      <c r="E456" s="108">
        <f t="shared" si="151"/>
        <v>335414.11188399995</v>
      </c>
      <c r="F456" s="108">
        <v>38665.631721999998</v>
      </c>
      <c r="G456" s="108">
        <v>37225.633818000002</v>
      </c>
      <c r="H456" s="108">
        <v>40981.101279000002</v>
      </c>
      <c r="I456" s="108">
        <v>32676.610256</v>
      </c>
      <c r="J456" s="108">
        <v>38983.565931999998</v>
      </c>
      <c r="K456" s="108">
        <v>34688.322365</v>
      </c>
      <c r="L456" s="108">
        <v>42815.647093</v>
      </c>
      <c r="M456" s="108">
        <v>44916.213381000001</v>
      </c>
      <c r="N456" s="108">
        <v>24461.386038000001</v>
      </c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F456" s="22" t="b">
        <f t="shared" si="152"/>
        <v>1</v>
      </c>
      <c r="EH456" s="168">
        <v>12</v>
      </c>
      <c r="EI456" s="22" t="str">
        <f t="shared" si="153"/>
        <v>Hayden</v>
      </c>
      <c r="EJ456" s="168"/>
      <c r="EL456" s="168"/>
      <c r="EP456" s="134"/>
      <c r="ER456" s="31" t="str">
        <f t="shared" si="154"/>
        <v xml:space="preserve"> - </v>
      </c>
    </row>
    <row r="457" spans="1:148">
      <c r="C457" s="23" t="str">
        <f t="shared" si="150"/>
        <v>Hunter</v>
      </c>
      <c r="E457" s="108">
        <f t="shared" si="151"/>
        <v>8333719.2596999994</v>
      </c>
      <c r="F457" s="108">
        <v>749888.20020999992</v>
      </c>
      <c r="G457" s="108">
        <v>684210.78344999999</v>
      </c>
      <c r="H457" s="108">
        <v>513539.95435999997</v>
      </c>
      <c r="I457" s="108">
        <v>629636.65</v>
      </c>
      <c r="J457" s="108">
        <v>714699.08545999997</v>
      </c>
      <c r="K457" s="108">
        <v>680768.98008999997</v>
      </c>
      <c r="L457" s="108">
        <v>753005.72628000006</v>
      </c>
      <c r="M457" s="108">
        <v>770026.02215999993</v>
      </c>
      <c r="N457" s="108">
        <v>717247.06781000004</v>
      </c>
      <c r="O457" s="108">
        <v>718672.23729000008</v>
      </c>
      <c r="P457" s="108">
        <v>686853.95458999998</v>
      </c>
      <c r="Q457" s="108">
        <v>715170.598</v>
      </c>
      <c r="R457" s="108">
        <f t="shared" ref="R457:R459" si="155">SUM(S457:AD457)</f>
        <v>7328282.8117260011</v>
      </c>
      <c r="S457" s="108">
        <v>698427.27703</v>
      </c>
      <c r="T457" s="108">
        <v>603968.29640300001</v>
      </c>
      <c r="U457" s="108">
        <v>405947.93215000001</v>
      </c>
      <c r="V457" s="108">
        <v>531544.41991599998</v>
      </c>
      <c r="W457" s="108">
        <v>606514.00400900003</v>
      </c>
      <c r="X457" s="108">
        <v>570420.24546200002</v>
      </c>
      <c r="Y457" s="108">
        <v>671362.77434</v>
      </c>
      <c r="Z457" s="108">
        <v>677715.37170600006</v>
      </c>
      <c r="AA457" s="108">
        <v>609006.08201999997</v>
      </c>
      <c r="AB457" s="108">
        <v>610903.61228500004</v>
      </c>
      <c r="AC457" s="108">
        <v>643049.42980500008</v>
      </c>
      <c r="AD457" s="108">
        <v>699423.36660000007</v>
      </c>
      <c r="AE457" s="108">
        <f t="shared" ref="AE457:AE459" si="156">SUM(AF457:AQ457)</f>
        <v>7340624.4966080012</v>
      </c>
      <c r="AF457" s="108">
        <v>696835.32857000001</v>
      </c>
      <c r="AG457" s="108">
        <v>606069.72182500002</v>
      </c>
      <c r="AH457" s="108">
        <v>436961.49953399994</v>
      </c>
      <c r="AI457" s="108">
        <v>488307.84953200002</v>
      </c>
      <c r="AJ457" s="108">
        <v>606040.52314499998</v>
      </c>
      <c r="AK457" s="108">
        <v>581186.47292000009</v>
      </c>
      <c r="AL457" s="108">
        <v>679712.14036000008</v>
      </c>
      <c r="AM457" s="108">
        <v>681211.6269700001</v>
      </c>
      <c r="AN457" s="108">
        <v>610249.95212400006</v>
      </c>
      <c r="AO457" s="108">
        <v>627752.61583999998</v>
      </c>
      <c r="AP457" s="108">
        <v>630272.657718</v>
      </c>
      <c r="AQ457" s="108">
        <v>696024.10806999996</v>
      </c>
      <c r="AR457" s="108">
        <f t="shared" ref="AR457:AR459" si="157">SUM(AS457:BD457)</f>
        <v>7372426.78926</v>
      </c>
      <c r="AS457" s="108">
        <v>700098.4998300001</v>
      </c>
      <c r="AT457" s="108">
        <v>605292.79453000007</v>
      </c>
      <c r="AU457" s="108">
        <v>435417.40669999999</v>
      </c>
      <c r="AV457" s="108">
        <v>490881.87289899995</v>
      </c>
      <c r="AW457" s="108">
        <v>589329.31658599991</v>
      </c>
      <c r="AX457" s="108">
        <v>587001.53509999998</v>
      </c>
      <c r="AY457" s="108">
        <v>681119.39067999995</v>
      </c>
      <c r="AZ457" s="108">
        <v>683589.99329499993</v>
      </c>
      <c r="BA457" s="108">
        <v>614232.70901599992</v>
      </c>
      <c r="BB457" s="108">
        <v>631379.01967399998</v>
      </c>
      <c r="BC457" s="108">
        <v>646771.14482000005</v>
      </c>
      <c r="BD457" s="108">
        <v>707313.10612999997</v>
      </c>
      <c r="BE457" s="108">
        <f t="shared" ref="BE457:BE459" si="158">SUM(BF457:BQ457)</f>
        <v>7319463.9896800006</v>
      </c>
      <c r="BF457" s="108">
        <v>700565.59745</v>
      </c>
      <c r="BG457" s="108">
        <v>613961.18949999998</v>
      </c>
      <c r="BH457" s="108">
        <v>417123.90623999998</v>
      </c>
      <c r="BI457" s="108">
        <v>499979.29501</v>
      </c>
      <c r="BJ457" s="108">
        <v>575460.47353999992</v>
      </c>
      <c r="BK457" s="108">
        <v>589213.15333</v>
      </c>
      <c r="BL457" s="108">
        <v>672279.65821000002</v>
      </c>
      <c r="BM457" s="108">
        <v>678339.82166999998</v>
      </c>
      <c r="BN457" s="108">
        <v>612690.50939000002</v>
      </c>
      <c r="BO457" s="108">
        <v>624498.33857899997</v>
      </c>
      <c r="BP457" s="108">
        <v>630880.95135600003</v>
      </c>
      <c r="BQ457" s="108">
        <v>704471.09540500003</v>
      </c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F457" s="22" t="b">
        <f t="shared" si="152"/>
        <v>1</v>
      </c>
      <c r="EH457" s="168">
        <v>14</v>
      </c>
      <c r="EI457" s="22" t="str">
        <f t="shared" si="153"/>
        <v>Hunter</v>
      </c>
      <c r="EJ457" s="168"/>
      <c r="EL457" s="168"/>
      <c r="EP457" s="134"/>
      <c r="ER457" s="31" t="str">
        <f t="shared" si="154"/>
        <v xml:space="preserve"> - </v>
      </c>
    </row>
    <row r="458" spans="1:148">
      <c r="C458" s="23" t="str">
        <f t="shared" si="150"/>
        <v>Huntington</v>
      </c>
      <c r="E458" s="108">
        <f t="shared" si="151"/>
        <v>6202477.4085709993</v>
      </c>
      <c r="F458" s="108">
        <v>578448.55368000001</v>
      </c>
      <c r="G458" s="108">
        <v>555763.95396999991</v>
      </c>
      <c r="H458" s="108">
        <v>595580.48754999996</v>
      </c>
      <c r="I458" s="108">
        <v>493611.31290499994</v>
      </c>
      <c r="J458" s="108">
        <v>516050.45296000002</v>
      </c>
      <c r="K458" s="108">
        <v>471583.39382999996</v>
      </c>
      <c r="L458" s="108">
        <v>571209.96360999998</v>
      </c>
      <c r="M458" s="108">
        <v>574225.64737000002</v>
      </c>
      <c r="N458" s="108">
        <v>453818.80449499999</v>
      </c>
      <c r="O458" s="108">
        <v>393091.63781099999</v>
      </c>
      <c r="P458" s="108">
        <v>465342.22274</v>
      </c>
      <c r="Q458" s="108">
        <v>533750.97765000002</v>
      </c>
      <c r="R458" s="108">
        <f t="shared" si="155"/>
        <v>5081221.4451820003</v>
      </c>
      <c r="S458" s="108">
        <v>514704.18665400002</v>
      </c>
      <c r="T458" s="108">
        <v>428550.12047999998</v>
      </c>
      <c r="U458" s="108">
        <v>454366.39145999996</v>
      </c>
      <c r="V458" s="108">
        <v>377842.75103000004</v>
      </c>
      <c r="W458" s="108">
        <v>393857.48481000005</v>
      </c>
      <c r="X458" s="108">
        <v>353749.81123400002</v>
      </c>
      <c r="Y458" s="108">
        <v>466541.60531499999</v>
      </c>
      <c r="Z458" s="108">
        <v>457129.13404400001</v>
      </c>
      <c r="AA458" s="108">
        <v>372546.64431499998</v>
      </c>
      <c r="AB458" s="108">
        <v>315974.22050599998</v>
      </c>
      <c r="AC458" s="108">
        <v>430095.88016399997</v>
      </c>
      <c r="AD458" s="108">
        <v>515863.21516999998</v>
      </c>
      <c r="AE458" s="108">
        <f t="shared" si="156"/>
        <v>5505372.187752001</v>
      </c>
      <c r="AF458" s="108">
        <v>543708.157916</v>
      </c>
      <c r="AG458" s="108">
        <v>454470.56478000002</v>
      </c>
      <c r="AH458" s="108">
        <v>468436.16386500001</v>
      </c>
      <c r="AI458" s="108">
        <v>400366.65431100002</v>
      </c>
      <c r="AJ458" s="108">
        <v>438354.09540999995</v>
      </c>
      <c r="AK458" s="108">
        <v>410304.28503999999</v>
      </c>
      <c r="AL458" s="108">
        <v>517876.27257999999</v>
      </c>
      <c r="AM458" s="108">
        <v>510647.51478500001</v>
      </c>
      <c r="AN458" s="108">
        <v>444513.34421500005</v>
      </c>
      <c r="AO458" s="108">
        <v>364588.05446999997</v>
      </c>
      <c r="AP458" s="108">
        <v>407452.49557999999</v>
      </c>
      <c r="AQ458" s="108">
        <v>544654.58480000007</v>
      </c>
      <c r="AR458" s="108">
        <f t="shared" si="157"/>
        <v>5538261.9063200001</v>
      </c>
      <c r="AS458" s="108">
        <v>542098.92257599998</v>
      </c>
      <c r="AT458" s="108">
        <v>456215.34842499997</v>
      </c>
      <c r="AU458" s="108">
        <v>471304.19010999997</v>
      </c>
      <c r="AV458" s="108">
        <v>401076.599055</v>
      </c>
      <c r="AW458" s="108">
        <v>414839.76668</v>
      </c>
      <c r="AX458" s="108">
        <v>425366.18544899998</v>
      </c>
      <c r="AY458" s="108">
        <v>520057.26989</v>
      </c>
      <c r="AZ458" s="108">
        <v>512617.25245999999</v>
      </c>
      <c r="BA458" s="108">
        <v>450232.32745500002</v>
      </c>
      <c r="BB458" s="108">
        <v>364256.95906999998</v>
      </c>
      <c r="BC458" s="108">
        <v>429729.16466000001</v>
      </c>
      <c r="BD458" s="108">
        <v>550467.92048999993</v>
      </c>
      <c r="BE458" s="108">
        <f t="shared" si="158"/>
        <v>5640740.3850890007</v>
      </c>
      <c r="BF458" s="108">
        <v>546644.40849000006</v>
      </c>
      <c r="BG458" s="108">
        <v>480287.06005000003</v>
      </c>
      <c r="BH458" s="108">
        <v>478955.421432</v>
      </c>
      <c r="BI458" s="108">
        <v>414201.33953</v>
      </c>
      <c r="BJ458" s="108">
        <v>413561.52789000003</v>
      </c>
      <c r="BK458" s="108">
        <v>438588.57286000001</v>
      </c>
      <c r="BL458" s="108">
        <v>527113.25404000003</v>
      </c>
      <c r="BM458" s="108">
        <v>525502.38679999998</v>
      </c>
      <c r="BN458" s="108">
        <v>444015.03569599998</v>
      </c>
      <c r="BO458" s="108">
        <v>371006.86802499997</v>
      </c>
      <c r="BP458" s="108">
        <v>444401.69180599996</v>
      </c>
      <c r="BQ458" s="108">
        <v>556462.81846999994</v>
      </c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F458" s="22" t="b">
        <f t="shared" si="152"/>
        <v>1</v>
      </c>
      <c r="EH458" s="168">
        <v>15</v>
      </c>
      <c r="EI458" s="22" t="str">
        <f t="shared" si="153"/>
        <v>Huntington</v>
      </c>
      <c r="EJ458" s="168"/>
      <c r="EL458" s="168"/>
      <c r="EP458" s="134"/>
      <c r="ER458" s="31" t="str">
        <f t="shared" si="154"/>
        <v xml:space="preserve"> - </v>
      </c>
    </row>
    <row r="459" spans="1:148">
      <c r="C459" s="23" t="str">
        <f t="shared" si="150"/>
        <v>Jim Bridger</v>
      </c>
      <c r="E459" s="108">
        <f t="shared" si="151"/>
        <v>6465346.4069279991</v>
      </c>
      <c r="F459" s="108">
        <v>545869.529553</v>
      </c>
      <c r="G459" s="108">
        <v>577585.64839900006</v>
      </c>
      <c r="H459" s="108">
        <v>576534.33545300004</v>
      </c>
      <c r="I459" s="108">
        <v>274178.83478599996</v>
      </c>
      <c r="J459" s="108">
        <v>367521.803166</v>
      </c>
      <c r="K459" s="108">
        <v>412151.907641</v>
      </c>
      <c r="L459" s="108">
        <v>654526.68728199997</v>
      </c>
      <c r="M459" s="108">
        <v>733292.36986200011</v>
      </c>
      <c r="N459" s="108">
        <v>518557.19189000002</v>
      </c>
      <c r="O459" s="108">
        <v>583221.27879000001</v>
      </c>
      <c r="P459" s="108">
        <v>531988.84363400005</v>
      </c>
      <c r="Q459" s="108">
        <v>689917.97647200013</v>
      </c>
      <c r="R459" s="108">
        <f t="shared" si="155"/>
        <v>6044519.5991469994</v>
      </c>
      <c r="S459" s="108">
        <v>543048.03425300005</v>
      </c>
      <c r="T459" s="108">
        <v>555827.6598149999</v>
      </c>
      <c r="U459" s="108">
        <v>562184.92892099998</v>
      </c>
      <c r="V459" s="108">
        <v>307801.92876400001</v>
      </c>
      <c r="W459" s="108">
        <v>343721.99498900003</v>
      </c>
      <c r="X459" s="108">
        <v>376866.81743900001</v>
      </c>
      <c r="Y459" s="108">
        <v>562452.89402800007</v>
      </c>
      <c r="Z459" s="108">
        <v>580390.77487199998</v>
      </c>
      <c r="AA459" s="108">
        <v>471226.11777499993</v>
      </c>
      <c r="AB459" s="108">
        <v>498832.33325200004</v>
      </c>
      <c r="AC459" s="108">
        <v>563772.40519600001</v>
      </c>
      <c r="AD459" s="108">
        <v>678393.70984299993</v>
      </c>
      <c r="AE459" s="108">
        <f t="shared" si="156"/>
        <v>6951779.3937550001</v>
      </c>
      <c r="AF459" s="108">
        <v>732888.89966900006</v>
      </c>
      <c r="AG459" s="108">
        <v>623910.26645900006</v>
      </c>
      <c r="AH459" s="108">
        <v>668036.97959300003</v>
      </c>
      <c r="AI459" s="108">
        <v>339748.34084299998</v>
      </c>
      <c r="AJ459" s="108">
        <v>369982.78388</v>
      </c>
      <c r="AK459" s="108">
        <v>372310.16599400004</v>
      </c>
      <c r="AL459" s="108">
        <v>631681.25355000002</v>
      </c>
      <c r="AM459" s="108">
        <v>656308.21601400001</v>
      </c>
      <c r="AN459" s="108">
        <v>558472.26807200001</v>
      </c>
      <c r="AO459" s="108">
        <v>539694.59183000005</v>
      </c>
      <c r="AP459" s="108">
        <v>677164.56071800005</v>
      </c>
      <c r="AQ459" s="108">
        <v>781581.067133</v>
      </c>
      <c r="AR459" s="108">
        <f t="shared" si="157"/>
        <v>6934717.9465909991</v>
      </c>
      <c r="AS459" s="108">
        <v>694709.43424600002</v>
      </c>
      <c r="AT459" s="108">
        <v>621576.45190500002</v>
      </c>
      <c r="AU459" s="108">
        <v>683163.45357100002</v>
      </c>
      <c r="AV459" s="108">
        <v>356109.76150900003</v>
      </c>
      <c r="AW459" s="108">
        <v>331324.38484700001</v>
      </c>
      <c r="AX459" s="108">
        <v>339376.27946399996</v>
      </c>
      <c r="AY459" s="108">
        <v>644461.95460499998</v>
      </c>
      <c r="AZ459" s="108">
        <v>680451.62339999992</v>
      </c>
      <c r="BA459" s="108">
        <v>544094.20287100004</v>
      </c>
      <c r="BB459" s="108">
        <v>573711.00174099999</v>
      </c>
      <c r="BC459" s="108">
        <v>693667.06082999997</v>
      </c>
      <c r="BD459" s="108">
        <v>772072.33760199999</v>
      </c>
      <c r="BE459" s="108">
        <f t="shared" si="158"/>
        <v>6746239.8323920015</v>
      </c>
      <c r="BF459" s="108">
        <v>674967.75286199991</v>
      </c>
      <c r="BG459" s="108">
        <v>566607.61703900003</v>
      </c>
      <c r="BH459" s="108">
        <v>624418.069533</v>
      </c>
      <c r="BI459" s="108">
        <v>361913.10561099998</v>
      </c>
      <c r="BJ459" s="108">
        <v>307273.53751200001</v>
      </c>
      <c r="BK459" s="108">
        <v>356145.51039100002</v>
      </c>
      <c r="BL459" s="108">
        <v>666666.65167100006</v>
      </c>
      <c r="BM459" s="108">
        <v>677421.45796699985</v>
      </c>
      <c r="BN459" s="108">
        <v>546091.52039100009</v>
      </c>
      <c r="BO459" s="108">
        <v>574074.63803100004</v>
      </c>
      <c r="BP459" s="108">
        <v>648304.926431</v>
      </c>
      <c r="BQ459" s="108">
        <v>742355.04495299992</v>
      </c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F459" s="22" t="b">
        <f t="shared" si="152"/>
        <v>1</v>
      </c>
      <c r="EH459" s="168">
        <v>19</v>
      </c>
      <c r="EI459" s="22" t="str">
        <f t="shared" si="153"/>
        <v>Jim Bridger</v>
      </c>
      <c r="EJ459" s="168"/>
      <c r="EL459" s="168"/>
      <c r="EP459" s="134"/>
      <c r="ER459" s="31" t="str">
        <f t="shared" si="154"/>
        <v xml:space="preserve"> - </v>
      </c>
    </row>
    <row r="460" spans="1:148" hidden="1">
      <c r="C460" s="23" t="str">
        <f t="shared" si="150"/>
        <v>Naughton</v>
      </c>
      <c r="E460" s="108">
        <f t="shared" si="151"/>
        <v>3707164.3071699999</v>
      </c>
      <c r="F460" s="108">
        <v>439080.84789999994</v>
      </c>
      <c r="G460" s="108">
        <v>411249.84540999995</v>
      </c>
      <c r="H460" s="108">
        <v>435460.78363000002</v>
      </c>
      <c r="I460" s="108">
        <v>334547.13251000002</v>
      </c>
      <c r="J460" s="108">
        <v>361850.31247999996</v>
      </c>
      <c r="K460" s="108">
        <v>421575.42715</v>
      </c>
      <c r="L460" s="108">
        <v>437321.80129999999</v>
      </c>
      <c r="M460" s="108">
        <v>440394.61072</v>
      </c>
      <c r="N460" s="108">
        <v>425683.54607000004</v>
      </c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F460" s="22" t="b">
        <f t="shared" si="152"/>
        <v>1</v>
      </c>
      <c r="EH460" s="168">
        <v>22</v>
      </c>
      <c r="EI460" s="22" t="str">
        <f t="shared" si="153"/>
        <v>Naughton</v>
      </c>
      <c r="EJ460" s="168"/>
      <c r="EL460" s="168"/>
      <c r="EP460" s="134"/>
      <c r="ER460" s="31" t="str">
        <f t="shared" si="154"/>
        <v xml:space="preserve"> - </v>
      </c>
    </row>
    <row r="461" spans="1:148" hidden="1">
      <c r="C461" s="23" t="str">
        <f t="shared" si="150"/>
        <v>Wyodak</v>
      </c>
      <c r="E461" s="108">
        <f>SUM(F461:Q461)</f>
        <v>1483150.5011199999</v>
      </c>
      <c r="F461" s="108">
        <v>171230.41000999999</v>
      </c>
      <c r="G461" s="108">
        <v>166978.52611000001</v>
      </c>
      <c r="H461" s="108">
        <v>99900.197310000003</v>
      </c>
      <c r="I461" s="108">
        <v>171570.42</v>
      </c>
      <c r="J461" s="108">
        <v>175988.18742</v>
      </c>
      <c r="K461" s="108">
        <v>170869.58825</v>
      </c>
      <c r="L461" s="108">
        <v>177840.91122000001</v>
      </c>
      <c r="M461" s="108">
        <v>177506.25505000001</v>
      </c>
      <c r="N461" s="108">
        <v>171266.00575000001</v>
      </c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F461" s="22" t="b">
        <f t="shared" si="152"/>
        <v>1</v>
      </c>
      <c r="EH461" s="168">
        <v>26</v>
      </c>
      <c r="EI461" s="22" t="str">
        <f t="shared" si="153"/>
        <v>Wyodak</v>
      </c>
      <c r="EJ461" s="168"/>
      <c r="EL461" s="168"/>
      <c r="EP461" s="134"/>
      <c r="ER461" s="31" t="str">
        <f t="shared" si="154"/>
        <v xml:space="preserve"> - </v>
      </c>
    </row>
    <row r="462" spans="1:148" s="43" customFormat="1" ht="15" hidden="1">
      <c r="A462" s="42"/>
      <c r="C462" s="23" t="s">
        <v>484</v>
      </c>
      <c r="D462" s="22"/>
      <c r="E462" s="171">
        <f>SUM(F462:Q462)</f>
        <v>0</v>
      </c>
      <c r="F462" s="171">
        <v>0</v>
      </c>
      <c r="G462" s="171">
        <v>0</v>
      </c>
      <c r="H462" s="171">
        <v>0</v>
      </c>
      <c r="I462" s="171">
        <v>0</v>
      </c>
      <c r="J462" s="171">
        <v>0</v>
      </c>
      <c r="K462" s="171">
        <v>0</v>
      </c>
      <c r="L462" s="171">
        <v>0</v>
      </c>
      <c r="M462" s="171">
        <v>0</v>
      </c>
      <c r="N462" s="171">
        <v>0</v>
      </c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  <c r="AA462" s="171"/>
      <c r="AB462" s="171"/>
      <c r="AC462" s="171"/>
      <c r="AD462" s="171"/>
      <c r="AE462" s="171"/>
      <c r="AF462" s="171"/>
      <c r="AG462" s="171"/>
      <c r="AH462" s="171"/>
      <c r="AI462" s="171"/>
      <c r="AJ462" s="171"/>
      <c r="AK462" s="171"/>
      <c r="AL462" s="171"/>
      <c r="AM462" s="171"/>
      <c r="AN462" s="171"/>
      <c r="AO462" s="171"/>
      <c r="AP462" s="171"/>
      <c r="AQ462" s="171"/>
      <c r="AR462" s="171"/>
      <c r="AS462" s="171"/>
      <c r="AT462" s="171"/>
      <c r="AU462" s="171"/>
      <c r="AV462" s="171"/>
      <c r="AW462" s="171"/>
      <c r="AX462" s="171"/>
      <c r="AY462" s="171"/>
      <c r="AZ462" s="171"/>
      <c r="BA462" s="171"/>
      <c r="BB462" s="171"/>
      <c r="BC462" s="171"/>
      <c r="BD462" s="171"/>
      <c r="BE462" s="171"/>
      <c r="BF462" s="171"/>
      <c r="BG462" s="171"/>
      <c r="BH462" s="171"/>
      <c r="BI462" s="171"/>
      <c r="BJ462" s="171"/>
      <c r="BK462" s="171"/>
      <c r="BL462" s="171"/>
      <c r="BM462" s="171"/>
      <c r="BN462" s="171"/>
      <c r="BO462" s="171"/>
      <c r="BP462" s="171"/>
      <c r="BQ462" s="171"/>
      <c r="BR462" s="171"/>
      <c r="BS462" s="171"/>
      <c r="BT462" s="171"/>
      <c r="BU462" s="171"/>
      <c r="BV462" s="171"/>
      <c r="BW462" s="171"/>
      <c r="BX462" s="171"/>
      <c r="BY462" s="171"/>
      <c r="BZ462" s="171"/>
      <c r="CA462" s="171"/>
      <c r="CB462" s="171"/>
      <c r="CC462" s="171"/>
      <c r="CD462" s="171"/>
      <c r="CE462" s="171"/>
      <c r="CF462" s="171"/>
      <c r="CG462" s="171"/>
      <c r="CH462" s="171"/>
      <c r="CI462" s="171"/>
      <c r="CJ462" s="171"/>
      <c r="CK462" s="171"/>
      <c r="CL462" s="171"/>
      <c r="CM462" s="171"/>
      <c r="CN462" s="171"/>
      <c r="CO462" s="171"/>
      <c r="CP462" s="171"/>
      <c r="CQ462" s="171"/>
      <c r="CR462" s="171"/>
      <c r="CS462" s="171"/>
      <c r="CT462" s="171"/>
      <c r="CU462" s="171"/>
      <c r="CV462" s="171"/>
      <c r="CW462" s="171"/>
      <c r="CX462" s="171"/>
      <c r="CY462" s="171"/>
      <c r="CZ462" s="171"/>
      <c r="DA462" s="171"/>
      <c r="DB462" s="171"/>
      <c r="DC462" s="171"/>
      <c r="DD462" s="171"/>
      <c r="DE462" s="171"/>
      <c r="DF462" s="171"/>
      <c r="DG462" s="171"/>
      <c r="DH462" s="171"/>
      <c r="DI462" s="171"/>
      <c r="DJ462" s="171"/>
      <c r="DK462" s="171"/>
      <c r="DL462" s="171"/>
      <c r="DM462" s="171"/>
      <c r="DN462" s="171"/>
      <c r="DO462" s="171"/>
      <c r="DP462" s="171"/>
      <c r="DQ462" s="171"/>
      <c r="DR462" s="171"/>
      <c r="DS462" s="171"/>
      <c r="DT462" s="171"/>
      <c r="DU462" s="171"/>
      <c r="DV462" s="171"/>
      <c r="DW462" s="171"/>
      <c r="DX462" s="171"/>
      <c r="DY462" s="171"/>
      <c r="DZ462" s="171"/>
      <c r="EA462" s="171"/>
      <c r="EB462" s="171"/>
      <c r="EC462" s="171"/>
      <c r="ED462" s="171"/>
      <c r="EE462" s="22"/>
      <c r="EF462" s="22"/>
      <c r="EG462" s="134"/>
      <c r="EH462" s="168" t="e">
        <v>#N/A</v>
      </c>
      <c r="EI462" s="22" t="s">
        <v>75</v>
      </c>
      <c r="EJ462" s="168" t="e">
        <v>#N/A</v>
      </c>
      <c r="EK462" s="22" t="s">
        <v>79</v>
      </c>
      <c r="EL462" s="226"/>
      <c r="EN462" s="22"/>
      <c r="EP462" s="134"/>
    </row>
    <row r="463" spans="1:148" s="43" customFormat="1" hidden="1">
      <c r="A463" s="42"/>
      <c r="C463" s="23"/>
      <c r="D463" s="22"/>
      <c r="E463" s="172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  <c r="BI463" s="172"/>
      <c r="BJ463" s="172"/>
      <c r="BK463" s="172"/>
      <c r="BL463" s="172"/>
      <c r="BM463" s="172"/>
      <c r="BN463" s="172"/>
      <c r="BO463" s="172"/>
      <c r="BP463" s="172"/>
      <c r="BQ463" s="172"/>
      <c r="BR463" s="172"/>
      <c r="BS463" s="172"/>
      <c r="BT463" s="172"/>
      <c r="BU463" s="172"/>
      <c r="BV463" s="172"/>
      <c r="BW463" s="172"/>
      <c r="BX463" s="172"/>
      <c r="BY463" s="172"/>
      <c r="BZ463" s="172"/>
      <c r="CA463" s="172"/>
      <c r="CB463" s="172"/>
      <c r="CC463" s="172"/>
      <c r="CD463" s="172"/>
      <c r="CE463" s="172"/>
      <c r="CF463" s="172"/>
      <c r="CG463" s="172"/>
      <c r="CH463" s="172"/>
      <c r="CI463" s="172"/>
      <c r="CJ463" s="172"/>
      <c r="CK463" s="172"/>
      <c r="CL463" s="172"/>
      <c r="CM463" s="172"/>
      <c r="CN463" s="172"/>
      <c r="CO463" s="172"/>
      <c r="CP463" s="172"/>
      <c r="CQ463" s="172"/>
      <c r="CR463" s="172"/>
      <c r="CS463" s="172"/>
      <c r="CT463" s="172"/>
      <c r="CU463" s="172"/>
      <c r="CV463" s="172"/>
      <c r="CW463" s="172"/>
      <c r="CX463" s="172"/>
      <c r="CY463" s="172"/>
      <c r="CZ463" s="172"/>
      <c r="DA463" s="172"/>
      <c r="DB463" s="172"/>
      <c r="DC463" s="172"/>
      <c r="DD463" s="172"/>
      <c r="DE463" s="172"/>
      <c r="DF463" s="172"/>
      <c r="DG463" s="172"/>
      <c r="DH463" s="172"/>
      <c r="DI463" s="172"/>
      <c r="DJ463" s="172"/>
      <c r="DK463" s="172"/>
      <c r="DL463" s="172"/>
      <c r="DM463" s="172"/>
      <c r="DN463" s="172"/>
      <c r="DO463" s="172"/>
      <c r="DP463" s="172"/>
      <c r="DQ463" s="172"/>
      <c r="DR463" s="172"/>
      <c r="DS463" s="172"/>
      <c r="DT463" s="172"/>
      <c r="DU463" s="172"/>
      <c r="DV463" s="172"/>
      <c r="DW463" s="172"/>
      <c r="DX463" s="172"/>
      <c r="DY463" s="172"/>
      <c r="DZ463" s="172"/>
      <c r="EA463" s="172"/>
      <c r="EB463" s="172"/>
      <c r="EC463" s="172"/>
      <c r="ED463" s="172"/>
      <c r="EG463" s="134"/>
      <c r="EH463" s="22"/>
      <c r="EI463" s="22"/>
      <c r="EJ463" s="22"/>
      <c r="EK463" s="22"/>
      <c r="EL463" s="22"/>
      <c r="EM463" s="22"/>
      <c r="EN463" s="22"/>
      <c r="EO463" s="22"/>
      <c r="EP463" s="134"/>
      <c r="ER463" s="26"/>
    </row>
    <row r="464" spans="1:148" ht="15.75" hidden="1">
      <c r="A464" s="17" t="str">
        <f>"Total "&amp;A450</f>
        <v>Total Coal Generation   - (MWh)</v>
      </c>
      <c r="E464" s="82">
        <f>SUM(F464:Q464)</f>
        <v>28613546.602203</v>
      </c>
      <c r="F464" s="82">
        <f>SUM(F451:F462)</f>
        <v>3360717.2662309995</v>
      </c>
      <c r="G464" s="82">
        <f t="shared" ref="G464:N464" si="159">SUM(G451:G462)</f>
        <v>3264745.8108260003</v>
      </c>
      <c r="H464" s="82">
        <f t="shared" si="159"/>
        <v>3112576.7077340004</v>
      </c>
      <c r="I464" s="82">
        <f t="shared" si="159"/>
        <v>2635914.7403029995</v>
      </c>
      <c r="J464" s="82">
        <f t="shared" si="159"/>
        <v>2943775.7760489997</v>
      </c>
      <c r="K464" s="82">
        <f t="shared" si="159"/>
        <v>2938871.5789469997</v>
      </c>
      <c r="L464" s="82">
        <f t="shared" si="159"/>
        <v>3528511.3337320001</v>
      </c>
      <c r="M464" s="82">
        <f t="shared" si="159"/>
        <v>3657879.4867319996</v>
      </c>
      <c r="N464" s="82">
        <f t="shared" si="159"/>
        <v>3170553.9016490006</v>
      </c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  <c r="DK464" s="82"/>
      <c r="DL464" s="82"/>
      <c r="DM464" s="82"/>
      <c r="DN464" s="82"/>
      <c r="DO464" s="82"/>
      <c r="DP464" s="82"/>
      <c r="DQ464" s="82"/>
      <c r="DR464" s="82"/>
      <c r="DS464" s="82"/>
      <c r="DT464" s="82"/>
      <c r="DU464" s="82"/>
      <c r="DV464" s="82"/>
      <c r="DW464" s="82"/>
      <c r="DX464" s="82"/>
      <c r="DY464" s="82"/>
      <c r="DZ464" s="82"/>
      <c r="EA464" s="82"/>
      <c r="EB464" s="82"/>
      <c r="EC464" s="82"/>
      <c r="ED464" s="82"/>
      <c r="EP464" s="134"/>
    </row>
    <row r="465" spans="1:148" hidden="1"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  <c r="DK465" s="82"/>
      <c r="DL465" s="82"/>
      <c r="DM465" s="82"/>
      <c r="DN465" s="82"/>
      <c r="DO465" s="82"/>
      <c r="DP465" s="82"/>
      <c r="DQ465" s="82"/>
      <c r="DR465" s="82"/>
      <c r="DS465" s="82"/>
      <c r="DT465" s="82"/>
      <c r="DU465" s="82"/>
      <c r="DV465" s="82"/>
      <c r="DW465" s="82"/>
      <c r="DX465" s="82"/>
      <c r="DY465" s="82"/>
      <c r="DZ465" s="82"/>
      <c r="EA465" s="82"/>
      <c r="EB465" s="82"/>
      <c r="EC465" s="82"/>
      <c r="ED465" s="82"/>
      <c r="EP465" s="134"/>
    </row>
    <row r="466" spans="1:148" ht="15.75" hidden="1">
      <c r="A466" s="17" t="s">
        <v>485</v>
      </c>
      <c r="E466" s="197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  <c r="AM466" s="197"/>
      <c r="AN466" s="197"/>
      <c r="AO466" s="197"/>
      <c r="AP466" s="197"/>
      <c r="AQ466" s="197"/>
      <c r="AR466" s="197"/>
      <c r="AS466" s="197"/>
      <c r="AT466" s="197"/>
      <c r="AU466" s="197"/>
      <c r="AV466" s="197"/>
      <c r="AW466" s="197"/>
      <c r="AX466" s="197"/>
      <c r="AY466" s="197"/>
      <c r="AZ466" s="197"/>
      <c r="BA466" s="197"/>
      <c r="BB466" s="197"/>
      <c r="BC466" s="197"/>
      <c r="BD466" s="197"/>
      <c r="BE466" s="197"/>
      <c r="BF466" s="197"/>
      <c r="BG466" s="197"/>
      <c r="BH466" s="197"/>
      <c r="BI466" s="197"/>
      <c r="BJ466" s="197"/>
      <c r="BK466" s="197"/>
      <c r="BL466" s="197"/>
      <c r="BM466" s="197"/>
      <c r="BN466" s="197"/>
      <c r="BO466" s="197"/>
      <c r="BP466" s="197"/>
      <c r="BQ466" s="197"/>
      <c r="BR466" s="197"/>
      <c r="BS466" s="197"/>
      <c r="BT466" s="197"/>
      <c r="BU466" s="197"/>
      <c r="BV466" s="197"/>
      <c r="BW466" s="197"/>
      <c r="BX466" s="197"/>
      <c r="BY466" s="197"/>
      <c r="BZ466" s="197"/>
      <c r="CA466" s="197"/>
      <c r="CB466" s="197"/>
      <c r="CC466" s="197"/>
      <c r="CD466" s="197"/>
      <c r="CE466" s="197"/>
      <c r="CF466" s="197"/>
      <c r="CG466" s="197"/>
      <c r="CH466" s="197"/>
      <c r="CI466" s="197"/>
      <c r="CJ466" s="197"/>
      <c r="CK466" s="197"/>
      <c r="CL466" s="197"/>
      <c r="CM466" s="197"/>
      <c r="CN466" s="197"/>
      <c r="CO466" s="197"/>
      <c r="CP466" s="197"/>
      <c r="CQ466" s="197"/>
      <c r="CR466" s="197"/>
      <c r="CS466" s="197"/>
      <c r="CT466" s="197"/>
      <c r="CU466" s="197"/>
      <c r="CV466" s="197"/>
      <c r="CW466" s="197"/>
      <c r="CX466" s="197"/>
      <c r="CY466" s="197"/>
      <c r="CZ466" s="197"/>
      <c r="DA466" s="197"/>
      <c r="DB466" s="197"/>
      <c r="DC466" s="197"/>
      <c r="DD466" s="197"/>
      <c r="DE466" s="197"/>
      <c r="DF466" s="197"/>
      <c r="DG466" s="197"/>
      <c r="DH466" s="197"/>
      <c r="DI466" s="197"/>
      <c r="DJ466" s="197"/>
      <c r="DK466" s="197"/>
      <c r="DL466" s="197"/>
      <c r="DM466" s="197"/>
      <c r="DN466" s="197"/>
      <c r="DO466" s="197"/>
      <c r="DP466" s="197"/>
      <c r="DQ466" s="197"/>
      <c r="DR466" s="197"/>
      <c r="DS466" s="197"/>
      <c r="DT466" s="197"/>
      <c r="DU466" s="197"/>
      <c r="DV466" s="197"/>
      <c r="DW466" s="197"/>
      <c r="DX466" s="197"/>
      <c r="DY466" s="197"/>
      <c r="DZ466" s="197"/>
      <c r="EA466" s="197"/>
      <c r="EB466" s="197"/>
      <c r="EC466" s="197"/>
      <c r="ED466" s="197"/>
      <c r="EH466" s="2" t="s">
        <v>483</v>
      </c>
      <c r="EP466" s="134"/>
    </row>
    <row r="467" spans="1:148" hidden="1">
      <c r="C467" s="23" t="str">
        <f t="shared" ref="C467:C475" si="160">C207</f>
        <v>Chehalis</v>
      </c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F467" s="22" t="b">
        <f t="shared" ref="EF467:EF475" si="161">C207=C467</f>
        <v>1</v>
      </c>
      <c r="EH467" s="168">
        <v>3</v>
      </c>
      <c r="EI467" s="22" t="str">
        <f>EI207</f>
        <v>Chehalis</v>
      </c>
      <c r="EJ467" s="168"/>
      <c r="EL467" s="168"/>
      <c r="EP467" s="134"/>
      <c r="ER467" s="31" t="str">
        <f t="shared" ref="ER467:ER475" si="162">IF(C207=C467,ER207,"Row mis-match")</f>
        <v xml:space="preserve"> - </v>
      </c>
    </row>
    <row r="468" spans="1:148" hidden="1">
      <c r="C468" s="23" t="str">
        <f t="shared" si="160"/>
        <v>Cholla - Gas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F468" s="22" t="b">
        <f t="shared" si="161"/>
        <v>1</v>
      </c>
      <c r="EH468" s="168">
        <v>5</v>
      </c>
      <c r="EI468" s="22" t="str">
        <f>EI208</f>
        <v>Cholla 4 - Gas</v>
      </c>
      <c r="EJ468" s="168"/>
      <c r="EL468" s="168"/>
      <c r="EP468" s="134"/>
      <c r="ER468" s="31" t="str">
        <f t="shared" si="162"/>
        <v xml:space="preserve"> - </v>
      </c>
    </row>
    <row r="469" spans="1:148" hidden="1">
      <c r="C469" s="23" t="str">
        <f t="shared" si="160"/>
        <v>Currant Creek</v>
      </c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F469" s="22" t="b">
        <f t="shared" si="161"/>
        <v>1</v>
      </c>
      <c r="EH469" s="168">
        <v>8</v>
      </c>
      <c r="EI469" s="22" t="str">
        <f>EI209</f>
        <v>Currant Creek</v>
      </c>
      <c r="EJ469" s="168"/>
      <c r="EL469" s="168"/>
      <c r="EP469" s="134"/>
      <c r="ER469" s="31" t="str">
        <f t="shared" si="162"/>
        <v xml:space="preserve"> - </v>
      </c>
    </row>
    <row r="470" spans="1:148" hidden="1">
      <c r="C470" s="23" t="str">
        <f t="shared" si="160"/>
        <v>Gadsby</v>
      </c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F470" s="22" t="b">
        <f t="shared" si="161"/>
        <v>1</v>
      </c>
      <c r="EH470" s="168">
        <v>10</v>
      </c>
      <c r="EI470" s="22" t="str">
        <f>EI210</f>
        <v>Gadsby</v>
      </c>
      <c r="EJ470" s="168"/>
      <c r="EL470" s="168"/>
      <c r="EP470" s="134"/>
      <c r="ER470" s="31" t="str">
        <f t="shared" si="162"/>
        <v xml:space="preserve"> - </v>
      </c>
    </row>
    <row r="471" spans="1:148" hidden="1">
      <c r="C471" s="23" t="str">
        <f t="shared" si="160"/>
        <v>Gadsby CT</v>
      </c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F471" s="22" t="b">
        <f t="shared" si="161"/>
        <v>1</v>
      </c>
      <c r="EH471" s="168">
        <v>11</v>
      </c>
      <c r="EI471" s="22" t="str">
        <f>EI211</f>
        <v>Gadsby CT</v>
      </c>
      <c r="EJ471" s="168"/>
      <c r="EL471" s="168"/>
      <c r="EP471" s="134"/>
      <c r="ER471" s="31" t="str">
        <f t="shared" si="162"/>
        <v xml:space="preserve"> - </v>
      </c>
    </row>
    <row r="472" spans="1:148" s="58" customFormat="1" hidden="1">
      <c r="A472" s="8"/>
      <c r="C472" s="23" t="str">
        <f t="shared" si="160"/>
        <v>Hermiston</v>
      </c>
      <c r="D472" s="22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F472" s="22" t="b">
        <f t="shared" si="161"/>
        <v>1</v>
      </c>
      <c r="EG472" s="134"/>
      <c r="EH472" s="168">
        <v>13</v>
      </c>
      <c r="EI472" s="58" t="s">
        <v>486</v>
      </c>
      <c r="EJ472" s="168"/>
      <c r="EK472" s="22"/>
      <c r="EL472" s="168"/>
      <c r="EM472" s="22"/>
      <c r="EN472" s="22"/>
      <c r="EP472" s="134"/>
      <c r="EQ472" s="22"/>
      <c r="ER472" s="31" t="str">
        <f t="shared" si="162"/>
        <v xml:space="preserve"> - </v>
      </c>
    </row>
    <row r="473" spans="1:148" hidden="1">
      <c r="C473" s="23" t="str">
        <f t="shared" si="160"/>
        <v>Lake Side 1</v>
      </c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F473" s="22" t="b">
        <f t="shared" si="161"/>
        <v>1</v>
      </c>
      <c r="EH473" s="168">
        <v>20</v>
      </c>
      <c r="EI473" s="22" t="str">
        <f>EI213</f>
        <v>Lake Side 1</v>
      </c>
      <c r="EJ473" s="168"/>
      <c r="EL473" s="168"/>
      <c r="EP473" s="134"/>
      <c r="ER473" s="31" t="str">
        <f t="shared" si="162"/>
        <v xml:space="preserve"> - </v>
      </c>
    </row>
    <row r="474" spans="1:148" hidden="1">
      <c r="C474" s="23" t="str">
        <f t="shared" si="160"/>
        <v>Lake Side 2</v>
      </c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F474" s="22" t="b">
        <f t="shared" si="161"/>
        <v>1</v>
      </c>
      <c r="EH474" s="168">
        <v>21</v>
      </c>
      <c r="EI474" s="22" t="str">
        <f>EI214</f>
        <v>Lake Side 2</v>
      </c>
      <c r="EJ474" s="168"/>
      <c r="EL474" s="168"/>
      <c r="EP474" s="134"/>
      <c r="ER474" s="31" t="str">
        <f t="shared" si="162"/>
        <v xml:space="preserve"> - </v>
      </c>
    </row>
    <row r="475" spans="1:148" s="43" customFormat="1" ht="15" hidden="1">
      <c r="A475" s="42"/>
      <c r="C475" s="23" t="str">
        <f t="shared" si="160"/>
        <v>Naughton - Gas</v>
      </c>
      <c r="D475" s="22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  <c r="AA475" s="171"/>
      <c r="AB475" s="171"/>
      <c r="AC475" s="171"/>
      <c r="AD475" s="171"/>
      <c r="AE475" s="171"/>
      <c r="AF475" s="171"/>
      <c r="AG475" s="171"/>
      <c r="AH475" s="171"/>
      <c r="AI475" s="171"/>
      <c r="AJ475" s="171"/>
      <c r="AK475" s="171"/>
      <c r="AL475" s="171"/>
      <c r="AM475" s="171"/>
      <c r="AN475" s="171"/>
      <c r="AO475" s="171"/>
      <c r="AP475" s="171"/>
      <c r="AQ475" s="171"/>
      <c r="AR475" s="171"/>
      <c r="AS475" s="171"/>
      <c r="AT475" s="171"/>
      <c r="AU475" s="171"/>
      <c r="AV475" s="171"/>
      <c r="AW475" s="171"/>
      <c r="AX475" s="171"/>
      <c r="AY475" s="171"/>
      <c r="AZ475" s="171"/>
      <c r="BA475" s="171"/>
      <c r="BB475" s="171"/>
      <c r="BC475" s="171"/>
      <c r="BD475" s="171"/>
      <c r="BE475" s="171"/>
      <c r="BF475" s="171"/>
      <c r="BG475" s="171"/>
      <c r="BH475" s="171"/>
      <c r="BI475" s="171"/>
      <c r="BJ475" s="171"/>
      <c r="BK475" s="171"/>
      <c r="BL475" s="171"/>
      <c r="BM475" s="171"/>
      <c r="BN475" s="171"/>
      <c r="BO475" s="171"/>
      <c r="BP475" s="171"/>
      <c r="BQ475" s="171"/>
      <c r="BR475" s="171"/>
      <c r="BS475" s="171"/>
      <c r="BT475" s="171"/>
      <c r="BU475" s="171"/>
      <c r="BV475" s="171"/>
      <c r="BW475" s="171"/>
      <c r="BX475" s="171"/>
      <c r="BY475" s="171"/>
      <c r="BZ475" s="171"/>
      <c r="CA475" s="171"/>
      <c r="CB475" s="171"/>
      <c r="CC475" s="171"/>
      <c r="CD475" s="171"/>
      <c r="CE475" s="171"/>
      <c r="CF475" s="171"/>
      <c r="CG475" s="171"/>
      <c r="CH475" s="171"/>
      <c r="CI475" s="171"/>
      <c r="CJ475" s="171"/>
      <c r="CK475" s="171"/>
      <c r="CL475" s="171"/>
      <c r="CM475" s="171"/>
      <c r="CN475" s="171"/>
      <c r="CO475" s="171"/>
      <c r="CP475" s="171"/>
      <c r="CQ475" s="171"/>
      <c r="CR475" s="171"/>
      <c r="CS475" s="171"/>
      <c r="CT475" s="171"/>
      <c r="CU475" s="171"/>
      <c r="CV475" s="171"/>
      <c r="CW475" s="171"/>
      <c r="CX475" s="171"/>
      <c r="CY475" s="171"/>
      <c r="CZ475" s="171"/>
      <c r="DA475" s="171"/>
      <c r="DB475" s="171"/>
      <c r="DC475" s="171"/>
      <c r="DD475" s="171"/>
      <c r="DE475" s="171"/>
      <c r="DF475" s="171"/>
      <c r="DG475" s="171"/>
      <c r="DH475" s="171"/>
      <c r="DI475" s="171"/>
      <c r="DJ475" s="171"/>
      <c r="DK475" s="171"/>
      <c r="DL475" s="171"/>
      <c r="DM475" s="171"/>
      <c r="DN475" s="171"/>
      <c r="DO475" s="171"/>
      <c r="DP475" s="171"/>
      <c r="DQ475" s="171"/>
      <c r="DR475" s="171"/>
      <c r="DS475" s="171"/>
      <c r="DT475" s="171"/>
      <c r="DU475" s="171"/>
      <c r="DV475" s="171"/>
      <c r="DW475" s="171"/>
      <c r="DX475" s="171"/>
      <c r="DY475" s="171"/>
      <c r="DZ475" s="171"/>
      <c r="EA475" s="171"/>
      <c r="EB475" s="171"/>
      <c r="EC475" s="171"/>
      <c r="ED475" s="171"/>
      <c r="EF475" s="22" t="b">
        <f t="shared" si="161"/>
        <v>1</v>
      </c>
      <c r="EG475" s="134"/>
      <c r="EH475" s="168">
        <v>23</v>
      </c>
      <c r="EI475" s="22" t="str">
        <f>EI215</f>
        <v>Naughton - Gas</v>
      </c>
      <c r="EJ475" s="226"/>
      <c r="EK475" s="22"/>
      <c r="EL475" s="226"/>
      <c r="EN475" s="22"/>
      <c r="EP475" s="134"/>
      <c r="ER475" s="31" t="str">
        <f t="shared" si="162"/>
        <v xml:space="preserve"> - </v>
      </c>
    </row>
    <row r="476" spans="1:148" s="43" customFormat="1" hidden="1">
      <c r="A476" s="42"/>
      <c r="C476" s="23"/>
      <c r="D476" s="22"/>
      <c r="E476" s="172"/>
      <c r="F476" s="172"/>
      <c r="G476" s="172"/>
      <c r="H476" s="172"/>
      <c r="I476" s="172"/>
      <c r="J476" s="172"/>
      <c r="K476" s="172"/>
      <c r="L476" s="172"/>
      <c r="M476" s="172"/>
      <c r="N476" s="172"/>
      <c r="O476" s="172"/>
      <c r="P476" s="172"/>
      <c r="Q476" s="172"/>
      <c r="R476" s="172"/>
      <c r="S476" s="172"/>
      <c r="T476" s="172"/>
      <c r="U476" s="172"/>
      <c r="V476" s="172"/>
      <c r="W476" s="172"/>
      <c r="X476" s="172"/>
      <c r="Y476" s="172"/>
      <c r="Z476" s="172"/>
      <c r="AA476" s="172"/>
      <c r="AB476" s="172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172"/>
      <c r="AO476" s="172"/>
      <c r="AP476" s="172"/>
      <c r="AQ476" s="172"/>
      <c r="AR476" s="172"/>
      <c r="AS476" s="172"/>
      <c r="AT476" s="172"/>
      <c r="AU476" s="172"/>
      <c r="AV476" s="172"/>
      <c r="AW476" s="172"/>
      <c r="AX476" s="172"/>
      <c r="AY476" s="172"/>
      <c r="AZ476" s="172"/>
      <c r="BA476" s="172"/>
      <c r="BB476" s="172"/>
      <c r="BC476" s="172"/>
      <c r="BD476" s="172"/>
      <c r="BE476" s="172"/>
      <c r="BF476" s="172"/>
      <c r="BG476" s="172"/>
      <c r="BH476" s="172"/>
      <c r="BI476" s="172"/>
      <c r="BJ476" s="172"/>
      <c r="BK476" s="172"/>
      <c r="BL476" s="172"/>
      <c r="BM476" s="172"/>
      <c r="BN476" s="172"/>
      <c r="BO476" s="172"/>
      <c r="BP476" s="172"/>
      <c r="BQ476" s="172"/>
      <c r="BR476" s="172"/>
      <c r="BS476" s="172"/>
      <c r="BT476" s="172"/>
      <c r="BU476" s="172"/>
      <c r="BV476" s="172"/>
      <c r="BW476" s="172"/>
      <c r="BX476" s="172"/>
      <c r="BY476" s="172"/>
      <c r="BZ476" s="172"/>
      <c r="CA476" s="172"/>
      <c r="CB476" s="172"/>
      <c r="CC476" s="172"/>
      <c r="CD476" s="172"/>
      <c r="CE476" s="172"/>
      <c r="CF476" s="172"/>
      <c r="CG476" s="172"/>
      <c r="CH476" s="172"/>
      <c r="CI476" s="172"/>
      <c r="CJ476" s="172"/>
      <c r="CK476" s="172"/>
      <c r="CL476" s="172"/>
      <c r="CM476" s="172"/>
      <c r="CN476" s="172"/>
      <c r="CO476" s="172"/>
      <c r="CP476" s="172"/>
      <c r="CQ476" s="172"/>
      <c r="CR476" s="172"/>
      <c r="CS476" s="172"/>
      <c r="CT476" s="172"/>
      <c r="CU476" s="172"/>
      <c r="CV476" s="172"/>
      <c r="CW476" s="172"/>
      <c r="CX476" s="172"/>
      <c r="CY476" s="172"/>
      <c r="CZ476" s="172"/>
      <c r="DA476" s="172"/>
      <c r="DB476" s="172"/>
      <c r="DC476" s="172"/>
      <c r="DD476" s="172"/>
      <c r="DE476" s="172"/>
      <c r="DF476" s="172"/>
      <c r="DG476" s="172"/>
      <c r="DH476" s="172"/>
      <c r="DI476" s="172"/>
      <c r="DJ476" s="172"/>
      <c r="DK476" s="172"/>
      <c r="DL476" s="172"/>
      <c r="DM476" s="172"/>
      <c r="DN476" s="172"/>
      <c r="DO476" s="172"/>
      <c r="DP476" s="172"/>
      <c r="DQ476" s="172"/>
      <c r="DR476" s="172"/>
      <c r="DS476" s="172"/>
      <c r="DT476" s="172"/>
      <c r="DU476" s="172"/>
      <c r="DV476" s="172"/>
      <c r="DW476" s="172"/>
      <c r="DX476" s="172"/>
      <c r="DY476" s="172"/>
      <c r="DZ476" s="172"/>
      <c r="EA476" s="172"/>
      <c r="EB476" s="172"/>
      <c r="EC476" s="172"/>
      <c r="ED476" s="172"/>
      <c r="EG476" s="134"/>
      <c r="EH476" s="22"/>
      <c r="EI476" s="22"/>
      <c r="EJ476" s="22"/>
      <c r="EK476" s="22"/>
      <c r="EL476" s="22"/>
      <c r="EM476" s="22"/>
      <c r="EN476" s="22"/>
      <c r="EO476" s="22"/>
      <c r="EP476" s="134"/>
      <c r="ER476" s="26"/>
    </row>
    <row r="477" spans="1:148" ht="15.75" hidden="1">
      <c r="A477" s="17" t="str">
        <f>"Total "&amp;A466</f>
        <v>Total Gas Generation</v>
      </c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2"/>
      <c r="DW477" s="82"/>
      <c r="DX477" s="82"/>
      <c r="DY477" s="82"/>
      <c r="DZ477" s="82"/>
      <c r="EA477" s="82"/>
      <c r="EB477" s="82"/>
      <c r="EC477" s="82"/>
      <c r="ED477" s="82"/>
      <c r="EP477" s="134"/>
    </row>
    <row r="478" spans="1:148" hidden="1"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2"/>
      <c r="DW478" s="82"/>
      <c r="DX478" s="82"/>
      <c r="DY478" s="82"/>
      <c r="DZ478" s="82"/>
      <c r="EA478" s="82"/>
      <c r="EB478" s="82"/>
      <c r="EC478" s="82"/>
      <c r="ED478" s="82"/>
      <c r="EH478" s="58"/>
      <c r="EI478" s="58"/>
      <c r="EJ478" s="58"/>
      <c r="EK478" s="58"/>
      <c r="EL478" s="58"/>
      <c r="EM478" s="58"/>
      <c r="EN478" s="58"/>
      <c r="EO478" s="58"/>
      <c r="EP478" s="134"/>
      <c r="EQ478" s="58"/>
    </row>
    <row r="479" spans="1:148" s="58" customFormat="1" ht="15.75" hidden="1">
      <c r="A479" s="20" t="s">
        <v>487</v>
      </c>
      <c r="C479" s="28"/>
      <c r="D479" s="22"/>
      <c r="E479" s="82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82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82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  <c r="AP479" s="220"/>
      <c r="AQ479" s="220"/>
      <c r="AR479" s="82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82"/>
      <c r="BF479" s="220"/>
      <c r="BG479" s="220"/>
      <c r="BH479" s="220"/>
      <c r="BI479" s="220"/>
      <c r="BJ479" s="220"/>
      <c r="BK479" s="220"/>
      <c r="BL479" s="220"/>
      <c r="BM479" s="220"/>
      <c r="BN479" s="220"/>
      <c r="BO479" s="220"/>
      <c r="BP479" s="220"/>
      <c r="BQ479" s="220"/>
      <c r="BR479" s="82"/>
      <c r="BS479" s="220"/>
      <c r="BT479" s="220"/>
      <c r="BU479" s="220"/>
      <c r="BV479" s="220"/>
      <c r="BW479" s="220"/>
      <c r="BX479" s="220"/>
      <c r="BY479" s="220"/>
      <c r="BZ479" s="220"/>
      <c r="CA479" s="220"/>
      <c r="CB479" s="220"/>
      <c r="CC479" s="220"/>
      <c r="CD479" s="220"/>
      <c r="CE479" s="82"/>
      <c r="CF479" s="220"/>
      <c r="CG479" s="220"/>
      <c r="CH479" s="220"/>
      <c r="CI479" s="220"/>
      <c r="CJ479" s="220"/>
      <c r="CK479" s="220"/>
      <c r="CL479" s="220"/>
      <c r="CM479" s="220"/>
      <c r="CN479" s="220"/>
      <c r="CO479" s="220"/>
      <c r="CP479" s="220"/>
      <c r="CQ479" s="220"/>
      <c r="CR479" s="82"/>
      <c r="CS479" s="220"/>
      <c r="CT479" s="220"/>
      <c r="CU479" s="220"/>
      <c r="CV479" s="220"/>
      <c r="CW479" s="220"/>
      <c r="CX479" s="220"/>
      <c r="CY479" s="220"/>
      <c r="CZ479" s="220"/>
      <c r="DA479" s="220"/>
      <c r="DB479" s="220"/>
      <c r="DC479" s="220"/>
      <c r="DD479" s="220"/>
      <c r="DE479" s="82"/>
      <c r="DF479" s="220"/>
      <c r="DG479" s="220"/>
      <c r="DH479" s="220"/>
      <c r="DI479" s="220"/>
      <c r="DJ479" s="220"/>
      <c r="DK479" s="220"/>
      <c r="DL479" s="220"/>
      <c r="DM479" s="220"/>
      <c r="DN479" s="220"/>
      <c r="DO479" s="220"/>
      <c r="DP479" s="220"/>
      <c r="DQ479" s="220"/>
      <c r="DR479" s="82"/>
      <c r="DS479" s="220"/>
      <c r="DT479" s="220"/>
      <c r="DU479" s="220"/>
      <c r="DV479" s="220"/>
      <c r="DW479" s="220"/>
      <c r="DX479" s="220"/>
      <c r="DY479" s="220"/>
      <c r="DZ479" s="220"/>
      <c r="EA479" s="220"/>
      <c r="EB479" s="220"/>
      <c r="EC479" s="220"/>
      <c r="ED479" s="220"/>
      <c r="EF479" s="180"/>
      <c r="EG479" s="134"/>
      <c r="EH479" s="2" t="s">
        <v>488</v>
      </c>
      <c r="EI479" s="22"/>
      <c r="EJ479" s="22"/>
      <c r="EK479" s="22"/>
      <c r="EL479" s="22"/>
      <c r="EM479" s="22"/>
      <c r="EN479" s="22"/>
      <c r="EO479" s="22"/>
      <c r="EP479" s="134"/>
      <c r="EQ479" s="22"/>
      <c r="ER479" s="57"/>
    </row>
    <row r="480" spans="1:148" s="58" customFormat="1" hidden="1">
      <c r="A480" s="8"/>
      <c r="C480" s="28" t="s">
        <v>489</v>
      </c>
      <c r="D480" s="22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F480" s="22"/>
      <c r="EG480" s="134"/>
      <c r="EH480" s="227">
        <v>70</v>
      </c>
      <c r="EI480" s="22" t="s">
        <v>77</v>
      </c>
      <c r="EJ480" s="227">
        <v>71</v>
      </c>
      <c r="EK480" s="22" t="s">
        <v>81</v>
      </c>
      <c r="EL480" s="227">
        <v>26</v>
      </c>
      <c r="EM480" s="22" t="str">
        <f>$EI$149</f>
        <v>Cowlitz Swift deliver</v>
      </c>
      <c r="EN480" s="22"/>
      <c r="EO480" s="22"/>
      <c r="EP480" s="134"/>
      <c r="EQ480" s="22"/>
      <c r="ER480" s="31" t="str">
        <f>IF(OR(ISNUMBER(EH480),ISNUMBER(EJ480),ISNUMBER(EL480),ISNUMBER(EN480),ISNUMBER(EP480))," - ","Hide Row")</f>
        <v xml:space="preserve"> - </v>
      </c>
    </row>
    <row r="481" spans="1:148" s="45" customFormat="1" ht="15" hidden="1">
      <c r="A481" s="94"/>
      <c r="C481" s="95" t="s">
        <v>490</v>
      </c>
      <c r="D481" s="22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  <c r="AA481" s="171"/>
      <c r="AB481" s="171"/>
      <c r="AC481" s="171"/>
      <c r="AD481" s="171"/>
      <c r="AE481" s="171"/>
      <c r="AF481" s="171"/>
      <c r="AG481" s="171"/>
      <c r="AH481" s="171"/>
      <c r="AI481" s="171"/>
      <c r="AJ481" s="171"/>
      <c r="AK481" s="171"/>
      <c r="AL481" s="171"/>
      <c r="AM481" s="171"/>
      <c r="AN481" s="171"/>
      <c r="AO481" s="171"/>
      <c r="AP481" s="171"/>
      <c r="AQ481" s="171"/>
      <c r="AR481" s="171"/>
      <c r="AS481" s="171"/>
      <c r="AT481" s="171"/>
      <c r="AU481" s="171"/>
      <c r="AV481" s="171"/>
      <c r="AW481" s="171"/>
      <c r="AX481" s="171"/>
      <c r="AY481" s="171"/>
      <c r="AZ481" s="171"/>
      <c r="BA481" s="171"/>
      <c r="BB481" s="171"/>
      <c r="BC481" s="171"/>
      <c r="BD481" s="171"/>
      <c r="BE481" s="171"/>
      <c r="BF481" s="171"/>
      <c r="BG481" s="171"/>
      <c r="BH481" s="171"/>
      <c r="BI481" s="171"/>
      <c r="BJ481" s="171"/>
      <c r="BK481" s="171"/>
      <c r="BL481" s="171"/>
      <c r="BM481" s="171"/>
      <c r="BN481" s="171"/>
      <c r="BO481" s="171"/>
      <c r="BP481" s="171"/>
      <c r="BQ481" s="171"/>
      <c r="BR481" s="171"/>
      <c r="BS481" s="171"/>
      <c r="BT481" s="171"/>
      <c r="BU481" s="171"/>
      <c r="BV481" s="171"/>
      <c r="BW481" s="171"/>
      <c r="BX481" s="171"/>
      <c r="BY481" s="171"/>
      <c r="BZ481" s="171"/>
      <c r="CA481" s="171"/>
      <c r="CB481" s="171"/>
      <c r="CC481" s="171"/>
      <c r="CD481" s="171"/>
      <c r="CE481" s="171"/>
      <c r="CF481" s="171"/>
      <c r="CG481" s="171"/>
      <c r="CH481" s="171"/>
      <c r="CI481" s="171"/>
      <c r="CJ481" s="171"/>
      <c r="CK481" s="171"/>
      <c r="CL481" s="171"/>
      <c r="CM481" s="171"/>
      <c r="CN481" s="171"/>
      <c r="CO481" s="171"/>
      <c r="CP481" s="171"/>
      <c r="CQ481" s="171"/>
      <c r="CR481" s="171"/>
      <c r="CS481" s="171"/>
      <c r="CT481" s="171"/>
      <c r="CU481" s="171"/>
      <c r="CV481" s="171"/>
      <c r="CW481" s="171"/>
      <c r="CX481" s="171"/>
      <c r="CY481" s="171"/>
      <c r="CZ481" s="171"/>
      <c r="DA481" s="171"/>
      <c r="DB481" s="171"/>
      <c r="DC481" s="171"/>
      <c r="DD481" s="171"/>
      <c r="DE481" s="171"/>
      <c r="DF481" s="171"/>
      <c r="DG481" s="171"/>
      <c r="DH481" s="171"/>
      <c r="DI481" s="171"/>
      <c r="DJ481" s="171"/>
      <c r="DK481" s="171"/>
      <c r="DL481" s="171"/>
      <c r="DM481" s="171"/>
      <c r="DN481" s="171"/>
      <c r="DO481" s="171"/>
      <c r="DP481" s="171"/>
      <c r="DQ481" s="171"/>
      <c r="DR481" s="171"/>
      <c r="DS481" s="171"/>
      <c r="DT481" s="171"/>
      <c r="DU481" s="171"/>
      <c r="DV481" s="171"/>
      <c r="DW481" s="171"/>
      <c r="DX481" s="171"/>
      <c r="DY481" s="171"/>
      <c r="DZ481" s="171"/>
      <c r="EA481" s="171"/>
      <c r="EB481" s="171"/>
      <c r="EC481" s="171"/>
      <c r="ED481" s="171"/>
      <c r="EF481" s="22"/>
      <c r="EG481" s="134"/>
      <c r="EH481" s="168">
        <v>1</v>
      </c>
      <c r="EI481" s="22" t="s">
        <v>491</v>
      </c>
      <c r="EJ481" s="168">
        <v>11</v>
      </c>
      <c r="EK481" s="22" t="s">
        <v>492</v>
      </c>
      <c r="EL481" s="168">
        <v>4</v>
      </c>
      <c r="EM481" s="22" t="s">
        <v>493</v>
      </c>
      <c r="EN481" s="168">
        <v>8</v>
      </c>
      <c r="EO481" s="22" t="s">
        <v>494</v>
      </c>
      <c r="EP481" s="168">
        <v>21</v>
      </c>
      <c r="EQ481" s="22" t="s">
        <v>495</v>
      </c>
      <c r="ER481" s="31" t="str">
        <f>IF(OR(ISNUMBER(EH481),ISNUMBER(EJ481),ISNUMBER(EL481),ISNUMBER(EN481),ISNUMBER(EP481))," - ","Hide Row")</f>
        <v xml:space="preserve"> - </v>
      </c>
    </row>
    <row r="482" spans="1:148" s="45" customFormat="1" hidden="1">
      <c r="A482" s="94"/>
      <c r="C482" s="95"/>
      <c r="D482" s="2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2"/>
      <c r="AB482" s="172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172"/>
      <c r="AO482" s="172"/>
      <c r="AP482" s="172"/>
      <c r="AQ482" s="172"/>
      <c r="AR482" s="172"/>
      <c r="AS482" s="172"/>
      <c r="AT482" s="172"/>
      <c r="AU482" s="172"/>
      <c r="AV482" s="172"/>
      <c r="AW482" s="172"/>
      <c r="AX482" s="172"/>
      <c r="AY482" s="172"/>
      <c r="AZ482" s="172"/>
      <c r="BA482" s="172"/>
      <c r="BB482" s="172"/>
      <c r="BC482" s="172"/>
      <c r="BD482" s="172"/>
      <c r="BE482" s="172"/>
      <c r="BF482" s="172"/>
      <c r="BG482" s="172"/>
      <c r="BH482" s="172"/>
      <c r="BI482" s="172"/>
      <c r="BJ482" s="172"/>
      <c r="BK482" s="172"/>
      <c r="BL482" s="172"/>
      <c r="BM482" s="172"/>
      <c r="BN482" s="172"/>
      <c r="BO482" s="172"/>
      <c r="BP482" s="172"/>
      <c r="BQ482" s="172"/>
      <c r="BR482" s="172"/>
      <c r="BS482" s="172"/>
      <c r="BT482" s="172"/>
      <c r="BU482" s="172"/>
      <c r="BV482" s="172"/>
      <c r="BW482" s="172"/>
      <c r="BX482" s="172"/>
      <c r="BY482" s="172"/>
      <c r="BZ482" s="172"/>
      <c r="CA482" s="172"/>
      <c r="CB482" s="172"/>
      <c r="CC482" s="172"/>
      <c r="CD482" s="172"/>
      <c r="CE482" s="172"/>
      <c r="CF482" s="172"/>
      <c r="CG482" s="172"/>
      <c r="CH482" s="172"/>
      <c r="CI482" s="172"/>
      <c r="CJ482" s="172"/>
      <c r="CK482" s="172"/>
      <c r="CL482" s="172"/>
      <c r="CM482" s="172"/>
      <c r="CN482" s="172"/>
      <c r="CO482" s="172"/>
      <c r="CP482" s="172"/>
      <c r="CQ482" s="172"/>
      <c r="CR482" s="172"/>
      <c r="CS482" s="172"/>
      <c r="CT482" s="172"/>
      <c r="CU482" s="172"/>
      <c r="CV482" s="172"/>
      <c r="CW482" s="172"/>
      <c r="CX482" s="172"/>
      <c r="CY482" s="172"/>
      <c r="CZ482" s="172"/>
      <c r="DA482" s="172"/>
      <c r="DB482" s="172"/>
      <c r="DC482" s="172"/>
      <c r="DD482" s="172"/>
      <c r="DE482" s="172"/>
      <c r="DF482" s="172"/>
      <c r="DG482" s="172"/>
      <c r="DH482" s="172"/>
      <c r="DI482" s="172"/>
      <c r="DJ482" s="172"/>
      <c r="DK482" s="172"/>
      <c r="DL482" s="172"/>
      <c r="DM482" s="172"/>
      <c r="DN482" s="172"/>
      <c r="DO482" s="172"/>
      <c r="DP482" s="172"/>
      <c r="DQ482" s="172"/>
      <c r="DR482" s="172"/>
      <c r="DS482" s="172"/>
      <c r="DT482" s="172"/>
      <c r="DU482" s="172"/>
      <c r="DV482" s="172"/>
      <c r="DW482" s="172"/>
      <c r="DX482" s="172"/>
      <c r="DY482" s="172"/>
      <c r="DZ482" s="172"/>
      <c r="EA482" s="172"/>
      <c r="EB482" s="172"/>
      <c r="EC482" s="172"/>
      <c r="ED482" s="172"/>
      <c r="EG482" s="134"/>
      <c r="EH482" s="22"/>
      <c r="EI482" s="22"/>
      <c r="EJ482" s="22"/>
      <c r="EK482" s="22"/>
      <c r="EL482" s="22"/>
      <c r="EM482" s="170"/>
      <c r="EN482" s="22"/>
      <c r="EO482" s="22"/>
      <c r="EP482" s="134"/>
      <c r="EQ482" s="22"/>
      <c r="ER482" s="96"/>
    </row>
    <row r="483" spans="1:148" s="58" customFormat="1" ht="15.75" hidden="1">
      <c r="A483" s="20" t="str">
        <f>"Total "&amp;A479</f>
        <v>Total Hydro Generation</v>
      </c>
      <c r="C483" s="28"/>
      <c r="D483" s="2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  <c r="DK483" s="82"/>
      <c r="DL483" s="82"/>
      <c r="DM483" s="82"/>
      <c r="DN483" s="82"/>
      <c r="DO483" s="82"/>
      <c r="DP483" s="82"/>
      <c r="DQ483" s="82"/>
      <c r="DR483" s="82"/>
      <c r="DS483" s="82"/>
      <c r="DT483" s="82"/>
      <c r="DU483" s="82"/>
      <c r="DV483" s="82"/>
      <c r="DW483" s="82"/>
      <c r="DX483" s="82"/>
      <c r="DY483" s="82"/>
      <c r="DZ483" s="82"/>
      <c r="EA483" s="82"/>
      <c r="EB483" s="82"/>
      <c r="EC483" s="82"/>
      <c r="ED483" s="82"/>
      <c r="EG483" s="134"/>
      <c r="EH483" s="22"/>
      <c r="EI483" s="22"/>
      <c r="EJ483" s="22"/>
      <c r="EK483" s="22"/>
      <c r="EL483" s="22"/>
      <c r="EM483" s="22"/>
      <c r="EN483" s="22"/>
      <c r="EO483" s="22"/>
      <c r="EP483" s="134"/>
      <c r="EQ483" s="22"/>
      <c r="ER483" s="57"/>
    </row>
    <row r="484" spans="1:148" s="58" customFormat="1" hidden="1">
      <c r="A484" s="8"/>
      <c r="C484" s="28"/>
      <c r="D484" s="2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  <c r="DK484" s="82"/>
      <c r="DL484" s="82"/>
      <c r="DM484" s="82"/>
      <c r="DN484" s="82"/>
      <c r="DO484" s="82"/>
      <c r="DP484" s="82"/>
      <c r="DQ484" s="82"/>
      <c r="DR484" s="82"/>
      <c r="DS484" s="82"/>
      <c r="DT484" s="82"/>
      <c r="DU484" s="82"/>
      <c r="DV484" s="82"/>
      <c r="DW484" s="82"/>
      <c r="DX484" s="82"/>
      <c r="DY484" s="82"/>
      <c r="DZ484" s="82"/>
      <c r="EA484" s="82"/>
      <c r="EB484" s="82"/>
      <c r="EC484" s="82"/>
      <c r="ED484" s="82"/>
      <c r="EG484" s="134"/>
      <c r="EH484" s="22"/>
      <c r="EI484" s="22"/>
      <c r="EJ484" s="22"/>
      <c r="EK484" s="22"/>
      <c r="EL484" s="22"/>
      <c r="EM484" s="22"/>
      <c r="EN484" s="22"/>
      <c r="EO484" s="22"/>
      <c r="EP484" s="134"/>
      <c r="EQ484" s="22"/>
      <c r="ER484" s="57"/>
    </row>
    <row r="485" spans="1:148" s="58" customFormat="1" ht="15.75" hidden="1">
      <c r="A485" s="20" t="s">
        <v>370</v>
      </c>
      <c r="C485" s="28"/>
      <c r="D485" s="22"/>
      <c r="E485" s="82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82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82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82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82"/>
      <c r="BF485" s="220"/>
      <c r="BG485" s="220"/>
      <c r="BH485" s="220"/>
      <c r="BI485" s="220"/>
      <c r="BJ485" s="220"/>
      <c r="BK485" s="220"/>
      <c r="BL485" s="220"/>
      <c r="BM485" s="220"/>
      <c r="BN485" s="220"/>
      <c r="BO485" s="220"/>
      <c r="BP485" s="220"/>
      <c r="BQ485" s="220"/>
      <c r="BR485" s="82"/>
      <c r="BS485" s="220"/>
      <c r="BT485" s="220"/>
      <c r="BU485" s="220"/>
      <c r="BV485" s="220"/>
      <c r="BW485" s="220"/>
      <c r="BX485" s="220"/>
      <c r="BY485" s="220"/>
      <c r="BZ485" s="220"/>
      <c r="CA485" s="220"/>
      <c r="CB485" s="220"/>
      <c r="CC485" s="220"/>
      <c r="CD485" s="220"/>
      <c r="CE485" s="82"/>
      <c r="CF485" s="220"/>
      <c r="CG485" s="220"/>
      <c r="CH485" s="220"/>
      <c r="CI485" s="220"/>
      <c r="CJ485" s="220"/>
      <c r="CK485" s="220"/>
      <c r="CL485" s="220"/>
      <c r="CM485" s="220"/>
      <c r="CN485" s="220"/>
      <c r="CO485" s="220"/>
      <c r="CP485" s="220"/>
      <c r="CQ485" s="220"/>
      <c r="CR485" s="82"/>
      <c r="CS485" s="220"/>
      <c r="CT485" s="220"/>
      <c r="CU485" s="220"/>
      <c r="CV485" s="220"/>
      <c r="CW485" s="220"/>
      <c r="CX485" s="220"/>
      <c r="CY485" s="220"/>
      <c r="CZ485" s="220"/>
      <c r="DA485" s="220"/>
      <c r="DB485" s="220"/>
      <c r="DC485" s="220"/>
      <c r="DD485" s="220"/>
      <c r="DE485" s="82"/>
      <c r="DF485" s="220"/>
      <c r="DG485" s="220"/>
      <c r="DH485" s="220"/>
      <c r="DI485" s="220"/>
      <c r="DJ485" s="220"/>
      <c r="DK485" s="220"/>
      <c r="DL485" s="220"/>
      <c r="DM485" s="220"/>
      <c r="DN485" s="220"/>
      <c r="DO485" s="220"/>
      <c r="DP485" s="220"/>
      <c r="DQ485" s="220"/>
      <c r="DR485" s="82"/>
      <c r="DS485" s="220"/>
      <c r="DT485" s="220"/>
      <c r="DU485" s="220"/>
      <c r="DV485" s="220"/>
      <c r="DW485" s="220"/>
      <c r="DX485" s="220"/>
      <c r="DY485" s="220"/>
      <c r="DZ485" s="220"/>
      <c r="EA485" s="220"/>
      <c r="EB485" s="220"/>
      <c r="EC485" s="220"/>
      <c r="ED485" s="220"/>
      <c r="EF485" s="180"/>
      <c r="EG485" s="134"/>
      <c r="EH485" s="2" t="s">
        <v>488</v>
      </c>
      <c r="EI485" s="22"/>
      <c r="EJ485" s="22"/>
      <c r="EK485" s="22"/>
      <c r="EL485" s="22"/>
      <c r="EM485" s="22"/>
      <c r="EN485" s="22"/>
      <c r="EO485" s="22"/>
      <c r="EP485" s="134"/>
      <c r="EQ485" s="22"/>
      <c r="ER485" s="57"/>
    </row>
    <row r="486" spans="1:148" hidden="1">
      <c r="C486" s="23" t="str">
        <f>C225</f>
        <v>Blundell</v>
      </c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F486" s="22" t="b">
        <f>C225=C486</f>
        <v>1</v>
      </c>
      <c r="EH486" s="168">
        <v>1</v>
      </c>
      <c r="EI486" s="22" t="str">
        <f>EI225</f>
        <v>Blundell</v>
      </c>
      <c r="EJ486" s="168"/>
      <c r="EL486" s="168"/>
      <c r="EM486" s="170" t="s">
        <v>496</v>
      </c>
      <c r="EP486" s="134"/>
      <c r="ER486" s="31" t="str">
        <f>IF(C225=C486,ER225,"Row mis-match")</f>
        <v xml:space="preserve"> - </v>
      </c>
    </row>
    <row r="487" spans="1:148" ht="6" hidden="1" customHeight="1"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H487" s="168"/>
      <c r="EJ487" s="168"/>
      <c r="EL487" s="168"/>
      <c r="EP487" s="134"/>
      <c r="ER487" s="57"/>
    </row>
    <row r="488" spans="1:148" hidden="1">
      <c r="C488" s="23" t="s">
        <v>381</v>
      </c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H488" s="168">
        <v>31</v>
      </c>
      <c r="EI488" s="22" t="s">
        <v>381</v>
      </c>
      <c r="EJ488" s="168"/>
      <c r="EL488" s="168"/>
      <c r="EN488" s="168"/>
      <c r="EP488" s="134"/>
      <c r="ER488" s="31" t="str">
        <f>IF(OR(SUM(Delta!E488:ED488)&lt;&gt;0,ISNUMBER(EH488),ISNUMBER(EJ488),ISNUMBER(EL488),ISNUMBER(EN488),ISNUMBER(EP488))," - ","Hide Row")</f>
        <v xml:space="preserve"> - </v>
      </c>
    </row>
    <row r="489" spans="1:148" hidden="1">
      <c r="C489" s="23" t="s">
        <v>497</v>
      </c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H489" s="168">
        <v>41</v>
      </c>
      <c r="EI489" s="22" t="s">
        <v>386</v>
      </c>
      <c r="EJ489" s="168"/>
      <c r="EL489" s="168"/>
      <c r="EN489" s="168"/>
      <c r="EP489" s="134"/>
      <c r="ER489" s="31" t="str">
        <f>IF(OR(SUM(Delta!E489:ED489)&lt;&gt;0,ISNUMBER(EH489),ISNUMBER(EJ489),ISNUMBER(EL489),ISNUMBER(EN489),ISNUMBER(EP489))," - ","Hide Row")</f>
        <v xml:space="preserve"> - </v>
      </c>
    </row>
    <row r="490" spans="1:148" hidden="1">
      <c r="C490" s="23" t="s">
        <v>498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H490" s="168">
        <v>45</v>
      </c>
      <c r="EI490" s="22" t="s">
        <v>396</v>
      </c>
      <c r="EJ490" s="168"/>
      <c r="EL490" s="168"/>
      <c r="EN490" s="168"/>
      <c r="EP490" s="134"/>
      <c r="ER490" s="31" t="str">
        <f>IF(OR(SUM(Delta!E490:ED490)&lt;&gt;0,ISNUMBER(EH490),ISNUMBER(EJ490),ISNUMBER(EL490),ISNUMBER(EN490),ISNUMBER(EP490))," - ","Hide Row")</f>
        <v xml:space="preserve"> - </v>
      </c>
    </row>
    <row r="491" spans="1:148" hidden="1">
      <c r="C491" s="23" t="s">
        <v>499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H491" s="168">
        <v>44</v>
      </c>
      <c r="EI491" s="22" t="s">
        <v>391</v>
      </c>
      <c r="EJ491" s="168"/>
      <c r="EL491" s="168"/>
      <c r="EN491" s="168"/>
      <c r="EP491" s="134"/>
      <c r="ER491" s="31" t="str">
        <f>IF(OR(SUM(Delta!E491:ED491)&lt;&gt;0,ISNUMBER(EH491),ISNUMBER(EJ491),ISNUMBER(EL491),ISNUMBER(EN491),ISNUMBER(EP491))," - ","Hide Row")</f>
        <v xml:space="preserve"> - </v>
      </c>
    </row>
    <row r="492" spans="1:148" hidden="1">
      <c r="C492" s="23" t="s">
        <v>500</v>
      </c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H492" s="168">
        <v>46</v>
      </c>
      <c r="EI492" s="22" t="s">
        <v>375</v>
      </c>
      <c r="EJ492" s="168"/>
      <c r="EL492" s="168"/>
      <c r="EN492" s="168"/>
      <c r="EP492" s="134"/>
      <c r="ER492" s="31" t="str">
        <f>IF(OR(SUM(Delta!E492:ED492)&lt;&gt;0,ISNUMBER(EH492),ISNUMBER(EJ492),ISNUMBER(EL492),ISNUMBER(EN492),ISNUMBER(EP492))," - ","Hide Row")</f>
        <v xml:space="preserve"> - </v>
      </c>
    </row>
    <row r="493" spans="1:148" hidden="1">
      <c r="C493" s="23" t="s">
        <v>501</v>
      </c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H493" s="168">
        <v>49</v>
      </c>
      <c r="EI493" s="22" t="s">
        <v>382</v>
      </c>
      <c r="EJ493" s="168"/>
      <c r="EL493" s="168"/>
      <c r="EN493" s="168"/>
      <c r="EP493" s="134"/>
      <c r="ER493" s="31" t="str">
        <f>IF(OR(SUM(Delta!E493:ED493)&lt;&gt;0,ISNUMBER(EH493),ISNUMBER(EJ493),ISNUMBER(EL493),ISNUMBER(EN493),ISNUMBER(EP493))," - ","Hide Row")</f>
        <v xml:space="preserve"> - </v>
      </c>
    </row>
    <row r="494" spans="1:148" hidden="1">
      <c r="C494" s="23" t="s">
        <v>502</v>
      </c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H494" s="168">
        <v>68</v>
      </c>
      <c r="EI494" s="22" t="s">
        <v>376</v>
      </c>
      <c r="EJ494" s="168">
        <v>69</v>
      </c>
      <c r="EK494" s="22" t="s">
        <v>377</v>
      </c>
      <c r="EL494" s="168"/>
      <c r="EN494" s="168"/>
      <c r="EP494" s="134"/>
      <c r="ER494" s="31" t="str">
        <f>IF(OR(SUM(Delta!E494:ED494)&lt;&gt;0,ISNUMBER(EH494),ISNUMBER(EJ494),ISNUMBER(EL494),ISNUMBER(EN494),ISNUMBER(EP494))," - ","Hide Row")</f>
        <v xml:space="preserve"> - </v>
      </c>
    </row>
    <row r="495" spans="1:148" hidden="1">
      <c r="C495" s="23" t="s">
        <v>503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H495" s="168">
        <v>78</v>
      </c>
      <c r="EI495" s="22" t="s">
        <v>387</v>
      </c>
      <c r="EJ495" s="168"/>
      <c r="EL495" s="168"/>
      <c r="EN495" s="168"/>
      <c r="EP495" s="134"/>
      <c r="ER495" s="31" t="str">
        <f>IF(OR(SUM(Delta!E495:ED495)&lt;&gt;0,ISNUMBER(EH495),ISNUMBER(EJ495),ISNUMBER(EL495),ISNUMBER(EN495),ISNUMBER(EP495))," - ","Hide Row")</f>
        <v xml:space="preserve"> - </v>
      </c>
    </row>
    <row r="496" spans="1:148" hidden="1">
      <c r="C496" s="23" t="s">
        <v>504</v>
      </c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H496" s="168">
        <v>79</v>
      </c>
      <c r="EI496" s="22" t="s">
        <v>392</v>
      </c>
      <c r="EJ496" s="168"/>
      <c r="EL496" s="168"/>
      <c r="EN496" s="168"/>
      <c r="EP496" s="134"/>
      <c r="ER496" s="31" t="str">
        <f>IF(OR(SUM(Delta!E496:ED496)&lt;&gt;0,ISNUMBER(EH496),ISNUMBER(EJ496),ISNUMBER(EL496),ISNUMBER(EN496),ISNUMBER(EP496))," - ","Hide Row")</f>
        <v xml:space="preserve"> - </v>
      </c>
    </row>
    <row r="497" spans="1:148" hidden="1">
      <c r="C497" s="23" t="s">
        <v>505</v>
      </c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H497" s="168">
        <v>81</v>
      </c>
      <c r="EI497" s="22" t="s">
        <v>397</v>
      </c>
      <c r="EJ497" s="168"/>
      <c r="EL497" s="168"/>
      <c r="EN497" s="168"/>
      <c r="EP497" s="134"/>
      <c r="ER497" s="31" t="str">
        <f>IF(OR(SUM(Delta!E497:ED497)&lt;&gt;0,ISNUMBER(EH497),ISNUMBER(EJ497),ISNUMBER(EL497),ISNUMBER(EN497),ISNUMBER(EP497))," - ","Hide Row")</f>
        <v xml:space="preserve"> - </v>
      </c>
    </row>
    <row r="498" spans="1:148" hidden="1">
      <c r="C498" s="23" t="s">
        <v>506</v>
      </c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H498" s="168">
        <v>115</v>
      </c>
      <c r="EI498" s="22" t="s">
        <v>383</v>
      </c>
      <c r="EJ498" s="168"/>
      <c r="EL498" s="168"/>
      <c r="EN498" s="168"/>
      <c r="EP498" s="134"/>
      <c r="ER498" s="31" t="str">
        <f>IF(OR(SUM(Delta!E498:ED498)&lt;&gt;0,ISNUMBER(EH498),ISNUMBER(EJ498),ISNUMBER(EL498),ISNUMBER(EN498),ISNUMBER(EP498))," - ","Hide Row")</f>
        <v xml:space="preserve"> - </v>
      </c>
    </row>
    <row r="499" spans="1:148" hidden="1">
      <c r="C499" s="23" t="s">
        <v>507</v>
      </c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H499" s="168">
        <v>123</v>
      </c>
      <c r="EI499" s="22" t="s">
        <v>393</v>
      </c>
      <c r="EJ499" s="168"/>
      <c r="EL499" s="168"/>
      <c r="EN499" s="168"/>
      <c r="EP499" s="134"/>
      <c r="ER499" s="31" t="str">
        <f>IF(OR(SUM(Delta!E499:ED499)&lt;&gt;0,ISNUMBER(EH499),ISNUMBER(EJ499),ISNUMBER(EL499),ISNUMBER(EN499),ISNUMBER(EP499))," - ","Hide Row")</f>
        <v xml:space="preserve"> - </v>
      </c>
    </row>
    <row r="500" spans="1:148" ht="15" hidden="1">
      <c r="C500" s="23" t="s">
        <v>508</v>
      </c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  <c r="AA500" s="171"/>
      <c r="AB500" s="171"/>
      <c r="AC500" s="171"/>
      <c r="AD500" s="171"/>
      <c r="AE500" s="171"/>
      <c r="AF500" s="171"/>
      <c r="AG500" s="171"/>
      <c r="AH500" s="171"/>
      <c r="AI500" s="171"/>
      <c r="AJ500" s="171"/>
      <c r="AK500" s="171"/>
      <c r="AL500" s="171"/>
      <c r="AM500" s="171"/>
      <c r="AN500" s="171"/>
      <c r="AO500" s="171"/>
      <c r="AP500" s="171"/>
      <c r="AQ500" s="171"/>
      <c r="AR500" s="171"/>
      <c r="AS500" s="171"/>
      <c r="AT500" s="171"/>
      <c r="AU500" s="171"/>
      <c r="AV500" s="171"/>
      <c r="AW500" s="171"/>
      <c r="AX500" s="171"/>
      <c r="AY500" s="171"/>
      <c r="AZ500" s="171"/>
      <c r="BA500" s="171"/>
      <c r="BB500" s="171"/>
      <c r="BC500" s="171"/>
      <c r="BD500" s="171"/>
      <c r="BE500" s="171"/>
      <c r="BF500" s="171"/>
      <c r="BG500" s="171"/>
      <c r="BH500" s="171"/>
      <c r="BI500" s="171"/>
      <c r="BJ500" s="171"/>
      <c r="BK500" s="171"/>
      <c r="BL500" s="171"/>
      <c r="BM500" s="171"/>
      <c r="BN500" s="171"/>
      <c r="BO500" s="171"/>
      <c r="BP500" s="171"/>
      <c r="BQ500" s="171"/>
      <c r="BR500" s="171"/>
      <c r="BS500" s="171"/>
      <c r="BT500" s="171"/>
      <c r="BU500" s="171"/>
      <c r="BV500" s="171"/>
      <c r="BW500" s="171"/>
      <c r="BX500" s="171"/>
      <c r="BY500" s="171"/>
      <c r="BZ500" s="171"/>
      <c r="CA500" s="171"/>
      <c r="CB500" s="171"/>
      <c r="CC500" s="171"/>
      <c r="CD500" s="171"/>
      <c r="CE500" s="171"/>
      <c r="CF500" s="171"/>
      <c r="CG500" s="171"/>
      <c r="CH500" s="171"/>
      <c r="CI500" s="171"/>
      <c r="CJ500" s="171"/>
      <c r="CK500" s="171"/>
      <c r="CL500" s="171"/>
      <c r="CM500" s="171"/>
      <c r="CN500" s="171"/>
      <c r="CO500" s="171"/>
      <c r="CP500" s="171"/>
      <c r="CQ500" s="171"/>
      <c r="CR500" s="171"/>
      <c r="CS500" s="171"/>
      <c r="CT500" s="171"/>
      <c r="CU500" s="171"/>
      <c r="CV500" s="171"/>
      <c r="CW500" s="171"/>
      <c r="CX500" s="171"/>
      <c r="CY500" s="171"/>
      <c r="CZ500" s="171"/>
      <c r="DA500" s="171"/>
      <c r="DB500" s="171"/>
      <c r="DC500" s="171"/>
      <c r="DD500" s="171"/>
      <c r="DE500" s="171"/>
      <c r="DF500" s="171"/>
      <c r="DG500" s="171"/>
      <c r="DH500" s="171"/>
      <c r="DI500" s="171"/>
      <c r="DJ500" s="171"/>
      <c r="DK500" s="171"/>
      <c r="DL500" s="171"/>
      <c r="DM500" s="171"/>
      <c r="DN500" s="171"/>
      <c r="DO500" s="171"/>
      <c r="DP500" s="171"/>
      <c r="DQ500" s="171"/>
      <c r="DR500" s="171"/>
      <c r="DS500" s="171"/>
      <c r="DT500" s="171"/>
      <c r="DU500" s="171"/>
      <c r="DV500" s="171"/>
      <c r="DW500" s="171"/>
      <c r="DX500" s="171"/>
      <c r="DY500" s="171"/>
      <c r="DZ500" s="171"/>
      <c r="EA500" s="171"/>
      <c r="EB500" s="171"/>
      <c r="EC500" s="171"/>
      <c r="ED500" s="171"/>
      <c r="EH500" s="168">
        <v>122</v>
      </c>
      <c r="EI500" s="22" t="s">
        <v>388</v>
      </c>
      <c r="EJ500" s="168"/>
      <c r="EL500" s="168"/>
      <c r="EN500" s="168"/>
      <c r="EP500" s="134"/>
      <c r="ER500" s="31" t="str">
        <f>IF(OR(SUM(Delta!E500:ED500)&lt;&gt;0,ISNUMBER(EH500),ISNUMBER(EJ500),ISNUMBER(EL500),ISNUMBER(EN500),ISNUMBER(EP500))," - ","Hide Row")</f>
        <v xml:space="preserve"> - </v>
      </c>
    </row>
    <row r="501" spans="1:148" ht="15" hidden="1"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  <c r="AA501" s="171"/>
      <c r="AB501" s="171"/>
      <c r="AC501" s="171"/>
      <c r="AD501" s="171"/>
      <c r="AE501" s="171"/>
      <c r="AF501" s="171"/>
      <c r="AG501" s="171"/>
      <c r="AH501" s="171"/>
      <c r="AI501" s="171"/>
      <c r="AJ501" s="171"/>
      <c r="AK501" s="171"/>
      <c r="AL501" s="171"/>
      <c r="AM501" s="171"/>
      <c r="AN501" s="171"/>
      <c r="AO501" s="171"/>
      <c r="AP501" s="171"/>
      <c r="AQ501" s="171"/>
      <c r="AR501" s="171"/>
      <c r="AS501" s="171"/>
      <c r="AT501" s="171"/>
      <c r="AU501" s="171"/>
      <c r="AV501" s="171"/>
      <c r="AW501" s="171"/>
      <c r="AX501" s="171"/>
      <c r="AY501" s="171"/>
      <c r="AZ501" s="171"/>
      <c r="BA501" s="171"/>
      <c r="BB501" s="171"/>
      <c r="BC501" s="171"/>
      <c r="BD501" s="171"/>
      <c r="BE501" s="171"/>
      <c r="BF501" s="171"/>
      <c r="BG501" s="171"/>
      <c r="BH501" s="171"/>
      <c r="BI501" s="171"/>
      <c r="BJ501" s="171"/>
      <c r="BK501" s="171"/>
      <c r="BL501" s="171"/>
      <c r="BM501" s="171"/>
      <c r="BN501" s="171"/>
      <c r="BO501" s="171"/>
      <c r="BP501" s="171"/>
      <c r="BQ501" s="171"/>
      <c r="BR501" s="171"/>
      <c r="BS501" s="171"/>
      <c r="BT501" s="171"/>
      <c r="BU501" s="171"/>
      <c r="BV501" s="171"/>
      <c r="BW501" s="171"/>
      <c r="BX501" s="171"/>
      <c r="BY501" s="171"/>
      <c r="BZ501" s="171"/>
      <c r="CA501" s="171"/>
      <c r="CB501" s="171"/>
      <c r="CC501" s="171"/>
      <c r="CD501" s="171"/>
      <c r="CE501" s="171"/>
      <c r="CF501" s="171"/>
      <c r="CG501" s="171"/>
      <c r="CH501" s="171"/>
      <c r="CI501" s="171"/>
      <c r="CJ501" s="171"/>
      <c r="CK501" s="171"/>
      <c r="CL501" s="171"/>
      <c r="CM501" s="171"/>
      <c r="CN501" s="171"/>
      <c r="CO501" s="171"/>
      <c r="CP501" s="171"/>
      <c r="CQ501" s="171"/>
      <c r="CR501" s="171"/>
      <c r="CS501" s="171"/>
      <c r="CT501" s="171"/>
      <c r="CU501" s="171"/>
      <c r="CV501" s="171"/>
      <c r="CW501" s="171"/>
      <c r="CX501" s="171"/>
      <c r="CY501" s="171"/>
      <c r="CZ501" s="171"/>
      <c r="DA501" s="171"/>
      <c r="DB501" s="171"/>
      <c r="DC501" s="171"/>
      <c r="DD501" s="171"/>
      <c r="DE501" s="171"/>
      <c r="DF501" s="171"/>
      <c r="DG501" s="171"/>
      <c r="DH501" s="171"/>
      <c r="DI501" s="171"/>
      <c r="DJ501" s="171"/>
      <c r="DK501" s="171"/>
      <c r="DL501" s="171"/>
      <c r="DM501" s="171"/>
      <c r="DN501" s="171"/>
      <c r="DO501" s="171"/>
      <c r="DP501" s="171"/>
      <c r="DQ501" s="171"/>
      <c r="DR501" s="171"/>
      <c r="DS501" s="171"/>
      <c r="DT501" s="171"/>
      <c r="DU501" s="171"/>
      <c r="DV501" s="171"/>
      <c r="DW501" s="171"/>
      <c r="DX501" s="171"/>
      <c r="DY501" s="171"/>
      <c r="DZ501" s="171"/>
      <c r="EA501" s="171"/>
      <c r="EB501" s="171"/>
      <c r="EC501" s="171"/>
      <c r="ED501" s="171"/>
      <c r="EH501" s="168"/>
      <c r="EJ501" s="168"/>
      <c r="EL501" s="168"/>
      <c r="EN501" s="168"/>
      <c r="EP501" s="134"/>
      <c r="ER501" s="57"/>
    </row>
    <row r="502" spans="1:148" hidden="1">
      <c r="B502" s="2" t="s">
        <v>509</v>
      </c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H502" s="168"/>
      <c r="EJ502" s="168"/>
      <c r="EL502" s="168"/>
      <c r="EN502" s="168"/>
      <c r="EP502" s="134"/>
      <c r="ER502" s="57"/>
    </row>
    <row r="503" spans="1:148" s="58" customFormat="1" hidden="1">
      <c r="A503" s="8"/>
      <c r="C503" s="28"/>
      <c r="D503" s="2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  <c r="EC503" s="82"/>
      <c r="ED503" s="82"/>
      <c r="EG503" s="134"/>
      <c r="EH503" s="22"/>
      <c r="EI503" s="22"/>
      <c r="EJ503" s="22"/>
      <c r="EK503" s="22"/>
      <c r="EL503" s="22"/>
      <c r="EM503" s="22"/>
      <c r="EN503" s="22"/>
      <c r="EO503" s="22"/>
      <c r="EP503" s="134"/>
      <c r="EQ503" s="22"/>
      <c r="ER503" s="57"/>
    </row>
    <row r="504" spans="1:148" s="58" customFormat="1" ht="15.75" hidden="1">
      <c r="A504" s="20" t="str">
        <f>"Total "&amp;A485</f>
        <v>Total Other Generation</v>
      </c>
      <c r="C504" s="28"/>
      <c r="D504" s="2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  <c r="EC504" s="82"/>
      <c r="ED504" s="82"/>
      <c r="EG504" s="134"/>
      <c r="EH504" s="22"/>
      <c r="EI504" s="22"/>
      <c r="EJ504" s="22"/>
      <c r="EK504" s="22"/>
      <c r="EL504" s="22"/>
      <c r="EM504" s="22"/>
      <c r="EN504" s="22"/>
      <c r="EO504" s="22"/>
      <c r="EP504" s="134"/>
      <c r="EQ504" s="22"/>
      <c r="ER504" s="57"/>
    </row>
    <row r="505" spans="1:148" customFormat="1" hidden="1">
      <c r="C505" s="65"/>
      <c r="D505" s="22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  <c r="AA505" s="228"/>
      <c r="AB505" s="228"/>
      <c r="AC505" s="228"/>
      <c r="AD505" s="228"/>
      <c r="AE505" s="228"/>
      <c r="AF505" s="228"/>
      <c r="AG505" s="228"/>
      <c r="AH505" s="228"/>
      <c r="AI505" s="228"/>
      <c r="AJ505" s="228"/>
      <c r="AK505" s="228"/>
      <c r="AL505" s="228"/>
      <c r="AM505" s="228"/>
      <c r="AN505" s="228"/>
      <c r="AO505" s="228"/>
      <c r="AP505" s="228"/>
      <c r="AQ505" s="228"/>
      <c r="AR505" s="228"/>
      <c r="AS505" s="228"/>
      <c r="AT505" s="228"/>
      <c r="AU505" s="228"/>
      <c r="AV505" s="228"/>
      <c r="AW505" s="228"/>
      <c r="AX505" s="228"/>
      <c r="AY505" s="228"/>
      <c r="AZ505" s="228"/>
      <c r="BA505" s="228"/>
      <c r="BB505" s="228"/>
      <c r="BC505" s="228"/>
      <c r="BD505" s="228"/>
      <c r="BE505" s="228"/>
      <c r="BF505" s="228"/>
      <c r="BG505" s="228"/>
      <c r="BH505" s="228"/>
      <c r="BI505" s="228"/>
      <c r="BJ505" s="228"/>
      <c r="BK505" s="228"/>
      <c r="BL505" s="228"/>
      <c r="BM505" s="228"/>
      <c r="BN505" s="228"/>
      <c r="BO505" s="228"/>
      <c r="BP505" s="228"/>
      <c r="BQ505" s="228"/>
      <c r="BR505" s="228"/>
      <c r="BS505" s="228"/>
      <c r="BT505" s="228"/>
      <c r="BU505" s="228"/>
      <c r="BV505" s="228"/>
      <c r="BW505" s="228"/>
      <c r="BX505" s="228"/>
      <c r="BY505" s="228"/>
      <c r="BZ505" s="228"/>
      <c r="CA505" s="228"/>
      <c r="CB505" s="228"/>
      <c r="CC505" s="228"/>
      <c r="CD505" s="228"/>
      <c r="CE505" s="228"/>
      <c r="CF505" s="228"/>
      <c r="CG505" s="228"/>
      <c r="CH505" s="228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  <c r="DF505" s="228"/>
      <c r="DG505" s="228"/>
      <c r="DH505" s="228"/>
      <c r="DI505" s="228"/>
      <c r="DJ505" s="228"/>
      <c r="DK505" s="228"/>
      <c r="DL505" s="228"/>
      <c r="DM505" s="228"/>
      <c r="DN505" s="228"/>
      <c r="DO505" s="228"/>
      <c r="DP505" s="228"/>
      <c r="DQ505" s="228"/>
      <c r="DR505" s="228"/>
      <c r="DS505" s="228"/>
      <c r="DT505" s="228"/>
      <c r="DU505" s="228"/>
      <c r="DV505" s="228"/>
      <c r="DW505" s="228"/>
      <c r="DX505" s="228"/>
      <c r="DY505" s="228"/>
      <c r="DZ505" s="228"/>
      <c r="EA505" s="228"/>
      <c r="EB505" s="228"/>
      <c r="EC505" s="228"/>
      <c r="ED505" s="228"/>
      <c r="ER505" s="68"/>
    </row>
    <row r="506" spans="1:148" ht="15.75" hidden="1">
      <c r="A506" s="20" t="s">
        <v>395</v>
      </c>
      <c r="B506" s="24"/>
      <c r="C506" s="53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  <c r="AA506" s="228"/>
      <c r="AB506" s="228"/>
      <c r="AC506" s="228"/>
      <c r="AD506" s="228"/>
      <c r="AE506" s="228"/>
      <c r="AF506" s="228"/>
      <c r="AG506" s="228"/>
      <c r="AH506" s="228"/>
      <c r="AI506" s="228"/>
      <c r="AJ506" s="228"/>
      <c r="AK506" s="228"/>
      <c r="AL506" s="228"/>
      <c r="AM506" s="228"/>
      <c r="AN506" s="228"/>
      <c r="AO506" s="228"/>
      <c r="AP506" s="228"/>
      <c r="AQ506" s="228"/>
      <c r="AR506" s="228"/>
      <c r="AS506" s="228"/>
      <c r="AT506" s="228"/>
      <c r="AU506" s="228"/>
      <c r="AV506" s="228"/>
      <c r="AW506" s="228"/>
      <c r="AX506" s="228"/>
      <c r="AY506" s="228"/>
      <c r="AZ506" s="228"/>
      <c r="BA506" s="228"/>
      <c r="BB506" s="228"/>
      <c r="BC506" s="228"/>
      <c r="BD506" s="228"/>
      <c r="BE506" s="228"/>
      <c r="BF506" s="228"/>
      <c r="BG506" s="228"/>
      <c r="BH506" s="228"/>
      <c r="BI506" s="228"/>
      <c r="BJ506" s="228"/>
      <c r="BK506" s="228"/>
      <c r="BL506" s="228"/>
      <c r="BM506" s="228"/>
      <c r="BN506" s="228"/>
      <c r="BO506" s="228"/>
      <c r="BP506" s="228"/>
      <c r="BQ506" s="228"/>
      <c r="BR506" s="228"/>
      <c r="BS506" s="228"/>
      <c r="BT506" s="228"/>
      <c r="BU506" s="228"/>
      <c r="BV506" s="228"/>
      <c r="BW506" s="228"/>
      <c r="BX506" s="228"/>
      <c r="BY506" s="228"/>
      <c r="BZ506" s="228"/>
      <c r="CA506" s="228"/>
      <c r="CB506" s="228"/>
      <c r="CC506" s="228"/>
      <c r="CD506" s="228"/>
      <c r="CE506" s="228"/>
      <c r="CF506" s="228"/>
      <c r="CG506" s="228"/>
      <c r="CH506" s="228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  <c r="DF506" s="228"/>
      <c r="DG506" s="228"/>
      <c r="DH506" s="228"/>
      <c r="DI506" s="228"/>
      <c r="DJ506" s="228"/>
      <c r="DK506" s="228"/>
      <c r="DL506" s="228"/>
      <c r="DM506" s="228"/>
      <c r="DN506" s="228"/>
      <c r="DO506" s="228"/>
      <c r="DP506" s="228"/>
      <c r="DQ506" s="228"/>
      <c r="DR506" s="228"/>
      <c r="DS506" s="228"/>
      <c r="DT506" s="228"/>
      <c r="DU506" s="228"/>
      <c r="DV506" s="228"/>
      <c r="DW506" s="228"/>
      <c r="DX506" s="228"/>
      <c r="DY506" s="228"/>
      <c r="DZ506" s="228"/>
      <c r="EA506" s="228"/>
      <c r="EB506" s="228"/>
      <c r="EC506" s="228"/>
      <c r="ED506" s="228"/>
      <c r="EE506" s="107"/>
      <c r="EF506" s="107"/>
      <c r="EG506" s="107"/>
      <c r="EH506" s="107"/>
      <c r="EI506" s="107"/>
      <c r="EJ506" s="107"/>
      <c r="EK506" s="107"/>
      <c r="EL506" s="107"/>
      <c r="EM506" s="107"/>
      <c r="EN506" s="107"/>
      <c r="EO506" s="107"/>
      <c r="EP506" s="107"/>
      <c r="EQ506" s="107"/>
      <c r="ER506" s="98" t="str">
        <f>$ER$246</f>
        <v xml:space="preserve"> - </v>
      </c>
    </row>
    <row r="507" spans="1:148" s="22" customFormat="1" hidden="1">
      <c r="A507" s="3"/>
      <c r="B507" s="23"/>
      <c r="C507" s="65" t="str">
        <f t="shared" ref="C507:C519" si="163">C232</f>
        <v>IRP - DSM  - East Side</v>
      </c>
      <c r="E507" s="107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7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7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7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7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7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7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7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7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7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7"/>
      <c r="EF507" s="22" t="b">
        <f t="shared" ref="EF507:EF519" si="164">C232=C507</f>
        <v>1</v>
      </c>
      <c r="EG507" s="107"/>
      <c r="EH507" s="168" t="e">
        <v>#N/A</v>
      </c>
      <c r="EI507" s="22" t="str">
        <f t="shared" ref="EI507:EI519" si="165">EI232</f>
        <v>IRP DSM - Cool Keeper - Utah</v>
      </c>
      <c r="EJ507" s="168" t="e">
        <v>#N/A</v>
      </c>
      <c r="EK507" s="22" t="str">
        <f t="shared" ref="EK507:EK513" si="166">EK232</f>
        <v>IRP DSM - Curtailment - Utah</v>
      </c>
      <c r="EL507" s="168" t="e">
        <v>#N/A</v>
      </c>
      <c r="EM507" s="22" t="str">
        <f t="shared" ref="EM507:EM512" si="167">EM232</f>
        <v>IRP DSM - DLC - IRR - Goshen</v>
      </c>
      <c r="EN507" s="168" t="e">
        <v>#N/A</v>
      </c>
      <c r="EO507" s="22" t="str">
        <f>EO232</f>
        <v>IRP DSM - DLC - IRR - Utah</v>
      </c>
      <c r="EP507" s="168" t="e">
        <v>#N/A</v>
      </c>
      <c r="EQ507" s="22" t="str">
        <f>EQ232</f>
        <v>IRP DSM - DLC - RES - Utah</v>
      </c>
      <c r="ER507" s="31" t="str">
        <f t="shared" ref="ER507:ER521" si="168">IF(C232=C507,ER232,"Row mis-match")</f>
        <v>Hide Row</v>
      </c>
    </row>
    <row r="508" spans="1:148" s="22" customFormat="1" hidden="1">
      <c r="A508" s="3"/>
      <c r="B508" s="23"/>
      <c r="C508" s="65" t="str">
        <f t="shared" si="163"/>
        <v>IRP - DSM  - West Side</v>
      </c>
      <c r="E508" s="107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7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7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7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7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7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7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7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7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7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7"/>
      <c r="EF508" s="22" t="b">
        <f t="shared" si="164"/>
        <v>1</v>
      </c>
      <c r="EG508" s="107"/>
      <c r="EH508" s="168" t="e">
        <v>#N/A</v>
      </c>
      <c r="EI508" s="22" t="str">
        <f t="shared" si="165"/>
        <v>IRP DSM - DLC - IRR - Walla Walla</v>
      </c>
      <c r="EJ508" s="168" t="e">
        <v>#N/A</v>
      </c>
      <c r="EK508" s="22" t="str">
        <f t="shared" si="166"/>
        <v>IRP DSM - DLC - IRR - West Main</v>
      </c>
      <c r="EL508" s="168" t="e">
        <v>#N/A</v>
      </c>
      <c r="EM508" s="22" t="str">
        <f t="shared" si="167"/>
        <v>IRP DSM - DLC - IRR - Yakima</v>
      </c>
      <c r="EN508" s="168" t="e">
        <v>#N/A</v>
      </c>
      <c r="EO508" s="22" t="str">
        <f>EO233</f>
        <v>IRP DSM - Curtailment - West Main</v>
      </c>
      <c r="EP508" s="168" t="e">
        <v>#N/A</v>
      </c>
      <c r="EQ508" s="22" t="str">
        <f>EQ233</f>
        <v>IRP FOT - COB - Flat</v>
      </c>
      <c r="ER508" s="31" t="str">
        <f t="shared" si="168"/>
        <v>Hide Row</v>
      </c>
    </row>
    <row r="509" spans="1:148" s="22" customFormat="1" hidden="1">
      <c r="A509" s="3"/>
      <c r="B509" s="23"/>
      <c r="C509" s="65" t="str">
        <f t="shared" si="163"/>
        <v>IRP - FOT - East Side - 3Q</v>
      </c>
      <c r="E509" s="107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7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7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7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7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7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7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7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7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7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7"/>
      <c r="EF509" s="22" t="b">
        <f t="shared" si="164"/>
        <v>1</v>
      </c>
      <c r="EG509" s="107"/>
      <c r="EH509" s="168">
        <v>64</v>
      </c>
      <c r="EI509" s="22" t="str">
        <f t="shared" si="165"/>
        <v>IRP FOT - Mona - Q3 HLH</v>
      </c>
      <c r="EJ509" s="168" t="e">
        <v>#N/A</v>
      </c>
      <c r="EK509" s="22">
        <f t="shared" si="166"/>
        <v>0</v>
      </c>
      <c r="EL509" s="168" t="e">
        <v>#N/A</v>
      </c>
      <c r="EM509" s="22">
        <f t="shared" si="167"/>
        <v>0</v>
      </c>
      <c r="EN509" s="168"/>
      <c r="EP509" s="168"/>
      <c r="ER509" s="31" t="str">
        <f t="shared" si="168"/>
        <v xml:space="preserve"> - </v>
      </c>
    </row>
    <row r="510" spans="1:148" s="22" customFormat="1" hidden="1">
      <c r="A510" s="3"/>
      <c r="B510" s="23"/>
      <c r="C510" s="65" t="str">
        <f t="shared" si="163"/>
        <v>IRP - FOT - West Side - 3Q</v>
      </c>
      <c r="E510" s="107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7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7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7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7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7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7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7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7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7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7"/>
      <c r="EF510" s="22" t="b">
        <f t="shared" si="164"/>
        <v>1</v>
      </c>
      <c r="EG510" s="107"/>
      <c r="EH510" s="168">
        <v>61</v>
      </c>
      <c r="EI510" s="22" t="str">
        <f t="shared" si="165"/>
        <v>IRP FOT - COB - Q3 HLH</v>
      </c>
      <c r="EJ510" s="168">
        <v>62</v>
      </c>
      <c r="EK510" s="22" t="str">
        <f t="shared" si="166"/>
        <v>IRP FOT - Mid-C - Q3 HLH</v>
      </c>
      <c r="EL510" s="168">
        <v>65</v>
      </c>
      <c r="EM510" s="22" t="str">
        <f t="shared" si="167"/>
        <v>IRP FOT - NOB - Q3 HLH</v>
      </c>
      <c r="EN510" s="168">
        <v>63</v>
      </c>
      <c r="EO510" s="22" t="str">
        <f>EO235</f>
        <v>IRP FOT - Mid-C +10 - Q3 HLH</v>
      </c>
      <c r="EP510" s="168"/>
      <c r="ER510" s="31" t="str">
        <f t="shared" si="168"/>
        <v xml:space="preserve"> - </v>
      </c>
    </row>
    <row r="511" spans="1:148" s="22" customFormat="1" hidden="1">
      <c r="A511" s="3"/>
      <c r="B511" s="23"/>
      <c r="C511" s="65" t="str">
        <f t="shared" si="163"/>
        <v>IRP - Biomass - Not used</v>
      </c>
      <c r="E511" s="107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7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7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7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7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7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7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7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7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7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7"/>
      <c r="EF511" s="22" t="b">
        <f t="shared" si="164"/>
        <v>1</v>
      </c>
      <c r="EG511" s="107"/>
      <c r="EH511" s="168" t="e">
        <v>#N/A</v>
      </c>
      <c r="EI511" s="22" t="str">
        <f t="shared" si="165"/>
        <v>IRP CHP - Biomass - East</v>
      </c>
      <c r="EJ511" s="168" t="e">
        <v>#N/A</v>
      </c>
      <c r="EK511" s="22" t="str">
        <f t="shared" si="166"/>
        <v>IRP CHP - Biomass - West</v>
      </c>
      <c r="EL511" s="168" t="e">
        <v>#N/A</v>
      </c>
      <c r="EM511" s="22">
        <f t="shared" si="167"/>
        <v>0</v>
      </c>
      <c r="EN511" s="168"/>
      <c r="EO511" s="177" t="s">
        <v>421</v>
      </c>
      <c r="EP511" s="168"/>
      <c r="ER511" s="31" t="str">
        <f t="shared" si="168"/>
        <v>Hide Row</v>
      </c>
    </row>
    <row r="512" spans="1:148" s="22" customFormat="1" hidden="1">
      <c r="A512" s="3"/>
      <c r="B512" s="23"/>
      <c r="C512" s="65" t="str">
        <f t="shared" si="163"/>
        <v>IRP - Solar</v>
      </c>
      <c r="E512" s="107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7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7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7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7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7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7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7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7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7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7"/>
      <c r="EF512" s="22" t="b">
        <f t="shared" si="164"/>
        <v>1</v>
      </c>
      <c r="EG512" s="107"/>
      <c r="EH512" s="168">
        <v>66</v>
      </c>
      <c r="EI512" s="22" t="str">
        <f t="shared" si="165"/>
        <v>IRP Solar - West</v>
      </c>
      <c r="EJ512" s="168" t="e">
        <v>#N/A</v>
      </c>
      <c r="EK512" s="22">
        <f t="shared" si="166"/>
        <v>0</v>
      </c>
      <c r="EL512" s="168" t="e">
        <v>#N/A</v>
      </c>
      <c r="EM512" s="22">
        <f t="shared" si="167"/>
        <v>0</v>
      </c>
      <c r="EN512" s="168" t="e">
        <v>#N/A</v>
      </c>
      <c r="EO512" s="22">
        <f>EO237</f>
        <v>0</v>
      </c>
      <c r="EP512" s="168"/>
      <c r="ER512" s="31" t="str">
        <f t="shared" si="168"/>
        <v xml:space="preserve"> - </v>
      </c>
    </row>
    <row r="513" spans="1:148" s="22" customFormat="1" hidden="1">
      <c r="A513" s="3"/>
      <c r="B513" s="23"/>
      <c r="C513" s="65" t="str">
        <f t="shared" si="163"/>
        <v>IRP - Wind  - Not Used</v>
      </c>
      <c r="E513" s="107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7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7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7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7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7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7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7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7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7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7"/>
      <c r="EF513" s="22" t="b">
        <f t="shared" si="164"/>
        <v>1</v>
      </c>
      <c r="EG513" s="107"/>
      <c r="EH513" s="168" t="e">
        <v>#N/A</v>
      </c>
      <c r="EI513" s="22" t="str">
        <f t="shared" si="165"/>
        <v>IRP Wind - WYNE 40 - East</v>
      </c>
      <c r="EJ513" s="168" t="e">
        <v>#N/A</v>
      </c>
      <c r="EK513" s="22">
        <f t="shared" si="166"/>
        <v>0</v>
      </c>
      <c r="EL513" s="168"/>
      <c r="EN513" s="168"/>
      <c r="EO513" s="177" t="str">
        <f>EO238</f>
        <v>IRP DSM - DLC - IRR - East</v>
      </c>
      <c r="EP513" s="168"/>
      <c r="EQ513" s="177" t="s">
        <v>76</v>
      </c>
      <c r="ER513" s="31" t="str">
        <f t="shared" si="168"/>
        <v>Hide Row</v>
      </c>
    </row>
    <row r="514" spans="1:148" s="22" customFormat="1" hidden="1">
      <c r="A514" s="3"/>
      <c r="B514" s="23"/>
      <c r="C514" s="65" t="str">
        <f t="shared" si="163"/>
        <v>IRP15 - 423 MW CCCT - Wyo NE</v>
      </c>
      <c r="E514" s="107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7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7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7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7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7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7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7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7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7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7"/>
      <c r="EF514" s="22" t="b">
        <f t="shared" si="164"/>
        <v>1</v>
      </c>
      <c r="EG514" s="107"/>
      <c r="EH514" s="168" t="e">
        <v>#N/A</v>
      </c>
      <c r="EI514" s="22" t="str">
        <f t="shared" si="165"/>
        <v>IRP15 - 423 MW CCCT - Wyo NE</v>
      </c>
      <c r="EJ514" s="168"/>
      <c r="EL514" s="168"/>
      <c r="EN514" s="168"/>
      <c r="EO514" s="177" t="str">
        <f>EO239</f>
        <v>IRP DSM - DLC - RES - West</v>
      </c>
      <c r="EP514" s="168"/>
      <c r="EQ514" s="177" t="s">
        <v>89</v>
      </c>
      <c r="ER514" s="31" t="str">
        <f t="shared" si="168"/>
        <v>Hide Row</v>
      </c>
    </row>
    <row r="515" spans="1:148" s="22" customFormat="1" hidden="1">
      <c r="A515" s="3"/>
      <c r="B515" s="23"/>
      <c r="C515" s="65" t="str">
        <f t="shared" si="163"/>
        <v>IRP15 - 423 MW CCCT - Clvr 1</v>
      </c>
      <c r="E515" s="107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7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7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7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7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7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7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7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7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7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7"/>
      <c r="EF515" s="22" t="b">
        <f t="shared" si="164"/>
        <v>1</v>
      </c>
      <c r="EG515" s="107"/>
      <c r="EH515" s="168" t="e">
        <v>#N/A</v>
      </c>
      <c r="EI515" s="22" t="str">
        <f t="shared" si="165"/>
        <v>IRP15 - 423 MW CCCT - Clvr 1</v>
      </c>
      <c r="EJ515" s="168"/>
      <c r="EL515" s="168"/>
      <c r="EN515" s="168"/>
      <c r="EO515" s="177" t="str">
        <f>EO239</f>
        <v>IRP DSM - DLC - RES - West</v>
      </c>
      <c r="EP515" s="168"/>
      <c r="EQ515" s="177" t="s">
        <v>83</v>
      </c>
      <c r="ER515" s="31" t="str">
        <f t="shared" si="168"/>
        <v>Hide Row</v>
      </c>
    </row>
    <row r="516" spans="1:148" s="22" customFormat="1" hidden="1">
      <c r="A516" s="3"/>
      <c r="B516" s="23"/>
      <c r="C516" s="65" t="str">
        <f t="shared" si="163"/>
        <v>IRP15 - 423 MW CCCT - Clvr 2</v>
      </c>
      <c r="E516" s="107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7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7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7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7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7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7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7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7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7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7"/>
      <c r="EF516" s="22" t="b">
        <f t="shared" si="164"/>
        <v>1</v>
      </c>
      <c r="EG516" s="107"/>
      <c r="EH516" s="168" t="e">
        <v>#N/A</v>
      </c>
      <c r="EI516" s="22" t="str">
        <f t="shared" si="165"/>
        <v>IRP15 - 423 MW CCCT - Clvr 2</v>
      </c>
      <c r="EJ516" s="168"/>
      <c r="EL516" s="168"/>
      <c r="EN516" s="168"/>
      <c r="EO516" s="177" t="str">
        <f>EO241</f>
        <v>IRP DSM - DLC - RES - East</v>
      </c>
      <c r="EP516" s="168"/>
      <c r="EQ516" s="177" t="s">
        <v>83</v>
      </c>
      <c r="ER516" s="31" t="str">
        <f t="shared" si="168"/>
        <v>Hide Row</v>
      </c>
    </row>
    <row r="517" spans="1:148" s="22" customFormat="1" hidden="1">
      <c r="A517" s="3"/>
      <c r="B517" s="23"/>
      <c r="C517" s="65" t="str">
        <f t="shared" si="163"/>
        <v>IRP15 - 313 MW CCCT - Wyo NE</v>
      </c>
      <c r="E517" s="107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7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7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7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7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7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7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7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7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7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7"/>
      <c r="EF517" s="22" t="b">
        <f t="shared" si="164"/>
        <v>1</v>
      </c>
      <c r="EG517" s="107"/>
      <c r="EH517" s="168">
        <v>16</v>
      </c>
      <c r="EI517" s="22" t="str">
        <f t="shared" si="165"/>
        <v>IRP15 - 313 MW CCCT - Wyo NE</v>
      </c>
      <c r="EJ517" s="168"/>
      <c r="EL517" s="168"/>
      <c r="EN517" s="168"/>
      <c r="EO517" s="177" t="str">
        <f>EO242</f>
        <v>IRP DSM - Curtailment - East</v>
      </c>
      <c r="EP517" s="168"/>
      <c r="EQ517" s="177"/>
      <c r="ER517" s="31" t="str">
        <f t="shared" si="168"/>
        <v xml:space="preserve"> - </v>
      </c>
    </row>
    <row r="518" spans="1:148" s="22" customFormat="1" hidden="1">
      <c r="A518" s="3"/>
      <c r="B518" s="23"/>
      <c r="C518" s="65" t="str">
        <f t="shared" si="163"/>
        <v>IRP15 - 635 MW CCCT - UT N 1</v>
      </c>
      <c r="E518" s="107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7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7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7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7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7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7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7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7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7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7"/>
      <c r="EF518" s="22" t="b">
        <f t="shared" si="164"/>
        <v>1</v>
      </c>
      <c r="EG518" s="107"/>
      <c r="EH518" s="168">
        <v>17</v>
      </c>
      <c r="EI518" s="22" t="str">
        <f t="shared" si="165"/>
        <v>IRP15 - 635 MW CCCT - UT N 1</v>
      </c>
      <c r="EJ518" s="168"/>
      <c r="EL518" s="168"/>
      <c r="EN518" s="168"/>
      <c r="EO518" s="177" t="str">
        <f>EO243</f>
        <v>IRP DSM - DLC - IRR - West</v>
      </c>
      <c r="EP518" s="168"/>
      <c r="EQ518" s="177" t="s">
        <v>80</v>
      </c>
      <c r="ER518" s="31" t="str">
        <f t="shared" si="168"/>
        <v xml:space="preserve"> - </v>
      </c>
    </row>
    <row r="519" spans="1:148" s="22" customFormat="1" ht="15" hidden="1">
      <c r="A519" s="3"/>
      <c r="B519" s="23"/>
      <c r="C519" s="65" t="str">
        <f t="shared" si="163"/>
        <v>IRP15 - 635 MW CCCT - UT N 2</v>
      </c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  <c r="AA519" s="171"/>
      <c r="AB519" s="171"/>
      <c r="AC519" s="171"/>
      <c r="AD519" s="171"/>
      <c r="AE519" s="171"/>
      <c r="AF519" s="171"/>
      <c r="AG519" s="171"/>
      <c r="AH519" s="171"/>
      <c r="AI519" s="171"/>
      <c r="AJ519" s="171"/>
      <c r="AK519" s="171"/>
      <c r="AL519" s="171"/>
      <c r="AM519" s="171"/>
      <c r="AN519" s="171"/>
      <c r="AO519" s="171"/>
      <c r="AP519" s="171"/>
      <c r="AQ519" s="171"/>
      <c r="AR519" s="171"/>
      <c r="AS519" s="171"/>
      <c r="AT519" s="171"/>
      <c r="AU519" s="171"/>
      <c r="AV519" s="171"/>
      <c r="AW519" s="171"/>
      <c r="AX519" s="171"/>
      <c r="AY519" s="171"/>
      <c r="AZ519" s="171"/>
      <c r="BA519" s="171"/>
      <c r="BB519" s="171"/>
      <c r="BC519" s="171"/>
      <c r="BD519" s="171"/>
      <c r="BE519" s="171"/>
      <c r="BF519" s="171"/>
      <c r="BG519" s="171"/>
      <c r="BH519" s="171"/>
      <c r="BI519" s="171"/>
      <c r="BJ519" s="171"/>
      <c r="BK519" s="171"/>
      <c r="BL519" s="171"/>
      <c r="BM519" s="171"/>
      <c r="BN519" s="171"/>
      <c r="BO519" s="171"/>
      <c r="BP519" s="171"/>
      <c r="BQ519" s="171"/>
      <c r="BR519" s="171"/>
      <c r="BS519" s="171"/>
      <c r="BT519" s="171"/>
      <c r="BU519" s="171"/>
      <c r="BV519" s="171"/>
      <c r="BW519" s="171"/>
      <c r="BX519" s="171"/>
      <c r="BY519" s="171"/>
      <c r="BZ519" s="171"/>
      <c r="CA519" s="171"/>
      <c r="CB519" s="171"/>
      <c r="CC519" s="171"/>
      <c r="CD519" s="171"/>
      <c r="CE519" s="171"/>
      <c r="CF519" s="171"/>
      <c r="CG519" s="171"/>
      <c r="CH519" s="171"/>
      <c r="CI519" s="171"/>
      <c r="CJ519" s="171"/>
      <c r="CK519" s="171"/>
      <c r="CL519" s="171"/>
      <c r="CM519" s="171"/>
      <c r="CN519" s="171"/>
      <c r="CO519" s="171"/>
      <c r="CP519" s="171"/>
      <c r="CQ519" s="171"/>
      <c r="CR519" s="171"/>
      <c r="CS519" s="171"/>
      <c r="CT519" s="171"/>
      <c r="CU519" s="171"/>
      <c r="CV519" s="171"/>
      <c r="CW519" s="171"/>
      <c r="CX519" s="171"/>
      <c r="CY519" s="171"/>
      <c r="CZ519" s="171"/>
      <c r="DA519" s="171"/>
      <c r="DB519" s="171"/>
      <c r="DC519" s="171"/>
      <c r="DD519" s="171"/>
      <c r="DE519" s="171"/>
      <c r="DF519" s="171"/>
      <c r="DG519" s="171"/>
      <c r="DH519" s="171"/>
      <c r="DI519" s="171"/>
      <c r="DJ519" s="171"/>
      <c r="DK519" s="171"/>
      <c r="DL519" s="171"/>
      <c r="DM519" s="171"/>
      <c r="DN519" s="171"/>
      <c r="DO519" s="171"/>
      <c r="DP519" s="171"/>
      <c r="DQ519" s="171"/>
      <c r="DR519" s="171"/>
      <c r="DS519" s="171"/>
      <c r="DT519" s="171"/>
      <c r="DU519" s="171"/>
      <c r="DV519" s="171"/>
      <c r="DW519" s="171"/>
      <c r="DX519" s="171"/>
      <c r="DY519" s="171"/>
      <c r="DZ519" s="171"/>
      <c r="EA519" s="171"/>
      <c r="EB519" s="171"/>
      <c r="EC519" s="171"/>
      <c r="ED519" s="171"/>
      <c r="EE519" s="112"/>
      <c r="EF519" s="22" t="b">
        <f t="shared" si="164"/>
        <v>1</v>
      </c>
      <c r="EG519" s="112"/>
      <c r="EH519" s="168">
        <v>18</v>
      </c>
      <c r="EI519" s="22" t="str">
        <f t="shared" si="165"/>
        <v>IRP15 - 635 MW CCCT - UT N 2</v>
      </c>
      <c r="EJ519" s="168"/>
      <c r="EL519" s="168"/>
      <c r="EN519" s="168"/>
      <c r="EO519" s="177" t="str">
        <f>EO244</f>
        <v>IRP DSM - DLC - RES - West</v>
      </c>
      <c r="EP519" s="168"/>
      <c r="EQ519" s="177" t="s">
        <v>86</v>
      </c>
      <c r="ER519" s="31" t="str">
        <f t="shared" si="168"/>
        <v xml:space="preserve"> - </v>
      </c>
    </row>
    <row r="520" spans="1:148" s="22" customFormat="1" hidden="1">
      <c r="A520" s="3"/>
      <c r="B520" s="23"/>
      <c r="C520" s="28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  <c r="EG520" s="107"/>
      <c r="EH520" s="58"/>
      <c r="EI520" s="58"/>
      <c r="EJ520" s="58"/>
      <c r="EK520" s="58"/>
      <c r="EL520" s="58"/>
      <c r="EM520" s="58"/>
      <c r="EN520" s="58"/>
      <c r="EO520" s="58"/>
      <c r="EP520" s="169"/>
      <c r="ER520" s="98" t="str">
        <f t="shared" si="168"/>
        <v xml:space="preserve"> - </v>
      </c>
    </row>
    <row r="521" spans="1:148" s="22" customFormat="1" ht="15.75" hidden="1">
      <c r="A521" s="20" t="s">
        <v>437</v>
      </c>
      <c r="C521" s="53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22" t="b">
        <f>C246=C521</f>
        <v>1</v>
      </c>
      <c r="EG521" s="107"/>
      <c r="EH521" s="58"/>
      <c r="EI521" s="58"/>
      <c r="EJ521" s="58"/>
      <c r="EK521" s="58"/>
      <c r="EL521" s="58"/>
      <c r="EM521" s="58"/>
      <c r="EN521" s="58"/>
      <c r="EO521" s="58"/>
      <c r="EP521" s="24"/>
      <c r="EQ521" s="24"/>
      <c r="ER521" s="98" t="str">
        <f t="shared" si="168"/>
        <v xml:space="preserve"> - </v>
      </c>
    </row>
    <row r="522" spans="1:148" hidden="1">
      <c r="A522" s="3"/>
      <c r="B522" s="23"/>
      <c r="C522" s="28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  <c r="EG522" s="107"/>
      <c r="EH522" s="58"/>
      <c r="EI522" s="58"/>
      <c r="EJ522" s="58"/>
      <c r="EK522" s="58"/>
      <c r="EL522" s="58"/>
      <c r="EM522" s="58"/>
      <c r="EN522" s="58"/>
      <c r="EO522" s="58"/>
      <c r="EP522" s="169"/>
      <c r="ER522" s="98" t="str">
        <f>$ER$246</f>
        <v xml:space="preserve"> - </v>
      </c>
    </row>
    <row r="523" spans="1:148" s="22" customFormat="1" ht="15.75" hidden="1">
      <c r="A523" s="20" t="s">
        <v>438</v>
      </c>
      <c r="C523" s="53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  <c r="EG523" s="107"/>
      <c r="EH523" s="2" t="s">
        <v>510</v>
      </c>
      <c r="EI523" s="25"/>
      <c r="EJ523" s="25"/>
      <c r="EK523" s="25"/>
      <c r="EL523" s="25"/>
      <c r="EM523" s="25"/>
      <c r="EN523" s="25"/>
      <c r="EO523" s="25"/>
      <c r="EP523" s="24"/>
      <c r="EQ523" s="24"/>
      <c r="ER523" s="55"/>
    </row>
    <row r="524" spans="1:148" s="22" customFormat="1" hidden="1">
      <c r="A524" s="69"/>
      <c r="C524" s="23" t="str">
        <f t="shared" ref="C524:C530" si="169">C249</f>
        <v>Growth Station - E - Southwest</v>
      </c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22" t="b">
        <f t="shared" ref="EF524:EF530" si="170">C249=C524</f>
        <v>1</v>
      </c>
      <c r="EG524" s="107"/>
      <c r="EH524" s="168">
        <v>2</v>
      </c>
      <c r="EI524" s="25" t="str">
        <f t="shared" ref="EI524:EI530" si="171">EI249</f>
        <v>APS</v>
      </c>
      <c r="EJ524" s="168">
        <v>8</v>
      </c>
      <c r="EK524" s="25" t="str">
        <f t="shared" ref="EK524:EK530" si="172">EK249</f>
        <v>Cholla</v>
      </c>
      <c r="EL524" s="168">
        <v>11</v>
      </c>
      <c r="EM524" s="25" t="str">
        <f t="shared" ref="EM524:EM530" si="173">EM249</f>
        <v>Colorado</v>
      </c>
      <c r="EN524" s="168">
        <v>12</v>
      </c>
      <c r="EO524" s="25" t="str">
        <f>EO249</f>
        <v>Four Corners</v>
      </c>
      <c r="EP524" s="168">
        <v>25</v>
      </c>
      <c r="EQ524" s="25" t="str">
        <f>EQ249</f>
        <v>PP-GC</v>
      </c>
      <c r="ER524" s="31" t="str">
        <f t="shared" ref="ER524:ER530" si="174">IF(C249=C524,ER249,"Row mis-match")</f>
        <v xml:space="preserve"> - </v>
      </c>
    </row>
    <row r="525" spans="1:148" s="22" customFormat="1" hidden="1">
      <c r="A525" s="69"/>
      <c r="C525" s="23" t="str">
        <f t="shared" si="169"/>
        <v>Growth Station - E - Utah North</v>
      </c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22" t="b">
        <f t="shared" si="170"/>
        <v>1</v>
      </c>
      <c r="EG525" s="107"/>
      <c r="EH525" s="168">
        <v>5</v>
      </c>
      <c r="EI525" s="25" t="str">
        <f t="shared" si="171"/>
        <v>Brady</v>
      </c>
      <c r="EJ525" s="168">
        <v>13</v>
      </c>
      <c r="EK525" s="25" t="str">
        <f t="shared" si="172"/>
        <v>Goshen</v>
      </c>
      <c r="EL525" s="168">
        <v>22</v>
      </c>
      <c r="EM525" s="25" t="str">
        <f t="shared" si="173"/>
        <v>Palo Verde</v>
      </c>
      <c r="EN525" s="168">
        <v>24</v>
      </c>
      <c r="EO525" s="25" t="str">
        <f>EO250</f>
        <v>Path C North</v>
      </c>
      <c r="EP525" s="168">
        <v>27</v>
      </c>
      <c r="EQ525" s="25" t="str">
        <f>EQ250</f>
        <v>Utah North</v>
      </c>
      <c r="ER525" s="31" t="str">
        <f t="shared" si="174"/>
        <v xml:space="preserve"> - </v>
      </c>
    </row>
    <row r="526" spans="1:148" s="22" customFormat="1" hidden="1">
      <c r="A526" s="69"/>
      <c r="C526" s="23" t="str">
        <f t="shared" si="169"/>
        <v>Growth Station - E - Utah South</v>
      </c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22" t="b">
        <f t="shared" si="170"/>
        <v>1</v>
      </c>
      <c r="EG526" s="107"/>
      <c r="EH526" s="168">
        <v>18</v>
      </c>
      <c r="EI526" s="25" t="str">
        <f t="shared" si="171"/>
        <v>Mead</v>
      </c>
      <c r="EJ526" s="168">
        <v>20</v>
      </c>
      <c r="EK526" s="25" t="str">
        <f t="shared" si="172"/>
        <v>Mona</v>
      </c>
      <c r="EL526" s="168">
        <v>23</v>
      </c>
      <c r="EM526" s="25" t="str">
        <f t="shared" si="173"/>
        <v>Path C</v>
      </c>
      <c r="EN526" s="168" t="e">
        <v>#N/A</v>
      </c>
      <c r="EO526" s="25" t="str">
        <f>EO251</f>
        <v>SP15</v>
      </c>
      <c r="EP526" s="168">
        <v>28</v>
      </c>
      <c r="EQ526" s="25" t="str">
        <f>EQ251</f>
        <v>Utah South</v>
      </c>
      <c r="ER526" s="31" t="str">
        <f t="shared" si="174"/>
        <v xml:space="preserve"> - </v>
      </c>
    </row>
    <row r="527" spans="1:148" s="22" customFormat="1" hidden="1">
      <c r="A527" s="69"/>
      <c r="C527" s="23" t="str">
        <f t="shared" si="169"/>
        <v>Growth Station - E - Wyoming</v>
      </c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22" t="b">
        <f t="shared" si="170"/>
        <v>1</v>
      </c>
      <c r="EG527" s="107"/>
      <c r="EH527" s="168">
        <v>26</v>
      </c>
      <c r="EI527" s="25" t="str">
        <f t="shared" si="171"/>
        <v>Trona</v>
      </c>
      <c r="EJ527" s="168">
        <v>31</v>
      </c>
      <c r="EK527" s="25" t="str">
        <f t="shared" si="172"/>
        <v>Wyoming Central</v>
      </c>
      <c r="EL527" s="168">
        <v>32</v>
      </c>
      <c r="EM527" s="25" t="str">
        <f t="shared" si="173"/>
        <v>Wyoming Northeast</v>
      </c>
      <c r="EN527" s="168"/>
      <c r="EO527" s="25"/>
      <c r="EP527" s="168"/>
      <c r="EQ527" s="25"/>
      <c r="ER527" s="31" t="str">
        <f t="shared" si="174"/>
        <v xml:space="preserve"> - </v>
      </c>
    </row>
    <row r="528" spans="1:148" s="22" customFormat="1" hidden="1">
      <c r="A528" s="69"/>
      <c r="C528" s="23" t="str">
        <f t="shared" si="169"/>
        <v>Growth Station - W - Jim Bridger</v>
      </c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22" t="b">
        <f t="shared" si="170"/>
        <v>1</v>
      </c>
      <c r="EG528" s="107"/>
      <c r="EH528" s="168">
        <v>1</v>
      </c>
      <c r="EI528" s="25" t="str">
        <f t="shared" si="171"/>
        <v>Amps-Colstrip</v>
      </c>
      <c r="EJ528" s="168">
        <v>4</v>
      </c>
      <c r="EK528" s="25" t="str">
        <f t="shared" si="172"/>
        <v>BPA NITS</v>
      </c>
      <c r="EL528" s="168">
        <v>15</v>
      </c>
      <c r="EM528" s="25" t="str">
        <f t="shared" si="173"/>
        <v>IPC East</v>
      </c>
      <c r="EN528" s="168">
        <v>16</v>
      </c>
      <c r="EO528" s="25" t="str">
        <f>EO253</f>
        <v>IPC West</v>
      </c>
      <c r="EP528" s="168">
        <v>17</v>
      </c>
      <c r="EQ528" s="25" t="str">
        <f>EQ253</f>
        <v>Jim Bridger</v>
      </c>
      <c r="ER528" s="31" t="str">
        <f t="shared" si="174"/>
        <v xml:space="preserve"> - </v>
      </c>
    </row>
    <row r="529" spans="1:148" s="22" customFormat="1" hidden="1">
      <c r="A529" s="69"/>
      <c r="C529" s="23" t="str">
        <f t="shared" si="169"/>
        <v>Growth Station - W - Mid Columbia</v>
      </c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22" t="b">
        <f t="shared" si="170"/>
        <v>1</v>
      </c>
      <c r="EG529" s="107"/>
      <c r="EH529" s="168">
        <v>7</v>
      </c>
      <c r="EI529" s="25" t="str">
        <f t="shared" si="171"/>
        <v>Chehalis</v>
      </c>
      <c r="EJ529" s="168">
        <v>14</v>
      </c>
      <c r="EK529" s="25" t="str">
        <f t="shared" si="172"/>
        <v>Hermiston</v>
      </c>
      <c r="EL529" s="168">
        <v>19</v>
      </c>
      <c r="EM529" s="25" t="str">
        <f t="shared" si="173"/>
        <v>Mid Columbia</v>
      </c>
      <c r="EN529" s="168">
        <v>29</v>
      </c>
      <c r="EO529" s="25" t="str">
        <f>EO254</f>
        <v>Walla Walla</v>
      </c>
      <c r="EP529" s="168">
        <v>33</v>
      </c>
      <c r="EQ529" s="25" t="str">
        <f>EQ254</f>
        <v>Yakima</v>
      </c>
      <c r="ER529" s="31" t="str">
        <f t="shared" si="174"/>
        <v xml:space="preserve"> - </v>
      </c>
    </row>
    <row r="530" spans="1:148" s="22" customFormat="1" ht="15" hidden="1">
      <c r="A530" s="69"/>
      <c r="C530" s="23" t="str">
        <f t="shared" si="169"/>
        <v>Growth Station - W - Oregon</v>
      </c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  <c r="AA530" s="171"/>
      <c r="AB530" s="171"/>
      <c r="AC530" s="171"/>
      <c r="AD530" s="171"/>
      <c r="AE530" s="171"/>
      <c r="AF530" s="171"/>
      <c r="AG530" s="171"/>
      <c r="AH530" s="171"/>
      <c r="AI530" s="171"/>
      <c r="AJ530" s="171"/>
      <c r="AK530" s="171"/>
      <c r="AL530" s="171"/>
      <c r="AM530" s="171"/>
      <c r="AN530" s="171"/>
      <c r="AO530" s="171"/>
      <c r="AP530" s="171"/>
      <c r="AQ530" s="171"/>
      <c r="AR530" s="171"/>
      <c r="AS530" s="171"/>
      <c r="AT530" s="171"/>
      <c r="AU530" s="171"/>
      <c r="AV530" s="171"/>
      <c r="AW530" s="171"/>
      <c r="AX530" s="171"/>
      <c r="AY530" s="171"/>
      <c r="AZ530" s="171"/>
      <c r="BA530" s="171"/>
      <c r="BB530" s="171"/>
      <c r="BC530" s="171"/>
      <c r="BD530" s="171"/>
      <c r="BE530" s="171"/>
      <c r="BF530" s="171"/>
      <c r="BG530" s="171"/>
      <c r="BH530" s="171"/>
      <c r="BI530" s="171"/>
      <c r="BJ530" s="171"/>
      <c r="BK530" s="171"/>
      <c r="BL530" s="171"/>
      <c r="BM530" s="171"/>
      <c r="BN530" s="171"/>
      <c r="BO530" s="171"/>
      <c r="BP530" s="171"/>
      <c r="BQ530" s="171"/>
      <c r="BR530" s="171"/>
      <c r="BS530" s="171"/>
      <c r="BT530" s="171"/>
      <c r="BU530" s="171"/>
      <c r="BV530" s="171"/>
      <c r="BW530" s="171"/>
      <c r="BX530" s="171"/>
      <c r="BY530" s="171"/>
      <c r="BZ530" s="171"/>
      <c r="CA530" s="171"/>
      <c r="CB530" s="171"/>
      <c r="CC530" s="171"/>
      <c r="CD530" s="171"/>
      <c r="CE530" s="171"/>
      <c r="CF530" s="171"/>
      <c r="CG530" s="171"/>
      <c r="CH530" s="171"/>
      <c r="CI530" s="171"/>
      <c r="CJ530" s="171"/>
      <c r="CK530" s="171"/>
      <c r="CL530" s="171"/>
      <c r="CM530" s="171"/>
      <c r="CN530" s="171"/>
      <c r="CO530" s="171"/>
      <c r="CP530" s="171"/>
      <c r="CQ530" s="171"/>
      <c r="CR530" s="171"/>
      <c r="CS530" s="171"/>
      <c r="CT530" s="171"/>
      <c r="CU530" s="171"/>
      <c r="CV530" s="171"/>
      <c r="CW530" s="171"/>
      <c r="CX530" s="171"/>
      <c r="CY530" s="171"/>
      <c r="CZ530" s="171"/>
      <c r="DA530" s="171"/>
      <c r="DB530" s="171"/>
      <c r="DC530" s="171"/>
      <c r="DD530" s="171"/>
      <c r="DE530" s="171"/>
      <c r="DF530" s="171"/>
      <c r="DG530" s="171"/>
      <c r="DH530" s="171"/>
      <c r="DI530" s="171"/>
      <c r="DJ530" s="171"/>
      <c r="DK530" s="171"/>
      <c r="DL530" s="171"/>
      <c r="DM530" s="171"/>
      <c r="DN530" s="171"/>
      <c r="DO530" s="171"/>
      <c r="DP530" s="171"/>
      <c r="DQ530" s="171"/>
      <c r="DR530" s="171"/>
      <c r="DS530" s="171"/>
      <c r="DT530" s="171"/>
      <c r="DU530" s="171"/>
      <c r="DV530" s="171"/>
      <c r="DW530" s="171"/>
      <c r="DX530" s="171"/>
      <c r="DY530" s="171"/>
      <c r="DZ530" s="171"/>
      <c r="EA530" s="171"/>
      <c r="EB530" s="171"/>
      <c r="EC530" s="171"/>
      <c r="ED530" s="171"/>
      <c r="EE530" s="107"/>
      <c r="EF530" s="22" t="b">
        <f t="shared" si="170"/>
        <v>1</v>
      </c>
      <c r="EG530" s="209"/>
      <c r="EH530" s="168">
        <v>3</v>
      </c>
      <c r="EI530" s="25" t="str">
        <f t="shared" si="171"/>
        <v>BPA FPT</v>
      </c>
      <c r="EJ530" s="168">
        <v>6</v>
      </c>
      <c r="EK530" s="25" t="str">
        <f t="shared" si="172"/>
        <v>Central Oregon</v>
      </c>
      <c r="EL530" s="168">
        <v>10</v>
      </c>
      <c r="EM530" s="25" t="str">
        <f t="shared" si="173"/>
        <v>COB</v>
      </c>
      <c r="EN530" s="168">
        <v>21</v>
      </c>
      <c r="EO530" s="25" t="str">
        <f>EO255</f>
        <v>NOB</v>
      </c>
      <c r="EP530" s="168">
        <v>30</v>
      </c>
      <c r="EQ530" s="25" t="str">
        <f>EQ255</f>
        <v>West Main</v>
      </c>
      <c r="ER530" s="31" t="str">
        <f t="shared" si="174"/>
        <v xml:space="preserve"> - </v>
      </c>
    </row>
    <row r="531" spans="1:148" s="22" customFormat="1" hidden="1">
      <c r="A531" s="69"/>
      <c r="C531" s="53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  <c r="EG531" s="107"/>
      <c r="EH531" s="107"/>
      <c r="EI531" s="107"/>
      <c r="EJ531" s="107"/>
      <c r="EK531" s="107"/>
      <c r="EL531" s="107"/>
      <c r="EM531" s="107"/>
      <c r="EN531" s="107"/>
      <c r="EO531" s="107"/>
      <c r="EP531" s="107"/>
      <c r="EQ531" s="107"/>
      <c r="ER531" s="31" t="str">
        <f>ER530</f>
        <v xml:space="preserve"> - </v>
      </c>
    </row>
    <row r="532" spans="1:148" s="22" customFormat="1" ht="15.75" hidden="1">
      <c r="A532" s="20" t="s">
        <v>465</v>
      </c>
      <c r="C532" s="53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G532" s="107"/>
      <c r="EH532" s="107"/>
      <c r="EI532" s="107"/>
      <c r="EJ532" s="107"/>
      <c r="EK532" s="107"/>
      <c r="EL532" s="107"/>
      <c r="EM532" s="107"/>
      <c r="EN532" s="107"/>
      <c r="EO532" s="107"/>
      <c r="EP532" s="107"/>
      <c r="EQ532" s="107"/>
      <c r="ER532" s="31" t="str">
        <f>ER531</f>
        <v xml:space="preserve"> - </v>
      </c>
    </row>
    <row r="533" spans="1:148" hidden="1"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0"/>
      <c r="CG533" s="70"/>
      <c r="CH533" s="70"/>
      <c r="CI533" s="70"/>
      <c r="CJ533" s="70"/>
      <c r="CK533" s="70"/>
      <c r="CL533" s="70"/>
      <c r="CM533" s="70"/>
      <c r="CN533" s="70"/>
      <c r="CO533" s="70"/>
      <c r="CP533" s="70"/>
      <c r="CQ533" s="70"/>
      <c r="CR533" s="70"/>
      <c r="CS533" s="70"/>
      <c r="CT533" s="70"/>
      <c r="CU533" s="70"/>
      <c r="CV533" s="70"/>
      <c r="CW533" s="70"/>
      <c r="CX533" s="70"/>
      <c r="CY533" s="70"/>
      <c r="CZ533" s="70"/>
      <c r="DA533" s="70"/>
      <c r="DB533" s="70"/>
      <c r="DC533" s="70"/>
      <c r="DD533" s="70"/>
      <c r="DE533" s="70"/>
      <c r="DF533" s="70"/>
      <c r="DG533" s="70"/>
      <c r="DH533" s="70"/>
      <c r="DI533" s="70"/>
      <c r="DJ533" s="70"/>
      <c r="DK533" s="70"/>
      <c r="DL533" s="70"/>
      <c r="DM533" s="70"/>
      <c r="DN533" s="70"/>
      <c r="DO533" s="70"/>
      <c r="DP533" s="70"/>
      <c r="DQ533" s="70"/>
      <c r="DR533" s="70"/>
      <c r="DS533" s="70"/>
      <c r="DT533" s="70"/>
      <c r="DU533" s="70"/>
      <c r="DV533" s="70"/>
      <c r="DW533" s="70"/>
      <c r="DX533" s="70"/>
      <c r="DY533" s="70"/>
      <c r="DZ533" s="70"/>
      <c r="EA533" s="70"/>
      <c r="EB533" s="70"/>
      <c r="EC533" s="70"/>
      <c r="ED533" s="70"/>
      <c r="EP533" s="134"/>
      <c r="ER533" s="31" t="str">
        <f>ER532</f>
        <v xml:space="preserve"> - </v>
      </c>
    </row>
    <row r="534" spans="1:148" s="76" customFormat="1" ht="15.75" hidden="1">
      <c r="A534" s="71" t="s">
        <v>511</v>
      </c>
      <c r="B534" s="72"/>
      <c r="C534" s="73"/>
      <c r="D534" s="72"/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  <c r="AA534" s="229"/>
      <c r="AB534" s="229"/>
      <c r="AC534" s="229"/>
      <c r="AD534" s="229"/>
      <c r="AE534" s="229"/>
      <c r="AF534" s="229"/>
      <c r="AG534" s="229"/>
      <c r="AH534" s="229"/>
      <c r="AI534" s="229"/>
      <c r="AJ534" s="229"/>
      <c r="AK534" s="229"/>
      <c r="AL534" s="229"/>
      <c r="AM534" s="229"/>
      <c r="AN534" s="229"/>
      <c r="AO534" s="229"/>
      <c r="AP534" s="229"/>
      <c r="AQ534" s="229"/>
      <c r="AR534" s="229"/>
      <c r="AS534" s="229"/>
      <c r="AT534" s="229"/>
      <c r="AU534" s="229"/>
      <c r="AV534" s="229"/>
      <c r="AW534" s="229"/>
      <c r="AX534" s="229"/>
      <c r="AY534" s="229"/>
      <c r="AZ534" s="229"/>
      <c r="BA534" s="229"/>
      <c r="BB534" s="229"/>
      <c r="BC534" s="229"/>
      <c r="BD534" s="229"/>
      <c r="BE534" s="229"/>
      <c r="BF534" s="229"/>
      <c r="BG534" s="229"/>
      <c r="BH534" s="229"/>
      <c r="BI534" s="229"/>
      <c r="BJ534" s="229"/>
      <c r="BK534" s="229"/>
      <c r="BL534" s="229"/>
      <c r="BM534" s="229"/>
      <c r="BN534" s="229"/>
      <c r="BO534" s="229"/>
      <c r="BP534" s="229"/>
      <c r="BQ534" s="229"/>
      <c r="BR534" s="229"/>
      <c r="BS534" s="229"/>
      <c r="BT534" s="229"/>
      <c r="BU534" s="229"/>
      <c r="BV534" s="229"/>
      <c r="BW534" s="229"/>
      <c r="BX534" s="229"/>
      <c r="BY534" s="229"/>
      <c r="BZ534" s="229"/>
      <c r="CA534" s="229"/>
      <c r="CB534" s="229"/>
      <c r="CC534" s="229"/>
      <c r="CD534" s="229"/>
      <c r="CE534" s="229"/>
      <c r="CF534" s="229"/>
      <c r="CG534" s="229"/>
      <c r="CH534" s="229"/>
      <c r="CI534" s="229"/>
      <c r="CJ534" s="229"/>
      <c r="CK534" s="229"/>
      <c r="CL534" s="229"/>
      <c r="CM534" s="229"/>
      <c r="CN534" s="229"/>
      <c r="CO534" s="229"/>
      <c r="CP534" s="229"/>
      <c r="CQ534" s="229"/>
      <c r="CR534" s="229"/>
      <c r="CS534" s="229"/>
      <c r="CT534" s="229"/>
      <c r="CU534" s="229"/>
      <c r="CV534" s="229"/>
      <c r="CW534" s="229"/>
      <c r="CX534" s="229"/>
      <c r="CY534" s="229"/>
      <c r="CZ534" s="229"/>
      <c r="DA534" s="229"/>
      <c r="DB534" s="229"/>
      <c r="DC534" s="229"/>
      <c r="DD534" s="229"/>
      <c r="DE534" s="229"/>
      <c r="DF534" s="229"/>
      <c r="DG534" s="229"/>
      <c r="DH534" s="229"/>
      <c r="DI534" s="229"/>
      <c r="DJ534" s="229"/>
      <c r="DK534" s="229"/>
      <c r="DL534" s="229"/>
      <c r="DM534" s="229"/>
      <c r="DN534" s="229"/>
      <c r="DO534" s="229"/>
      <c r="DP534" s="229"/>
      <c r="DQ534" s="229"/>
      <c r="DR534" s="229"/>
      <c r="DS534" s="229"/>
      <c r="DT534" s="229"/>
      <c r="DU534" s="229"/>
      <c r="DV534" s="229"/>
      <c r="DW534" s="229"/>
      <c r="DX534" s="229"/>
      <c r="DY534" s="229"/>
      <c r="DZ534" s="229"/>
      <c r="EA534" s="229"/>
      <c r="EB534" s="229"/>
      <c r="EC534" s="229"/>
      <c r="ED534" s="229"/>
      <c r="EE534" s="72"/>
      <c r="EF534" s="72"/>
      <c r="EG534" s="213"/>
      <c r="EH534" s="230"/>
      <c r="EI534" s="230"/>
      <c r="EJ534" s="230"/>
      <c r="EK534" s="72"/>
      <c r="EL534" s="230"/>
      <c r="EM534" s="230"/>
      <c r="EN534" s="230"/>
      <c r="EO534" s="230"/>
      <c r="EP534" s="213"/>
      <c r="EQ534" s="230"/>
      <c r="ER534" s="77"/>
    </row>
    <row r="535" spans="1:148" hidden="1"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0"/>
      <c r="CF535" s="70"/>
      <c r="CG535" s="70"/>
      <c r="CH535" s="70"/>
      <c r="CI535" s="70"/>
      <c r="CJ535" s="70"/>
      <c r="CK535" s="70"/>
      <c r="CL535" s="70"/>
      <c r="CM535" s="70"/>
      <c r="CN535" s="70"/>
      <c r="CO535" s="70"/>
      <c r="CP535" s="70"/>
      <c r="CQ535" s="70"/>
      <c r="CR535" s="70"/>
      <c r="CS535" s="70"/>
      <c r="CT535" s="70"/>
      <c r="CU535" s="70"/>
      <c r="CV535" s="70"/>
      <c r="CW535" s="70"/>
      <c r="CX535" s="70"/>
      <c r="CY535" s="70"/>
      <c r="CZ535" s="70"/>
      <c r="DA535" s="70"/>
      <c r="DB535" s="70"/>
      <c r="DC535" s="70"/>
      <c r="DD535" s="70"/>
      <c r="DE535" s="70"/>
      <c r="DF535" s="70"/>
      <c r="DG535" s="70"/>
      <c r="DH535" s="70"/>
      <c r="DI535" s="70"/>
      <c r="DJ535" s="70"/>
      <c r="DK535" s="70"/>
      <c r="DL535" s="70"/>
      <c r="DM535" s="70"/>
      <c r="DN535" s="70"/>
      <c r="DO535" s="70"/>
      <c r="DP535" s="70"/>
      <c r="DQ535" s="70"/>
      <c r="DR535" s="70"/>
      <c r="DS535" s="70"/>
      <c r="DT535" s="70"/>
      <c r="DU535" s="70"/>
      <c r="DV535" s="70"/>
      <c r="DW535" s="70"/>
      <c r="DX535" s="70"/>
      <c r="DY535" s="70"/>
      <c r="DZ535" s="70"/>
      <c r="EA535" s="70"/>
      <c r="EB535" s="70"/>
      <c r="EC535" s="70"/>
      <c r="ED535" s="70"/>
      <c r="EP535" s="134"/>
    </row>
    <row r="536" spans="1:148" s="100" customFormat="1" hidden="1">
      <c r="A536" s="231"/>
      <c r="C536" s="232"/>
      <c r="D536" s="22"/>
      <c r="E536" s="233"/>
      <c r="F536" s="233"/>
      <c r="G536" s="233"/>
      <c r="H536" s="233"/>
      <c r="I536" s="233"/>
      <c r="J536" s="233"/>
      <c r="K536" s="233"/>
      <c r="L536" s="233"/>
      <c r="M536" s="233"/>
      <c r="N536" s="233"/>
      <c r="O536" s="233"/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  <c r="AA536" s="233"/>
      <c r="AB536" s="233"/>
      <c r="AC536" s="233"/>
      <c r="AD536" s="233"/>
      <c r="AE536" s="233"/>
      <c r="AF536" s="233"/>
      <c r="AG536" s="233"/>
      <c r="AH536" s="233"/>
      <c r="AI536" s="233"/>
      <c r="AJ536" s="233"/>
      <c r="AK536" s="233"/>
      <c r="AL536" s="233"/>
      <c r="AM536" s="233"/>
      <c r="AN536" s="233"/>
      <c r="AO536" s="233"/>
      <c r="AP536" s="233"/>
      <c r="AQ536" s="233"/>
      <c r="AR536" s="233"/>
      <c r="AS536" s="233"/>
      <c r="AT536" s="233"/>
      <c r="AU536" s="233"/>
      <c r="AV536" s="233"/>
      <c r="AW536" s="233"/>
      <c r="AX536" s="233"/>
      <c r="AY536" s="233"/>
      <c r="AZ536" s="233"/>
      <c r="BA536" s="233"/>
      <c r="BB536" s="233"/>
      <c r="BC536" s="23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33"/>
      <c r="CF536" s="233"/>
      <c r="CG536" s="233"/>
      <c r="CH536" s="233"/>
      <c r="CI536" s="233"/>
      <c r="CJ536" s="233"/>
      <c r="CK536" s="233"/>
      <c r="CL536" s="233"/>
      <c r="CM536" s="233"/>
      <c r="CN536" s="233"/>
      <c r="CO536" s="233"/>
      <c r="CP536" s="233"/>
      <c r="CQ536" s="233"/>
      <c r="CR536" s="233"/>
      <c r="CS536" s="233"/>
      <c r="CT536" s="233"/>
      <c r="CU536" s="233"/>
      <c r="CV536" s="233"/>
      <c r="CW536" s="233"/>
      <c r="CX536" s="233"/>
      <c r="CY536" s="233"/>
      <c r="CZ536" s="233"/>
      <c r="DA536" s="233"/>
      <c r="DB536" s="233"/>
      <c r="DC536" s="233"/>
      <c r="DD536" s="233"/>
      <c r="DE536" s="233"/>
      <c r="DF536" s="233"/>
      <c r="DG536" s="233"/>
      <c r="DH536" s="233"/>
      <c r="DI536" s="233"/>
      <c r="DJ536" s="233"/>
      <c r="DK536" s="233"/>
      <c r="DL536" s="233"/>
      <c r="DM536" s="233"/>
      <c r="DN536" s="233"/>
      <c r="DO536" s="233"/>
      <c r="DP536" s="233"/>
      <c r="DQ536" s="233"/>
      <c r="DR536" s="233"/>
      <c r="DS536" s="233"/>
      <c r="DT536" s="233"/>
      <c r="DU536" s="233"/>
      <c r="DV536" s="233"/>
      <c r="DW536" s="233"/>
      <c r="DX536" s="233"/>
      <c r="DY536" s="233"/>
      <c r="DZ536" s="233"/>
      <c r="EA536" s="233"/>
      <c r="EB536" s="233"/>
      <c r="EC536" s="233"/>
      <c r="ED536" s="233"/>
      <c r="EE536" s="9"/>
      <c r="EG536" s="134"/>
      <c r="EH536" s="22"/>
      <c r="EI536" s="22"/>
      <c r="EJ536" s="22"/>
      <c r="EK536" s="22"/>
      <c r="EL536" s="22"/>
      <c r="EM536" s="22"/>
      <c r="EN536" s="22"/>
      <c r="EO536" s="22"/>
      <c r="EP536" s="134"/>
      <c r="EQ536" s="22"/>
    </row>
    <row r="537" spans="1:148" s="102" customFormat="1" hidden="1">
      <c r="A537" s="234"/>
      <c r="C537" s="235"/>
      <c r="D537" s="58"/>
      <c r="E537" s="233"/>
      <c r="F537" s="233"/>
      <c r="G537" s="233"/>
      <c r="H537" s="233"/>
      <c r="I537" s="233"/>
      <c r="J537" s="233"/>
      <c r="K537" s="233"/>
      <c r="L537" s="233"/>
      <c r="M537" s="233"/>
      <c r="N537" s="233"/>
      <c r="O537" s="233"/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/>
      <c r="AA537" s="233"/>
      <c r="AB537" s="233"/>
      <c r="AC537" s="233"/>
      <c r="AD537" s="233"/>
      <c r="AE537" s="233"/>
      <c r="AF537" s="233"/>
      <c r="AG537" s="233"/>
      <c r="AH537" s="233"/>
      <c r="AI537" s="233"/>
      <c r="AJ537" s="233"/>
      <c r="AK537" s="233"/>
      <c r="AL537" s="233"/>
      <c r="AM537" s="233"/>
      <c r="AN537" s="233"/>
      <c r="AO537" s="233"/>
      <c r="AP537" s="233"/>
      <c r="AQ537" s="233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3"/>
      <c r="BB537" s="233"/>
      <c r="BC537" s="23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33"/>
      <c r="CE537" s="233"/>
      <c r="CF537" s="233"/>
      <c r="CG537" s="233"/>
      <c r="CH537" s="233"/>
      <c r="CI537" s="233"/>
      <c r="CJ537" s="233"/>
      <c r="CK537" s="233"/>
      <c r="CL537" s="233"/>
      <c r="CM537" s="233"/>
      <c r="CN537" s="233"/>
      <c r="CO537" s="233"/>
      <c r="CP537" s="233"/>
      <c r="CQ537" s="233"/>
      <c r="CR537" s="233"/>
      <c r="CS537" s="233"/>
      <c r="CT537" s="233"/>
      <c r="CU537" s="233"/>
      <c r="CV537" s="233"/>
      <c r="CW537" s="233"/>
      <c r="CX537" s="233"/>
      <c r="CY537" s="233"/>
      <c r="CZ537" s="233"/>
      <c r="DA537" s="233"/>
      <c r="DB537" s="233"/>
      <c r="DC537" s="233"/>
      <c r="DD537" s="233"/>
      <c r="DE537" s="233"/>
      <c r="DF537" s="233"/>
      <c r="DG537" s="233"/>
      <c r="DH537" s="233"/>
      <c r="DI537" s="233"/>
      <c r="DJ537" s="233"/>
      <c r="DK537" s="233"/>
      <c r="DL537" s="233"/>
      <c r="DM537" s="233"/>
      <c r="DN537" s="233"/>
      <c r="DO537" s="233"/>
      <c r="DP537" s="233"/>
      <c r="DQ537" s="233"/>
      <c r="DR537" s="233"/>
      <c r="DS537" s="233"/>
      <c r="DT537" s="233"/>
      <c r="DU537" s="233"/>
      <c r="DV537" s="233"/>
      <c r="DW537" s="233"/>
      <c r="DX537" s="233"/>
      <c r="DY537" s="233"/>
      <c r="DZ537" s="233"/>
      <c r="EA537" s="233"/>
      <c r="EB537" s="233"/>
      <c r="EC537" s="233"/>
      <c r="ED537" s="233"/>
      <c r="EE537" s="159"/>
      <c r="EG537" s="87"/>
      <c r="EH537" s="202"/>
      <c r="EI537" s="202"/>
      <c r="EJ537" s="202"/>
      <c r="EK537" s="202"/>
      <c r="EL537" s="202"/>
      <c r="EM537" s="202"/>
      <c r="EN537" s="202"/>
      <c r="EO537" s="202"/>
      <c r="EP537" s="87"/>
      <c r="EQ537" s="58"/>
    </row>
    <row r="538" spans="1:148" ht="15.75" hidden="1">
      <c r="E538" s="6"/>
      <c r="F538" s="103"/>
      <c r="G538" s="103"/>
      <c r="H538" s="103"/>
      <c r="I538" s="103"/>
      <c r="J538" s="104"/>
      <c r="K538" s="103"/>
      <c r="L538" s="103"/>
      <c r="M538" s="103"/>
      <c r="N538" s="103"/>
      <c r="O538" s="103"/>
      <c r="P538" s="103"/>
      <c r="Q538" s="103"/>
      <c r="R538" s="236"/>
      <c r="S538" s="103"/>
      <c r="T538" s="103"/>
      <c r="U538" s="103"/>
      <c r="V538" s="103"/>
      <c r="W538" s="104"/>
      <c r="X538" s="103"/>
      <c r="Y538" s="103"/>
      <c r="Z538" s="103"/>
      <c r="AA538" s="103"/>
      <c r="AB538" s="103"/>
      <c r="AC538" s="103"/>
      <c r="AD538" s="103"/>
      <c r="AE538" s="236"/>
      <c r="AF538" s="103"/>
      <c r="AG538" s="103"/>
      <c r="AH538" s="103"/>
      <c r="AI538" s="103"/>
      <c r="AJ538" s="104"/>
      <c r="AK538" s="103"/>
      <c r="AL538" s="103"/>
      <c r="AM538" s="103"/>
      <c r="AN538" s="103"/>
      <c r="AO538" s="103"/>
      <c r="AP538" s="103"/>
      <c r="AQ538" s="103"/>
      <c r="AR538" s="236"/>
      <c r="AS538" s="103"/>
      <c r="AT538" s="103"/>
      <c r="AU538" s="103"/>
      <c r="AV538" s="103"/>
      <c r="AW538" s="104"/>
      <c r="AX538" s="103"/>
      <c r="AY538" s="103"/>
      <c r="AZ538" s="103"/>
      <c r="BA538" s="103"/>
      <c r="BB538" s="103"/>
      <c r="BC538" s="103"/>
      <c r="BD538" s="103"/>
      <c r="BE538" s="236"/>
      <c r="BF538" s="103"/>
      <c r="BG538" s="103"/>
      <c r="BH538" s="103"/>
      <c r="BI538" s="103"/>
      <c r="BJ538" s="104"/>
      <c r="BK538" s="103"/>
      <c r="BL538" s="103"/>
      <c r="BM538" s="103"/>
      <c r="BN538" s="103"/>
      <c r="BO538" s="103"/>
      <c r="BP538" s="103"/>
      <c r="BQ538" s="103"/>
      <c r="BR538" s="236"/>
      <c r="BS538" s="103"/>
      <c r="BT538" s="103"/>
      <c r="BU538" s="103"/>
      <c r="BV538" s="103"/>
      <c r="BW538" s="104"/>
      <c r="BX538" s="103"/>
      <c r="BY538" s="103"/>
      <c r="BZ538" s="103"/>
      <c r="CA538" s="103"/>
      <c r="CB538" s="103"/>
      <c r="CC538" s="103"/>
      <c r="CD538" s="103"/>
      <c r="CE538" s="236"/>
      <c r="CF538" s="103"/>
      <c r="CG538" s="103"/>
      <c r="CH538" s="103"/>
      <c r="CI538" s="103"/>
      <c r="CJ538" s="104"/>
      <c r="CK538" s="103"/>
      <c r="CL538" s="103"/>
      <c r="CM538" s="103"/>
      <c r="CN538" s="103"/>
      <c r="CO538" s="103"/>
      <c r="CP538" s="103"/>
      <c r="CQ538" s="103"/>
      <c r="CR538" s="236"/>
      <c r="CS538" s="103"/>
      <c r="CT538" s="103"/>
      <c r="CU538" s="103"/>
      <c r="CV538" s="103"/>
      <c r="CW538" s="104"/>
      <c r="CX538" s="103"/>
      <c r="CY538" s="103"/>
      <c r="CZ538" s="103"/>
      <c r="DA538" s="103"/>
      <c r="DB538" s="103"/>
      <c r="DC538" s="103"/>
      <c r="DD538" s="103"/>
      <c r="DE538" s="236"/>
      <c r="DF538" s="103"/>
      <c r="DG538" s="103"/>
      <c r="DH538" s="103"/>
      <c r="DI538" s="103"/>
      <c r="DJ538" s="104"/>
      <c r="DK538" s="103"/>
      <c r="DL538" s="103"/>
      <c r="DM538" s="103"/>
      <c r="DN538" s="103"/>
      <c r="DO538" s="103"/>
      <c r="DP538" s="103"/>
      <c r="DQ538" s="103"/>
      <c r="DR538" s="236"/>
      <c r="DS538" s="103"/>
      <c r="DT538" s="103"/>
      <c r="DU538" s="103"/>
      <c r="DV538" s="103"/>
      <c r="DW538" s="104"/>
      <c r="DX538" s="103"/>
      <c r="DY538" s="103"/>
      <c r="DZ538" s="103"/>
      <c r="EA538" s="103"/>
      <c r="EB538" s="103"/>
      <c r="EC538" s="103"/>
      <c r="ED538" s="103"/>
      <c r="EE538" s="105"/>
      <c r="EP538" s="134"/>
    </row>
    <row r="539" spans="1:148" s="2" customFormat="1" hidden="1">
      <c r="C539" s="3"/>
      <c r="D539" s="22"/>
      <c r="EG539" s="134"/>
      <c r="EP539" s="134"/>
      <c r="ER539" s="9"/>
    </row>
    <row r="540" spans="1:148" ht="15.75" hidden="1">
      <c r="A540" s="17" t="s">
        <v>512</v>
      </c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H540" s="2" t="s">
        <v>483</v>
      </c>
      <c r="EJ540" s="2"/>
      <c r="EK540" s="2"/>
      <c r="EL540" s="2"/>
      <c r="EM540" s="2"/>
      <c r="EN540" s="2"/>
      <c r="EO540" s="2"/>
      <c r="EP540" s="134"/>
      <c r="EQ540" s="100"/>
      <c r="ER540" s="9"/>
    </row>
    <row r="541" spans="1:148" hidden="1">
      <c r="C541" s="23" t="str">
        <f t="shared" ref="C541:C551" si="175">C451</f>
        <v>Carbon</v>
      </c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7"/>
      <c r="BL541" s="147"/>
      <c r="BM541" s="147"/>
      <c r="BN541" s="147"/>
      <c r="BO541" s="147"/>
      <c r="BP541" s="147"/>
      <c r="BQ541" s="147"/>
      <c r="BR541" s="147"/>
      <c r="BS541" s="147"/>
      <c r="BT541" s="147"/>
      <c r="BU541" s="147"/>
      <c r="BV541" s="147"/>
      <c r="BW541" s="147"/>
      <c r="BX541" s="147"/>
      <c r="BY541" s="147"/>
      <c r="BZ541" s="147"/>
      <c r="CA541" s="147"/>
      <c r="CB541" s="147"/>
      <c r="CC541" s="147"/>
      <c r="CD541" s="147"/>
      <c r="CE541" s="147"/>
      <c r="CF541" s="147"/>
      <c r="CG541" s="147"/>
      <c r="CH541" s="147"/>
      <c r="CI541" s="147"/>
      <c r="CJ541" s="147"/>
      <c r="CK541" s="147"/>
      <c r="CL541" s="147"/>
      <c r="CM541" s="147"/>
      <c r="CN541" s="147"/>
      <c r="CO541" s="147"/>
      <c r="CP541" s="147"/>
      <c r="CQ541" s="147"/>
      <c r="CR541" s="147"/>
      <c r="CS541" s="147"/>
      <c r="CT541" s="147"/>
      <c r="CU541" s="147"/>
      <c r="CV541" s="147"/>
      <c r="CW541" s="147"/>
      <c r="CX541" s="147"/>
      <c r="CY541" s="147"/>
      <c r="CZ541" s="147"/>
      <c r="DA541" s="147"/>
      <c r="DB541" s="147"/>
      <c r="DC541" s="147"/>
      <c r="DD541" s="147"/>
      <c r="DE541" s="147"/>
      <c r="DF541" s="147"/>
      <c r="DG541" s="147"/>
      <c r="DH541" s="147"/>
      <c r="DI541" s="147"/>
      <c r="DJ541" s="147"/>
      <c r="DK541" s="147"/>
      <c r="DL541" s="147"/>
      <c r="DM541" s="147"/>
      <c r="DN541" s="147"/>
      <c r="DO541" s="147"/>
      <c r="DP541" s="147"/>
      <c r="DQ541" s="147"/>
      <c r="DR541" s="147"/>
      <c r="DS541" s="147"/>
      <c r="DT541" s="147"/>
      <c r="DU541" s="147"/>
      <c r="DV541" s="147"/>
      <c r="DW541" s="147"/>
      <c r="DX541" s="147"/>
      <c r="DY541" s="147"/>
      <c r="DZ541" s="147"/>
      <c r="EA541" s="147"/>
      <c r="EB541" s="147"/>
      <c r="EC541" s="147"/>
      <c r="ED541" s="147"/>
      <c r="EH541" s="168">
        <f t="shared" ref="EH541:EI551" si="176">EH192</f>
        <v>2</v>
      </c>
      <c r="EI541" s="22" t="str">
        <f t="shared" si="176"/>
        <v>Carbon</v>
      </c>
      <c r="EJ541" s="2"/>
      <c r="EK541" s="2"/>
      <c r="EL541" s="2"/>
      <c r="EM541" s="2"/>
      <c r="EN541" s="2"/>
      <c r="EO541" s="2"/>
      <c r="EP541" s="134"/>
      <c r="ER541" s="31" t="str">
        <f>IF($C$192=C541,$ER$192,"Row mis-match")</f>
        <v xml:space="preserve"> - </v>
      </c>
    </row>
    <row r="542" spans="1:148" hidden="1">
      <c r="C542" s="23" t="str">
        <f t="shared" si="175"/>
        <v>Cholla</v>
      </c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7"/>
      <c r="BL542" s="147"/>
      <c r="BM542" s="147"/>
      <c r="BN542" s="147"/>
      <c r="BO542" s="147"/>
      <c r="BP542" s="147"/>
      <c r="BQ542" s="147"/>
      <c r="BR542" s="147"/>
      <c r="BS542" s="147"/>
      <c r="BT542" s="147"/>
      <c r="BU542" s="147"/>
      <c r="BV542" s="147"/>
      <c r="BW542" s="147"/>
      <c r="BX542" s="147"/>
      <c r="BY542" s="147"/>
      <c r="BZ542" s="147"/>
      <c r="CA542" s="147"/>
      <c r="CB542" s="147"/>
      <c r="CC542" s="147"/>
      <c r="CD542" s="147"/>
      <c r="CE542" s="147"/>
      <c r="CF542" s="147"/>
      <c r="CG542" s="147"/>
      <c r="CH542" s="147"/>
      <c r="CI542" s="147"/>
      <c r="CJ542" s="147"/>
      <c r="CK542" s="147"/>
      <c r="CL542" s="147"/>
      <c r="CM542" s="147"/>
      <c r="CN542" s="147"/>
      <c r="CO542" s="147"/>
      <c r="CP542" s="147"/>
      <c r="CQ542" s="147"/>
      <c r="CR542" s="147"/>
      <c r="CS542" s="147"/>
      <c r="CT542" s="147"/>
      <c r="CU542" s="147"/>
      <c r="CV542" s="147"/>
      <c r="CW542" s="147"/>
      <c r="CX542" s="147"/>
      <c r="CY542" s="147"/>
      <c r="CZ542" s="147"/>
      <c r="DA542" s="147"/>
      <c r="DB542" s="147"/>
      <c r="DC542" s="147"/>
      <c r="DD542" s="147"/>
      <c r="DE542" s="147"/>
      <c r="DF542" s="147"/>
      <c r="DG542" s="147"/>
      <c r="DH542" s="147"/>
      <c r="DI542" s="147"/>
      <c r="DJ542" s="147"/>
      <c r="DK542" s="147"/>
      <c r="DL542" s="147"/>
      <c r="DM542" s="147"/>
      <c r="DN542" s="147"/>
      <c r="DO542" s="147"/>
      <c r="DP542" s="147"/>
      <c r="DQ542" s="147"/>
      <c r="DR542" s="147"/>
      <c r="DS542" s="147"/>
      <c r="DT542" s="147"/>
      <c r="DU542" s="147"/>
      <c r="DV542" s="147"/>
      <c r="DW542" s="147"/>
      <c r="DX542" s="147"/>
      <c r="DY542" s="147"/>
      <c r="DZ542" s="147"/>
      <c r="EA542" s="147"/>
      <c r="EB542" s="147"/>
      <c r="EC542" s="147"/>
      <c r="ED542" s="147"/>
      <c r="EH542" s="168">
        <f t="shared" si="176"/>
        <v>4</v>
      </c>
      <c r="EI542" s="22" t="str">
        <f t="shared" si="176"/>
        <v>Cholla</v>
      </c>
      <c r="EJ542" s="2"/>
      <c r="EK542" s="2"/>
      <c r="EL542" s="2"/>
      <c r="EM542" s="2"/>
      <c r="EN542" s="2"/>
      <c r="EO542" s="2"/>
      <c r="EP542" s="134"/>
      <c r="ER542" s="31" t="str">
        <f>IF($C$193=C542,$ER$193,"Row mis-match")</f>
        <v xml:space="preserve"> - </v>
      </c>
    </row>
    <row r="543" spans="1:148" hidden="1">
      <c r="C543" s="23" t="str">
        <f t="shared" si="175"/>
        <v>Colstrip</v>
      </c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7"/>
      <c r="BL543" s="147"/>
      <c r="BM543" s="147"/>
      <c r="BN543" s="147"/>
      <c r="BO543" s="147"/>
      <c r="BP543" s="147"/>
      <c r="BQ543" s="147"/>
      <c r="BR543" s="147"/>
      <c r="BS543" s="147"/>
      <c r="BT543" s="147"/>
      <c r="BU543" s="147"/>
      <c r="BV543" s="147"/>
      <c r="BW543" s="147"/>
      <c r="BX543" s="147"/>
      <c r="BY543" s="147"/>
      <c r="BZ543" s="147"/>
      <c r="CA543" s="147"/>
      <c r="CB543" s="147"/>
      <c r="CC543" s="147"/>
      <c r="CD543" s="147"/>
      <c r="CE543" s="147"/>
      <c r="CF543" s="147"/>
      <c r="CG543" s="147"/>
      <c r="CH543" s="147"/>
      <c r="CI543" s="147"/>
      <c r="CJ543" s="147"/>
      <c r="CK543" s="147"/>
      <c r="CL543" s="147"/>
      <c r="CM543" s="147"/>
      <c r="CN543" s="147"/>
      <c r="CO543" s="147"/>
      <c r="CP543" s="147"/>
      <c r="CQ543" s="147"/>
      <c r="CR543" s="147"/>
      <c r="CS543" s="147"/>
      <c r="CT543" s="147"/>
      <c r="CU543" s="147"/>
      <c r="CV543" s="147"/>
      <c r="CW543" s="147"/>
      <c r="CX543" s="147"/>
      <c r="CY543" s="147"/>
      <c r="CZ543" s="147"/>
      <c r="DA543" s="147"/>
      <c r="DB543" s="147"/>
      <c r="DC543" s="147"/>
      <c r="DD543" s="147"/>
      <c r="DE543" s="147"/>
      <c r="DF543" s="147"/>
      <c r="DG543" s="147"/>
      <c r="DH543" s="147"/>
      <c r="DI543" s="147"/>
      <c r="DJ543" s="147"/>
      <c r="DK543" s="147"/>
      <c r="DL543" s="147"/>
      <c r="DM543" s="147"/>
      <c r="DN543" s="147"/>
      <c r="DO543" s="147"/>
      <c r="DP543" s="147"/>
      <c r="DQ543" s="147"/>
      <c r="DR543" s="147"/>
      <c r="DS543" s="147"/>
      <c r="DT543" s="147"/>
      <c r="DU543" s="147"/>
      <c r="DV543" s="147"/>
      <c r="DW543" s="147"/>
      <c r="DX543" s="147"/>
      <c r="DY543" s="147"/>
      <c r="DZ543" s="147"/>
      <c r="EA543" s="147"/>
      <c r="EB543" s="147"/>
      <c r="EC543" s="147"/>
      <c r="ED543" s="147"/>
      <c r="EH543" s="168">
        <f t="shared" si="176"/>
        <v>6</v>
      </c>
      <c r="EI543" s="22" t="str">
        <f t="shared" si="176"/>
        <v>Colstrip</v>
      </c>
      <c r="EJ543" s="2"/>
      <c r="EK543" s="2"/>
      <c r="EL543" s="2"/>
      <c r="EM543" s="2"/>
      <c r="EN543" s="2"/>
      <c r="EO543" s="2"/>
      <c r="EP543" s="134"/>
      <c r="ER543" s="31" t="str">
        <f>IF($C$194=C543,$ER$194,"Row mis-match")</f>
        <v xml:space="preserve"> - </v>
      </c>
    </row>
    <row r="544" spans="1:148" hidden="1">
      <c r="C544" s="23" t="str">
        <f t="shared" si="175"/>
        <v>Craig</v>
      </c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7"/>
      <c r="BL544" s="147"/>
      <c r="BM544" s="147"/>
      <c r="BN544" s="147"/>
      <c r="BO544" s="147"/>
      <c r="BP544" s="147"/>
      <c r="BQ544" s="147"/>
      <c r="BR544" s="147"/>
      <c r="BS544" s="147"/>
      <c r="BT544" s="147"/>
      <c r="BU544" s="147"/>
      <c r="BV544" s="147"/>
      <c r="BW544" s="147"/>
      <c r="BX544" s="147"/>
      <c r="BY544" s="147"/>
      <c r="BZ544" s="147"/>
      <c r="CA544" s="147"/>
      <c r="CB544" s="147"/>
      <c r="CC544" s="147"/>
      <c r="CD544" s="147"/>
      <c r="CE544" s="147"/>
      <c r="CF544" s="147"/>
      <c r="CG544" s="147"/>
      <c r="CH544" s="147"/>
      <c r="CI544" s="147"/>
      <c r="CJ544" s="147"/>
      <c r="CK544" s="147"/>
      <c r="CL544" s="147"/>
      <c r="CM544" s="147"/>
      <c r="CN544" s="147"/>
      <c r="CO544" s="147"/>
      <c r="CP544" s="147"/>
      <c r="CQ544" s="147"/>
      <c r="CR544" s="147"/>
      <c r="CS544" s="147"/>
      <c r="CT544" s="147"/>
      <c r="CU544" s="147"/>
      <c r="CV544" s="147"/>
      <c r="CW544" s="147"/>
      <c r="CX544" s="147"/>
      <c r="CY544" s="147"/>
      <c r="CZ544" s="147"/>
      <c r="DA544" s="147"/>
      <c r="DB544" s="147"/>
      <c r="DC544" s="147"/>
      <c r="DD544" s="147"/>
      <c r="DE544" s="147"/>
      <c r="DF544" s="147"/>
      <c r="DG544" s="147"/>
      <c r="DH544" s="147"/>
      <c r="DI544" s="147"/>
      <c r="DJ544" s="147"/>
      <c r="DK544" s="147"/>
      <c r="DL544" s="147"/>
      <c r="DM544" s="147"/>
      <c r="DN544" s="147"/>
      <c r="DO544" s="147"/>
      <c r="DP544" s="147"/>
      <c r="DQ544" s="147"/>
      <c r="DR544" s="147"/>
      <c r="DS544" s="147"/>
      <c r="DT544" s="147"/>
      <c r="DU544" s="147"/>
      <c r="DV544" s="147"/>
      <c r="DW544" s="147"/>
      <c r="DX544" s="147"/>
      <c r="DY544" s="147"/>
      <c r="DZ544" s="147"/>
      <c r="EA544" s="147"/>
      <c r="EB544" s="147"/>
      <c r="EC544" s="147"/>
      <c r="ED544" s="147"/>
      <c r="EH544" s="168">
        <f t="shared" si="176"/>
        <v>7</v>
      </c>
      <c r="EI544" s="22" t="str">
        <f t="shared" si="176"/>
        <v>Craig</v>
      </c>
      <c r="EJ544" s="2"/>
      <c r="EK544" s="2"/>
      <c r="EL544" s="2"/>
      <c r="EM544" s="2"/>
      <c r="EN544" s="2"/>
      <c r="EO544" s="2"/>
      <c r="EP544" s="134"/>
      <c r="ER544" s="31" t="str">
        <f>IF($C$195=C544,$ER$195,"Row mis-match")</f>
        <v xml:space="preserve"> - </v>
      </c>
    </row>
    <row r="545" spans="3:148" hidden="1">
      <c r="C545" s="23" t="str">
        <f t="shared" si="175"/>
        <v>Dave Johnston</v>
      </c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  <c r="BM545" s="147"/>
      <c r="BN545" s="147"/>
      <c r="BO545" s="147"/>
      <c r="BP545" s="147"/>
      <c r="BQ545" s="147"/>
      <c r="BR545" s="147"/>
      <c r="BS545" s="147"/>
      <c r="BT545" s="147"/>
      <c r="BU545" s="147"/>
      <c r="BV545" s="147"/>
      <c r="BW545" s="147"/>
      <c r="BX545" s="147"/>
      <c r="BY545" s="147"/>
      <c r="BZ545" s="147"/>
      <c r="CA545" s="147"/>
      <c r="CB545" s="147"/>
      <c r="CC545" s="147"/>
      <c r="CD545" s="147"/>
      <c r="CE545" s="147"/>
      <c r="CF545" s="147"/>
      <c r="CG545" s="147"/>
      <c r="CH545" s="147"/>
      <c r="CI545" s="147"/>
      <c r="CJ545" s="147"/>
      <c r="CK545" s="147"/>
      <c r="CL545" s="147"/>
      <c r="CM545" s="147"/>
      <c r="CN545" s="147"/>
      <c r="CO545" s="147"/>
      <c r="CP545" s="147"/>
      <c r="CQ545" s="147"/>
      <c r="CR545" s="147"/>
      <c r="CS545" s="147"/>
      <c r="CT545" s="147"/>
      <c r="CU545" s="147"/>
      <c r="CV545" s="147"/>
      <c r="CW545" s="147"/>
      <c r="CX545" s="147"/>
      <c r="CY545" s="147"/>
      <c r="CZ545" s="147"/>
      <c r="DA545" s="147"/>
      <c r="DB545" s="147"/>
      <c r="DC545" s="147"/>
      <c r="DD545" s="147"/>
      <c r="DE545" s="147"/>
      <c r="DF545" s="147"/>
      <c r="DG545" s="147"/>
      <c r="DH545" s="147"/>
      <c r="DI545" s="147"/>
      <c r="DJ545" s="147"/>
      <c r="DK545" s="147"/>
      <c r="DL545" s="147"/>
      <c r="DM545" s="147"/>
      <c r="DN545" s="147"/>
      <c r="DO545" s="147"/>
      <c r="DP545" s="147"/>
      <c r="DQ545" s="147"/>
      <c r="DR545" s="147"/>
      <c r="DS545" s="147"/>
      <c r="DT545" s="147"/>
      <c r="DU545" s="147"/>
      <c r="DV545" s="147"/>
      <c r="DW545" s="147"/>
      <c r="DX545" s="147"/>
      <c r="DY545" s="147"/>
      <c r="DZ545" s="147"/>
      <c r="EA545" s="147"/>
      <c r="EB545" s="147"/>
      <c r="EC545" s="147"/>
      <c r="ED545" s="147"/>
      <c r="EH545" s="168">
        <f t="shared" si="176"/>
        <v>9</v>
      </c>
      <c r="EI545" s="22" t="str">
        <f t="shared" si="176"/>
        <v>Dave Johnston</v>
      </c>
      <c r="EJ545" s="2"/>
      <c r="EK545" s="2"/>
      <c r="EL545" s="2"/>
      <c r="EM545" s="2"/>
      <c r="EN545" s="2"/>
      <c r="EO545" s="2"/>
      <c r="EP545" s="134"/>
      <c r="ER545" s="31" t="str">
        <f>IF($C$196=C545,$ER$196,"Row mis-match")</f>
        <v xml:space="preserve"> - </v>
      </c>
    </row>
    <row r="546" spans="3:148" hidden="1">
      <c r="C546" s="23" t="str">
        <f t="shared" si="175"/>
        <v>Hayden</v>
      </c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7"/>
      <c r="BL546" s="147"/>
      <c r="BM546" s="147"/>
      <c r="BN546" s="147"/>
      <c r="BO546" s="147"/>
      <c r="BP546" s="147"/>
      <c r="BQ546" s="147"/>
      <c r="BR546" s="147"/>
      <c r="BS546" s="147"/>
      <c r="BT546" s="147"/>
      <c r="BU546" s="147"/>
      <c r="BV546" s="147"/>
      <c r="BW546" s="147"/>
      <c r="BX546" s="147"/>
      <c r="BY546" s="147"/>
      <c r="BZ546" s="147"/>
      <c r="CA546" s="147"/>
      <c r="CB546" s="147"/>
      <c r="CC546" s="147"/>
      <c r="CD546" s="147"/>
      <c r="CE546" s="147"/>
      <c r="CF546" s="147"/>
      <c r="CG546" s="147"/>
      <c r="CH546" s="147"/>
      <c r="CI546" s="147"/>
      <c r="CJ546" s="147"/>
      <c r="CK546" s="147"/>
      <c r="CL546" s="147"/>
      <c r="CM546" s="147"/>
      <c r="CN546" s="147"/>
      <c r="CO546" s="147"/>
      <c r="CP546" s="147"/>
      <c r="CQ546" s="147"/>
      <c r="CR546" s="147"/>
      <c r="CS546" s="147"/>
      <c r="CT546" s="147"/>
      <c r="CU546" s="147"/>
      <c r="CV546" s="147"/>
      <c r="CW546" s="147"/>
      <c r="CX546" s="147"/>
      <c r="CY546" s="147"/>
      <c r="CZ546" s="147"/>
      <c r="DA546" s="147"/>
      <c r="DB546" s="147"/>
      <c r="DC546" s="147"/>
      <c r="DD546" s="147"/>
      <c r="DE546" s="147"/>
      <c r="DF546" s="147"/>
      <c r="DG546" s="147"/>
      <c r="DH546" s="147"/>
      <c r="DI546" s="147"/>
      <c r="DJ546" s="147"/>
      <c r="DK546" s="147"/>
      <c r="DL546" s="147"/>
      <c r="DM546" s="147"/>
      <c r="DN546" s="147"/>
      <c r="DO546" s="147"/>
      <c r="DP546" s="147"/>
      <c r="DQ546" s="147"/>
      <c r="DR546" s="147"/>
      <c r="DS546" s="147"/>
      <c r="DT546" s="147"/>
      <c r="DU546" s="147"/>
      <c r="DV546" s="147"/>
      <c r="DW546" s="147"/>
      <c r="DX546" s="147"/>
      <c r="DY546" s="147"/>
      <c r="DZ546" s="147"/>
      <c r="EA546" s="147"/>
      <c r="EB546" s="147"/>
      <c r="EC546" s="147"/>
      <c r="ED546" s="147"/>
      <c r="EH546" s="168">
        <f t="shared" si="176"/>
        <v>12</v>
      </c>
      <c r="EI546" s="22" t="str">
        <f t="shared" si="176"/>
        <v>Hayden</v>
      </c>
      <c r="EJ546" s="2"/>
      <c r="EK546" s="2"/>
      <c r="EL546" s="2"/>
      <c r="EM546" s="2"/>
      <c r="EN546" s="2"/>
      <c r="EO546" s="2"/>
      <c r="EP546" s="134"/>
      <c r="ER546" s="31" t="str">
        <f>IF($C$197=C546,$ER$197,"Row mis-match")</f>
        <v xml:space="preserve"> - </v>
      </c>
    </row>
    <row r="547" spans="3:148" hidden="1">
      <c r="C547" s="23" t="str">
        <f t="shared" si="175"/>
        <v>Hunter</v>
      </c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  <c r="BM547" s="147"/>
      <c r="BN547" s="147"/>
      <c r="BO547" s="147"/>
      <c r="BP547" s="147"/>
      <c r="BQ547" s="147"/>
      <c r="BR547" s="147"/>
      <c r="BS547" s="147"/>
      <c r="BT547" s="147"/>
      <c r="BU547" s="147"/>
      <c r="BV547" s="147"/>
      <c r="BW547" s="147"/>
      <c r="BX547" s="147"/>
      <c r="BY547" s="147"/>
      <c r="BZ547" s="147"/>
      <c r="CA547" s="147"/>
      <c r="CB547" s="147"/>
      <c r="CC547" s="147"/>
      <c r="CD547" s="147"/>
      <c r="CE547" s="147"/>
      <c r="CF547" s="147"/>
      <c r="CG547" s="147"/>
      <c r="CH547" s="147"/>
      <c r="CI547" s="147"/>
      <c r="CJ547" s="147"/>
      <c r="CK547" s="147"/>
      <c r="CL547" s="147"/>
      <c r="CM547" s="147"/>
      <c r="CN547" s="147"/>
      <c r="CO547" s="147"/>
      <c r="CP547" s="147"/>
      <c r="CQ547" s="147"/>
      <c r="CR547" s="147"/>
      <c r="CS547" s="147"/>
      <c r="CT547" s="147"/>
      <c r="CU547" s="147"/>
      <c r="CV547" s="147"/>
      <c r="CW547" s="147"/>
      <c r="CX547" s="147"/>
      <c r="CY547" s="147"/>
      <c r="CZ547" s="147"/>
      <c r="DA547" s="147"/>
      <c r="DB547" s="147"/>
      <c r="DC547" s="147"/>
      <c r="DD547" s="147"/>
      <c r="DE547" s="147"/>
      <c r="DF547" s="147"/>
      <c r="DG547" s="147"/>
      <c r="DH547" s="147"/>
      <c r="DI547" s="147"/>
      <c r="DJ547" s="147"/>
      <c r="DK547" s="147"/>
      <c r="DL547" s="147"/>
      <c r="DM547" s="147"/>
      <c r="DN547" s="147"/>
      <c r="DO547" s="147"/>
      <c r="DP547" s="147"/>
      <c r="DQ547" s="147"/>
      <c r="DR547" s="147"/>
      <c r="DS547" s="147"/>
      <c r="DT547" s="147"/>
      <c r="DU547" s="147"/>
      <c r="DV547" s="147"/>
      <c r="DW547" s="147"/>
      <c r="DX547" s="147"/>
      <c r="DY547" s="147"/>
      <c r="DZ547" s="147"/>
      <c r="EA547" s="147"/>
      <c r="EB547" s="147"/>
      <c r="EC547" s="147"/>
      <c r="ED547" s="147"/>
      <c r="EH547" s="168">
        <f t="shared" si="176"/>
        <v>14</v>
      </c>
      <c r="EI547" s="22" t="str">
        <f t="shared" si="176"/>
        <v>Hunter</v>
      </c>
      <c r="EJ547" s="2"/>
      <c r="EK547" s="2"/>
      <c r="EL547" s="2"/>
      <c r="EM547" s="2"/>
      <c r="EN547" s="2"/>
      <c r="EO547" s="2"/>
      <c r="EP547" s="134"/>
      <c r="ER547" s="31" t="str">
        <f>IF($C$198=C547,$ER$198,"Row mis-match")</f>
        <v xml:space="preserve"> - </v>
      </c>
    </row>
    <row r="548" spans="3:148" hidden="1">
      <c r="C548" s="23" t="str">
        <f t="shared" si="175"/>
        <v>Huntington</v>
      </c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  <c r="BM548" s="147"/>
      <c r="BN548" s="147"/>
      <c r="BO548" s="147"/>
      <c r="BP548" s="147"/>
      <c r="BQ548" s="147"/>
      <c r="BR548" s="147"/>
      <c r="BS548" s="147"/>
      <c r="BT548" s="147"/>
      <c r="BU548" s="147"/>
      <c r="BV548" s="147"/>
      <c r="BW548" s="147"/>
      <c r="BX548" s="147"/>
      <c r="BY548" s="147"/>
      <c r="BZ548" s="147"/>
      <c r="CA548" s="147"/>
      <c r="CB548" s="147"/>
      <c r="CC548" s="147"/>
      <c r="CD548" s="147"/>
      <c r="CE548" s="147"/>
      <c r="CF548" s="147"/>
      <c r="CG548" s="147"/>
      <c r="CH548" s="147"/>
      <c r="CI548" s="147"/>
      <c r="CJ548" s="147"/>
      <c r="CK548" s="147"/>
      <c r="CL548" s="147"/>
      <c r="CM548" s="147"/>
      <c r="CN548" s="147"/>
      <c r="CO548" s="147"/>
      <c r="CP548" s="147"/>
      <c r="CQ548" s="147"/>
      <c r="CR548" s="147"/>
      <c r="CS548" s="147"/>
      <c r="CT548" s="147"/>
      <c r="CU548" s="147"/>
      <c r="CV548" s="147"/>
      <c r="CW548" s="147"/>
      <c r="CX548" s="147"/>
      <c r="CY548" s="147"/>
      <c r="CZ548" s="147"/>
      <c r="DA548" s="147"/>
      <c r="DB548" s="147"/>
      <c r="DC548" s="147"/>
      <c r="DD548" s="147"/>
      <c r="DE548" s="147"/>
      <c r="DF548" s="147"/>
      <c r="DG548" s="147"/>
      <c r="DH548" s="147"/>
      <c r="DI548" s="147"/>
      <c r="DJ548" s="147"/>
      <c r="DK548" s="147"/>
      <c r="DL548" s="147"/>
      <c r="DM548" s="147"/>
      <c r="DN548" s="147"/>
      <c r="DO548" s="147"/>
      <c r="DP548" s="147"/>
      <c r="DQ548" s="147"/>
      <c r="DR548" s="147"/>
      <c r="DS548" s="147"/>
      <c r="DT548" s="147"/>
      <c r="DU548" s="147"/>
      <c r="DV548" s="147"/>
      <c r="DW548" s="147"/>
      <c r="DX548" s="147"/>
      <c r="DY548" s="147"/>
      <c r="DZ548" s="147"/>
      <c r="EA548" s="147"/>
      <c r="EB548" s="147"/>
      <c r="EC548" s="147"/>
      <c r="ED548" s="147"/>
      <c r="EH548" s="168">
        <f t="shared" si="176"/>
        <v>15</v>
      </c>
      <c r="EI548" s="22" t="str">
        <f t="shared" si="176"/>
        <v>Huntington</v>
      </c>
      <c r="EJ548" s="2"/>
      <c r="EK548" s="2"/>
      <c r="EL548" s="2"/>
      <c r="EM548" s="2"/>
      <c r="EN548" s="2"/>
      <c r="EO548" s="2"/>
      <c r="EP548" s="134"/>
      <c r="ER548" s="31" t="str">
        <f>IF($C$199=C548,$ER$199,"Row mis-match")</f>
        <v xml:space="preserve"> - </v>
      </c>
    </row>
    <row r="549" spans="3:148" hidden="1">
      <c r="C549" s="23" t="str">
        <f t="shared" si="175"/>
        <v>Jim Bridger</v>
      </c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47"/>
      <c r="BN549" s="147"/>
      <c r="BO549" s="147"/>
      <c r="BP549" s="147"/>
      <c r="BQ549" s="147"/>
      <c r="BR549" s="147"/>
      <c r="BS549" s="147"/>
      <c r="BT549" s="147"/>
      <c r="BU549" s="147"/>
      <c r="BV549" s="147"/>
      <c r="BW549" s="147"/>
      <c r="BX549" s="147"/>
      <c r="BY549" s="147"/>
      <c r="BZ549" s="147"/>
      <c r="CA549" s="147"/>
      <c r="CB549" s="147"/>
      <c r="CC549" s="147"/>
      <c r="CD549" s="147"/>
      <c r="CE549" s="147"/>
      <c r="CF549" s="147"/>
      <c r="CG549" s="147"/>
      <c r="CH549" s="147"/>
      <c r="CI549" s="147"/>
      <c r="CJ549" s="147"/>
      <c r="CK549" s="147"/>
      <c r="CL549" s="147"/>
      <c r="CM549" s="147"/>
      <c r="CN549" s="147"/>
      <c r="CO549" s="147"/>
      <c r="CP549" s="147"/>
      <c r="CQ549" s="147"/>
      <c r="CR549" s="147"/>
      <c r="CS549" s="147"/>
      <c r="CT549" s="147"/>
      <c r="CU549" s="147"/>
      <c r="CV549" s="147"/>
      <c r="CW549" s="147"/>
      <c r="CX549" s="147"/>
      <c r="CY549" s="147"/>
      <c r="CZ549" s="147"/>
      <c r="DA549" s="147"/>
      <c r="DB549" s="147"/>
      <c r="DC549" s="147"/>
      <c r="DD549" s="147"/>
      <c r="DE549" s="147"/>
      <c r="DF549" s="147"/>
      <c r="DG549" s="147"/>
      <c r="DH549" s="147"/>
      <c r="DI549" s="147"/>
      <c r="DJ549" s="147"/>
      <c r="DK549" s="147"/>
      <c r="DL549" s="147"/>
      <c r="DM549" s="147"/>
      <c r="DN549" s="147"/>
      <c r="DO549" s="147"/>
      <c r="DP549" s="147"/>
      <c r="DQ549" s="147"/>
      <c r="DR549" s="147"/>
      <c r="DS549" s="147"/>
      <c r="DT549" s="147"/>
      <c r="DU549" s="147"/>
      <c r="DV549" s="147"/>
      <c r="DW549" s="147"/>
      <c r="DX549" s="147"/>
      <c r="DY549" s="147"/>
      <c r="DZ549" s="147"/>
      <c r="EA549" s="147"/>
      <c r="EB549" s="147"/>
      <c r="EC549" s="147"/>
      <c r="ED549" s="147"/>
      <c r="EH549" s="168">
        <f t="shared" si="176"/>
        <v>19</v>
      </c>
      <c r="EI549" s="22" t="str">
        <f t="shared" si="176"/>
        <v>Jim Bridger</v>
      </c>
      <c r="EJ549" s="2"/>
      <c r="EK549" s="2"/>
      <c r="EL549" s="2"/>
      <c r="EM549" s="2"/>
      <c r="EN549" s="2"/>
      <c r="EO549" s="2"/>
      <c r="EP549" s="134"/>
      <c r="ER549" s="31" t="str">
        <f>IF($C$200=C549,$ER$200,"Row mis-match")</f>
        <v xml:space="preserve"> - </v>
      </c>
    </row>
    <row r="550" spans="3:148" hidden="1">
      <c r="C550" s="23" t="str">
        <f t="shared" si="175"/>
        <v>Naughton</v>
      </c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47"/>
      <c r="BN550" s="147"/>
      <c r="BO550" s="147"/>
      <c r="BP550" s="147"/>
      <c r="BQ550" s="147"/>
      <c r="BR550" s="147"/>
      <c r="BS550" s="147"/>
      <c r="BT550" s="147"/>
      <c r="BU550" s="147"/>
      <c r="BV550" s="147"/>
      <c r="BW550" s="147"/>
      <c r="BX550" s="147"/>
      <c r="BY550" s="147"/>
      <c r="BZ550" s="147"/>
      <c r="CA550" s="147"/>
      <c r="CB550" s="147"/>
      <c r="CC550" s="147"/>
      <c r="CD550" s="147"/>
      <c r="CE550" s="147"/>
      <c r="CF550" s="147"/>
      <c r="CG550" s="147"/>
      <c r="CH550" s="147"/>
      <c r="CI550" s="147"/>
      <c r="CJ550" s="147"/>
      <c r="CK550" s="147"/>
      <c r="CL550" s="147"/>
      <c r="CM550" s="147"/>
      <c r="CN550" s="147"/>
      <c r="CO550" s="147"/>
      <c r="CP550" s="147"/>
      <c r="CQ550" s="147"/>
      <c r="CR550" s="147"/>
      <c r="CS550" s="147"/>
      <c r="CT550" s="147"/>
      <c r="CU550" s="147"/>
      <c r="CV550" s="147"/>
      <c r="CW550" s="147"/>
      <c r="CX550" s="147"/>
      <c r="CY550" s="147"/>
      <c r="CZ550" s="147"/>
      <c r="DA550" s="147"/>
      <c r="DB550" s="147"/>
      <c r="DC550" s="147"/>
      <c r="DD550" s="147"/>
      <c r="DE550" s="147"/>
      <c r="DF550" s="147"/>
      <c r="DG550" s="147"/>
      <c r="DH550" s="147"/>
      <c r="DI550" s="147"/>
      <c r="DJ550" s="147"/>
      <c r="DK550" s="147"/>
      <c r="DL550" s="147"/>
      <c r="DM550" s="147"/>
      <c r="DN550" s="147"/>
      <c r="DO550" s="147"/>
      <c r="DP550" s="147"/>
      <c r="DQ550" s="147"/>
      <c r="DR550" s="147"/>
      <c r="DS550" s="147"/>
      <c r="DT550" s="147"/>
      <c r="DU550" s="147"/>
      <c r="DV550" s="147"/>
      <c r="DW550" s="147"/>
      <c r="DX550" s="147"/>
      <c r="DY550" s="147"/>
      <c r="DZ550" s="147"/>
      <c r="EA550" s="147"/>
      <c r="EB550" s="147"/>
      <c r="EC550" s="147"/>
      <c r="ED550" s="147"/>
      <c r="EH550" s="168">
        <f t="shared" si="176"/>
        <v>22</v>
      </c>
      <c r="EI550" s="22" t="str">
        <f t="shared" si="176"/>
        <v>Naughton</v>
      </c>
      <c r="EJ550" s="2"/>
      <c r="EK550" s="2"/>
      <c r="EL550" s="2"/>
      <c r="EM550" s="2"/>
      <c r="EN550" s="2"/>
      <c r="EO550" s="2"/>
      <c r="EP550" s="134"/>
      <c r="ER550" s="31" t="str">
        <f>IF($C$201=C550,$ER$201,"Row mis-match")</f>
        <v xml:space="preserve"> - </v>
      </c>
    </row>
    <row r="551" spans="3:148" hidden="1">
      <c r="C551" s="23" t="str">
        <f t="shared" si="175"/>
        <v>Wyodak</v>
      </c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47"/>
      <c r="BN551" s="147"/>
      <c r="BO551" s="147"/>
      <c r="BP551" s="147"/>
      <c r="BQ551" s="147"/>
      <c r="BR551" s="147"/>
      <c r="BS551" s="147"/>
      <c r="BT551" s="147"/>
      <c r="BU551" s="147"/>
      <c r="BV551" s="147"/>
      <c r="BW551" s="147"/>
      <c r="BX551" s="147"/>
      <c r="BY551" s="147"/>
      <c r="BZ551" s="147"/>
      <c r="CA551" s="147"/>
      <c r="CB551" s="147"/>
      <c r="CC551" s="147"/>
      <c r="CD551" s="147"/>
      <c r="CE551" s="147"/>
      <c r="CF551" s="147"/>
      <c r="CG551" s="147"/>
      <c r="CH551" s="147"/>
      <c r="CI551" s="147"/>
      <c r="CJ551" s="147"/>
      <c r="CK551" s="147"/>
      <c r="CL551" s="147"/>
      <c r="CM551" s="147"/>
      <c r="CN551" s="147"/>
      <c r="CO551" s="147"/>
      <c r="CP551" s="147"/>
      <c r="CQ551" s="147"/>
      <c r="CR551" s="147"/>
      <c r="CS551" s="147"/>
      <c r="CT551" s="147"/>
      <c r="CU551" s="147"/>
      <c r="CV551" s="147"/>
      <c r="CW551" s="147"/>
      <c r="CX551" s="147"/>
      <c r="CY551" s="147"/>
      <c r="CZ551" s="147"/>
      <c r="DA551" s="147"/>
      <c r="DB551" s="147"/>
      <c r="DC551" s="147"/>
      <c r="DD551" s="147"/>
      <c r="DE551" s="147"/>
      <c r="DF551" s="147"/>
      <c r="DG551" s="147"/>
      <c r="DH551" s="147"/>
      <c r="DI551" s="147"/>
      <c r="DJ551" s="147"/>
      <c r="DK551" s="147"/>
      <c r="DL551" s="147"/>
      <c r="DM551" s="147"/>
      <c r="DN551" s="147"/>
      <c r="DO551" s="147"/>
      <c r="DP551" s="147"/>
      <c r="DQ551" s="147"/>
      <c r="DR551" s="147"/>
      <c r="DS551" s="147"/>
      <c r="DT551" s="147"/>
      <c r="DU551" s="147"/>
      <c r="DV551" s="147"/>
      <c r="DW551" s="147"/>
      <c r="DX551" s="147"/>
      <c r="DY551" s="147"/>
      <c r="DZ551" s="147"/>
      <c r="EA551" s="147"/>
      <c r="EB551" s="147"/>
      <c r="EC551" s="147"/>
      <c r="ED551" s="147"/>
      <c r="EH551" s="168">
        <f t="shared" si="176"/>
        <v>26</v>
      </c>
      <c r="EI551" s="22" t="str">
        <f t="shared" si="176"/>
        <v>Wyodak</v>
      </c>
      <c r="EJ551" s="2"/>
      <c r="EK551" s="2"/>
      <c r="EL551" s="2"/>
      <c r="EM551" s="2"/>
      <c r="EN551" s="2"/>
      <c r="EO551" s="2"/>
      <c r="EP551" s="134"/>
      <c r="ER551" s="31" t="str">
        <f>IF($C$202=C551,$ER$202,"Row mis-match")</f>
        <v xml:space="preserve"> - </v>
      </c>
    </row>
    <row r="552" spans="3:148" hidden="1"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147"/>
      <c r="BN552" s="147"/>
      <c r="BO552" s="147"/>
      <c r="BP552" s="147"/>
      <c r="BQ552" s="147"/>
      <c r="BR552" s="147"/>
      <c r="BS552" s="147"/>
      <c r="BT552" s="147"/>
      <c r="BU552" s="147"/>
      <c r="BV552" s="147"/>
      <c r="BW552" s="147"/>
      <c r="BX552" s="147"/>
      <c r="BY552" s="147"/>
      <c r="BZ552" s="147"/>
      <c r="CA552" s="147"/>
      <c r="CB552" s="147"/>
      <c r="CC552" s="147"/>
      <c r="CD552" s="147"/>
      <c r="CE552" s="147"/>
      <c r="CF552" s="147"/>
      <c r="CG552" s="147"/>
      <c r="CH552" s="147"/>
      <c r="CI552" s="147"/>
      <c r="CJ552" s="147"/>
      <c r="CK552" s="147"/>
      <c r="CL552" s="147"/>
      <c r="CM552" s="147"/>
      <c r="CN552" s="147"/>
      <c r="CO552" s="147"/>
      <c r="CP552" s="147"/>
      <c r="CQ552" s="147"/>
      <c r="CR552" s="147"/>
      <c r="CS552" s="147"/>
      <c r="CT552" s="147"/>
      <c r="CU552" s="147"/>
      <c r="CV552" s="147"/>
      <c r="CW552" s="147"/>
      <c r="CX552" s="147"/>
      <c r="CY552" s="147"/>
      <c r="CZ552" s="147"/>
      <c r="DA552" s="147"/>
      <c r="DB552" s="147"/>
      <c r="DC552" s="147"/>
      <c r="DD552" s="147"/>
      <c r="DE552" s="147"/>
      <c r="DF552" s="147"/>
      <c r="DG552" s="147"/>
      <c r="DH552" s="147"/>
      <c r="DI552" s="147"/>
      <c r="DJ552" s="147"/>
      <c r="DK552" s="147"/>
      <c r="DL552" s="147"/>
      <c r="DM552" s="147"/>
      <c r="DN552" s="147"/>
      <c r="DO552" s="147"/>
      <c r="DP552" s="147"/>
      <c r="DQ552" s="147"/>
      <c r="DR552" s="147"/>
      <c r="DS552" s="147"/>
      <c r="DT552" s="147"/>
      <c r="DU552" s="147"/>
      <c r="DV552" s="147"/>
      <c r="DW552" s="147"/>
      <c r="DX552" s="147"/>
      <c r="DY552" s="147"/>
      <c r="DZ552" s="147"/>
      <c r="EA552" s="147"/>
      <c r="EB552" s="147"/>
      <c r="EC552" s="147"/>
      <c r="ED552" s="147"/>
      <c r="EJ552" s="2"/>
      <c r="EK552" s="2"/>
      <c r="EL552" s="2"/>
      <c r="EM552" s="2"/>
      <c r="EN552" s="2"/>
      <c r="EO552" s="2"/>
      <c r="EP552" s="134"/>
      <c r="ER552" s="9"/>
    </row>
    <row r="553" spans="3:148" hidden="1">
      <c r="C553" s="23" t="str">
        <f t="shared" ref="C553:C561" si="177">C467</f>
        <v>Chehalis</v>
      </c>
      <c r="E553" s="147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47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47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47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47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47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47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47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47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47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G553" s="107"/>
      <c r="EH553" s="168">
        <v>28</v>
      </c>
      <c r="EI553" s="23" t="str">
        <f>EI467</f>
        <v>Chehalis</v>
      </c>
      <c r="EP553" s="134"/>
      <c r="ER553" s="31" t="str">
        <f>IF($C$207=C553,$ER$207,"Row mis-match")</f>
        <v xml:space="preserve"> - </v>
      </c>
    </row>
    <row r="554" spans="3:148" hidden="1">
      <c r="C554" s="23" t="str">
        <f t="shared" si="177"/>
        <v>Cholla - Gas</v>
      </c>
      <c r="E554" s="147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47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47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47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47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47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47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47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47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47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G554" s="107"/>
      <c r="EH554" s="168">
        <v>31</v>
      </c>
      <c r="EI554" s="23" t="str">
        <f>EI468</f>
        <v>Cholla 4 - Gas</v>
      </c>
      <c r="EP554" s="134"/>
      <c r="ER554" s="31" t="str">
        <f>IF($C$208=C554,$ER$208,"Row mis-match")</f>
        <v xml:space="preserve"> - </v>
      </c>
    </row>
    <row r="555" spans="3:148" hidden="1">
      <c r="C555" s="23" t="str">
        <f t="shared" si="177"/>
        <v>Currant Creek</v>
      </c>
      <c r="E555" s="147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47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47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47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47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47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47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47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47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47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G555" s="107"/>
      <c r="EH555" s="168">
        <v>32</v>
      </c>
      <c r="EI555" s="23" t="str">
        <f>EI469</f>
        <v>Currant Creek</v>
      </c>
      <c r="EP555" s="134"/>
      <c r="ER555" s="31" t="str">
        <f>IF($C$209=C555,$ER$208,"Row mis-match")</f>
        <v xml:space="preserve"> - </v>
      </c>
    </row>
    <row r="556" spans="3:148" hidden="1">
      <c r="C556" s="23" t="str">
        <f t="shared" si="177"/>
        <v>Gadsby</v>
      </c>
      <c r="E556" s="147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47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47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47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47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47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47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47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47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47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G556" s="107"/>
      <c r="EH556" s="168">
        <v>33</v>
      </c>
      <c r="EI556" s="23" t="str">
        <f>EI470</f>
        <v>Gadsby</v>
      </c>
      <c r="EP556" s="134"/>
      <c r="ER556" s="31" t="str">
        <f>IF($C$210=C556,$ER$210,"Row mis-match")</f>
        <v xml:space="preserve"> - </v>
      </c>
    </row>
    <row r="557" spans="3:148" hidden="1">
      <c r="C557" s="23" t="str">
        <f t="shared" si="177"/>
        <v>Gadsby CT</v>
      </c>
      <c r="E557" s="147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47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47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47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47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47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47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47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47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47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G557" s="107"/>
      <c r="EH557" s="168">
        <v>34</v>
      </c>
      <c r="EI557" s="23" t="str">
        <f>EI471</f>
        <v>Gadsby CT</v>
      </c>
      <c r="EP557" s="134"/>
      <c r="ER557" s="31" t="str">
        <f>IF($C$211=C557,$ER$211,"Row mis-match")</f>
        <v xml:space="preserve"> - </v>
      </c>
    </row>
    <row r="558" spans="3:148" hidden="1">
      <c r="C558" s="23" t="str">
        <f t="shared" si="177"/>
        <v>Hermiston</v>
      </c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7"/>
      <c r="BL558" s="147"/>
      <c r="BM558" s="147"/>
      <c r="BN558" s="147"/>
      <c r="BO558" s="147"/>
      <c r="BP558" s="147"/>
      <c r="BQ558" s="147"/>
      <c r="BR558" s="147"/>
      <c r="BS558" s="147"/>
      <c r="BT558" s="147"/>
      <c r="BU558" s="147"/>
      <c r="BV558" s="147"/>
      <c r="BW558" s="147"/>
      <c r="BX558" s="147"/>
      <c r="BY558" s="147"/>
      <c r="BZ558" s="147"/>
      <c r="CA558" s="147"/>
      <c r="CB558" s="147"/>
      <c r="CC558" s="147"/>
      <c r="CD558" s="147"/>
      <c r="CE558" s="147"/>
      <c r="CF558" s="147"/>
      <c r="CG558" s="147"/>
      <c r="CH558" s="147"/>
      <c r="CI558" s="147"/>
      <c r="CJ558" s="147"/>
      <c r="CK558" s="147"/>
      <c r="CL558" s="147"/>
      <c r="CM558" s="147"/>
      <c r="CN558" s="147"/>
      <c r="CO558" s="147"/>
      <c r="CP558" s="147"/>
      <c r="CQ558" s="147"/>
      <c r="CR558" s="147"/>
      <c r="CS558" s="147"/>
      <c r="CT558" s="147"/>
      <c r="CU558" s="147"/>
      <c r="CV558" s="147"/>
      <c r="CW558" s="147"/>
      <c r="CX558" s="147"/>
      <c r="CY558" s="147"/>
      <c r="CZ558" s="147"/>
      <c r="DA558" s="147"/>
      <c r="DB558" s="147"/>
      <c r="DC558" s="147"/>
      <c r="DD558" s="147"/>
      <c r="DE558" s="147"/>
      <c r="DF558" s="147"/>
      <c r="DG558" s="147"/>
      <c r="DH558" s="147"/>
      <c r="DI558" s="147"/>
      <c r="DJ558" s="147"/>
      <c r="DK558" s="147"/>
      <c r="DL558" s="147"/>
      <c r="DM558" s="147"/>
      <c r="DN558" s="147"/>
      <c r="DO558" s="147"/>
      <c r="DP558" s="147"/>
      <c r="DQ558" s="147"/>
      <c r="DR558" s="147"/>
      <c r="DS558" s="147"/>
      <c r="DT558" s="147"/>
      <c r="DU558" s="147"/>
      <c r="DV558" s="147"/>
      <c r="DW558" s="147"/>
      <c r="DX558" s="147"/>
      <c r="DY558" s="147"/>
      <c r="DZ558" s="147"/>
      <c r="EA558" s="147"/>
      <c r="EB558" s="147"/>
      <c r="EC558" s="147"/>
      <c r="ED558" s="147"/>
      <c r="EH558" s="237">
        <v>13</v>
      </c>
      <c r="EI558" s="195" t="s">
        <v>486</v>
      </c>
      <c r="EL558" s="195"/>
      <c r="EM558" s="170"/>
      <c r="EP558" s="134"/>
      <c r="ER558" s="31" t="str">
        <f>IF($C$212=C558,$ER$212,"Row mis-match")</f>
        <v xml:space="preserve"> - </v>
      </c>
    </row>
    <row r="559" spans="3:148" hidden="1">
      <c r="C559" s="23" t="str">
        <f t="shared" si="177"/>
        <v>Lake Side 1</v>
      </c>
      <c r="E559" s="147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47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47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47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47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47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47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47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47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47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G559" s="107"/>
      <c r="EH559" s="168">
        <v>35</v>
      </c>
      <c r="EI559" s="23" t="s">
        <v>354</v>
      </c>
      <c r="EP559" s="134"/>
      <c r="ER559" s="31" t="str">
        <f>IF($C$213=C559,$ER$213,"Row mis-match")</f>
        <v xml:space="preserve"> - </v>
      </c>
    </row>
    <row r="560" spans="3:148" hidden="1">
      <c r="C560" s="23" t="str">
        <f t="shared" si="177"/>
        <v>Lake Side 2</v>
      </c>
      <c r="E560" s="147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47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47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47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47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47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47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47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47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47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G560" s="107"/>
      <c r="EH560" s="168">
        <v>36</v>
      </c>
      <c r="EI560" s="23" t="s">
        <v>355</v>
      </c>
      <c r="EP560" s="134"/>
      <c r="ER560" s="31" t="str">
        <f>IF($C$214=C560,$ER$213,"Row mis-match")</f>
        <v xml:space="preserve"> - </v>
      </c>
    </row>
    <row r="561" spans="1:148" hidden="1">
      <c r="C561" s="23" t="str">
        <f t="shared" si="177"/>
        <v>Naughton - Gas</v>
      </c>
      <c r="E561" s="147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47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47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47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47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47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47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47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47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47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G561" s="107"/>
      <c r="EH561" s="168">
        <v>37</v>
      </c>
      <c r="EI561" s="23" t="str">
        <f>EI475</f>
        <v>Naughton - Gas</v>
      </c>
      <c r="EP561" s="134"/>
      <c r="ER561" s="31" t="str">
        <f>IF($C$215=C561,$ER$215,"Row mis-match")</f>
        <v xml:space="preserve"> - </v>
      </c>
    </row>
    <row r="562" spans="1:148" hidden="1">
      <c r="E562" s="147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47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47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47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47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47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47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47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47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47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G562" s="107"/>
      <c r="EH562" s="168"/>
      <c r="EP562" s="134"/>
      <c r="ER562" s="22"/>
    </row>
    <row r="563" spans="1:148" s="22" customFormat="1" hidden="1">
      <c r="A563" s="3"/>
      <c r="B563" s="23"/>
      <c r="C563" s="23" t="str">
        <f t="shared" ref="C563:C568" si="178">$C239</f>
        <v>IRP15 - 423 MW CCCT - Wyo NE</v>
      </c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47"/>
      <c r="BN563" s="147"/>
      <c r="BO563" s="147"/>
      <c r="BP563" s="147"/>
      <c r="BQ563" s="147"/>
      <c r="BR563" s="147"/>
      <c r="BS563" s="147"/>
      <c r="BT563" s="147"/>
      <c r="BU563" s="147"/>
      <c r="BV563" s="147"/>
      <c r="BW563" s="147"/>
      <c r="BX563" s="147"/>
      <c r="BY563" s="147"/>
      <c r="BZ563" s="147"/>
      <c r="CA563" s="147"/>
      <c r="CB563" s="147"/>
      <c r="CC563" s="147"/>
      <c r="CD563" s="147"/>
      <c r="CE563" s="147"/>
      <c r="CF563" s="147"/>
      <c r="CG563" s="147"/>
      <c r="CH563" s="147"/>
      <c r="CI563" s="147"/>
      <c r="CJ563" s="147"/>
      <c r="CK563" s="147"/>
      <c r="CL563" s="147"/>
      <c r="CM563" s="147"/>
      <c r="CN563" s="147"/>
      <c r="CO563" s="147"/>
      <c r="CP563" s="147"/>
      <c r="CQ563" s="147"/>
      <c r="CR563" s="147"/>
      <c r="CS563" s="147"/>
      <c r="CT563" s="147"/>
      <c r="CU563" s="147"/>
      <c r="CV563" s="147"/>
      <c r="CW563" s="147"/>
      <c r="CX563" s="147"/>
      <c r="CY563" s="147"/>
      <c r="CZ563" s="147"/>
      <c r="DA563" s="147"/>
      <c r="DB563" s="147"/>
      <c r="DC563" s="147"/>
      <c r="DD563" s="147"/>
      <c r="DE563" s="147"/>
      <c r="DF563" s="147"/>
      <c r="DG563" s="147"/>
      <c r="DH563" s="147"/>
      <c r="DI563" s="147"/>
      <c r="DJ563" s="147"/>
      <c r="DK563" s="147"/>
      <c r="DL563" s="147"/>
      <c r="DM563" s="147"/>
      <c r="DN563" s="147"/>
      <c r="DO563" s="147"/>
      <c r="DP563" s="147"/>
      <c r="DQ563" s="147"/>
      <c r="DR563" s="147"/>
      <c r="DS563" s="147"/>
      <c r="DT563" s="147"/>
      <c r="DU563" s="147"/>
      <c r="DV563" s="147"/>
      <c r="DW563" s="147"/>
      <c r="DX563" s="147"/>
      <c r="DY563" s="147"/>
      <c r="DZ563" s="147"/>
      <c r="EA563" s="147"/>
      <c r="EB563" s="147"/>
      <c r="EC563" s="147"/>
      <c r="ED563" s="147"/>
      <c r="EE563" s="107"/>
      <c r="EG563" s="107"/>
      <c r="EP563" s="134"/>
      <c r="ER563" s="31" t="str">
        <f>IF($C$514=C563,$ER$514,"Row mis-match")</f>
        <v>Hide Row</v>
      </c>
    </row>
    <row r="564" spans="1:148" s="22" customFormat="1" hidden="1">
      <c r="A564" s="3"/>
      <c r="B564" s="23"/>
      <c r="C564" s="23" t="str">
        <f t="shared" si="178"/>
        <v>IRP15 - 423 MW CCCT - Clvr 1</v>
      </c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7"/>
      <c r="BL564" s="147"/>
      <c r="BM564" s="147"/>
      <c r="BN564" s="147"/>
      <c r="BO564" s="147"/>
      <c r="BP564" s="147"/>
      <c r="BQ564" s="147"/>
      <c r="BR564" s="147"/>
      <c r="BS564" s="147"/>
      <c r="BT564" s="147"/>
      <c r="BU564" s="147"/>
      <c r="BV564" s="147"/>
      <c r="BW564" s="147"/>
      <c r="BX564" s="147"/>
      <c r="BY564" s="147"/>
      <c r="BZ564" s="147"/>
      <c r="CA564" s="147"/>
      <c r="CB564" s="147"/>
      <c r="CC564" s="147"/>
      <c r="CD564" s="147"/>
      <c r="CE564" s="147"/>
      <c r="CF564" s="147"/>
      <c r="CG564" s="147"/>
      <c r="CH564" s="147"/>
      <c r="CI564" s="147"/>
      <c r="CJ564" s="147"/>
      <c r="CK564" s="147"/>
      <c r="CL564" s="147"/>
      <c r="CM564" s="147"/>
      <c r="CN564" s="147"/>
      <c r="CO564" s="147"/>
      <c r="CP564" s="147"/>
      <c r="CQ564" s="147"/>
      <c r="CR564" s="147"/>
      <c r="CS564" s="147"/>
      <c r="CT564" s="147"/>
      <c r="CU564" s="147"/>
      <c r="CV564" s="147"/>
      <c r="CW564" s="147"/>
      <c r="CX564" s="147"/>
      <c r="CY564" s="147"/>
      <c r="CZ564" s="147"/>
      <c r="DA564" s="147"/>
      <c r="DB564" s="147"/>
      <c r="DC564" s="147"/>
      <c r="DD564" s="147"/>
      <c r="DE564" s="147"/>
      <c r="DF564" s="147"/>
      <c r="DG564" s="147"/>
      <c r="DH564" s="147"/>
      <c r="DI564" s="147"/>
      <c r="DJ564" s="147"/>
      <c r="DK564" s="147"/>
      <c r="DL564" s="147"/>
      <c r="DM564" s="147"/>
      <c r="DN564" s="147"/>
      <c r="DO564" s="147"/>
      <c r="DP564" s="147"/>
      <c r="DQ564" s="147"/>
      <c r="DR564" s="147"/>
      <c r="DS564" s="147"/>
      <c r="DT564" s="147"/>
      <c r="DU564" s="147"/>
      <c r="DV564" s="147"/>
      <c r="DW564" s="147"/>
      <c r="DX564" s="147"/>
      <c r="DY564" s="147"/>
      <c r="DZ564" s="147"/>
      <c r="EA564" s="147"/>
      <c r="EB564" s="147"/>
      <c r="EC564" s="147"/>
      <c r="ED564" s="147"/>
      <c r="EE564" s="107"/>
      <c r="EG564" s="107"/>
      <c r="EP564" s="134"/>
      <c r="ER564" s="31" t="str">
        <f>IF($C$515=C564,$ER$515,"Row mis-match")</f>
        <v>Hide Row</v>
      </c>
    </row>
    <row r="565" spans="1:148" s="22" customFormat="1" hidden="1">
      <c r="A565" s="3"/>
      <c r="B565" s="23"/>
      <c r="C565" s="23" t="str">
        <f t="shared" si="178"/>
        <v>IRP15 - 423 MW CCCT - Clvr 2</v>
      </c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  <c r="BM565" s="147"/>
      <c r="BN565" s="147"/>
      <c r="BO565" s="147"/>
      <c r="BP565" s="147"/>
      <c r="BQ565" s="147"/>
      <c r="BR565" s="147"/>
      <c r="BS565" s="147"/>
      <c r="BT565" s="147"/>
      <c r="BU565" s="147"/>
      <c r="BV565" s="147"/>
      <c r="BW565" s="147"/>
      <c r="BX565" s="147"/>
      <c r="BY565" s="147"/>
      <c r="BZ565" s="147"/>
      <c r="CA565" s="147"/>
      <c r="CB565" s="147"/>
      <c r="CC565" s="147"/>
      <c r="CD565" s="147"/>
      <c r="CE565" s="147"/>
      <c r="CF565" s="147"/>
      <c r="CG565" s="147"/>
      <c r="CH565" s="147"/>
      <c r="CI565" s="147"/>
      <c r="CJ565" s="147"/>
      <c r="CK565" s="147"/>
      <c r="CL565" s="147"/>
      <c r="CM565" s="147"/>
      <c r="CN565" s="147"/>
      <c r="CO565" s="147"/>
      <c r="CP565" s="147"/>
      <c r="CQ565" s="147"/>
      <c r="CR565" s="147"/>
      <c r="CS565" s="147"/>
      <c r="CT565" s="147"/>
      <c r="CU565" s="147"/>
      <c r="CV565" s="147"/>
      <c r="CW565" s="147"/>
      <c r="CX565" s="147"/>
      <c r="CY565" s="147"/>
      <c r="CZ565" s="147"/>
      <c r="DA565" s="147"/>
      <c r="DB565" s="147"/>
      <c r="DC565" s="147"/>
      <c r="DD565" s="147"/>
      <c r="DE565" s="147"/>
      <c r="DF565" s="147"/>
      <c r="DG565" s="147"/>
      <c r="DH565" s="147"/>
      <c r="DI565" s="147"/>
      <c r="DJ565" s="147"/>
      <c r="DK565" s="147"/>
      <c r="DL565" s="147"/>
      <c r="DM565" s="147"/>
      <c r="DN565" s="147"/>
      <c r="DO565" s="147"/>
      <c r="DP565" s="147"/>
      <c r="DQ565" s="147"/>
      <c r="DR565" s="147"/>
      <c r="DS565" s="147"/>
      <c r="DT565" s="147"/>
      <c r="DU565" s="147"/>
      <c r="DV565" s="147"/>
      <c r="DW565" s="147"/>
      <c r="DX565" s="147"/>
      <c r="DY565" s="147"/>
      <c r="DZ565" s="147"/>
      <c r="EA565" s="147"/>
      <c r="EB565" s="147"/>
      <c r="EC565" s="147"/>
      <c r="ED565" s="147"/>
      <c r="EE565" s="107"/>
      <c r="EG565" s="107"/>
      <c r="EP565" s="134"/>
      <c r="ER565" s="31" t="str">
        <f>IF($C$516=C565,$ER$516,"Row mis-match")</f>
        <v>Hide Row</v>
      </c>
    </row>
    <row r="566" spans="1:148" s="22" customFormat="1" hidden="1">
      <c r="A566" s="3"/>
      <c r="B566" s="23"/>
      <c r="C566" s="23" t="str">
        <f t="shared" si="178"/>
        <v>IRP15 - 313 MW CCCT - Wyo NE</v>
      </c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  <c r="BM566" s="147"/>
      <c r="BN566" s="147"/>
      <c r="BO566" s="147"/>
      <c r="BP566" s="147"/>
      <c r="BQ566" s="147"/>
      <c r="BR566" s="147"/>
      <c r="BS566" s="147"/>
      <c r="BT566" s="147"/>
      <c r="BU566" s="147"/>
      <c r="BV566" s="147"/>
      <c r="BW566" s="147"/>
      <c r="BX566" s="147"/>
      <c r="BY566" s="147"/>
      <c r="BZ566" s="147"/>
      <c r="CA566" s="147"/>
      <c r="CB566" s="147"/>
      <c r="CC566" s="147"/>
      <c r="CD566" s="147"/>
      <c r="CE566" s="147"/>
      <c r="CF566" s="147"/>
      <c r="CG566" s="147"/>
      <c r="CH566" s="147"/>
      <c r="CI566" s="147"/>
      <c r="CJ566" s="147"/>
      <c r="CK566" s="147"/>
      <c r="CL566" s="147"/>
      <c r="CM566" s="147"/>
      <c r="CN566" s="147"/>
      <c r="CO566" s="147"/>
      <c r="CP566" s="147"/>
      <c r="CQ566" s="147"/>
      <c r="CR566" s="147"/>
      <c r="CS566" s="147"/>
      <c r="CT566" s="147"/>
      <c r="CU566" s="147"/>
      <c r="CV566" s="147"/>
      <c r="CW566" s="147"/>
      <c r="CX566" s="147"/>
      <c r="CY566" s="147"/>
      <c r="CZ566" s="147"/>
      <c r="DA566" s="147"/>
      <c r="DB566" s="147"/>
      <c r="DC566" s="147"/>
      <c r="DD566" s="147"/>
      <c r="DE566" s="147"/>
      <c r="DF566" s="147"/>
      <c r="DG566" s="147"/>
      <c r="DH566" s="147"/>
      <c r="DI566" s="147"/>
      <c r="DJ566" s="147"/>
      <c r="DK566" s="147"/>
      <c r="DL566" s="147"/>
      <c r="DM566" s="147"/>
      <c r="DN566" s="147"/>
      <c r="DO566" s="147"/>
      <c r="DP566" s="147"/>
      <c r="DQ566" s="147"/>
      <c r="DR566" s="147"/>
      <c r="DS566" s="147"/>
      <c r="DT566" s="147"/>
      <c r="DU566" s="147"/>
      <c r="DV566" s="147"/>
      <c r="DW566" s="147"/>
      <c r="DX566" s="147"/>
      <c r="DY566" s="147"/>
      <c r="DZ566" s="147"/>
      <c r="EA566" s="147"/>
      <c r="EB566" s="147"/>
      <c r="EC566" s="147"/>
      <c r="ED566" s="147"/>
      <c r="EE566" s="107"/>
      <c r="EG566" s="107"/>
      <c r="EP566" s="134"/>
      <c r="ER566" s="31" t="str">
        <f>IF($C$517=C566,$ER$517,"Row mis-match")</f>
        <v xml:space="preserve"> - </v>
      </c>
    </row>
    <row r="567" spans="1:148" s="22" customFormat="1" hidden="1">
      <c r="A567" s="3"/>
      <c r="B567" s="23"/>
      <c r="C567" s="23" t="str">
        <f t="shared" si="178"/>
        <v>IRP15 - 635 MW CCCT - UT N 1</v>
      </c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47"/>
      <c r="BN567" s="147"/>
      <c r="BO567" s="147"/>
      <c r="BP567" s="147"/>
      <c r="BQ567" s="147"/>
      <c r="BR567" s="147"/>
      <c r="BS567" s="147"/>
      <c r="BT567" s="147"/>
      <c r="BU567" s="147"/>
      <c r="BV567" s="147"/>
      <c r="BW567" s="147"/>
      <c r="BX567" s="147"/>
      <c r="BY567" s="147"/>
      <c r="BZ567" s="147"/>
      <c r="CA567" s="147"/>
      <c r="CB567" s="147"/>
      <c r="CC567" s="147"/>
      <c r="CD567" s="147"/>
      <c r="CE567" s="147"/>
      <c r="CF567" s="147"/>
      <c r="CG567" s="147"/>
      <c r="CH567" s="147"/>
      <c r="CI567" s="147"/>
      <c r="CJ567" s="147"/>
      <c r="CK567" s="147"/>
      <c r="CL567" s="147"/>
      <c r="CM567" s="147"/>
      <c r="CN567" s="147"/>
      <c r="CO567" s="147"/>
      <c r="CP567" s="147"/>
      <c r="CQ567" s="147"/>
      <c r="CR567" s="147"/>
      <c r="CS567" s="147"/>
      <c r="CT567" s="147"/>
      <c r="CU567" s="147"/>
      <c r="CV567" s="147"/>
      <c r="CW567" s="147"/>
      <c r="CX567" s="147"/>
      <c r="CY567" s="147"/>
      <c r="CZ567" s="147"/>
      <c r="DA567" s="147"/>
      <c r="DB567" s="147"/>
      <c r="DC567" s="147"/>
      <c r="DD567" s="147"/>
      <c r="DE567" s="147"/>
      <c r="DF567" s="147"/>
      <c r="DG567" s="147"/>
      <c r="DH567" s="147"/>
      <c r="DI567" s="147"/>
      <c r="DJ567" s="147"/>
      <c r="DK567" s="147"/>
      <c r="DL567" s="147"/>
      <c r="DM567" s="147"/>
      <c r="DN567" s="147"/>
      <c r="DO567" s="147"/>
      <c r="DP567" s="147"/>
      <c r="DQ567" s="147"/>
      <c r="DR567" s="147"/>
      <c r="DS567" s="147"/>
      <c r="DT567" s="147"/>
      <c r="DU567" s="147"/>
      <c r="DV567" s="147"/>
      <c r="DW567" s="147"/>
      <c r="DX567" s="147"/>
      <c r="DY567" s="147"/>
      <c r="DZ567" s="147"/>
      <c r="EA567" s="147"/>
      <c r="EB567" s="147"/>
      <c r="EC567" s="147"/>
      <c r="ED567" s="147"/>
      <c r="EE567" s="107"/>
      <c r="EG567" s="107"/>
      <c r="EP567" s="134"/>
      <c r="ER567" s="31" t="str">
        <f t="shared" ref="ER567" si="179">IF($C$518=C567,$ER$518,"Row mis-match")</f>
        <v xml:space="preserve"> - </v>
      </c>
    </row>
    <row r="568" spans="1:148" s="22" customFormat="1" hidden="1">
      <c r="A568" s="3"/>
      <c r="B568" s="23"/>
      <c r="C568" s="23" t="str">
        <f t="shared" si="178"/>
        <v>IRP15 - 635 MW CCCT - UT N 2</v>
      </c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  <c r="BM568" s="147"/>
      <c r="BN568" s="147"/>
      <c r="BO568" s="147"/>
      <c r="BP568" s="147"/>
      <c r="BQ568" s="147"/>
      <c r="BR568" s="147"/>
      <c r="BS568" s="147"/>
      <c r="BT568" s="147"/>
      <c r="BU568" s="147"/>
      <c r="BV568" s="147"/>
      <c r="BW568" s="147"/>
      <c r="BX568" s="147"/>
      <c r="BY568" s="147"/>
      <c r="BZ568" s="147"/>
      <c r="CA568" s="147"/>
      <c r="CB568" s="147"/>
      <c r="CC568" s="147"/>
      <c r="CD568" s="147"/>
      <c r="CE568" s="147"/>
      <c r="CF568" s="147"/>
      <c r="CG568" s="147"/>
      <c r="CH568" s="147"/>
      <c r="CI568" s="147"/>
      <c r="CJ568" s="147"/>
      <c r="CK568" s="147"/>
      <c r="CL568" s="147"/>
      <c r="CM568" s="147"/>
      <c r="CN568" s="147"/>
      <c r="CO568" s="147"/>
      <c r="CP568" s="147"/>
      <c r="CQ568" s="147"/>
      <c r="CR568" s="147"/>
      <c r="CS568" s="147"/>
      <c r="CT568" s="147"/>
      <c r="CU568" s="147"/>
      <c r="CV568" s="147"/>
      <c r="CW568" s="147"/>
      <c r="CX568" s="147"/>
      <c r="CY568" s="147"/>
      <c r="CZ568" s="147"/>
      <c r="DA568" s="147"/>
      <c r="DB568" s="147"/>
      <c r="DC568" s="147"/>
      <c r="DD568" s="147"/>
      <c r="DE568" s="147"/>
      <c r="DF568" s="147"/>
      <c r="DG568" s="147"/>
      <c r="DH568" s="147"/>
      <c r="DI568" s="147"/>
      <c r="DJ568" s="147"/>
      <c r="DK568" s="147"/>
      <c r="DL568" s="147"/>
      <c r="DM568" s="147"/>
      <c r="DN568" s="147"/>
      <c r="DO568" s="147"/>
      <c r="DP568" s="147"/>
      <c r="DQ568" s="147"/>
      <c r="DR568" s="147"/>
      <c r="DS568" s="147"/>
      <c r="DT568" s="147"/>
      <c r="DU568" s="147"/>
      <c r="DV568" s="147"/>
      <c r="DW568" s="147"/>
      <c r="DX568" s="147"/>
      <c r="DY568" s="147"/>
      <c r="DZ568" s="147"/>
      <c r="EA568" s="147"/>
      <c r="EB568" s="147"/>
      <c r="EC568" s="147"/>
      <c r="ED568" s="147"/>
      <c r="EE568" s="107"/>
      <c r="EG568" s="107"/>
      <c r="EP568" s="134"/>
      <c r="ER568" s="31" t="str">
        <f>IF($C$519=C568,$ER$519,"Row mis-match")</f>
        <v xml:space="preserve"> - </v>
      </c>
    </row>
    <row r="569" spans="1:148" s="22" customFormat="1" hidden="1">
      <c r="A569" s="3"/>
      <c r="B569" s="23"/>
      <c r="C569" s="65"/>
      <c r="E569" s="112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12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12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12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12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12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12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12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12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12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12"/>
      <c r="EG569" s="112"/>
      <c r="EP569" s="134"/>
      <c r="ER569" s="31" t="str">
        <f>IF(AND(ER563="Hide Row",ER564="Hide Row",ER565="Hide Row",ER566="Hide Row",ER567="Hide Row",ER568="Hide Row"),"Hide Row"," - ")</f>
        <v xml:space="preserve"> - </v>
      </c>
    </row>
    <row r="570" spans="1:148" ht="15.75" hidden="1">
      <c r="A570" s="17" t="s">
        <v>513</v>
      </c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  <c r="EB570" s="106"/>
      <c r="EC570" s="106"/>
      <c r="ED570" s="106"/>
      <c r="EP570" s="134"/>
    </row>
    <row r="571" spans="1:148" hidden="1">
      <c r="C571" s="23" t="str">
        <f t="shared" ref="C571:C581" si="180">C541</f>
        <v>Carbon</v>
      </c>
      <c r="E571" s="238"/>
      <c r="F571" s="238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38"/>
      <c r="CN571" s="238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38"/>
      <c r="DI571" s="238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  <c r="EP571" s="134"/>
      <c r="ER571" s="31" t="str">
        <f>IF($C$192=C571,$ER$192,"Row mis-match")</f>
        <v xml:space="preserve"> - </v>
      </c>
    </row>
    <row r="572" spans="1:148" hidden="1">
      <c r="C572" s="23" t="str">
        <f t="shared" si="180"/>
        <v>Cholla</v>
      </c>
      <c r="E572" s="238"/>
      <c r="F572" s="238"/>
      <c r="G572" s="238"/>
      <c r="H572" s="238"/>
      <c r="I572" s="238"/>
      <c r="J572" s="238"/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38"/>
      <c r="BJ572" s="238"/>
      <c r="BK572" s="238"/>
      <c r="BL572" s="238"/>
      <c r="BM572" s="238"/>
      <c r="BN572" s="238"/>
      <c r="BO572" s="238"/>
      <c r="BP572" s="238"/>
      <c r="BQ572" s="238"/>
      <c r="BR572" s="238"/>
      <c r="BS572" s="238"/>
      <c r="BT572" s="238"/>
      <c r="BU572" s="238"/>
      <c r="BV572" s="238"/>
      <c r="BW572" s="238"/>
      <c r="BX572" s="238"/>
      <c r="BY572" s="238"/>
      <c r="BZ572" s="238"/>
      <c r="CA572" s="238"/>
      <c r="CB572" s="238"/>
      <c r="CC572" s="238"/>
      <c r="CD572" s="238"/>
      <c r="CE572" s="238"/>
      <c r="CF572" s="238"/>
      <c r="CG572" s="238"/>
      <c r="CH572" s="238"/>
      <c r="CI572" s="238"/>
      <c r="CJ572" s="238"/>
      <c r="CK572" s="238"/>
      <c r="CL572" s="238"/>
      <c r="CM572" s="238"/>
      <c r="CN572" s="238"/>
      <c r="CO572" s="238"/>
      <c r="CP572" s="238"/>
      <c r="CQ572" s="238"/>
      <c r="CR572" s="238"/>
      <c r="CS572" s="238"/>
      <c r="CT572" s="238"/>
      <c r="CU572" s="238"/>
      <c r="CV572" s="238"/>
      <c r="CW572" s="238"/>
      <c r="CX572" s="238"/>
      <c r="CY572" s="238"/>
      <c r="CZ572" s="238"/>
      <c r="DA572" s="238"/>
      <c r="DB572" s="238"/>
      <c r="DC572" s="238"/>
      <c r="DD572" s="238"/>
      <c r="DE572" s="238"/>
      <c r="DF572" s="238"/>
      <c r="DG572" s="238"/>
      <c r="DH572" s="238"/>
      <c r="DI572" s="238"/>
      <c r="DJ572" s="238"/>
      <c r="DK572" s="238"/>
      <c r="DL572" s="238"/>
      <c r="DM572" s="238"/>
      <c r="DN572" s="238"/>
      <c r="DO572" s="238"/>
      <c r="DP572" s="238"/>
      <c r="DQ572" s="238"/>
      <c r="DR572" s="238"/>
      <c r="DS572" s="238"/>
      <c r="DT572" s="238"/>
      <c r="DU572" s="238"/>
      <c r="DV572" s="238"/>
      <c r="DW572" s="238"/>
      <c r="DX572" s="238"/>
      <c r="DY572" s="238"/>
      <c r="DZ572" s="238"/>
      <c r="EA572" s="238"/>
      <c r="EB572" s="238"/>
      <c r="EC572" s="238"/>
      <c r="ED572" s="238"/>
      <c r="EP572" s="134"/>
      <c r="ER572" s="31" t="str">
        <f>IF($C$193=C572,$ER$193,"Row mis-match")</f>
        <v xml:space="preserve"> - </v>
      </c>
    </row>
    <row r="573" spans="1:148" hidden="1">
      <c r="C573" s="23" t="str">
        <f t="shared" si="180"/>
        <v>Colstrip</v>
      </c>
      <c r="E573" s="238"/>
      <c r="F573" s="238"/>
      <c r="G573" s="238"/>
      <c r="H573" s="238"/>
      <c r="I573" s="238"/>
      <c r="J573" s="238"/>
      <c r="K573" s="238"/>
      <c r="L573" s="238"/>
      <c r="M573" s="238"/>
      <c r="N573" s="238"/>
      <c r="O573" s="238"/>
      <c r="P573" s="238"/>
      <c r="Q573" s="238"/>
      <c r="R573" s="238"/>
      <c r="S573" s="238"/>
      <c r="T573" s="238"/>
      <c r="U573" s="238"/>
      <c r="V573" s="238"/>
      <c r="W573" s="238"/>
      <c r="X573" s="238"/>
      <c r="Y573" s="238"/>
      <c r="Z573" s="238"/>
      <c r="AA573" s="238"/>
      <c r="AB573" s="238"/>
      <c r="AC573" s="238"/>
      <c r="AD573" s="238"/>
      <c r="AE573" s="238"/>
      <c r="AF573" s="238"/>
      <c r="AG573" s="238"/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  <c r="BC573" s="238"/>
      <c r="BD573" s="238"/>
      <c r="BE573" s="238"/>
      <c r="BF573" s="238"/>
      <c r="BG573" s="238"/>
      <c r="BH573" s="238"/>
      <c r="BI573" s="238"/>
      <c r="BJ573" s="238"/>
      <c r="BK573" s="238"/>
      <c r="BL573" s="238"/>
      <c r="BM573" s="238"/>
      <c r="BN573" s="238"/>
      <c r="BO573" s="238"/>
      <c r="BP573" s="238"/>
      <c r="BQ573" s="238"/>
      <c r="BR573" s="238"/>
      <c r="BS573" s="238"/>
      <c r="BT573" s="238"/>
      <c r="BU573" s="238"/>
      <c r="BV573" s="238"/>
      <c r="BW573" s="238"/>
      <c r="BX573" s="238"/>
      <c r="BY573" s="238"/>
      <c r="BZ573" s="238"/>
      <c r="CA573" s="238"/>
      <c r="CB573" s="238"/>
      <c r="CC573" s="238"/>
      <c r="CD573" s="238"/>
      <c r="CE573" s="238"/>
      <c r="CF573" s="238"/>
      <c r="CG573" s="238"/>
      <c r="CH573" s="238"/>
      <c r="CI573" s="238"/>
      <c r="CJ573" s="238"/>
      <c r="CK573" s="238"/>
      <c r="CL573" s="238"/>
      <c r="CM573" s="238"/>
      <c r="CN573" s="238"/>
      <c r="CO573" s="238"/>
      <c r="CP573" s="238"/>
      <c r="CQ573" s="238"/>
      <c r="CR573" s="238"/>
      <c r="CS573" s="238"/>
      <c r="CT573" s="238"/>
      <c r="CU573" s="238"/>
      <c r="CV573" s="238"/>
      <c r="CW573" s="238"/>
      <c r="CX573" s="238"/>
      <c r="CY573" s="238"/>
      <c r="CZ573" s="238"/>
      <c r="DA573" s="238"/>
      <c r="DB573" s="238"/>
      <c r="DC573" s="238"/>
      <c r="DD573" s="238"/>
      <c r="DE573" s="238"/>
      <c r="DF573" s="238"/>
      <c r="DG573" s="238"/>
      <c r="DH573" s="238"/>
      <c r="DI573" s="238"/>
      <c r="DJ573" s="238"/>
      <c r="DK573" s="238"/>
      <c r="DL573" s="238"/>
      <c r="DM573" s="238"/>
      <c r="DN573" s="238"/>
      <c r="DO573" s="238"/>
      <c r="DP573" s="238"/>
      <c r="DQ573" s="238"/>
      <c r="DR573" s="238"/>
      <c r="DS573" s="238"/>
      <c r="DT573" s="238"/>
      <c r="DU573" s="238"/>
      <c r="DV573" s="238"/>
      <c r="DW573" s="238"/>
      <c r="DX573" s="238"/>
      <c r="DY573" s="238"/>
      <c r="DZ573" s="238"/>
      <c r="EA573" s="238"/>
      <c r="EB573" s="238"/>
      <c r="EC573" s="238"/>
      <c r="ED573" s="238"/>
      <c r="EP573" s="134"/>
      <c r="ER573" s="31" t="str">
        <f>IF($C$194=C573,$ER$194,"Row mis-match")</f>
        <v xml:space="preserve"> - </v>
      </c>
    </row>
    <row r="574" spans="1:148" hidden="1">
      <c r="C574" s="23" t="str">
        <f t="shared" si="180"/>
        <v>Craig</v>
      </c>
      <c r="E574" s="238"/>
      <c r="F574" s="238"/>
      <c r="G574" s="238"/>
      <c r="H574" s="238"/>
      <c r="I574" s="238"/>
      <c r="J574" s="238"/>
      <c r="K574" s="238"/>
      <c r="L574" s="238"/>
      <c r="M574" s="238"/>
      <c r="N574" s="238"/>
      <c r="O574" s="238"/>
      <c r="P574" s="238"/>
      <c r="Q574" s="238"/>
      <c r="R574" s="238"/>
      <c r="S574" s="238"/>
      <c r="T574" s="238"/>
      <c r="U574" s="238"/>
      <c r="V574" s="238"/>
      <c r="W574" s="238"/>
      <c r="X574" s="238"/>
      <c r="Y574" s="238"/>
      <c r="Z574" s="238"/>
      <c r="AA574" s="238"/>
      <c r="AB574" s="238"/>
      <c r="AC574" s="238"/>
      <c r="AD574" s="238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  <c r="CK574" s="238"/>
      <c r="CL574" s="238"/>
      <c r="CM574" s="238"/>
      <c r="CN574" s="238"/>
      <c r="CO574" s="238"/>
      <c r="CP574" s="238"/>
      <c r="CQ574" s="238"/>
      <c r="CR574" s="238"/>
      <c r="CS574" s="238"/>
      <c r="CT574" s="238"/>
      <c r="CU574" s="238"/>
      <c r="CV574" s="238"/>
      <c r="CW574" s="238"/>
      <c r="CX574" s="238"/>
      <c r="CY574" s="238"/>
      <c r="CZ574" s="238"/>
      <c r="DA574" s="238"/>
      <c r="DB574" s="238"/>
      <c r="DC574" s="238"/>
      <c r="DD574" s="238"/>
      <c r="DE574" s="238"/>
      <c r="DF574" s="238"/>
      <c r="DG574" s="238"/>
      <c r="DH574" s="238"/>
      <c r="DI574" s="238"/>
      <c r="DJ574" s="238"/>
      <c r="DK574" s="238"/>
      <c r="DL574" s="238"/>
      <c r="DM574" s="238"/>
      <c r="DN574" s="238"/>
      <c r="DO574" s="238"/>
      <c r="DP574" s="238"/>
      <c r="DQ574" s="238"/>
      <c r="DR574" s="238"/>
      <c r="DS574" s="238"/>
      <c r="DT574" s="238"/>
      <c r="DU574" s="238"/>
      <c r="DV574" s="238"/>
      <c r="DW574" s="238"/>
      <c r="DX574" s="238"/>
      <c r="DY574" s="238"/>
      <c r="DZ574" s="238"/>
      <c r="EA574" s="238"/>
      <c r="EB574" s="238"/>
      <c r="EC574" s="238"/>
      <c r="ED574" s="238"/>
      <c r="EP574" s="134"/>
      <c r="ER574" s="31" t="str">
        <f>IF($C$195=C574,$ER$195,"Row mis-match")</f>
        <v xml:space="preserve"> - </v>
      </c>
    </row>
    <row r="575" spans="1:148" hidden="1">
      <c r="C575" s="23" t="str">
        <f t="shared" si="180"/>
        <v>Dave Johnston</v>
      </c>
      <c r="E575" s="238"/>
      <c r="F575" s="238"/>
      <c r="G575" s="238"/>
      <c r="H575" s="238"/>
      <c r="I575" s="238"/>
      <c r="J575" s="238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238"/>
      <c r="W575" s="238"/>
      <c r="X575" s="238"/>
      <c r="Y575" s="238"/>
      <c r="Z575" s="238"/>
      <c r="AA575" s="238"/>
      <c r="AB575" s="238"/>
      <c r="AC575" s="238"/>
      <c r="AD575" s="238"/>
      <c r="AE575" s="238"/>
      <c r="AF575" s="238"/>
      <c r="AG575" s="238"/>
      <c r="AH575" s="238"/>
      <c r="AI575" s="238"/>
      <c r="AJ575" s="238"/>
      <c r="AK575" s="238"/>
      <c r="AL575" s="238"/>
      <c r="AM575" s="238"/>
      <c r="AN575" s="238"/>
      <c r="AO575" s="238"/>
      <c r="AP575" s="238"/>
      <c r="AQ575" s="238"/>
      <c r="AR575" s="238"/>
      <c r="AS575" s="238"/>
      <c r="AT575" s="238"/>
      <c r="AU575" s="238"/>
      <c r="AV575" s="238"/>
      <c r="AW575" s="238"/>
      <c r="AX575" s="238"/>
      <c r="AY575" s="238"/>
      <c r="AZ575" s="238"/>
      <c r="BA575" s="238"/>
      <c r="BB575" s="238"/>
      <c r="BC575" s="238"/>
      <c r="BD575" s="238"/>
      <c r="BE575" s="238"/>
      <c r="BF575" s="238"/>
      <c r="BG575" s="238"/>
      <c r="BH575" s="238"/>
      <c r="BI575" s="238"/>
      <c r="BJ575" s="238"/>
      <c r="BK575" s="238"/>
      <c r="BL575" s="238"/>
      <c r="BM575" s="238"/>
      <c r="BN575" s="238"/>
      <c r="BO575" s="238"/>
      <c r="BP575" s="238"/>
      <c r="BQ575" s="238"/>
      <c r="BR575" s="238"/>
      <c r="BS575" s="238"/>
      <c r="BT575" s="238"/>
      <c r="BU575" s="238"/>
      <c r="BV575" s="238"/>
      <c r="BW575" s="238"/>
      <c r="BX575" s="238"/>
      <c r="BY575" s="238"/>
      <c r="BZ575" s="238"/>
      <c r="CA575" s="238"/>
      <c r="CB575" s="238"/>
      <c r="CC575" s="238"/>
      <c r="CD575" s="238"/>
      <c r="CE575" s="238"/>
      <c r="CF575" s="238"/>
      <c r="CG575" s="238"/>
      <c r="CH575" s="238"/>
      <c r="CI575" s="238"/>
      <c r="CJ575" s="238"/>
      <c r="CK575" s="238"/>
      <c r="CL575" s="238"/>
      <c r="CM575" s="238"/>
      <c r="CN575" s="238"/>
      <c r="CO575" s="238"/>
      <c r="CP575" s="238"/>
      <c r="CQ575" s="238"/>
      <c r="CR575" s="238"/>
      <c r="CS575" s="238"/>
      <c r="CT575" s="238"/>
      <c r="CU575" s="238"/>
      <c r="CV575" s="238"/>
      <c r="CW575" s="238"/>
      <c r="CX575" s="238"/>
      <c r="CY575" s="238"/>
      <c r="CZ575" s="238"/>
      <c r="DA575" s="238"/>
      <c r="DB575" s="238"/>
      <c r="DC575" s="238"/>
      <c r="DD575" s="238"/>
      <c r="DE575" s="238"/>
      <c r="DF575" s="238"/>
      <c r="DG575" s="238"/>
      <c r="DH575" s="238"/>
      <c r="DI575" s="238"/>
      <c r="DJ575" s="238"/>
      <c r="DK575" s="238"/>
      <c r="DL575" s="238"/>
      <c r="DM575" s="238"/>
      <c r="DN575" s="238"/>
      <c r="DO575" s="238"/>
      <c r="DP575" s="238"/>
      <c r="DQ575" s="238"/>
      <c r="DR575" s="238"/>
      <c r="DS575" s="238"/>
      <c r="DT575" s="238"/>
      <c r="DU575" s="238"/>
      <c r="DV575" s="238"/>
      <c r="DW575" s="238"/>
      <c r="DX575" s="238"/>
      <c r="DY575" s="238"/>
      <c r="DZ575" s="238"/>
      <c r="EA575" s="238"/>
      <c r="EB575" s="238"/>
      <c r="EC575" s="238"/>
      <c r="ED575" s="238"/>
      <c r="EP575" s="134"/>
      <c r="ER575" s="31" t="str">
        <f>IF($C$196=C575,$ER$196,"Row mis-match")</f>
        <v xml:space="preserve"> - </v>
      </c>
    </row>
    <row r="576" spans="1:148" hidden="1">
      <c r="C576" s="23" t="str">
        <f t="shared" si="180"/>
        <v>Hayden</v>
      </c>
      <c r="E576" s="238"/>
      <c r="F576" s="238"/>
      <c r="G576" s="238"/>
      <c r="H576" s="238"/>
      <c r="I576" s="238"/>
      <c r="J576" s="238"/>
      <c r="K576" s="238"/>
      <c r="L576" s="238"/>
      <c r="M576" s="238"/>
      <c r="N576" s="238"/>
      <c r="O576" s="238"/>
      <c r="P576" s="238"/>
      <c r="Q576" s="238"/>
      <c r="R576" s="238"/>
      <c r="S576" s="238"/>
      <c r="T576" s="238"/>
      <c r="U576" s="238"/>
      <c r="V576" s="238"/>
      <c r="W576" s="238"/>
      <c r="X576" s="238"/>
      <c r="Y576" s="238"/>
      <c r="Z576" s="238"/>
      <c r="AA576" s="238"/>
      <c r="AB576" s="238"/>
      <c r="AC576" s="238"/>
      <c r="AD576" s="238"/>
      <c r="AE576" s="238"/>
      <c r="AF576" s="238"/>
      <c r="AG576" s="238"/>
      <c r="AH576" s="238"/>
      <c r="AI576" s="238"/>
      <c r="AJ576" s="238"/>
      <c r="AK576" s="238"/>
      <c r="AL576" s="238"/>
      <c r="AM576" s="238"/>
      <c r="AN576" s="238"/>
      <c r="AO576" s="238"/>
      <c r="AP576" s="238"/>
      <c r="AQ576" s="238"/>
      <c r="AR576" s="238"/>
      <c r="AS576" s="238"/>
      <c r="AT576" s="238"/>
      <c r="AU576" s="238"/>
      <c r="AV576" s="238"/>
      <c r="AW576" s="238"/>
      <c r="AX576" s="238"/>
      <c r="AY576" s="238"/>
      <c r="AZ576" s="238"/>
      <c r="BA576" s="238"/>
      <c r="BB576" s="238"/>
      <c r="BC576" s="238"/>
      <c r="BD576" s="238"/>
      <c r="BE576" s="238"/>
      <c r="BF576" s="238"/>
      <c r="BG576" s="238"/>
      <c r="BH576" s="238"/>
      <c r="BI576" s="238"/>
      <c r="BJ576" s="238"/>
      <c r="BK576" s="238"/>
      <c r="BL576" s="238"/>
      <c r="BM576" s="238"/>
      <c r="BN576" s="238"/>
      <c r="BO576" s="238"/>
      <c r="BP576" s="238"/>
      <c r="BQ576" s="238"/>
      <c r="BR576" s="238"/>
      <c r="BS576" s="238"/>
      <c r="BT576" s="238"/>
      <c r="BU576" s="238"/>
      <c r="BV576" s="238"/>
      <c r="BW576" s="238"/>
      <c r="BX576" s="238"/>
      <c r="BY576" s="238"/>
      <c r="BZ576" s="238"/>
      <c r="CA576" s="238"/>
      <c r="CB576" s="238"/>
      <c r="CC576" s="238"/>
      <c r="CD576" s="238"/>
      <c r="CE576" s="238"/>
      <c r="CF576" s="238"/>
      <c r="CG576" s="238"/>
      <c r="CH576" s="238"/>
      <c r="CI576" s="238"/>
      <c r="CJ576" s="238"/>
      <c r="CK576" s="238"/>
      <c r="CL576" s="238"/>
      <c r="CM576" s="238"/>
      <c r="CN576" s="238"/>
      <c r="CO576" s="238"/>
      <c r="CP576" s="238"/>
      <c r="CQ576" s="238"/>
      <c r="CR576" s="238"/>
      <c r="CS576" s="238"/>
      <c r="CT576" s="238"/>
      <c r="CU576" s="238"/>
      <c r="CV576" s="238"/>
      <c r="CW576" s="238"/>
      <c r="CX576" s="238"/>
      <c r="CY576" s="238"/>
      <c r="CZ576" s="238"/>
      <c r="DA576" s="238"/>
      <c r="DB576" s="238"/>
      <c r="DC576" s="238"/>
      <c r="DD576" s="238"/>
      <c r="DE576" s="238"/>
      <c r="DF576" s="238"/>
      <c r="DG576" s="238"/>
      <c r="DH576" s="238"/>
      <c r="DI576" s="238"/>
      <c r="DJ576" s="238"/>
      <c r="DK576" s="238"/>
      <c r="DL576" s="238"/>
      <c r="DM576" s="238"/>
      <c r="DN576" s="238"/>
      <c r="DO576" s="238"/>
      <c r="DP576" s="238"/>
      <c r="DQ576" s="238"/>
      <c r="DR576" s="238"/>
      <c r="DS576" s="238"/>
      <c r="DT576" s="238"/>
      <c r="DU576" s="238"/>
      <c r="DV576" s="238"/>
      <c r="DW576" s="238"/>
      <c r="DX576" s="238"/>
      <c r="DY576" s="238"/>
      <c r="DZ576" s="238"/>
      <c r="EA576" s="238"/>
      <c r="EB576" s="238"/>
      <c r="EC576" s="238"/>
      <c r="ED576" s="238"/>
      <c r="EP576" s="134"/>
      <c r="ER576" s="31" t="str">
        <f>IF($C$197=C576,$ER$197,"Row mis-match")</f>
        <v xml:space="preserve"> - </v>
      </c>
    </row>
    <row r="577" spans="3:148" hidden="1">
      <c r="C577" s="23" t="str">
        <f t="shared" si="180"/>
        <v>Hunter</v>
      </c>
      <c r="E577" s="238"/>
      <c r="F577" s="238"/>
      <c r="G577" s="238"/>
      <c r="H577" s="238"/>
      <c r="I577" s="238"/>
      <c r="J577" s="238"/>
      <c r="K577" s="238"/>
      <c r="L577" s="238"/>
      <c r="M577" s="238"/>
      <c r="N577" s="238"/>
      <c r="O577" s="238"/>
      <c r="P577" s="238"/>
      <c r="Q577" s="238"/>
      <c r="R577" s="238"/>
      <c r="S577" s="238"/>
      <c r="T577" s="238"/>
      <c r="U577" s="238"/>
      <c r="V577" s="238"/>
      <c r="W577" s="238"/>
      <c r="X577" s="238"/>
      <c r="Y577" s="238"/>
      <c r="Z577" s="238"/>
      <c r="AA577" s="238"/>
      <c r="AB577" s="238"/>
      <c r="AC577" s="238"/>
      <c r="AD577" s="238"/>
      <c r="AE577" s="238"/>
      <c r="AF577" s="238"/>
      <c r="AG577" s="238"/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  <c r="CK577" s="238"/>
      <c r="CL577" s="238"/>
      <c r="CM577" s="238"/>
      <c r="CN577" s="238"/>
      <c r="CO577" s="238"/>
      <c r="CP577" s="238"/>
      <c r="CQ577" s="238"/>
      <c r="CR577" s="238"/>
      <c r="CS577" s="238"/>
      <c r="CT577" s="238"/>
      <c r="CU577" s="238"/>
      <c r="CV577" s="238"/>
      <c r="CW577" s="238"/>
      <c r="CX577" s="238"/>
      <c r="CY577" s="238"/>
      <c r="CZ577" s="238"/>
      <c r="DA577" s="238"/>
      <c r="DB577" s="238"/>
      <c r="DC577" s="238"/>
      <c r="DD577" s="238"/>
      <c r="DE577" s="238"/>
      <c r="DF577" s="238"/>
      <c r="DG577" s="238"/>
      <c r="DH577" s="238"/>
      <c r="DI577" s="238"/>
      <c r="DJ577" s="238"/>
      <c r="DK577" s="238"/>
      <c r="DL577" s="238"/>
      <c r="DM577" s="238"/>
      <c r="DN577" s="238"/>
      <c r="DO577" s="238"/>
      <c r="DP577" s="238"/>
      <c r="DQ577" s="238"/>
      <c r="DR577" s="238"/>
      <c r="DS577" s="238"/>
      <c r="DT577" s="238"/>
      <c r="DU577" s="238"/>
      <c r="DV577" s="238"/>
      <c r="DW577" s="238"/>
      <c r="DX577" s="238"/>
      <c r="DY577" s="238"/>
      <c r="DZ577" s="238"/>
      <c r="EA577" s="238"/>
      <c r="EB577" s="238"/>
      <c r="EC577" s="238"/>
      <c r="ED577" s="238"/>
      <c r="EP577" s="134"/>
      <c r="ER577" s="31" t="str">
        <f>IF($C$198=C577,$ER$198,"Row mis-match")</f>
        <v xml:space="preserve"> - </v>
      </c>
    </row>
    <row r="578" spans="3:148" hidden="1">
      <c r="C578" s="23" t="str">
        <f t="shared" si="180"/>
        <v>Huntington</v>
      </c>
      <c r="E578" s="238"/>
      <c r="F578" s="238"/>
      <c r="G578" s="238"/>
      <c r="H578" s="238"/>
      <c r="I578" s="238"/>
      <c r="J578" s="238"/>
      <c r="K578" s="238"/>
      <c r="L578" s="238"/>
      <c r="M578" s="238"/>
      <c r="N578" s="238"/>
      <c r="O578" s="238"/>
      <c r="P578" s="238"/>
      <c r="Q578" s="238"/>
      <c r="R578" s="238"/>
      <c r="S578" s="238"/>
      <c r="T578" s="238"/>
      <c r="U578" s="238"/>
      <c r="V578" s="238"/>
      <c r="W578" s="238"/>
      <c r="X578" s="238"/>
      <c r="Y578" s="238"/>
      <c r="Z578" s="238"/>
      <c r="AA578" s="238"/>
      <c r="AB578" s="238"/>
      <c r="AC578" s="238"/>
      <c r="AD578" s="238"/>
      <c r="AE578" s="238"/>
      <c r="AF578" s="238"/>
      <c r="AG578" s="238"/>
      <c r="AH578" s="238"/>
      <c r="AI578" s="238"/>
      <c r="AJ578" s="238"/>
      <c r="AK578" s="238"/>
      <c r="AL578" s="238"/>
      <c r="AM578" s="238"/>
      <c r="AN578" s="238"/>
      <c r="AO578" s="238"/>
      <c r="AP578" s="238"/>
      <c r="AQ578" s="238"/>
      <c r="AR578" s="238"/>
      <c r="AS578" s="238"/>
      <c r="AT578" s="238"/>
      <c r="AU578" s="238"/>
      <c r="AV578" s="238"/>
      <c r="AW578" s="238"/>
      <c r="AX578" s="238"/>
      <c r="AY578" s="238"/>
      <c r="AZ578" s="238"/>
      <c r="BA578" s="238"/>
      <c r="BB578" s="238"/>
      <c r="BC578" s="238"/>
      <c r="BD578" s="238"/>
      <c r="BE578" s="238"/>
      <c r="BF578" s="238"/>
      <c r="BG578" s="238"/>
      <c r="BH578" s="238"/>
      <c r="BI578" s="238"/>
      <c r="BJ578" s="238"/>
      <c r="BK578" s="238"/>
      <c r="BL578" s="238"/>
      <c r="BM578" s="238"/>
      <c r="BN578" s="238"/>
      <c r="BO578" s="238"/>
      <c r="BP578" s="238"/>
      <c r="BQ578" s="238"/>
      <c r="BR578" s="238"/>
      <c r="BS578" s="238"/>
      <c r="BT578" s="238"/>
      <c r="BU578" s="238"/>
      <c r="BV578" s="238"/>
      <c r="BW578" s="238"/>
      <c r="BX578" s="238"/>
      <c r="BY578" s="238"/>
      <c r="BZ578" s="238"/>
      <c r="CA578" s="238"/>
      <c r="CB578" s="238"/>
      <c r="CC578" s="238"/>
      <c r="CD578" s="238"/>
      <c r="CE578" s="238"/>
      <c r="CF578" s="238"/>
      <c r="CG578" s="238"/>
      <c r="CH578" s="238"/>
      <c r="CI578" s="238"/>
      <c r="CJ578" s="238"/>
      <c r="CK578" s="238"/>
      <c r="CL578" s="238"/>
      <c r="CM578" s="238"/>
      <c r="CN578" s="238"/>
      <c r="CO578" s="238"/>
      <c r="CP578" s="238"/>
      <c r="CQ578" s="238"/>
      <c r="CR578" s="238"/>
      <c r="CS578" s="238"/>
      <c r="CT578" s="238"/>
      <c r="CU578" s="238"/>
      <c r="CV578" s="238"/>
      <c r="CW578" s="238"/>
      <c r="CX578" s="238"/>
      <c r="CY578" s="238"/>
      <c r="CZ578" s="238"/>
      <c r="DA578" s="238"/>
      <c r="DB578" s="238"/>
      <c r="DC578" s="238"/>
      <c r="DD578" s="238"/>
      <c r="DE578" s="238"/>
      <c r="DF578" s="238"/>
      <c r="DG578" s="238"/>
      <c r="DH578" s="238"/>
      <c r="DI578" s="238"/>
      <c r="DJ578" s="238"/>
      <c r="DK578" s="238"/>
      <c r="DL578" s="238"/>
      <c r="DM578" s="238"/>
      <c r="DN578" s="238"/>
      <c r="DO578" s="238"/>
      <c r="DP578" s="238"/>
      <c r="DQ578" s="238"/>
      <c r="DR578" s="238"/>
      <c r="DS578" s="238"/>
      <c r="DT578" s="238"/>
      <c r="DU578" s="238"/>
      <c r="DV578" s="238"/>
      <c r="DW578" s="238"/>
      <c r="DX578" s="238"/>
      <c r="DY578" s="238"/>
      <c r="DZ578" s="238"/>
      <c r="EA578" s="238"/>
      <c r="EB578" s="238"/>
      <c r="EC578" s="238"/>
      <c r="ED578" s="238"/>
      <c r="EP578" s="134"/>
      <c r="ER578" s="31" t="str">
        <f>IF($C$199=C578,$ER$199,"Row mis-match")</f>
        <v xml:space="preserve"> - </v>
      </c>
    </row>
    <row r="579" spans="3:148" hidden="1">
      <c r="C579" s="23" t="str">
        <f t="shared" si="180"/>
        <v>Jim Bridger</v>
      </c>
      <c r="E579" s="238"/>
      <c r="F579" s="238"/>
      <c r="G579" s="238"/>
      <c r="H579" s="238"/>
      <c r="I579" s="238"/>
      <c r="J579" s="238"/>
      <c r="K579" s="238"/>
      <c r="L579" s="238"/>
      <c r="M579" s="238"/>
      <c r="N579" s="238"/>
      <c r="O579" s="238"/>
      <c r="P579" s="238"/>
      <c r="Q579" s="238"/>
      <c r="R579" s="238"/>
      <c r="S579" s="238"/>
      <c r="T579" s="238"/>
      <c r="U579" s="238"/>
      <c r="V579" s="238"/>
      <c r="W579" s="238"/>
      <c r="X579" s="238"/>
      <c r="Y579" s="238"/>
      <c r="Z579" s="238"/>
      <c r="AA579" s="238"/>
      <c r="AB579" s="238"/>
      <c r="AC579" s="238"/>
      <c r="AD579" s="238"/>
      <c r="AE579" s="238"/>
      <c r="AF579" s="238"/>
      <c r="AG579" s="238"/>
      <c r="AH579" s="238"/>
      <c r="AI579" s="238"/>
      <c r="AJ579" s="238"/>
      <c r="AK579" s="238"/>
      <c r="AL579" s="238"/>
      <c r="AM579" s="238"/>
      <c r="AN579" s="238"/>
      <c r="AO579" s="238"/>
      <c r="AP579" s="238"/>
      <c r="AQ579" s="238"/>
      <c r="AR579" s="238"/>
      <c r="AS579" s="238"/>
      <c r="AT579" s="238"/>
      <c r="AU579" s="238"/>
      <c r="AV579" s="238"/>
      <c r="AW579" s="238"/>
      <c r="AX579" s="238"/>
      <c r="AY579" s="238"/>
      <c r="AZ579" s="238"/>
      <c r="BA579" s="238"/>
      <c r="BB579" s="238"/>
      <c r="BC579" s="238"/>
      <c r="BD579" s="238"/>
      <c r="BE579" s="238"/>
      <c r="BF579" s="238"/>
      <c r="BG579" s="238"/>
      <c r="BH579" s="238"/>
      <c r="BI579" s="238"/>
      <c r="BJ579" s="238"/>
      <c r="BK579" s="238"/>
      <c r="BL579" s="238"/>
      <c r="BM579" s="238"/>
      <c r="BN579" s="238"/>
      <c r="BO579" s="238"/>
      <c r="BP579" s="238"/>
      <c r="BQ579" s="238"/>
      <c r="BR579" s="238"/>
      <c r="BS579" s="238"/>
      <c r="BT579" s="238"/>
      <c r="BU579" s="238"/>
      <c r="BV579" s="238"/>
      <c r="BW579" s="238"/>
      <c r="BX579" s="238"/>
      <c r="BY579" s="238"/>
      <c r="BZ579" s="238"/>
      <c r="CA579" s="238"/>
      <c r="CB579" s="238"/>
      <c r="CC579" s="238"/>
      <c r="CD579" s="238"/>
      <c r="CE579" s="238"/>
      <c r="CF579" s="238"/>
      <c r="CG579" s="238"/>
      <c r="CH579" s="238"/>
      <c r="CI579" s="238"/>
      <c r="CJ579" s="238"/>
      <c r="CK579" s="238"/>
      <c r="CL579" s="238"/>
      <c r="CM579" s="238"/>
      <c r="CN579" s="238"/>
      <c r="CO579" s="238"/>
      <c r="CP579" s="238"/>
      <c r="CQ579" s="238"/>
      <c r="CR579" s="238"/>
      <c r="CS579" s="238"/>
      <c r="CT579" s="238"/>
      <c r="CU579" s="238"/>
      <c r="CV579" s="238"/>
      <c r="CW579" s="238"/>
      <c r="CX579" s="238"/>
      <c r="CY579" s="238"/>
      <c r="CZ579" s="238"/>
      <c r="DA579" s="238"/>
      <c r="DB579" s="238"/>
      <c r="DC579" s="238"/>
      <c r="DD579" s="238"/>
      <c r="DE579" s="238"/>
      <c r="DF579" s="238"/>
      <c r="DG579" s="238"/>
      <c r="DH579" s="238"/>
      <c r="DI579" s="238"/>
      <c r="DJ579" s="238"/>
      <c r="DK579" s="238"/>
      <c r="DL579" s="238"/>
      <c r="DM579" s="238"/>
      <c r="DN579" s="238"/>
      <c r="DO579" s="238"/>
      <c r="DP579" s="238"/>
      <c r="DQ579" s="238"/>
      <c r="DR579" s="238"/>
      <c r="DS579" s="238"/>
      <c r="DT579" s="238"/>
      <c r="DU579" s="238"/>
      <c r="DV579" s="238"/>
      <c r="DW579" s="238"/>
      <c r="DX579" s="238"/>
      <c r="DY579" s="238"/>
      <c r="DZ579" s="238"/>
      <c r="EA579" s="238"/>
      <c r="EB579" s="238"/>
      <c r="EC579" s="238"/>
      <c r="ED579" s="238"/>
      <c r="EP579" s="134"/>
      <c r="ER579" s="31" t="str">
        <f>IF($C$200=C579,$ER$200,"Row mis-match")</f>
        <v xml:space="preserve"> - </v>
      </c>
    </row>
    <row r="580" spans="3:148" hidden="1">
      <c r="C580" s="23" t="str">
        <f t="shared" si="180"/>
        <v>Naughton</v>
      </c>
      <c r="E580" s="238"/>
      <c r="F580" s="238"/>
      <c r="G580" s="238"/>
      <c r="H580" s="238"/>
      <c r="I580" s="238"/>
      <c r="J580" s="238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238"/>
      <c r="W580" s="238"/>
      <c r="X580" s="238"/>
      <c r="Y580" s="238"/>
      <c r="Z580" s="238"/>
      <c r="AA580" s="238"/>
      <c r="AB580" s="238"/>
      <c r="AC580" s="238"/>
      <c r="AD580" s="238"/>
      <c r="AE580" s="238"/>
      <c r="AF580" s="238"/>
      <c r="AG580" s="238"/>
      <c r="AH580" s="238"/>
      <c r="AI580" s="238"/>
      <c r="AJ580" s="238"/>
      <c r="AK580" s="238"/>
      <c r="AL580" s="238"/>
      <c r="AM580" s="238"/>
      <c r="AN580" s="238"/>
      <c r="AO580" s="238"/>
      <c r="AP580" s="238"/>
      <c r="AQ580" s="238"/>
      <c r="AR580" s="238"/>
      <c r="AS580" s="238"/>
      <c r="AT580" s="238"/>
      <c r="AU580" s="238"/>
      <c r="AV580" s="238"/>
      <c r="AW580" s="238"/>
      <c r="AX580" s="238"/>
      <c r="AY580" s="238"/>
      <c r="AZ580" s="238"/>
      <c r="BA580" s="238"/>
      <c r="BB580" s="238"/>
      <c r="BC580" s="238"/>
      <c r="BD580" s="238"/>
      <c r="BE580" s="238"/>
      <c r="BF580" s="238"/>
      <c r="BG580" s="238"/>
      <c r="BH580" s="238"/>
      <c r="BI580" s="238"/>
      <c r="BJ580" s="238"/>
      <c r="BK580" s="238"/>
      <c r="BL580" s="238"/>
      <c r="BM580" s="238"/>
      <c r="BN580" s="238"/>
      <c r="BO580" s="238"/>
      <c r="BP580" s="238"/>
      <c r="BQ580" s="238"/>
      <c r="BR580" s="238"/>
      <c r="BS580" s="238"/>
      <c r="BT580" s="238"/>
      <c r="BU580" s="238"/>
      <c r="BV580" s="238"/>
      <c r="BW580" s="238"/>
      <c r="BX580" s="238"/>
      <c r="BY580" s="238"/>
      <c r="BZ580" s="238"/>
      <c r="CA580" s="238"/>
      <c r="CB580" s="238"/>
      <c r="CC580" s="238"/>
      <c r="CD580" s="238"/>
      <c r="CE580" s="238"/>
      <c r="CF580" s="238"/>
      <c r="CG580" s="238"/>
      <c r="CH580" s="238"/>
      <c r="CI580" s="238"/>
      <c r="CJ580" s="238"/>
      <c r="CK580" s="238"/>
      <c r="CL580" s="238"/>
      <c r="CM580" s="238"/>
      <c r="CN580" s="238"/>
      <c r="CO580" s="238"/>
      <c r="CP580" s="238"/>
      <c r="CQ580" s="238"/>
      <c r="CR580" s="238"/>
      <c r="CS580" s="238"/>
      <c r="CT580" s="238"/>
      <c r="CU580" s="238"/>
      <c r="CV580" s="238"/>
      <c r="CW580" s="238"/>
      <c r="CX580" s="238"/>
      <c r="CY580" s="238"/>
      <c r="CZ580" s="238"/>
      <c r="DA580" s="238"/>
      <c r="DB580" s="238"/>
      <c r="DC580" s="238"/>
      <c r="DD580" s="238"/>
      <c r="DE580" s="238"/>
      <c r="DF580" s="238"/>
      <c r="DG580" s="238"/>
      <c r="DH580" s="238"/>
      <c r="DI580" s="238"/>
      <c r="DJ580" s="238"/>
      <c r="DK580" s="238"/>
      <c r="DL580" s="238"/>
      <c r="DM580" s="238"/>
      <c r="DN580" s="238"/>
      <c r="DO580" s="238"/>
      <c r="DP580" s="238"/>
      <c r="DQ580" s="238"/>
      <c r="DR580" s="238"/>
      <c r="DS580" s="238"/>
      <c r="DT580" s="238"/>
      <c r="DU580" s="238"/>
      <c r="DV580" s="238"/>
      <c r="DW580" s="238"/>
      <c r="DX580" s="238"/>
      <c r="DY580" s="238"/>
      <c r="DZ580" s="238"/>
      <c r="EA580" s="238"/>
      <c r="EB580" s="238"/>
      <c r="EC580" s="238"/>
      <c r="ED580" s="238"/>
      <c r="EP580" s="134"/>
      <c r="ER580" s="31" t="str">
        <f>IF($C$201=C580,$ER$201,"Row mis-match")</f>
        <v xml:space="preserve"> - </v>
      </c>
    </row>
    <row r="581" spans="3:148" hidden="1">
      <c r="C581" s="23" t="str">
        <f t="shared" si="180"/>
        <v>Wyodak</v>
      </c>
      <c r="E581" s="238"/>
      <c r="F581" s="238"/>
      <c r="G581" s="238"/>
      <c r="H581" s="238"/>
      <c r="I581" s="238"/>
      <c r="J581" s="238"/>
      <c r="K581" s="238"/>
      <c r="L581" s="238"/>
      <c r="M581" s="238"/>
      <c r="N581" s="238"/>
      <c r="O581" s="238"/>
      <c r="P581" s="238"/>
      <c r="Q581" s="238"/>
      <c r="R581" s="238"/>
      <c r="S581" s="238"/>
      <c r="T581" s="238"/>
      <c r="U581" s="238"/>
      <c r="V581" s="238"/>
      <c r="W581" s="238"/>
      <c r="X581" s="238"/>
      <c r="Y581" s="238"/>
      <c r="Z581" s="238"/>
      <c r="AA581" s="238"/>
      <c r="AB581" s="238"/>
      <c r="AC581" s="238"/>
      <c r="AD581" s="238"/>
      <c r="AE581" s="238"/>
      <c r="AF581" s="238"/>
      <c r="AG581" s="238"/>
      <c r="AH581" s="238"/>
      <c r="AI581" s="238"/>
      <c r="AJ581" s="238"/>
      <c r="AK581" s="238"/>
      <c r="AL581" s="238"/>
      <c r="AM581" s="238"/>
      <c r="AN581" s="238"/>
      <c r="AO581" s="238"/>
      <c r="AP581" s="238"/>
      <c r="AQ581" s="238"/>
      <c r="AR581" s="238"/>
      <c r="AS581" s="238"/>
      <c r="AT581" s="238"/>
      <c r="AU581" s="238"/>
      <c r="AV581" s="238"/>
      <c r="AW581" s="238"/>
      <c r="AX581" s="238"/>
      <c r="AY581" s="238"/>
      <c r="AZ581" s="238"/>
      <c r="BA581" s="238"/>
      <c r="BB581" s="238"/>
      <c r="BC581" s="238"/>
      <c r="BD581" s="238"/>
      <c r="BE581" s="238"/>
      <c r="BF581" s="238"/>
      <c r="BG581" s="238"/>
      <c r="BH581" s="238"/>
      <c r="BI581" s="238"/>
      <c r="BJ581" s="238"/>
      <c r="BK581" s="238"/>
      <c r="BL581" s="238"/>
      <c r="BM581" s="238"/>
      <c r="BN581" s="238"/>
      <c r="BO581" s="238"/>
      <c r="BP581" s="238"/>
      <c r="BQ581" s="238"/>
      <c r="BR581" s="238"/>
      <c r="BS581" s="238"/>
      <c r="BT581" s="238"/>
      <c r="BU581" s="238"/>
      <c r="BV581" s="238"/>
      <c r="BW581" s="238"/>
      <c r="BX581" s="238"/>
      <c r="BY581" s="238"/>
      <c r="BZ581" s="238"/>
      <c r="CA581" s="238"/>
      <c r="CB581" s="238"/>
      <c r="CC581" s="238"/>
      <c r="CD581" s="238"/>
      <c r="CE581" s="238"/>
      <c r="CF581" s="238"/>
      <c r="CG581" s="238"/>
      <c r="CH581" s="238"/>
      <c r="CI581" s="238"/>
      <c r="CJ581" s="238"/>
      <c r="CK581" s="238"/>
      <c r="CL581" s="238"/>
      <c r="CM581" s="238"/>
      <c r="CN581" s="238"/>
      <c r="CO581" s="238"/>
      <c r="CP581" s="238"/>
      <c r="CQ581" s="238"/>
      <c r="CR581" s="238"/>
      <c r="CS581" s="238"/>
      <c r="CT581" s="238"/>
      <c r="CU581" s="238"/>
      <c r="CV581" s="238"/>
      <c r="CW581" s="238"/>
      <c r="CX581" s="238"/>
      <c r="CY581" s="238"/>
      <c r="CZ581" s="238"/>
      <c r="DA581" s="238"/>
      <c r="DB581" s="238"/>
      <c r="DC581" s="238"/>
      <c r="DD581" s="238"/>
      <c r="DE581" s="238"/>
      <c r="DF581" s="238"/>
      <c r="DG581" s="238"/>
      <c r="DH581" s="238"/>
      <c r="DI581" s="238"/>
      <c r="DJ581" s="238"/>
      <c r="DK581" s="238"/>
      <c r="DL581" s="238"/>
      <c r="DM581" s="238"/>
      <c r="DN581" s="238"/>
      <c r="DO581" s="238"/>
      <c r="DP581" s="238"/>
      <c r="DQ581" s="238"/>
      <c r="DR581" s="238"/>
      <c r="DS581" s="238"/>
      <c r="DT581" s="238"/>
      <c r="DU581" s="238"/>
      <c r="DV581" s="238"/>
      <c r="DW581" s="238"/>
      <c r="DX581" s="238"/>
      <c r="DY581" s="238"/>
      <c r="DZ581" s="238"/>
      <c r="EA581" s="238"/>
      <c r="EB581" s="238"/>
      <c r="EC581" s="238"/>
      <c r="ED581" s="238"/>
      <c r="EP581" s="134"/>
      <c r="ER581" s="31" t="str">
        <f>IF($C$202=C581,$ER$202,"Row mis-match")</f>
        <v xml:space="preserve"> - </v>
      </c>
    </row>
    <row r="582" spans="3:148" hidden="1">
      <c r="E582" s="238"/>
      <c r="F582" s="238"/>
      <c r="G582" s="238"/>
      <c r="H582" s="238"/>
      <c r="I582" s="238"/>
      <c r="J582" s="238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  <c r="U582" s="238"/>
      <c r="V582" s="238"/>
      <c r="W582" s="238"/>
      <c r="X582" s="238"/>
      <c r="Y582" s="238"/>
      <c r="Z582" s="238"/>
      <c r="AA582" s="238"/>
      <c r="AB582" s="238"/>
      <c r="AC582" s="238"/>
      <c r="AD582" s="238"/>
      <c r="AE582" s="238"/>
      <c r="AF582" s="238"/>
      <c r="AG582" s="238"/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8"/>
      <c r="BN582" s="238"/>
      <c r="BO582" s="238"/>
      <c r="BP582" s="238"/>
      <c r="BQ582" s="238"/>
      <c r="BR582" s="238"/>
      <c r="BS582" s="238"/>
      <c r="BT582" s="238"/>
      <c r="BU582" s="238"/>
      <c r="BV582" s="238"/>
      <c r="BW582" s="238"/>
      <c r="BX582" s="238"/>
      <c r="BY582" s="238"/>
      <c r="BZ582" s="238"/>
      <c r="CA582" s="238"/>
      <c r="CB582" s="238"/>
      <c r="CC582" s="238"/>
      <c r="CD582" s="238"/>
      <c r="CE582" s="238"/>
      <c r="CF582" s="238"/>
      <c r="CG582" s="238"/>
      <c r="CH582" s="238"/>
      <c r="CI582" s="238"/>
      <c r="CJ582" s="238"/>
      <c r="CK582" s="238"/>
      <c r="CL582" s="238"/>
      <c r="CM582" s="238"/>
      <c r="CN582" s="238"/>
      <c r="CO582" s="238"/>
      <c r="CP582" s="238"/>
      <c r="CQ582" s="238"/>
      <c r="CR582" s="238"/>
      <c r="CS582" s="238"/>
      <c r="CT582" s="238"/>
      <c r="CU582" s="238"/>
      <c r="CV582" s="238"/>
      <c r="CW582" s="238"/>
      <c r="CX582" s="238"/>
      <c r="CY582" s="238"/>
      <c r="CZ582" s="238"/>
      <c r="DA582" s="238"/>
      <c r="DB582" s="238"/>
      <c r="DC582" s="238"/>
      <c r="DD582" s="238"/>
      <c r="DE582" s="238"/>
      <c r="DF582" s="238"/>
      <c r="DG582" s="238"/>
      <c r="DH582" s="238"/>
      <c r="DI582" s="238"/>
      <c r="DJ582" s="238"/>
      <c r="DK582" s="238"/>
      <c r="DL582" s="238"/>
      <c r="DM582" s="238"/>
      <c r="DN582" s="238"/>
      <c r="DO582" s="238"/>
      <c r="DP582" s="238"/>
      <c r="DQ582" s="238"/>
      <c r="DR582" s="238"/>
      <c r="DS582" s="238"/>
      <c r="DT582" s="238"/>
      <c r="DU582" s="238"/>
      <c r="DV582" s="238"/>
      <c r="DW582" s="238"/>
      <c r="DX582" s="238"/>
      <c r="DY582" s="238"/>
      <c r="DZ582" s="238"/>
      <c r="EA582" s="238"/>
      <c r="EB582" s="238"/>
      <c r="EC582" s="238"/>
      <c r="ED582" s="238"/>
      <c r="EP582" s="134"/>
      <c r="ER582" s="9"/>
    </row>
    <row r="583" spans="3:148" hidden="1">
      <c r="C583" s="23" t="str">
        <f t="shared" ref="C583:C591" si="181">C553</f>
        <v>Chehalis</v>
      </c>
      <c r="E583" s="238"/>
      <c r="F583" s="238"/>
      <c r="G583" s="238"/>
      <c r="H583" s="238"/>
      <c r="I583" s="238"/>
      <c r="J583" s="238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  <c r="U583" s="238"/>
      <c r="V583" s="238"/>
      <c r="W583" s="238"/>
      <c r="X583" s="238"/>
      <c r="Y583" s="238"/>
      <c r="Z583" s="238"/>
      <c r="AA583" s="238"/>
      <c r="AB583" s="238"/>
      <c r="AC583" s="238"/>
      <c r="AD583" s="238"/>
      <c r="AE583" s="238"/>
      <c r="AF583" s="238"/>
      <c r="AG583" s="238"/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8"/>
      <c r="BN583" s="238"/>
      <c r="BO583" s="238"/>
      <c r="BP583" s="238"/>
      <c r="BQ583" s="238"/>
      <c r="BR583" s="238"/>
      <c r="BS583" s="238"/>
      <c r="BT583" s="238"/>
      <c r="BU583" s="238"/>
      <c r="BV583" s="238"/>
      <c r="BW583" s="238"/>
      <c r="BX583" s="238"/>
      <c r="BY583" s="238"/>
      <c r="BZ583" s="238"/>
      <c r="CA583" s="238"/>
      <c r="CB583" s="238"/>
      <c r="CC583" s="238"/>
      <c r="CD583" s="238"/>
      <c r="CE583" s="238"/>
      <c r="CF583" s="238"/>
      <c r="CG583" s="238"/>
      <c r="CH583" s="238"/>
      <c r="CI583" s="238"/>
      <c r="CJ583" s="238"/>
      <c r="CK583" s="238"/>
      <c r="CL583" s="238"/>
      <c r="CM583" s="238"/>
      <c r="CN583" s="238"/>
      <c r="CO583" s="238"/>
      <c r="CP583" s="238"/>
      <c r="CQ583" s="238"/>
      <c r="CR583" s="238"/>
      <c r="CS583" s="238"/>
      <c r="CT583" s="238"/>
      <c r="CU583" s="238"/>
      <c r="CV583" s="238"/>
      <c r="CW583" s="238"/>
      <c r="CX583" s="238"/>
      <c r="CY583" s="238"/>
      <c r="CZ583" s="238"/>
      <c r="DA583" s="238"/>
      <c r="DB583" s="238"/>
      <c r="DC583" s="238"/>
      <c r="DD583" s="238"/>
      <c r="DE583" s="238"/>
      <c r="DF583" s="238"/>
      <c r="DG583" s="238"/>
      <c r="DH583" s="238"/>
      <c r="DI583" s="238"/>
      <c r="DJ583" s="238"/>
      <c r="DK583" s="238"/>
      <c r="DL583" s="238"/>
      <c r="DM583" s="238"/>
      <c r="DN583" s="238"/>
      <c r="DO583" s="238"/>
      <c r="DP583" s="238"/>
      <c r="DQ583" s="238"/>
      <c r="DR583" s="238"/>
      <c r="DS583" s="238"/>
      <c r="DT583" s="238"/>
      <c r="DU583" s="238"/>
      <c r="DV583" s="238"/>
      <c r="DW583" s="238"/>
      <c r="DX583" s="238"/>
      <c r="DY583" s="238"/>
      <c r="DZ583" s="238"/>
      <c r="EA583" s="238"/>
      <c r="EB583" s="238"/>
      <c r="EC583" s="238"/>
      <c r="ED583" s="238"/>
      <c r="EP583" s="134"/>
      <c r="ER583" s="31" t="str">
        <f>IF($C$207=C583,$ER$207,"Row mis-match")</f>
        <v xml:space="preserve"> - </v>
      </c>
    </row>
    <row r="584" spans="3:148" hidden="1">
      <c r="C584" s="23" t="str">
        <f t="shared" si="181"/>
        <v>Cholla - Gas</v>
      </c>
      <c r="E584" s="238"/>
      <c r="F584" s="238"/>
      <c r="G584" s="238"/>
      <c r="H584" s="238"/>
      <c r="I584" s="238"/>
      <c r="J584" s="238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  <c r="U584" s="238"/>
      <c r="V584" s="238"/>
      <c r="W584" s="238"/>
      <c r="X584" s="238"/>
      <c r="Y584" s="238"/>
      <c r="Z584" s="238"/>
      <c r="AA584" s="238"/>
      <c r="AB584" s="238"/>
      <c r="AC584" s="238"/>
      <c r="AD584" s="238"/>
      <c r="AE584" s="238"/>
      <c r="AF584" s="238"/>
      <c r="AG584" s="238"/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8"/>
      <c r="BN584" s="238"/>
      <c r="BO584" s="238"/>
      <c r="BP584" s="238"/>
      <c r="BQ584" s="238"/>
      <c r="BR584" s="238"/>
      <c r="BS584" s="238"/>
      <c r="BT584" s="238"/>
      <c r="BU584" s="238"/>
      <c r="BV584" s="238"/>
      <c r="BW584" s="238"/>
      <c r="BX584" s="238"/>
      <c r="BY584" s="238"/>
      <c r="BZ584" s="238"/>
      <c r="CA584" s="238"/>
      <c r="CB584" s="238"/>
      <c r="CC584" s="238"/>
      <c r="CD584" s="238"/>
      <c r="CE584" s="238"/>
      <c r="CF584" s="238"/>
      <c r="CG584" s="238"/>
      <c r="CH584" s="238"/>
      <c r="CI584" s="238"/>
      <c r="CJ584" s="238"/>
      <c r="CK584" s="238"/>
      <c r="CL584" s="238"/>
      <c r="CM584" s="238"/>
      <c r="CN584" s="238"/>
      <c r="CO584" s="238"/>
      <c r="CP584" s="238"/>
      <c r="CQ584" s="238"/>
      <c r="CR584" s="238"/>
      <c r="CS584" s="238"/>
      <c r="CT584" s="238"/>
      <c r="CU584" s="238"/>
      <c r="CV584" s="238"/>
      <c r="CW584" s="238"/>
      <c r="CX584" s="238"/>
      <c r="CY584" s="238"/>
      <c r="CZ584" s="238"/>
      <c r="DA584" s="238"/>
      <c r="DB584" s="238"/>
      <c r="DC584" s="238"/>
      <c r="DD584" s="238"/>
      <c r="DE584" s="238"/>
      <c r="DF584" s="238"/>
      <c r="DG584" s="238"/>
      <c r="DH584" s="238"/>
      <c r="DI584" s="238"/>
      <c r="DJ584" s="238"/>
      <c r="DK584" s="238"/>
      <c r="DL584" s="238"/>
      <c r="DM584" s="238"/>
      <c r="DN584" s="238"/>
      <c r="DO584" s="238"/>
      <c r="DP584" s="238"/>
      <c r="DQ584" s="238"/>
      <c r="DR584" s="238"/>
      <c r="DS584" s="238"/>
      <c r="DT584" s="238"/>
      <c r="DU584" s="238"/>
      <c r="DV584" s="238"/>
      <c r="DW584" s="238"/>
      <c r="DX584" s="238"/>
      <c r="DY584" s="238"/>
      <c r="DZ584" s="238"/>
      <c r="EA584" s="238"/>
      <c r="EB584" s="238"/>
      <c r="EC584" s="238"/>
      <c r="ED584" s="238"/>
      <c r="EP584" s="134"/>
      <c r="ER584" s="31" t="str">
        <f>IF($C$208=C584,$ER$208,"Row mis-match")</f>
        <v xml:space="preserve"> - </v>
      </c>
    </row>
    <row r="585" spans="3:148" hidden="1">
      <c r="C585" s="23" t="str">
        <f t="shared" si="181"/>
        <v>Currant Creek</v>
      </c>
      <c r="E585" s="238"/>
      <c r="F585" s="238"/>
      <c r="G585" s="238"/>
      <c r="H585" s="238"/>
      <c r="I585" s="238"/>
      <c r="J585" s="238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  <c r="U585" s="238"/>
      <c r="V585" s="238"/>
      <c r="W585" s="238"/>
      <c r="X585" s="238"/>
      <c r="Y585" s="238"/>
      <c r="Z585" s="238"/>
      <c r="AA585" s="238"/>
      <c r="AB585" s="238"/>
      <c r="AC585" s="238"/>
      <c r="AD585" s="238"/>
      <c r="AE585" s="238"/>
      <c r="AF585" s="238"/>
      <c r="AG585" s="238"/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8"/>
      <c r="BN585" s="238"/>
      <c r="BO585" s="238"/>
      <c r="BP585" s="238"/>
      <c r="BQ585" s="238"/>
      <c r="BR585" s="238"/>
      <c r="BS585" s="238"/>
      <c r="BT585" s="238"/>
      <c r="BU585" s="238"/>
      <c r="BV585" s="238"/>
      <c r="BW585" s="238"/>
      <c r="BX585" s="238"/>
      <c r="BY585" s="238"/>
      <c r="BZ585" s="238"/>
      <c r="CA585" s="238"/>
      <c r="CB585" s="238"/>
      <c r="CC585" s="238"/>
      <c r="CD585" s="238"/>
      <c r="CE585" s="238"/>
      <c r="CF585" s="238"/>
      <c r="CG585" s="238"/>
      <c r="CH585" s="238"/>
      <c r="CI585" s="238"/>
      <c r="CJ585" s="238"/>
      <c r="CK585" s="238"/>
      <c r="CL585" s="238"/>
      <c r="CM585" s="238"/>
      <c r="CN585" s="238"/>
      <c r="CO585" s="238"/>
      <c r="CP585" s="238"/>
      <c r="CQ585" s="238"/>
      <c r="CR585" s="238"/>
      <c r="CS585" s="238"/>
      <c r="CT585" s="238"/>
      <c r="CU585" s="238"/>
      <c r="CV585" s="238"/>
      <c r="CW585" s="238"/>
      <c r="CX585" s="238"/>
      <c r="CY585" s="238"/>
      <c r="CZ585" s="238"/>
      <c r="DA585" s="238"/>
      <c r="DB585" s="238"/>
      <c r="DC585" s="238"/>
      <c r="DD585" s="238"/>
      <c r="DE585" s="238"/>
      <c r="DF585" s="238"/>
      <c r="DG585" s="238"/>
      <c r="DH585" s="238"/>
      <c r="DI585" s="238"/>
      <c r="DJ585" s="238"/>
      <c r="DK585" s="238"/>
      <c r="DL585" s="238"/>
      <c r="DM585" s="238"/>
      <c r="DN585" s="238"/>
      <c r="DO585" s="238"/>
      <c r="DP585" s="238"/>
      <c r="DQ585" s="238"/>
      <c r="DR585" s="238"/>
      <c r="DS585" s="238"/>
      <c r="DT585" s="238"/>
      <c r="DU585" s="238"/>
      <c r="DV585" s="238"/>
      <c r="DW585" s="238"/>
      <c r="DX585" s="238"/>
      <c r="DY585" s="238"/>
      <c r="DZ585" s="238"/>
      <c r="EA585" s="238"/>
      <c r="EB585" s="238"/>
      <c r="EC585" s="238"/>
      <c r="ED585" s="238"/>
      <c r="EP585" s="134"/>
      <c r="ER585" s="31" t="str">
        <f>IF($C$209=C585,$ER$208,"Row mis-match")</f>
        <v xml:space="preserve"> - </v>
      </c>
    </row>
    <row r="586" spans="3:148" hidden="1">
      <c r="C586" s="23" t="str">
        <f t="shared" si="181"/>
        <v>Gadsby</v>
      </c>
      <c r="E586" s="238"/>
      <c r="F586" s="238"/>
      <c r="G586" s="238"/>
      <c r="H586" s="238"/>
      <c r="I586" s="238"/>
      <c r="J586" s="238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  <c r="U586" s="238"/>
      <c r="V586" s="238"/>
      <c r="W586" s="238"/>
      <c r="X586" s="238"/>
      <c r="Y586" s="238"/>
      <c r="Z586" s="238"/>
      <c r="AA586" s="238"/>
      <c r="AB586" s="238"/>
      <c r="AC586" s="238"/>
      <c r="AD586" s="238"/>
      <c r="AE586" s="238"/>
      <c r="AF586" s="238"/>
      <c r="AG586" s="238"/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8"/>
      <c r="BN586" s="238"/>
      <c r="BO586" s="238"/>
      <c r="BP586" s="238"/>
      <c r="BQ586" s="238"/>
      <c r="BR586" s="238"/>
      <c r="BS586" s="238"/>
      <c r="BT586" s="238"/>
      <c r="BU586" s="238"/>
      <c r="BV586" s="238"/>
      <c r="BW586" s="238"/>
      <c r="BX586" s="238"/>
      <c r="BY586" s="238"/>
      <c r="BZ586" s="238"/>
      <c r="CA586" s="238"/>
      <c r="CB586" s="238"/>
      <c r="CC586" s="238"/>
      <c r="CD586" s="238"/>
      <c r="CE586" s="238"/>
      <c r="CF586" s="238"/>
      <c r="CG586" s="238"/>
      <c r="CH586" s="238"/>
      <c r="CI586" s="238"/>
      <c r="CJ586" s="238"/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  <c r="CU586" s="238"/>
      <c r="CV586" s="238"/>
      <c r="CW586" s="238"/>
      <c r="CX586" s="238"/>
      <c r="CY586" s="238"/>
      <c r="CZ586" s="238"/>
      <c r="DA586" s="238"/>
      <c r="DB586" s="238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38"/>
      <c r="DW586" s="238"/>
      <c r="DX586" s="238"/>
      <c r="DY586" s="238"/>
      <c r="DZ586" s="238"/>
      <c r="EA586" s="238"/>
      <c r="EB586" s="238"/>
      <c r="EC586" s="238"/>
      <c r="ED586" s="238"/>
      <c r="EP586" s="134"/>
      <c r="ER586" s="31" t="str">
        <f>IF($C$210=C586,$ER$210,"Row mis-match")</f>
        <v xml:space="preserve"> - </v>
      </c>
    </row>
    <row r="587" spans="3:148" hidden="1">
      <c r="C587" s="23" t="str">
        <f t="shared" si="181"/>
        <v>Gadsby CT</v>
      </c>
      <c r="E587" s="238"/>
      <c r="F587" s="238"/>
      <c r="G587" s="238"/>
      <c r="H587" s="238"/>
      <c r="I587" s="238"/>
      <c r="J587" s="238"/>
      <c r="K587" s="238"/>
      <c r="L587" s="238"/>
      <c r="M587" s="238"/>
      <c r="N587" s="238"/>
      <c r="O587" s="238"/>
      <c r="P587" s="238"/>
      <c r="Q587" s="238"/>
      <c r="R587" s="238"/>
      <c r="S587" s="238"/>
      <c r="T587" s="238"/>
      <c r="U587" s="238"/>
      <c r="V587" s="238"/>
      <c r="W587" s="238"/>
      <c r="X587" s="238"/>
      <c r="Y587" s="238"/>
      <c r="Z587" s="238"/>
      <c r="AA587" s="238"/>
      <c r="AB587" s="238"/>
      <c r="AC587" s="238"/>
      <c r="AD587" s="238"/>
      <c r="AE587" s="238"/>
      <c r="AF587" s="238"/>
      <c r="AG587" s="238"/>
      <c r="AH587" s="238"/>
      <c r="AI587" s="238"/>
      <c r="AJ587" s="238"/>
      <c r="AK587" s="238"/>
      <c r="AL587" s="238"/>
      <c r="AM587" s="238"/>
      <c r="AN587" s="238"/>
      <c r="AO587" s="238"/>
      <c r="AP587" s="238"/>
      <c r="AQ587" s="238"/>
      <c r="AR587" s="238"/>
      <c r="AS587" s="238"/>
      <c r="AT587" s="238"/>
      <c r="AU587" s="238"/>
      <c r="AV587" s="238"/>
      <c r="AW587" s="238"/>
      <c r="AX587" s="238"/>
      <c r="AY587" s="238"/>
      <c r="AZ587" s="238"/>
      <c r="BA587" s="238"/>
      <c r="BB587" s="238"/>
      <c r="BC587" s="238"/>
      <c r="BD587" s="238"/>
      <c r="BE587" s="238"/>
      <c r="BF587" s="238"/>
      <c r="BG587" s="238"/>
      <c r="BH587" s="238"/>
      <c r="BI587" s="238"/>
      <c r="BJ587" s="238"/>
      <c r="BK587" s="238"/>
      <c r="BL587" s="238"/>
      <c r="BM587" s="238"/>
      <c r="BN587" s="238"/>
      <c r="BO587" s="238"/>
      <c r="BP587" s="238"/>
      <c r="BQ587" s="238"/>
      <c r="BR587" s="238"/>
      <c r="BS587" s="238"/>
      <c r="BT587" s="238"/>
      <c r="BU587" s="238"/>
      <c r="BV587" s="238"/>
      <c r="BW587" s="238"/>
      <c r="BX587" s="238"/>
      <c r="BY587" s="238"/>
      <c r="BZ587" s="238"/>
      <c r="CA587" s="238"/>
      <c r="CB587" s="238"/>
      <c r="CC587" s="238"/>
      <c r="CD587" s="238"/>
      <c r="CE587" s="238"/>
      <c r="CF587" s="238"/>
      <c r="CG587" s="238"/>
      <c r="CH587" s="238"/>
      <c r="CI587" s="238"/>
      <c r="CJ587" s="238"/>
      <c r="CK587" s="238"/>
      <c r="CL587" s="238"/>
      <c r="CM587" s="238"/>
      <c r="CN587" s="238"/>
      <c r="CO587" s="238"/>
      <c r="CP587" s="238"/>
      <c r="CQ587" s="238"/>
      <c r="CR587" s="238"/>
      <c r="CS587" s="238"/>
      <c r="CT587" s="238"/>
      <c r="CU587" s="238"/>
      <c r="CV587" s="238"/>
      <c r="CW587" s="238"/>
      <c r="CX587" s="238"/>
      <c r="CY587" s="238"/>
      <c r="CZ587" s="238"/>
      <c r="DA587" s="238"/>
      <c r="DB587" s="238"/>
      <c r="DC587" s="238"/>
      <c r="DD587" s="238"/>
      <c r="DE587" s="238"/>
      <c r="DF587" s="238"/>
      <c r="DG587" s="238"/>
      <c r="DH587" s="238"/>
      <c r="DI587" s="238"/>
      <c r="DJ587" s="238"/>
      <c r="DK587" s="238"/>
      <c r="DL587" s="238"/>
      <c r="DM587" s="238"/>
      <c r="DN587" s="238"/>
      <c r="DO587" s="238"/>
      <c r="DP587" s="238"/>
      <c r="DQ587" s="238"/>
      <c r="DR587" s="238"/>
      <c r="DS587" s="238"/>
      <c r="DT587" s="238"/>
      <c r="DU587" s="238"/>
      <c r="DV587" s="238"/>
      <c r="DW587" s="238"/>
      <c r="DX587" s="238"/>
      <c r="DY587" s="238"/>
      <c r="DZ587" s="238"/>
      <c r="EA587" s="238"/>
      <c r="EB587" s="238"/>
      <c r="EC587" s="238"/>
      <c r="ED587" s="238"/>
      <c r="EP587" s="134"/>
      <c r="ER587" s="31" t="str">
        <f>IF($C$211=C587,$ER$211,"Row mis-match")</f>
        <v xml:space="preserve"> - </v>
      </c>
    </row>
    <row r="588" spans="3:148" hidden="1">
      <c r="C588" s="23" t="str">
        <f t="shared" si="181"/>
        <v>Hermiston</v>
      </c>
      <c r="E588" s="238"/>
      <c r="F588" s="238"/>
      <c r="G588" s="238"/>
      <c r="H588" s="238"/>
      <c r="I588" s="238"/>
      <c r="J588" s="238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  <c r="U588" s="238"/>
      <c r="V588" s="238"/>
      <c r="W588" s="238"/>
      <c r="X588" s="238"/>
      <c r="Y588" s="238"/>
      <c r="Z588" s="238"/>
      <c r="AA588" s="238"/>
      <c r="AB588" s="238"/>
      <c r="AC588" s="238"/>
      <c r="AD588" s="238"/>
      <c r="AE588" s="238"/>
      <c r="AF588" s="238"/>
      <c r="AG588" s="238"/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38"/>
      <c r="BN588" s="238"/>
      <c r="BO588" s="238"/>
      <c r="BP588" s="238"/>
      <c r="BQ588" s="238"/>
      <c r="BR588" s="238"/>
      <c r="BS588" s="238"/>
      <c r="BT588" s="238"/>
      <c r="BU588" s="238"/>
      <c r="BV588" s="238"/>
      <c r="BW588" s="238"/>
      <c r="BX588" s="238"/>
      <c r="BY588" s="238"/>
      <c r="BZ588" s="238"/>
      <c r="CA588" s="238"/>
      <c r="CB588" s="238"/>
      <c r="CC588" s="238"/>
      <c r="CD588" s="238"/>
      <c r="CE588" s="238"/>
      <c r="CF588" s="238"/>
      <c r="CG588" s="238"/>
      <c r="CH588" s="238"/>
      <c r="CI588" s="238"/>
      <c r="CJ588" s="238"/>
      <c r="CK588" s="238"/>
      <c r="CL588" s="238"/>
      <c r="CM588" s="238"/>
      <c r="CN588" s="238"/>
      <c r="CO588" s="238"/>
      <c r="CP588" s="238"/>
      <c r="CQ588" s="238"/>
      <c r="CR588" s="238"/>
      <c r="CS588" s="238"/>
      <c r="CT588" s="238"/>
      <c r="CU588" s="238"/>
      <c r="CV588" s="238"/>
      <c r="CW588" s="238"/>
      <c r="CX588" s="238"/>
      <c r="CY588" s="238"/>
      <c r="CZ588" s="238"/>
      <c r="DA588" s="238"/>
      <c r="DB588" s="238"/>
      <c r="DC588" s="238"/>
      <c r="DD588" s="238"/>
      <c r="DE588" s="238"/>
      <c r="DF588" s="238"/>
      <c r="DG588" s="238"/>
      <c r="DH588" s="238"/>
      <c r="DI588" s="238"/>
      <c r="DJ588" s="238"/>
      <c r="DK588" s="238"/>
      <c r="DL588" s="238"/>
      <c r="DM588" s="238"/>
      <c r="DN588" s="238"/>
      <c r="DO588" s="238"/>
      <c r="DP588" s="238"/>
      <c r="DQ588" s="238"/>
      <c r="DR588" s="238"/>
      <c r="DS588" s="238"/>
      <c r="DT588" s="238"/>
      <c r="DU588" s="238"/>
      <c r="DV588" s="238"/>
      <c r="DW588" s="238"/>
      <c r="DX588" s="238"/>
      <c r="DY588" s="238"/>
      <c r="DZ588" s="238"/>
      <c r="EA588" s="238"/>
      <c r="EB588" s="238"/>
      <c r="EC588" s="238"/>
      <c r="ED588" s="238"/>
      <c r="EP588" s="134"/>
      <c r="ER588" s="31" t="str">
        <f>IF($C$212=C588,$ER$212,"Row mis-match")</f>
        <v xml:space="preserve"> - </v>
      </c>
    </row>
    <row r="589" spans="3:148" hidden="1">
      <c r="C589" s="23" t="str">
        <f t="shared" si="181"/>
        <v>Lake Side 1</v>
      </c>
      <c r="E589" s="238"/>
      <c r="F589" s="238"/>
      <c r="G589" s="238"/>
      <c r="H589" s="238"/>
      <c r="I589" s="238"/>
      <c r="J589" s="238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  <c r="U589" s="238"/>
      <c r="V589" s="238"/>
      <c r="W589" s="238"/>
      <c r="X589" s="238"/>
      <c r="Y589" s="238"/>
      <c r="Z589" s="238"/>
      <c r="AA589" s="238"/>
      <c r="AB589" s="238"/>
      <c r="AC589" s="238"/>
      <c r="AD589" s="238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38"/>
      <c r="BN589" s="238"/>
      <c r="BO589" s="238"/>
      <c r="BP589" s="238"/>
      <c r="BQ589" s="238"/>
      <c r="BR589" s="238"/>
      <c r="BS589" s="238"/>
      <c r="BT589" s="238"/>
      <c r="BU589" s="238"/>
      <c r="BV589" s="238"/>
      <c r="BW589" s="238"/>
      <c r="BX589" s="238"/>
      <c r="BY589" s="238"/>
      <c r="BZ589" s="238"/>
      <c r="CA589" s="238"/>
      <c r="CB589" s="238"/>
      <c r="CC589" s="238"/>
      <c r="CD589" s="238"/>
      <c r="CE589" s="238"/>
      <c r="CF589" s="238"/>
      <c r="CG589" s="238"/>
      <c r="CH589" s="238"/>
      <c r="CI589" s="238"/>
      <c r="CJ589" s="238"/>
      <c r="CK589" s="238"/>
      <c r="CL589" s="238"/>
      <c r="CM589" s="238"/>
      <c r="CN589" s="238"/>
      <c r="CO589" s="238"/>
      <c r="CP589" s="238"/>
      <c r="CQ589" s="238"/>
      <c r="CR589" s="238"/>
      <c r="CS589" s="238"/>
      <c r="CT589" s="238"/>
      <c r="CU589" s="238"/>
      <c r="CV589" s="238"/>
      <c r="CW589" s="238"/>
      <c r="CX589" s="238"/>
      <c r="CY589" s="238"/>
      <c r="CZ589" s="238"/>
      <c r="DA589" s="238"/>
      <c r="DB589" s="238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38"/>
      <c r="DW589" s="238"/>
      <c r="DX589" s="238"/>
      <c r="DY589" s="238"/>
      <c r="DZ589" s="238"/>
      <c r="EA589" s="238"/>
      <c r="EB589" s="238"/>
      <c r="EC589" s="238"/>
      <c r="ED589" s="238"/>
      <c r="EP589" s="134"/>
      <c r="ER589" s="31" t="str">
        <f>IF($C$213=C589,$ER$213,"Row mis-match")</f>
        <v xml:space="preserve"> - </v>
      </c>
    </row>
    <row r="590" spans="3:148" hidden="1">
      <c r="C590" s="23" t="str">
        <f t="shared" si="181"/>
        <v>Lake Side 2</v>
      </c>
      <c r="E590" s="238"/>
      <c r="F590" s="238"/>
      <c r="G590" s="238"/>
      <c r="H590" s="238"/>
      <c r="I590" s="238"/>
      <c r="J590" s="238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  <c r="U590" s="238"/>
      <c r="V590" s="238"/>
      <c r="W590" s="238"/>
      <c r="X590" s="238"/>
      <c r="Y590" s="238"/>
      <c r="Z590" s="238"/>
      <c r="AA590" s="238"/>
      <c r="AB590" s="238"/>
      <c r="AC590" s="238"/>
      <c r="AD590" s="238"/>
      <c r="AE590" s="238"/>
      <c r="AF590" s="238"/>
      <c r="AG590" s="238"/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38"/>
      <c r="BN590" s="238"/>
      <c r="BO590" s="238"/>
      <c r="BP590" s="238"/>
      <c r="BQ590" s="238"/>
      <c r="BR590" s="238"/>
      <c r="BS590" s="238"/>
      <c r="BT590" s="238"/>
      <c r="BU590" s="238"/>
      <c r="BV590" s="238"/>
      <c r="BW590" s="238"/>
      <c r="BX590" s="238"/>
      <c r="BY590" s="238"/>
      <c r="BZ590" s="238"/>
      <c r="CA590" s="238"/>
      <c r="CB590" s="238"/>
      <c r="CC590" s="238"/>
      <c r="CD590" s="238"/>
      <c r="CE590" s="238"/>
      <c r="CF590" s="238"/>
      <c r="CG590" s="238"/>
      <c r="CH590" s="238"/>
      <c r="CI590" s="238"/>
      <c r="CJ590" s="238"/>
      <c r="CK590" s="238"/>
      <c r="CL590" s="238"/>
      <c r="CM590" s="238"/>
      <c r="CN590" s="238"/>
      <c r="CO590" s="238"/>
      <c r="CP590" s="238"/>
      <c r="CQ590" s="238"/>
      <c r="CR590" s="238"/>
      <c r="CS590" s="238"/>
      <c r="CT590" s="238"/>
      <c r="CU590" s="238"/>
      <c r="CV590" s="238"/>
      <c r="CW590" s="238"/>
      <c r="CX590" s="238"/>
      <c r="CY590" s="238"/>
      <c r="CZ590" s="238"/>
      <c r="DA590" s="238"/>
      <c r="DB590" s="238"/>
      <c r="DC590" s="238"/>
      <c r="DD590" s="238"/>
      <c r="DE590" s="238"/>
      <c r="DF590" s="238"/>
      <c r="DG590" s="238"/>
      <c r="DH590" s="238"/>
      <c r="DI590" s="238"/>
      <c r="DJ590" s="238"/>
      <c r="DK590" s="238"/>
      <c r="DL590" s="238"/>
      <c r="DM590" s="238"/>
      <c r="DN590" s="238"/>
      <c r="DO590" s="238"/>
      <c r="DP590" s="238"/>
      <c r="DQ590" s="238"/>
      <c r="DR590" s="238"/>
      <c r="DS590" s="238"/>
      <c r="DT590" s="238"/>
      <c r="DU590" s="238"/>
      <c r="DV590" s="238"/>
      <c r="DW590" s="238"/>
      <c r="DX590" s="238"/>
      <c r="DY590" s="238"/>
      <c r="DZ590" s="238"/>
      <c r="EA590" s="238"/>
      <c r="EB590" s="238"/>
      <c r="EC590" s="238"/>
      <c r="ED590" s="238"/>
      <c r="EP590" s="134"/>
      <c r="ER590" s="31" t="str">
        <f>IF($C$214=C590,$ER$213,"Row mis-match")</f>
        <v xml:space="preserve"> - </v>
      </c>
    </row>
    <row r="591" spans="3:148" hidden="1">
      <c r="C591" s="23" t="str">
        <f t="shared" si="181"/>
        <v>Naughton - Gas</v>
      </c>
      <c r="E591" s="238"/>
      <c r="F591" s="238"/>
      <c r="G591" s="238"/>
      <c r="H591" s="238"/>
      <c r="I591" s="238"/>
      <c r="J591" s="238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  <c r="U591" s="238"/>
      <c r="V591" s="238"/>
      <c r="W591" s="238"/>
      <c r="X591" s="238"/>
      <c r="Y591" s="238"/>
      <c r="Z591" s="238"/>
      <c r="AA591" s="238"/>
      <c r="AB591" s="238"/>
      <c r="AC591" s="238"/>
      <c r="AD591" s="238"/>
      <c r="AE591" s="238"/>
      <c r="AF591" s="238"/>
      <c r="AG591" s="238"/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8"/>
      <c r="BE591" s="238"/>
      <c r="BF591" s="238"/>
      <c r="BG591" s="238"/>
      <c r="BH591" s="238"/>
      <c r="BI591" s="238"/>
      <c r="BJ591" s="238"/>
      <c r="BK591" s="238"/>
      <c r="BL591" s="238"/>
      <c r="BM591" s="238"/>
      <c r="BN591" s="238"/>
      <c r="BO591" s="238"/>
      <c r="BP591" s="238"/>
      <c r="BQ591" s="238"/>
      <c r="BR591" s="238"/>
      <c r="BS591" s="238"/>
      <c r="BT591" s="238"/>
      <c r="BU591" s="238"/>
      <c r="BV591" s="238"/>
      <c r="BW591" s="238"/>
      <c r="BX591" s="238"/>
      <c r="BY591" s="238"/>
      <c r="BZ591" s="238"/>
      <c r="CA591" s="238"/>
      <c r="CB591" s="238"/>
      <c r="CC591" s="238"/>
      <c r="CD591" s="238"/>
      <c r="CE591" s="238"/>
      <c r="CF591" s="238"/>
      <c r="CG591" s="238"/>
      <c r="CH591" s="238"/>
      <c r="CI591" s="238"/>
      <c r="CJ591" s="238"/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  <c r="CU591" s="238"/>
      <c r="CV591" s="238"/>
      <c r="CW591" s="238"/>
      <c r="CX591" s="238"/>
      <c r="CY591" s="238"/>
      <c r="CZ591" s="238"/>
      <c r="DA591" s="238"/>
      <c r="DB591" s="238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38"/>
      <c r="DW591" s="238"/>
      <c r="DX591" s="238"/>
      <c r="DY591" s="238"/>
      <c r="DZ591" s="238"/>
      <c r="EA591" s="238"/>
      <c r="EB591" s="238"/>
      <c r="EC591" s="238"/>
      <c r="ED591" s="238"/>
      <c r="EP591" s="134"/>
      <c r="ER591" s="31" t="str">
        <f>IF($C$215=C591,$ER$215,"Row mis-match")</f>
        <v xml:space="preserve"> - </v>
      </c>
    </row>
    <row r="592" spans="3:148" hidden="1">
      <c r="E592" s="238"/>
      <c r="F592" s="238"/>
      <c r="G592" s="238"/>
      <c r="H592" s="238"/>
      <c r="I592" s="238"/>
      <c r="J592" s="238"/>
      <c r="K592" s="238"/>
      <c r="L592" s="238"/>
      <c r="M592" s="238"/>
      <c r="N592" s="238"/>
      <c r="O592" s="238"/>
      <c r="P592" s="238"/>
      <c r="Q592" s="238"/>
      <c r="R592" s="238"/>
      <c r="S592" s="238"/>
      <c r="T592" s="238"/>
      <c r="U592" s="238"/>
      <c r="V592" s="238"/>
      <c r="W592" s="238"/>
      <c r="X592" s="238"/>
      <c r="Y592" s="238"/>
      <c r="Z592" s="238"/>
      <c r="AA592" s="238"/>
      <c r="AB592" s="238"/>
      <c r="AC592" s="238"/>
      <c r="AD592" s="238"/>
      <c r="AE592" s="238"/>
      <c r="AF592" s="238"/>
      <c r="AG592" s="238"/>
      <c r="AH592" s="238"/>
      <c r="AI592" s="238"/>
      <c r="AJ592" s="238"/>
      <c r="AK592" s="238"/>
      <c r="AL592" s="238"/>
      <c r="AM592" s="238"/>
      <c r="AN592" s="238"/>
      <c r="AO592" s="238"/>
      <c r="AP592" s="238"/>
      <c r="AQ592" s="238"/>
      <c r="AR592" s="238"/>
      <c r="AS592" s="238"/>
      <c r="AT592" s="238"/>
      <c r="AU592" s="238"/>
      <c r="AV592" s="238"/>
      <c r="AW592" s="238"/>
      <c r="AX592" s="238"/>
      <c r="AY592" s="238"/>
      <c r="AZ592" s="238"/>
      <c r="BA592" s="238"/>
      <c r="BB592" s="238"/>
      <c r="BC592" s="238"/>
      <c r="BD592" s="238"/>
      <c r="BE592" s="238"/>
      <c r="BF592" s="238"/>
      <c r="BG592" s="238"/>
      <c r="BH592" s="238"/>
      <c r="BI592" s="238"/>
      <c r="BJ592" s="238"/>
      <c r="BK592" s="238"/>
      <c r="BL592" s="238"/>
      <c r="BM592" s="238"/>
      <c r="BN592" s="238"/>
      <c r="BO592" s="238"/>
      <c r="BP592" s="238"/>
      <c r="BQ592" s="238"/>
      <c r="BR592" s="238"/>
      <c r="BS592" s="238"/>
      <c r="BT592" s="238"/>
      <c r="BU592" s="238"/>
      <c r="BV592" s="238"/>
      <c r="BW592" s="238"/>
      <c r="BX592" s="238"/>
      <c r="BY592" s="238"/>
      <c r="BZ592" s="238"/>
      <c r="CA592" s="238"/>
      <c r="CB592" s="238"/>
      <c r="CC592" s="238"/>
      <c r="CD592" s="238"/>
      <c r="CE592" s="238"/>
      <c r="CF592" s="238"/>
      <c r="CG592" s="238"/>
      <c r="CH592" s="238"/>
      <c r="CI592" s="238"/>
      <c r="CJ592" s="238"/>
      <c r="CK592" s="238"/>
      <c r="CL592" s="238"/>
      <c r="CM592" s="238"/>
      <c r="CN592" s="238"/>
      <c r="CO592" s="238"/>
      <c r="CP592" s="238"/>
      <c r="CQ592" s="238"/>
      <c r="CR592" s="238"/>
      <c r="CS592" s="238"/>
      <c r="CT592" s="238"/>
      <c r="CU592" s="238"/>
      <c r="CV592" s="238"/>
      <c r="CW592" s="238"/>
      <c r="CX592" s="238"/>
      <c r="CY592" s="238"/>
      <c r="CZ592" s="238"/>
      <c r="DA592" s="238"/>
      <c r="DB592" s="238"/>
      <c r="DC592" s="238"/>
      <c r="DD592" s="238"/>
      <c r="DE592" s="238"/>
      <c r="DF592" s="238"/>
      <c r="DG592" s="238"/>
      <c r="DH592" s="238"/>
      <c r="DI592" s="238"/>
      <c r="DJ592" s="238"/>
      <c r="DK592" s="238"/>
      <c r="DL592" s="238"/>
      <c r="DM592" s="238"/>
      <c r="DN592" s="238"/>
      <c r="DO592" s="238"/>
      <c r="DP592" s="238"/>
      <c r="DQ592" s="238"/>
      <c r="DR592" s="238"/>
      <c r="DS592" s="238"/>
      <c r="DT592" s="238"/>
      <c r="DU592" s="238"/>
      <c r="DV592" s="238"/>
      <c r="DW592" s="238"/>
      <c r="DX592" s="238"/>
      <c r="DY592" s="238"/>
      <c r="DZ592" s="238"/>
      <c r="EA592" s="238"/>
      <c r="EB592" s="238"/>
      <c r="EC592" s="238"/>
      <c r="ED592" s="238"/>
      <c r="EP592" s="134"/>
      <c r="ER592" s="22"/>
    </row>
    <row r="593" spans="1:148" s="22" customFormat="1" hidden="1">
      <c r="A593" s="3"/>
      <c r="B593" s="23"/>
      <c r="C593" s="23" t="str">
        <f t="shared" ref="C593:C598" si="182">$C239</f>
        <v>IRP15 - 423 MW CCCT - Wyo NE</v>
      </c>
      <c r="E593" s="238"/>
      <c r="F593" s="238"/>
      <c r="G593" s="238"/>
      <c r="H593" s="238"/>
      <c r="I593" s="238"/>
      <c r="J593" s="238"/>
      <c r="K593" s="238"/>
      <c r="L593" s="238"/>
      <c r="M593" s="238"/>
      <c r="N593" s="238"/>
      <c r="O593" s="238"/>
      <c r="P593" s="238"/>
      <c r="Q593" s="238"/>
      <c r="R593" s="238"/>
      <c r="S593" s="238"/>
      <c r="T593" s="238"/>
      <c r="U593" s="238"/>
      <c r="V593" s="238"/>
      <c r="W593" s="238"/>
      <c r="X593" s="238"/>
      <c r="Y593" s="238"/>
      <c r="Z593" s="238"/>
      <c r="AA593" s="238"/>
      <c r="AB593" s="238"/>
      <c r="AC593" s="238"/>
      <c r="AD593" s="238"/>
      <c r="AE593" s="238"/>
      <c r="AF593" s="238"/>
      <c r="AG593" s="238"/>
      <c r="AH593" s="238"/>
      <c r="AI593" s="238"/>
      <c r="AJ593" s="238"/>
      <c r="AK593" s="238"/>
      <c r="AL593" s="238"/>
      <c r="AM593" s="238"/>
      <c r="AN593" s="238"/>
      <c r="AO593" s="238"/>
      <c r="AP593" s="238"/>
      <c r="AQ593" s="238"/>
      <c r="AR593" s="238"/>
      <c r="AS593" s="238"/>
      <c r="AT593" s="238"/>
      <c r="AU593" s="238"/>
      <c r="AV593" s="238"/>
      <c r="AW593" s="238"/>
      <c r="AX593" s="238"/>
      <c r="AY593" s="238"/>
      <c r="AZ593" s="238"/>
      <c r="BA593" s="238"/>
      <c r="BB593" s="238"/>
      <c r="BC593" s="238"/>
      <c r="BD593" s="238"/>
      <c r="BE593" s="238"/>
      <c r="BF593" s="238"/>
      <c r="BG593" s="238"/>
      <c r="BH593" s="238"/>
      <c r="BI593" s="238"/>
      <c r="BJ593" s="238"/>
      <c r="BK593" s="238"/>
      <c r="BL593" s="238"/>
      <c r="BM593" s="238"/>
      <c r="BN593" s="238"/>
      <c r="BO593" s="238"/>
      <c r="BP593" s="238"/>
      <c r="BQ593" s="238"/>
      <c r="BR593" s="238"/>
      <c r="BS593" s="238"/>
      <c r="BT593" s="238"/>
      <c r="BU593" s="238"/>
      <c r="BV593" s="238"/>
      <c r="BW593" s="238"/>
      <c r="BX593" s="238"/>
      <c r="BY593" s="238"/>
      <c r="BZ593" s="238"/>
      <c r="CA593" s="238"/>
      <c r="CB593" s="238"/>
      <c r="CC593" s="238"/>
      <c r="CD593" s="238"/>
      <c r="CE593" s="238"/>
      <c r="CF593" s="238"/>
      <c r="CG593" s="238"/>
      <c r="CH593" s="238"/>
      <c r="CI593" s="238"/>
      <c r="CJ593" s="238"/>
      <c r="CK593" s="238"/>
      <c r="CL593" s="238"/>
      <c r="CM593" s="238"/>
      <c r="CN593" s="238"/>
      <c r="CO593" s="238"/>
      <c r="CP593" s="238"/>
      <c r="CQ593" s="238"/>
      <c r="CR593" s="238"/>
      <c r="CS593" s="238"/>
      <c r="CT593" s="238"/>
      <c r="CU593" s="238"/>
      <c r="CV593" s="238"/>
      <c r="CW593" s="238"/>
      <c r="CX593" s="238"/>
      <c r="CY593" s="238"/>
      <c r="CZ593" s="238"/>
      <c r="DA593" s="238"/>
      <c r="DB593" s="238"/>
      <c r="DC593" s="238"/>
      <c r="DD593" s="238"/>
      <c r="DE593" s="238"/>
      <c r="DF593" s="238"/>
      <c r="DG593" s="238"/>
      <c r="DH593" s="238"/>
      <c r="DI593" s="238"/>
      <c r="DJ593" s="238"/>
      <c r="DK593" s="238"/>
      <c r="DL593" s="238"/>
      <c r="DM593" s="238"/>
      <c r="DN593" s="238"/>
      <c r="DO593" s="238"/>
      <c r="DP593" s="238"/>
      <c r="DQ593" s="238"/>
      <c r="DR593" s="238"/>
      <c r="DS593" s="238"/>
      <c r="DT593" s="238"/>
      <c r="DU593" s="238"/>
      <c r="DV593" s="238"/>
      <c r="DW593" s="238"/>
      <c r="DX593" s="238"/>
      <c r="DY593" s="238"/>
      <c r="DZ593" s="238"/>
      <c r="EA593" s="238"/>
      <c r="EB593" s="238"/>
      <c r="EC593" s="238"/>
      <c r="ED593" s="238"/>
      <c r="EE593" s="238"/>
      <c r="EG593" s="107"/>
      <c r="EP593" s="134"/>
      <c r="ER593" s="31" t="str">
        <f>IF($C$514=C593,$ER$514,"Row mis-match")</f>
        <v>Hide Row</v>
      </c>
    </row>
    <row r="594" spans="1:148" s="22" customFormat="1" hidden="1">
      <c r="A594" s="3"/>
      <c r="B594" s="23"/>
      <c r="C594" s="23" t="str">
        <f t="shared" si="182"/>
        <v>IRP15 - 423 MW CCCT - Clvr 1</v>
      </c>
      <c r="E594" s="238"/>
      <c r="F594" s="238"/>
      <c r="G594" s="238"/>
      <c r="H594" s="238"/>
      <c r="I594" s="238"/>
      <c r="J594" s="238"/>
      <c r="K594" s="238"/>
      <c r="L594" s="238"/>
      <c r="M594" s="238"/>
      <c r="N594" s="238"/>
      <c r="O594" s="238"/>
      <c r="P594" s="238"/>
      <c r="Q594" s="238"/>
      <c r="R594" s="238"/>
      <c r="S594" s="238"/>
      <c r="T594" s="238"/>
      <c r="U594" s="238"/>
      <c r="V594" s="238"/>
      <c r="W594" s="238"/>
      <c r="X594" s="238"/>
      <c r="Y594" s="238"/>
      <c r="Z594" s="238"/>
      <c r="AA594" s="238"/>
      <c r="AB594" s="238"/>
      <c r="AC594" s="238"/>
      <c r="AD594" s="238"/>
      <c r="AE594" s="238"/>
      <c r="AF594" s="238"/>
      <c r="AG594" s="238"/>
      <c r="AH594" s="238"/>
      <c r="AI594" s="238"/>
      <c r="AJ594" s="238"/>
      <c r="AK594" s="238"/>
      <c r="AL594" s="238"/>
      <c r="AM594" s="238"/>
      <c r="AN594" s="238"/>
      <c r="AO594" s="238"/>
      <c r="AP594" s="238"/>
      <c r="AQ594" s="238"/>
      <c r="AR594" s="238"/>
      <c r="AS594" s="238"/>
      <c r="AT594" s="238"/>
      <c r="AU594" s="238"/>
      <c r="AV594" s="238"/>
      <c r="AW594" s="238"/>
      <c r="AX594" s="238"/>
      <c r="AY594" s="238"/>
      <c r="AZ594" s="238"/>
      <c r="BA594" s="238"/>
      <c r="BB594" s="238"/>
      <c r="BC594" s="238"/>
      <c r="BD594" s="238"/>
      <c r="BE594" s="238"/>
      <c r="BF594" s="238"/>
      <c r="BG594" s="238"/>
      <c r="BH594" s="238"/>
      <c r="BI594" s="238"/>
      <c r="BJ594" s="238"/>
      <c r="BK594" s="238"/>
      <c r="BL594" s="238"/>
      <c r="BM594" s="238"/>
      <c r="BN594" s="238"/>
      <c r="BO594" s="238"/>
      <c r="BP594" s="238"/>
      <c r="BQ594" s="238"/>
      <c r="BR594" s="238"/>
      <c r="BS594" s="238"/>
      <c r="BT594" s="238"/>
      <c r="BU594" s="238"/>
      <c r="BV594" s="238"/>
      <c r="BW594" s="238"/>
      <c r="BX594" s="238"/>
      <c r="BY594" s="238"/>
      <c r="BZ594" s="238"/>
      <c r="CA594" s="238"/>
      <c r="CB594" s="238"/>
      <c r="CC594" s="238"/>
      <c r="CD594" s="238"/>
      <c r="CE594" s="238"/>
      <c r="CF594" s="238"/>
      <c r="CG594" s="238"/>
      <c r="CH594" s="238"/>
      <c r="CI594" s="238"/>
      <c r="CJ594" s="238"/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  <c r="CU594" s="238"/>
      <c r="CV594" s="238"/>
      <c r="CW594" s="238"/>
      <c r="CX594" s="238"/>
      <c r="CY594" s="238"/>
      <c r="CZ594" s="238"/>
      <c r="DA594" s="238"/>
      <c r="DB594" s="238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38"/>
      <c r="DW594" s="238"/>
      <c r="DX594" s="238"/>
      <c r="DY594" s="238"/>
      <c r="DZ594" s="238"/>
      <c r="EA594" s="238"/>
      <c r="EB594" s="238"/>
      <c r="EC594" s="238"/>
      <c r="ED594" s="238"/>
      <c r="EE594" s="238"/>
      <c r="EG594" s="107"/>
      <c r="EP594" s="134"/>
      <c r="ER594" s="31" t="str">
        <f>IF($C$515=C594,$ER$515,"Row mis-match")</f>
        <v>Hide Row</v>
      </c>
    </row>
    <row r="595" spans="1:148" s="22" customFormat="1" hidden="1">
      <c r="A595" s="3"/>
      <c r="B595" s="23"/>
      <c r="C595" s="23" t="str">
        <f t="shared" si="182"/>
        <v>IRP15 - 423 MW CCCT - Clvr 2</v>
      </c>
      <c r="E595" s="238"/>
      <c r="F595" s="238"/>
      <c r="G595" s="238"/>
      <c r="H595" s="238"/>
      <c r="I595" s="238"/>
      <c r="J595" s="238"/>
      <c r="K595" s="238"/>
      <c r="L595" s="238"/>
      <c r="M595" s="238"/>
      <c r="N595" s="238"/>
      <c r="O595" s="238"/>
      <c r="P595" s="238"/>
      <c r="Q595" s="238"/>
      <c r="R595" s="238"/>
      <c r="S595" s="238"/>
      <c r="T595" s="238"/>
      <c r="U595" s="238"/>
      <c r="V595" s="238"/>
      <c r="W595" s="238"/>
      <c r="X595" s="238"/>
      <c r="Y595" s="238"/>
      <c r="Z595" s="238"/>
      <c r="AA595" s="238"/>
      <c r="AB595" s="238"/>
      <c r="AC595" s="238"/>
      <c r="AD595" s="238"/>
      <c r="AE595" s="238"/>
      <c r="AF595" s="238"/>
      <c r="AG595" s="238"/>
      <c r="AH595" s="238"/>
      <c r="AI595" s="238"/>
      <c r="AJ595" s="238"/>
      <c r="AK595" s="238"/>
      <c r="AL595" s="238"/>
      <c r="AM595" s="238"/>
      <c r="AN595" s="238"/>
      <c r="AO595" s="238"/>
      <c r="AP595" s="238"/>
      <c r="AQ595" s="238"/>
      <c r="AR595" s="238"/>
      <c r="AS595" s="238"/>
      <c r="AT595" s="238"/>
      <c r="AU595" s="238"/>
      <c r="AV595" s="238"/>
      <c r="AW595" s="238"/>
      <c r="AX595" s="238"/>
      <c r="AY595" s="238"/>
      <c r="AZ595" s="238"/>
      <c r="BA595" s="238"/>
      <c r="BB595" s="238"/>
      <c r="BC595" s="238"/>
      <c r="BD595" s="238"/>
      <c r="BE595" s="238"/>
      <c r="BF595" s="238"/>
      <c r="BG595" s="238"/>
      <c r="BH595" s="238"/>
      <c r="BI595" s="238"/>
      <c r="BJ595" s="238"/>
      <c r="BK595" s="238"/>
      <c r="BL595" s="238"/>
      <c r="BM595" s="238"/>
      <c r="BN595" s="238"/>
      <c r="BO595" s="238"/>
      <c r="BP595" s="238"/>
      <c r="BQ595" s="238"/>
      <c r="BR595" s="238"/>
      <c r="BS595" s="238"/>
      <c r="BT595" s="238"/>
      <c r="BU595" s="238"/>
      <c r="BV595" s="238"/>
      <c r="BW595" s="238"/>
      <c r="BX595" s="238"/>
      <c r="BY595" s="238"/>
      <c r="BZ595" s="238"/>
      <c r="CA595" s="238"/>
      <c r="CB595" s="238"/>
      <c r="CC595" s="238"/>
      <c r="CD595" s="238"/>
      <c r="CE595" s="238"/>
      <c r="CF595" s="238"/>
      <c r="CG595" s="238"/>
      <c r="CH595" s="238"/>
      <c r="CI595" s="238"/>
      <c r="CJ595" s="238"/>
      <c r="CK595" s="238"/>
      <c r="CL595" s="238"/>
      <c r="CM595" s="238"/>
      <c r="CN595" s="238"/>
      <c r="CO595" s="238"/>
      <c r="CP595" s="238"/>
      <c r="CQ595" s="238"/>
      <c r="CR595" s="238"/>
      <c r="CS595" s="238"/>
      <c r="CT595" s="238"/>
      <c r="CU595" s="238"/>
      <c r="CV595" s="238"/>
      <c r="CW595" s="238"/>
      <c r="CX595" s="238"/>
      <c r="CY595" s="238"/>
      <c r="CZ595" s="238"/>
      <c r="DA595" s="238"/>
      <c r="DB595" s="238"/>
      <c r="DC595" s="238"/>
      <c r="DD595" s="238"/>
      <c r="DE595" s="238"/>
      <c r="DF595" s="238"/>
      <c r="DG595" s="238"/>
      <c r="DH595" s="238"/>
      <c r="DI595" s="238"/>
      <c r="DJ595" s="238"/>
      <c r="DK595" s="238"/>
      <c r="DL595" s="238"/>
      <c r="DM595" s="238"/>
      <c r="DN595" s="238"/>
      <c r="DO595" s="238"/>
      <c r="DP595" s="238"/>
      <c r="DQ595" s="238"/>
      <c r="DR595" s="238"/>
      <c r="DS595" s="238"/>
      <c r="DT595" s="238"/>
      <c r="DU595" s="238"/>
      <c r="DV595" s="238"/>
      <c r="DW595" s="238"/>
      <c r="DX595" s="238"/>
      <c r="DY595" s="238"/>
      <c r="DZ595" s="238"/>
      <c r="EA595" s="238"/>
      <c r="EB595" s="238"/>
      <c r="EC595" s="238"/>
      <c r="ED595" s="238"/>
      <c r="EE595" s="238"/>
      <c r="EG595" s="107"/>
      <c r="EP595" s="134"/>
      <c r="ER595" s="31" t="str">
        <f>IF($C$516=C595,$ER$516,"Row mis-match")</f>
        <v>Hide Row</v>
      </c>
    </row>
    <row r="596" spans="1:148" s="22" customFormat="1" hidden="1">
      <c r="A596" s="3"/>
      <c r="B596" s="23"/>
      <c r="C596" s="23" t="str">
        <f t="shared" si="182"/>
        <v>IRP15 - 313 MW CCCT - Wyo NE</v>
      </c>
      <c r="E596" s="238"/>
      <c r="F596" s="238"/>
      <c r="G596" s="238"/>
      <c r="H596" s="238"/>
      <c r="I596" s="238"/>
      <c r="J596" s="238"/>
      <c r="K596" s="238"/>
      <c r="L596" s="238"/>
      <c r="M596" s="238"/>
      <c r="N596" s="238"/>
      <c r="O596" s="238"/>
      <c r="P596" s="238"/>
      <c r="Q596" s="238"/>
      <c r="R596" s="238"/>
      <c r="S596" s="238"/>
      <c r="T596" s="238"/>
      <c r="U596" s="238"/>
      <c r="V596" s="238"/>
      <c r="W596" s="238"/>
      <c r="X596" s="238"/>
      <c r="Y596" s="238"/>
      <c r="Z596" s="238"/>
      <c r="AA596" s="238"/>
      <c r="AB596" s="238"/>
      <c r="AC596" s="238"/>
      <c r="AD596" s="238"/>
      <c r="AE596" s="238"/>
      <c r="AF596" s="238"/>
      <c r="AG596" s="238"/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/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  <c r="CK596" s="238"/>
      <c r="CL596" s="238"/>
      <c r="CM596" s="238"/>
      <c r="CN596" s="238"/>
      <c r="CO596" s="238"/>
      <c r="CP596" s="238"/>
      <c r="CQ596" s="238"/>
      <c r="CR596" s="238"/>
      <c r="CS596" s="238"/>
      <c r="CT596" s="238"/>
      <c r="CU596" s="238"/>
      <c r="CV596" s="238"/>
      <c r="CW596" s="238"/>
      <c r="CX596" s="238"/>
      <c r="CY596" s="238"/>
      <c r="CZ596" s="238"/>
      <c r="DA596" s="238"/>
      <c r="DB596" s="238"/>
      <c r="DC596" s="238"/>
      <c r="DD596" s="238"/>
      <c r="DE596" s="238"/>
      <c r="DF596" s="238"/>
      <c r="DG596" s="238"/>
      <c r="DH596" s="238"/>
      <c r="DI596" s="238"/>
      <c r="DJ596" s="238"/>
      <c r="DK596" s="238"/>
      <c r="DL596" s="238"/>
      <c r="DM596" s="238"/>
      <c r="DN596" s="238"/>
      <c r="DO596" s="238"/>
      <c r="DP596" s="238"/>
      <c r="DQ596" s="238"/>
      <c r="DR596" s="238"/>
      <c r="DS596" s="238"/>
      <c r="DT596" s="238"/>
      <c r="DU596" s="238"/>
      <c r="DV596" s="238"/>
      <c r="DW596" s="238"/>
      <c r="DX596" s="238"/>
      <c r="DY596" s="238"/>
      <c r="DZ596" s="238"/>
      <c r="EA596" s="238"/>
      <c r="EB596" s="238"/>
      <c r="EC596" s="238"/>
      <c r="ED596" s="238"/>
      <c r="EE596" s="238"/>
      <c r="EG596" s="107"/>
      <c r="EP596" s="134"/>
      <c r="ER596" s="31" t="str">
        <f>IF($C$517=C596,$ER$517,"Row mis-match")</f>
        <v xml:space="preserve"> - </v>
      </c>
    </row>
    <row r="597" spans="1:148" s="22" customFormat="1" hidden="1">
      <c r="A597" s="3"/>
      <c r="B597" s="23"/>
      <c r="C597" s="23" t="str">
        <f t="shared" si="182"/>
        <v>IRP15 - 635 MW CCCT - UT N 1</v>
      </c>
      <c r="E597" s="238"/>
      <c r="F597" s="238"/>
      <c r="G597" s="238"/>
      <c r="H597" s="238"/>
      <c r="I597" s="238"/>
      <c r="J597" s="238"/>
      <c r="K597" s="238"/>
      <c r="L597" s="238"/>
      <c r="M597" s="238"/>
      <c r="N597" s="238"/>
      <c r="O597" s="238"/>
      <c r="P597" s="238"/>
      <c r="Q597" s="238"/>
      <c r="R597" s="238"/>
      <c r="S597" s="238"/>
      <c r="T597" s="238"/>
      <c r="U597" s="238"/>
      <c r="V597" s="238"/>
      <c r="W597" s="238"/>
      <c r="X597" s="238"/>
      <c r="Y597" s="238"/>
      <c r="Z597" s="238"/>
      <c r="AA597" s="238"/>
      <c r="AB597" s="238"/>
      <c r="AC597" s="238"/>
      <c r="AD597" s="238"/>
      <c r="AE597" s="238"/>
      <c r="AF597" s="238"/>
      <c r="AG597" s="238"/>
      <c r="AH597" s="238"/>
      <c r="AI597" s="238"/>
      <c r="AJ597" s="238"/>
      <c r="AK597" s="238"/>
      <c r="AL597" s="238"/>
      <c r="AM597" s="238"/>
      <c r="AN597" s="238"/>
      <c r="AO597" s="238"/>
      <c r="AP597" s="238"/>
      <c r="AQ597" s="238"/>
      <c r="AR597" s="238"/>
      <c r="AS597" s="238"/>
      <c r="AT597" s="238"/>
      <c r="AU597" s="238"/>
      <c r="AV597" s="238"/>
      <c r="AW597" s="238"/>
      <c r="AX597" s="238"/>
      <c r="AY597" s="238"/>
      <c r="AZ597" s="238"/>
      <c r="BA597" s="238"/>
      <c r="BB597" s="238"/>
      <c r="BC597" s="238"/>
      <c r="BD597" s="238"/>
      <c r="BE597" s="238"/>
      <c r="BF597" s="238"/>
      <c r="BG597" s="238"/>
      <c r="BH597" s="238"/>
      <c r="BI597" s="238"/>
      <c r="BJ597" s="238"/>
      <c r="BK597" s="238"/>
      <c r="BL597" s="238"/>
      <c r="BM597" s="238"/>
      <c r="BN597" s="238"/>
      <c r="BO597" s="238"/>
      <c r="BP597" s="238"/>
      <c r="BQ597" s="238"/>
      <c r="BR597" s="238"/>
      <c r="BS597" s="238"/>
      <c r="BT597" s="238"/>
      <c r="BU597" s="238"/>
      <c r="BV597" s="238"/>
      <c r="BW597" s="238"/>
      <c r="BX597" s="238"/>
      <c r="BY597" s="238"/>
      <c r="BZ597" s="238"/>
      <c r="CA597" s="238"/>
      <c r="CB597" s="238"/>
      <c r="CC597" s="238"/>
      <c r="CD597" s="238"/>
      <c r="CE597" s="238"/>
      <c r="CF597" s="238"/>
      <c r="CG597" s="238"/>
      <c r="CH597" s="238"/>
      <c r="CI597" s="238"/>
      <c r="CJ597" s="238"/>
      <c r="CK597" s="238"/>
      <c r="CL597" s="238"/>
      <c r="CM597" s="238"/>
      <c r="CN597" s="238"/>
      <c r="CO597" s="238"/>
      <c r="CP597" s="238"/>
      <c r="CQ597" s="238"/>
      <c r="CR597" s="238"/>
      <c r="CS597" s="238"/>
      <c r="CT597" s="238"/>
      <c r="CU597" s="238"/>
      <c r="CV597" s="238"/>
      <c r="CW597" s="238"/>
      <c r="CX597" s="238"/>
      <c r="CY597" s="238"/>
      <c r="CZ597" s="238"/>
      <c r="DA597" s="238"/>
      <c r="DB597" s="238"/>
      <c r="DC597" s="238"/>
      <c r="DD597" s="238"/>
      <c r="DE597" s="238"/>
      <c r="DF597" s="238"/>
      <c r="DG597" s="238"/>
      <c r="DH597" s="238"/>
      <c r="DI597" s="238"/>
      <c r="DJ597" s="238"/>
      <c r="DK597" s="238"/>
      <c r="DL597" s="238"/>
      <c r="DM597" s="238"/>
      <c r="DN597" s="238"/>
      <c r="DO597" s="238"/>
      <c r="DP597" s="238"/>
      <c r="DQ597" s="238"/>
      <c r="DR597" s="238"/>
      <c r="DS597" s="238"/>
      <c r="DT597" s="238"/>
      <c r="DU597" s="238"/>
      <c r="DV597" s="238"/>
      <c r="DW597" s="238"/>
      <c r="DX597" s="238"/>
      <c r="DY597" s="238"/>
      <c r="DZ597" s="238"/>
      <c r="EA597" s="238"/>
      <c r="EB597" s="238"/>
      <c r="EC597" s="238"/>
      <c r="ED597" s="238"/>
      <c r="EE597" s="238"/>
      <c r="EG597" s="107"/>
      <c r="EP597" s="134"/>
      <c r="ER597" s="31" t="str">
        <f t="shared" ref="ER597" si="183">IF($C$518=C597,$ER$518,"Row mis-match")</f>
        <v xml:space="preserve"> - </v>
      </c>
    </row>
    <row r="598" spans="1:148" s="22" customFormat="1" hidden="1">
      <c r="A598" s="3"/>
      <c r="B598" s="23"/>
      <c r="C598" s="23" t="str">
        <f t="shared" si="182"/>
        <v>IRP15 - 635 MW CCCT - UT N 2</v>
      </c>
      <c r="E598" s="238"/>
      <c r="F598" s="238"/>
      <c r="G598" s="238"/>
      <c r="H598" s="238"/>
      <c r="I598" s="238"/>
      <c r="J598" s="238"/>
      <c r="K598" s="238"/>
      <c r="L598" s="238"/>
      <c r="M598" s="238"/>
      <c r="N598" s="238"/>
      <c r="O598" s="238"/>
      <c r="P598" s="238"/>
      <c r="Q598" s="238"/>
      <c r="R598" s="238"/>
      <c r="S598" s="238"/>
      <c r="T598" s="238"/>
      <c r="U598" s="238"/>
      <c r="V598" s="238"/>
      <c r="W598" s="238"/>
      <c r="X598" s="238"/>
      <c r="Y598" s="238"/>
      <c r="Z598" s="238"/>
      <c r="AA598" s="238"/>
      <c r="AB598" s="238"/>
      <c r="AC598" s="238"/>
      <c r="AD598" s="238"/>
      <c r="AE598" s="238"/>
      <c r="AF598" s="238"/>
      <c r="AG598" s="238"/>
      <c r="AH598" s="238"/>
      <c r="AI598" s="238"/>
      <c r="AJ598" s="238"/>
      <c r="AK598" s="238"/>
      <c r="AL598" s="238"/>
      <c r="AM598" s="238"/>
      <c r="AN598" s="238"/>
      <c r="AO598" s="238"/>
      <c r="AP598" s="238"/>
      <c r="AQ598" s="238"/>
      <c r="AR598" s="238"/>
      <c r="AS598" s="238"/>
      <c r="AT598" s="238"/>
      <c r="AU598" s="238"/>
      <c r="AV598" s="238"/>
      <c r="AW598" s="238"/>
      <c r="AX598" s="238"/>
      <c r="AY598" s="238"/>
      <c r="AZ598" s="238"/>
      <c r="BA598" s="238"/>
      <c r="BB598" s="238"/>
      <c r="BC598" s="238"/>
      <c r="BD598" s="238"/>
      <c r="BE598" s="238"/>
      <c r="BF598" s="238"/>
      <c r="BG598" s="238"/>
      <c r="BH598" s="238"/>
      <c r="BI598" s="238"/>
      <c r="BJ598" s="238"/>
      <c r="BK598" s="238"/>
      <c r="BL598" s="238"/>
      <c r="BM598" s="238"/>
      <c r="BN598" s="238"/>
      <c r="BO598" s="238"/>
      <c r="BP598" s="238"/>
      <c r="BQ598" s="238"/>
      <c r="BR598" s="238"/>
      <c r="BS598" s="238"/>
      <c r="BT598" s="238"/>
      <c r="BU598" s="238"/>
      <c r="BV598" s="238"/>
      <c r="BW598" s="238"/>
      <c r="BX598" s="238"/>
      <c r="BY598" s="238"/>
      <c r="BZ598" s="238"/>
      <c r="CA598" s="238"/>
      <c r="CB598" s="238"/>
      <c r="CC598" s="238"/>
      <c r="CD598" s="238"/>
      <c r="CE598" s="238"/>
      <c r="CF598" s="238"/>
      <c r="CG598" s="238"/>
      <c r="CH598" s="238"/>
      <c r="CI598" s="238"/>
      <c r="CJ598" s="238"/>
      <c r="CK598" s="238"/>
      <c r="CL598" s="238"/>
      <c r="CM598" s="238"/>
      <c r="CN598" s="238"/>
      <c r="CO598" s="238"/>
      <c r="CP598" s="238"/>
      <c r="CQ598" s="238"/>
      <c r="CR598" s="238"/>
      <c r="CS598" s="238"/>
      <c r="CT598" s="238"/>
      <c r="CU598" s="238"/>
      <c r="CV598" s="238"/>
      <c r="CW598" s="238"/>
      <c r="CX598" s="238"/>
      <c r="CY598" s="238"/>
      <c r="CZ598" s="238"/>
      <c r="DA598" s="238"/>
      <c r="DB598" s="238"/>
      <c r="DC598" s="238"/>
      <c r="DD598" s="238"/>
      <c r="DE598" s="238"/>
      <c r="DF598" s="238"/>
      <c r="DG598" s="238"/>
      <c r="DH598" s="238"/>
      <c r="DI598" s="238"/>
      <c r="DJ598" s="238"/>
      <c r="DK598" s="238"/>
      <c r="DL598" s="238"/>
      <c r="DM598" s="238"/>
      <c r="DN598" s="238"/>
      <c r="DO598" s="238"/>
      <c r="DP598" s="238"/>
      <c r="DQ598" s="238"/>
      <c r="DR598" s="238"/>
      <c r="DS598" s="238"/>
      <c r="DT598" s="238"/>
      <c r="DU598" s="238"/>
      <c r="DV598" s="238"/>
      <c r="DW598" s="238"/>
      <c r="DX598" s="238"/>
      <c r="DY598" s="238"/>
      <c r="DZ598" s="238"/>
      <c r="EA598" s="238"/>
      <c r="EB598" s="238"/>
      <c r="EC598" s="238"/>
      <c r="ED598" s="238"/>
      <c r="EE598" s="238"/>
      <c r="EG598" s="107"/>
      <c r="EP598" s="134"/>
      <c r="ER598" s="31" t="str">
        <f>IF($C$519=C598,$ER$519,"Row mis-match")</f>
        <v xml:space="preserve"> - </v>
      </c>
    </row>
    <row r="599" spans="1:148" s="22" customFormat="1" hidden="1">
      <c r="A599" s="3"/>
      <c r="B599" s="23"/>
      <c r="C599" s="65"/>
      <c r="E599" s="112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12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12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12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12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12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12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12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12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12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12"/>
      <c r="EG599" s="112"/>
      <c r="EP599" s="134"/>
      <c r="ER599" s="31" t="str">
        <f>IF(AND(ER593="Hide Row",ER594="Hide Row",ER595="Hide Row",ER596="Hide Row",ER597="Hide Row",ER598="Hide Row"),"Hide Row"," - ")</f>
        <v xml:space="preserve"> - </v>
      </c>
    </row>
    <row r="600" spans="1:148" ht="15.75" hidden="1">
      <c r="A600" s="17" t="s">
        <v>514</v>
      </c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  <c r="EC600" s="113"/>
      <c r="ED600" s="113"/>
      <c r="EP600" s="134"/>
    </row>
    <row r="601" spans="1:148" hidden="1">
      <c r="C601" s="23" t="str">
        <f t="shared" ref="C601:C611" si="184">C571</f>
        <v>Carbon</v>
      </c>
      <c r="E601" s="238"/>
      <c r="F601" s="238"/>
      <c r="G601" s="238"/>
      <c r="H601" s="238"/>
      <c r="I601" s="238"/>
      <c r="J601" s="238"/>
      <c r="K601" s="238"/>
      <c r="L601" s="238"/>
      <c r="M601" s="238"/>
      <c r="N601" s="238"/>
      <c r="O601" s="238"/>
      <c r="P601" s="238"/>
      <c r="Q601" s="238"/>
      <c r="R601" s="238"/>
      <c r="S601" s="238"/>
      <c r="T601" s="238"/>
      <c r="U601" s="238"/>
      <c r="V601" s="238"/>
      <c r="W601" s="238"/>
      <c r="X601" s="238"/>
      <c r="Y601" s="238"/>
      <c r="Z601" s="238"/>
      <c r="AA601" s="238"/>
      <c r="AB601" s="238"/>
      <c r="AC601" s="238"/>
      <c r="AD601" s="238"/>
      <c r="AE601" s="238"/>
      <c r="AF601" s="238"/>
      <c r="AG601" s="238"/>
      <c r="AH601" s="238"/>
      <c r="AI601" s="238"/>
      <c r="AJ601" s="238"/>
      <c r="AK601" s="238"/>
      <c r="AL601" s="238"/>
      <c r="AM601" s="238"/>
      <c r="AN601" s="238"/>
      <c r="AO601" s="238"/>
      <c r="AP601" s="238"/>
      <c r="AQ601" s="238"/>
      <c r="AR601" s="238"/>
      <c r="AS601" s="238"/>
      <c r="AT601" s="238"/>
      <c r="AU601" s="238"/>
      <c r="AV601" s="238"/>
      <c r="AW601" s="238"/>
      <c r="AX601" s="238"/>
      <c r="AY601" s="238"/>
      <c r="AZ601" s="238"/>
      <c r="BA601" s="238"/>
      <c r="BB601" s="238"/>
      <c r="BC601" s="238"/>
      <c r="BD601" s="238"/>
      <c r="BE601" s="238"/>
      <c r="BF601" s="238"/>
      <c r="BG601" s="238"/>
      <c r="BH601" s="238"/>
      <c r="BI601" s="238"/>
      <c r="BJ601" s="238"/>
      <c r="BK601" s="238"/>
      <c r="BL601" s="238"/>
      <c r="BM601" s="238"/>
      <c r="BN601" s="238"/>
      <c r="BO601" s="238"/>
      <c r="BP601" s="238"/>
      <c r="BQ601" s="238"/>
      <c r="BR601" s="238"/>
      <c r="BS601" s="238"/>
      <c r="BT601" s="238"/>
      <c r="BU601" s="238"/>
      <c r="BV601" s="238"/>
      <c r="BW601" s="238"/>
      <c r="BX601" s="238"/>
      <c r="BY601" s="238"/>
      <c r="BZ601" s="238"/>
      <c r="CA601" s="238"/>
      <c r="CB601" s="238"/>
      <c r="CC601" s="238"/>
      <c r="CD601" s="238"/>
      <c r="CE601" s="238"/>
      <c r="CF601" s="238"/>
      <c r="CG601" s="238"/>
      <c r="CH601" s="238"/>
      <c r="CI601" s="238"/>
      <c r="CJ601" s="238"/>
      <c r="CK601" s="238"/>
      <c r="CL601" s="238"/>
      <c r="CM601" s="238"/>
      <c r="CN601" s="238"/>
      <c r="CO601" s="238"/>
      <c r="CP601" s="238"/>
      <c r="CQ601" s="238"/>
      <c r="CR601" s="238"/>
      <c r="CS601" s="238"/>
      <c r="CT601" s="238"/>
      <c r="CU601" s="238"/>
      <c r="CV601" s="238"/>
      <c r="CW601" s="238"/>
      <c r="CX601" s="238"/>
      <c r="CY601" s="238"/>
      <c r="CZ601" s="238"/>
      <c r="DA601" s="238"/>
      <c r="DB601" s="238"/>
      <c r="DC601" s="238"/>
      <c r="DD601" s="238"/>
      <c r="DE601" s="238"/>
      <c r="DF601" s="238"/>
      <c r="DG601" s="238"/>
      <c r="DH601" s="238"/>
      <c r="DI601" s="238"/>
      <c r="DJ601" s="238"/>
      <c r="DK601" s="238"/>
      <c r="DL601" s="238"/>
      <c r="DM601" s="238"/>
      <c r="DN601" s="238"/>
      <c r="DO601" s="238"/>
      <c r="DP601" s="238"/>
      <c r="DQ601" s="238"/>
      <c r="DR601" s="238"/>
      <c r="DS601" s="238"/>
      <c r="DT601" s="238"/>
      <c r="DU601" s="238"/>
      <c r="DV601" s="238"/>
      <c r="DW601" s="238"/>
      <c r="DX601" s="238"/>
      <c r="DY601" s="238"/>
      <c r="DZ601" s="238"/>
      <c r="EA601" s="238"/>
      <c r="EB601" s="238"/>
      <c r="EC601" s="238"/>
      <c r="ED601" s="238"/>
      <c r="EH601" s="168">
        <v>2</v>
      </c>
      <c r="EI601" s="22" t="str">
        <f t="shared" ref="EI601:EI611" si="185">EI192</f>
        <v>Carbon</v>
      </c>
      <c r="EP601" s="134"/>
      <c r="ER601" s="31" t="str">
        <f>IF($C$192=C601,$ER$192,"Row mis-match")</f>
        <v xml:space="preserve"> - </v>
      </c>
    </row>
    <row r="602" spans="1:148" hidden="1">
      <c r="C602" s="23" t="str">
        <f t="shared" si="184"/>
        <v>Cholla</v>
      </c>
      <c r="E602" s="238"/>
      <c r="F602" s="238"/>
      <c r="G602" s="238"/>
      <c r="H602" s="238"/>
      <c r="I602" s="238"/>
      <c r="J602" s="238"/>
      <c r="K602" s="238"/>
      <c r="L602" s="238"/>
      <c r="M602" s="238"/>
      <c r="N602" s="238"/>
      <c r="O602" s="238"/>
      <c r="P602" s="238"/>
      <c r="Q602" s="238"/>
      <c r="R602" s="238"/>
      <c r="S602" s="238"/>
      <c r="T602" s="238"/>
      <c r="U602" s="238"/>
      <c r="V602" s="238"/>
      <c r="W602" s="238"/>
      <c r="X602" s="238"/>
      <c r="Y602" s="238"/>
      <c r="Z602" s="238"/>
      <c r="AA602" s="238"/>
      <c r="AB602" s="238"/>
      <c r="AC602" s="238"/>
      <c r="AD602" s="238"/>
      <c r="AE602" s="238"/>
      <c r="AF602" s="238"/>
      <c r="AG602" s="238"/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8"/>
      <c r="BD602" s="238"/>
      <c r="BE602" s="238"/>
      <c r="BF602" s="238"/>
      <c r="BG602" s="238"/>
      <c r="BH602" s="238"/>
      <c r="BI602" s="238"/>
      <c r="BJ602" s="238"/>
      <c r="BK602" s="238"/>
      <c r="BL602" s="238"/>
      <c r="BM602" s="238"/>
      <c r="BN602" s="238"/>
      <c r="BO602" s="238"/>
      <c r="BP602" s="238"/>
      <c r="BQ602" s="238"/>
      <c r="BR602" s="238"/>
      <c r="BS602" s="238"/>
      <c r="BT602" s="238"/>
      <c r="BU602" s="238"/>
      <c r="BV602" s="238"/>
      <c r="BW602" s="238"/>
      <c r="BX602" s="238"/>
      <c r="BY602" s="238"/>
      <c r="BZ602" s="238"/>
      <c r="CA602" s="238"/>
      <c r="CB602" s="238"/>
      <c r="CC602" s="238"/>
      <c r="CD602" s="238"/>
      <c r="CE602" s="238"/>
      <c r="CF602" s="238"/>
      <c r="CG602" s="238"/>
      <c r="CH602" s="238"/>
      <c r="CI602" s="238"/>
      <c r="CJ602" s="238"/>
      <c r="CK602" s="238"/>
      <c r="CL602" s="238"/>
      <c r="CM602" s="238"/>
      <c r="CN602" s="238"/>
      <c r="CO602" s="238"/>
      <c r="CP602" s="238"/>
      <c r="CQ602" s="238"/>
      <c r="CR602" s="238"/>
      <c r="CS602" s="238"/>
      <c r="CT602" s="238"/>
      <c r="CU602" s="238"/>
      <c r="CV602" s="238"/>
      <c r="CW602" s="238"/>
      <c r="CX602" s="238"/>
      <c r="CY602" s="238"/>
      <c r="CZ602" s="238"/>
      <c r="DA602" s="238"/>
      <c r="DB602" s="238"/>
      <c r="DC602" s="238"/>
      <c r="DD602" s="238"/>
      <c r="DE602" s="238"/>
      <c r="DF602" s="238"/>
      <c r="DG602" s="238"/>
      <c r="DH602" s="238"/>
      <c r="DI602" s="238"/>
      <c r="DJ602" s="238"/>
      <c r="DK602" s="238"/>
      <c r="DL602" s="238"/>
      <c r="DM602" s="238"/>
      <c r="DN602" s="238"/>
      <c r="DO602" s="238"/>
      <c r="DP602" s="238"/>
      <c r="DQ602" s="238"/>
      <c r="DR602" s="238"/>
      <c r="DS602" s="238"/>
      <c r="DT602" s="238"/>
      <c r="DU602" s="238"/>
      <c r="DV602" s="238"/>
      <c r="DW602" s="238"/>
      <c r="DX602" s="238"/>
      <c r="DY602" s="238"/>
      <c r="DZ602" s="238"/>
      <c r="EA602" s="238"/>
      <c r="EB602" s="238"/>
      <c r="EC602" s="238"/>
      <c r="ED602" s="238"/>
      <c r="EH602" s="168">
        <v>4</v>
      </c>
      <c r="EI602" s="22" t="str">
        <f t="shared" si="185"/>
        <v>Cholla</v>
      </c>
      <c r="EP602" s="134"/>
      <c r="ER602" s="31" t="str">
        <f>IF($C$193=C602,$ER$193,"Row mis-match")</f>
        <v xml:space="preserve"> - </v>
      </c>
    </row>
    <row r="603" spans="1:148" hidden="1">
      <c r="C603" s="23" t="str">
        <f t="shared" si="184"/>
        <v>Colstrip</v>
      </c>
      <c r="E603" s="238"/>
      <c r="F603" s="238"/>
      <c r="G603" s="238"/>
      <c r="H603" s="238"/>
      <c r="I603" s="238"/>
      <c r="J603" s="238"/>
      <c r="K603" s="238"/>
      <c r="L603" s="238"/>
      <c r="M603" s="238"/>
      <c r="N603" s="238"/>
      <c r="O603" s="238"/>
      <c r="P603" s="238"/>
      <c r="Q603" s="238"/>
      <c r="R603" s="238"/>
      <c r="S603" s="238"/>
      <c r="T603" s="238"/>
      <c r="U603" s="238"/>
      <c r="V603" s="238"/>
      <c r="W603" s="238"/>
      <c r="X603" s="238"/>
      <c r="Y603" s="238"/>
      <c r="Z603" s="238"/>
      <c r="AA603" s="238"/>
      <c r="AB603" s="238"/>
      <c r="AC603" s="238"/>
      <c r="AD603" s="238"/>
      <c r="AE603" s="238"/>
      <c r="AF603" s="238"/>
      <c r="AG603" s="238"/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8"/>
      <c r="BD603" s="238"/>
      <c r="BE603" s="238"/>
      <c r="BF603" s="238"/>
      <c r="BG603" s="238"/>
      <c r="BH603" s="238"/>
      <c r="BI603" s="238"/>
      <c r="BJ603" s="238"/>
      <c r="BK603" s="238"/>
      <c r="BL603" s="238"/>
      <c r="BM603" s="238"/>
      <c r="BN603" s="238"/>
      <c r="BO603" s="238"/>
      <c r="BP603" s="238"/>
      <c r="BQ603" s="238"/>
      <c r="BR603" s="238"/>
      <c r="BS603" s="238"/>
      <c r="BT603" s="238"/>
      <c r="BU603" s="238"/>
      <c r="BV603" s="238"/>
      <c r="BW603" s="238"/>
      <c r="BX603" s="238"/>
      <c r="BY603" s="238"/>
      <c r="BZ603" s="238"/>
      <c r="CA603" s="238"/>
      <c r="CB603" s="238"/>
      <c r="CC603" s="238"/>
      <c r="CD603" s="238"/>
      <c r="CE603" s="238"/>
      <c r="CF603" s="238"/>
      <c r="CG603" s="238"/>
      <c r="CH603" s="238"/>
      <c r="CI603" s="238"/>
      <c r="CJ603" s="238"/>
      <c r="CK603" s="238"/>
      <c r="CL603" s="238"/>
      <c r="CM603" s="238"/>
      <c r="CN603" s="238"/>
      <c r="CO603" s="238"/>
      <c r="CP603" s="238"/>
      <c r="CQ603" s="238"/>
      <c r="CR603" s="238"/>
      <c r="CS603" s="238"/>
      <c r="CT603" s="238"/>
      <c r="CU603" s="238"/>
      <c r="CV603" s="238"/>
      <c r="CW603" s="238"/>
      <c r="CX603" s="238"/>
      <c r="CY603" s="238"/>
      <c r="CZ603" s="238"/>
      <c r="DA603" s="238"/>
      <c r="DB603" s="238"/>
      <c r="DC603" s="238"/>
      <c r="DD603" s="238"/>
      <c r="DE603" s="238"/>
      <c r="DF603" s="238"/>
      <c r="DG603" s="238"/>
      <c r="DH603" s="238"/>
      <c r="DI603" s="238"/>
      <c r="DJ603" s="238"/>
      <c r="DK603" s="238"/>
      <c r="DL603" s="238"/>
      <c r="DM603" s="238"/>
      <c r="DN603" s="238"/>
      <c r="DO603" s="238"/>
      <c r="DP603" s="238"/>
      <c r="DQ603" s="238"/>
      <c r="DR603" s="238"/>
      <c r="DS603" s="238"/>
      <c r="DT603" s="238"/>
      <c r="DU603" s="238"/>
      <c r="DV603" s="238"/>
      <c r="DW603" s="238"/>
      <c r="DX603" s="238"/>
      <c r="DY603" s="238"/>
      <c r="DZ603" s="238"/>
      <c r="EA603" s="238"/>
      <c r="EB603" s="238"/>
      <c r="EC603" s="238"/>
      <c r="ED603" s="238"/>
      <c r="EH603" s="168">
        <v>6</v>
      </c>
      <c r="EI603" s="22" t="str">
        <f t="shared" si="185"/>
        <v>Colstrip</v>
      </c>
      <c r="EP603" s="134"/>
      <c r="ER603" s="31" t="str">
        <f>IF($C$194=C603,$ER$194,"Row mis-match")</f>
        <v xml:space="preserve"> - </v>
      </c>
    </row>
    <row r="604" spans="1:148" hidden="1">
      <c r="C604" s="23" t="str">
        <f t="shared" si="184"/>
        <v>Craig</v>
      </c>
      <c r="E604" s="238"/>
      <c r="F604" s="238"/>
      <c r="G604" s="238"/>
      <c r="H604" s="238"/>
      <c r="I604" s="238"/>
      <c r="J604" s="238"/>
      <c r="K604" s="238"/>
      <c r="L604" s="238"/>
      <c r="M604" s="238"/>
      <c r="N604" s="238"/>
      <c r="O604" s="238"/>
      <c r="P604" s="238"/>
      <c r="Q604" s="238"/>
      <c r="R604" s="238"/>
      <c r="S604" s="238"/>
      <c r="T604" s="238"/>
      <c r="U604" s="238"/>
      <c r="V604" s="238"/>
      <c r="W604" s="238"/>
      <c r="X604" s="238"/>
      <c r="Y604" s="238"/>
      <c r="Z604" s="238"/>
      <c r="AA604" s="238"/>
      <c r="AB604" s="238"/>
      <c r="AC604" s="238"/>
      <c r="AD604" s="238"/>
      <c r="AE604" s="238"/>
      <c r="AF604" s="238"/>
      <c r="AG604" s="238"/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8"/>
      <c r="BD604" s="238"/>
      <c r="BE604" s="238"/>
      <c r="BF604" s="238"/>
      <c r="BG604" s="238"/>
      <c r="BH604" s="238"/>
      <c r="BI604" s="238"/>
      <c r="BJ604" s="238"/>
      <c r="BK604" s="238"/>
      <c r="BL604" s="238"/>
      <c r="BM604" s="238"/>
      <c r="BN604" s="238"/>
      <c r="BO604" s="238"/>
      <c r="BP604" s="238"/>
      <c r="BQ604" s="238"/>
      <c r="BR604" s="238"/>
      <c r="BS604" s="238"/>
      <c r="BT604" s="238"/>
      <c r="BU604" s="238"/>
      <c r="BV604" s="238"/>
      <c r="BW604" s="238"/>
      <c r="BX604" s="238"/>
      <c r="BY604" s="238"/>
      <c r="BZ604" s="238"/>
      <c r="CA604" s="238"/>
      <c r="CB604" s="238"/>
      <c r="CC604" s="238"/>
      <c r="CD604" s="238"/>
      <c r="CE604" s="238"/>
      <c r="CF604" s="238"/>
      <c r="CG604" s="238"/>
      <c r="CH604" s="238"/>
      <c r="CI604" s="238"/>
      <c r="CJ604" s="238"/>
      <c r="CK604" s="238"/>
      <c r="CL604" s="238"/>
      <c r="CM604" s="238"/>
      <c r="CN604" s="238"/>
      <c r="CO604" s="238"/>
      <c r="CP604" s="238"/>
      <c r="CQ604" s="238"/>
      <c r="CR604" s="238"/>
      <c r="CS604" s="238"/>
      <c r="CT604" s="238"/>
      <c r="CU604" s="238"/>
      <c r="CV604" s="238"/>
      <c r="CW604" s="238"/>
      <c r="CX604" s="238"/>
      <c r="CY604" s="238"/>
      <c r="CZ604" s="238"/>
      <c r="DA604" s="238"/>
      <c r="DB604" s="238"/>
      <c r="DC604" s="238"/>
      <c r="DD604" s="238"/>
      <c r="DE604" s="238"/>
      <c r="DF604" s="238"/>
      <c r="DG604" s="238"/>
      <c r="DH604" s="238"/>
      <c r="DI604" s="238"/>
      <c r="DJ604" s="238"/>
      <c r="DK604" s="238"/>
      <c r="DL604" s="238"/>
      <c r="DM604" s="238"/>
      <c r="DN604" s="238"/>
      <c r="DO604" s="238"/>
      <c r="DP604" s="238"/>
      <c r="DQ604" s="238"/>
      <c r="DR604" s="238"/>
      <c r="DS604" s="238"/>
      <c r="DT604" s="238"/>
      <c r="DU604" s="238"/>
      <c r="DV604" s="238"/>
      <c r="DW604" s="238"/>
      <c r="DX604" s="238"/>
      <c r="DY604" s="238"/>
      <c r="DZ604" s="238"/>
      <c r="EA604" s="238"/>
      <c r="EB604" s="238"/>
      <c r="EC604" s="238"/>
      <c r="ED604" s="238"/>
      <c r="EH604" s="168">
        <v>7</v>
      </c>
      <c r="EI604" s="22" t="str">
        <f t="shared" si="185"/>
        <v>Craig</v>
      </c>
      <c r="EP604" s="134"/>
      <c r="ER604" s="31" t="str">
        <f>IF($C$195=C604,$ER$195,"Row mis-match")</f>
        <v xml:space="preserve"> - </v>
      </c>
    </row>
    <row r="605" spans="1:148" hidden="1">
      <c r="C605" s="23" t="str">
        <f t="shared" si="184"/>
        <v>Dave Johnston</v>
      </c>
      <c r="E605" s="238"/>
      <c r="F605" s="238"/>
      <c r="G605" s="238"/>
      <c r="H605" s="238"/>
      <c r="I605" s="238"/>
      <c r="J605" s="238"/>
      <c r="K605" s="238"/>
      <c r="L605" s="238"/>
      <c r="M605" s="238"/>
      <c r="N605" s="238"/>
      <c r="O605" s="238"/>
      <c r="P605" s="238"/>
      <c r="Q605" s="238"/>
      <c r="R605" s="238"/>
      <c r="S605" s="238"/>
      <c r="T605" s="238"/>
      <c r="U605" s="238"/>
      <c r="V605" s="238"/>
      <c r="W605" s="238"/>
      <c r="X605" s="238"/>
      <c r="Y605" s="238"/>
      <c r="Z605" s="238"/>
      <c r="AA605" s="238"/>
      <c r="AB605" s="238"/>
      <c r="AC605" s="238"/>
      <c r="AD605" s="238"/>
      <c r="AE605" s="238"/>
      <c r="AF605" s="238"/>
      <c r="AG605" s="238"/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8"/>
      <c r="BD605" s="238"/>
      <c r="BE605" s="238"/>
      <c r="BF605" s="238"/>
      <c r="BG605" s="238"/>
      <c r="BH605" s="238"/>
      <c r="BI605" s="238"/>
      <c r="BJ605" s="238"/>
      <c r="BK605" s="238"/>
      <c r="BL605" s="238"/>
      <c r="BM605" s="238"/>
      <c r="BN605" s="238"/>
      <c r="BO605" s="238"/>
      <c r="BP605" s="238"/>
      <c r="BQ605" s="238"/>
      <c r="BR605" s="238"/>
      <c r="BS605" s="238"/>
      <c r="BT605" s="238"/>
      <c r="BU605" s="238"/>
      <c r="BV605" s="238"/>
      <c r="BW605" s="238"/>
      <c r="BX605" s="238"/>
      <c r="BY605" s="238"/>
      <c r="BZ605" s="238"/>
      <c r="CA605" s="238"/>
      <c r="CB605" s="238"/>
      <c r="CC605" s="238"/>
      <c r="CD605" s="238"/>
      <c r="CE605" s="238"/>
      <c r="CF605" s="238"/>
      <c r="CG605" s="238"/>
      <c r="CH605" s="238"/>
      <c r="CI605" s="238"/>
      <c r="CJ605" s="238"/>
      <c r="CK605" s="238"/>
      <c r="CL605" s="238"/>
      <c r="CM605" s="238"/>
      <c r="CN605" s="238"/>
      <c r="CO605" s="238"/>
      <c r="CP605" s="238"/>
      <c r="CQ605" s="238"/>
      <c r="CR605" s="238"/>
      <c r="CS605" s="238"/>
      <c r="CT605" s="238"/>
      <c r="CU605" s="238"/>
      <c r="CV605" s="238"/>
      <c r="CW605" s="238"/>
      <c r="CX605" s="238"/>
      <c r="CY605" s="238"/>
      <c r="CZ605" s="238"/>
      <c r="DA605" s="238"/>
      <c r="DB605" s="238"/>
      <c r="DC605" s="238"/>
      <c r="DD605" s="238"/>
      <c r="DE605" s="238"/>
      <c r="DF605" s="238"/>
      <c r="DG605" s="238"/>
      <c r="DH605" s="238"/>
      <c r="DI605" s="238"/>
      <c r="DJ605" s="238"/>
      <c r="DK605" s="238"/>
      <c r="DL605" s="238"/>
      <c r="DM605" s="238"/>
      <c r="DN605" s="238"/>
      <c r="DO605" s="238"/>
      <c r="DP605" s="238"/>
      <c r="DQ605" s="238"/>
      <c r="DR605" s="238"/>
      <c r="DS605" s="238"/>
      <c r="DT605" s="238"/>
      <c r="DU605" s="238"/>
      <c r="DV605" s="238"/>
      <c r="DW605" s="238"/>
      <c r="DX605" s="238"/>
      <c r="DY605" s="238"/>
      <c r="DZ605" s="238"/>
      <c r="EA605" s="238"/>
      <c r="EB605" s="238"/>
      <c r="EC605" s="238"/>
      <c r="ED605" s="238"/>
      <c r="EH605" s="168">
        <v>9</v>
      </c>
      <c r="EI605" s="22" t="str">
        <f t="shared" si="185"/>
        <v>Dave Johnston</v>
      </c>
      <c r="EP605" s="134"/>
      <c r="ER605" s="31" t="str">
        <f>IF($C$196=C605,$ER$196,"Row mis-match")</f>
        <v xml:space="preserve"> - </v>
      </c>
    </row>
    <row r="606" spans="1:148" hidden="1">
      <c r="C606" s="23" t="str">
        <f t="shared" si="184"/>
        <v>Hayden</v>
      </c>
      <c r="E606" s="238"/>
      <c r="F606" s="238"/>
      <c r="G606" s="238"/>
      <c r="H606" s="238"/>
      <c r="I606" s="238"/>
      <c r="J606" s="238"/>
      <c r="K606" s="238"/>
      <c r="L606" s="238"/>
      <c r="M606" s="238"/>
      <c r="N606" s="238"/>
      <c r="O606" s="238"/>
      <c r="P606" s="238"/>
      <c r="Q606" s="238"/>
      <c r="R606" s="238"/>
      <c r="S606" s="238"/>
      <c r="T606" s="238"/>
      <c r="U606" s="238"/>
      <c r="V606" s="238"/>
      <c r="W606" s="238"/>
      <c r="X606" s="238"/>
      <c r="Y606" s="238"/>
      <c r="Z606" s="238"/>
      <c r="AA606" s="238"/>
      <c r="AB606" s="238"/>
      <c r="AC606" s="238"/>
      <c r="AD606" s="238"/>
      <c r="AE606" s="238"/>
      <c r="AF606" s="238"/>
      <c r="AG606" s="238"/>
      <c r="AH606" s="238"/>
      <c r="AI606" s="238"/>
      <c r="AJ606" s="238"/>
      <c r="AK606" s="238"/>
      <c r="AL606" s="238"/>
      <c r="AM606" s="238"/>
      <c r="AN606" s="238"/>
      <c r="AO606" s="238"/>
      <c r="AP606" s="238"/>
      <c r="AQ606" s="238"/>
      <c r="AR606" s="238"/>
      <c r="AS606" s="238"/>
      <c r="AT606" s="238"/>
      <c r="AU606" s="238"/>
      <c r="AV606" s="238"/>
      <c r="AW606" s="238"/>
      <c r="AX606" s="238"/>
      <c r="AY606" s="238"/>
      <c r="AZ606" s="238"/>
      <c r="BA606" s="238"/>
      <c r="BB606" s="238"/>
      <c r="BC606" s="238"/>
      <c r="BD606" s="238"/>
      <c r="BE606" s="238"/>
      <c r="BF606" s="238"/>
      <c r="BG606" s="238"/>
      <c r="BH606" s="238"/>
      <c r="BI606" s="238"/>
      <c r="BJ606" s="238"/>
      <c r="BK606" s="238"/>
      <c r="BL606" s="238"/>
      <c r="BM606" s="238"/>
      <c r="BN606" s="238"/>
      <c r="BO606" s="238"/>
      <c r="BP606" s="238"/>
      <c r="BQ606" s="238"/>
      <c r="BR606" s="238"/>
      <c r="BS606" s="238"/>
      <c r="BT606" s="238"/>
      <c r="BU606" s="238"/>
      <c r="BV606" s="238"/>
      <c r="BW606" s="238"/>
      <c r="BX606" s="238"/>
      <c r="BY606" s="238"/>
      <c r="BZ606" s="238"/>
      <c r="CA606" s="238"/>
      <c r="CB606" s="238"/>
      <c r="CC606" s="238"/>
      <c r="CD606" s="238"/>
      <c r="CE606" s="238"/>
      <c r="CF606" s="238"/>
      <c r="CG606" s="238"/>
      <c r="CH606" s="238"/>
      <c r="CI606" s="238"/>
      <c r="CJ606" s="238"/>
      <c r="CK606" s="238"/>
      <c r="CL606" s="238"/>
      <c r="CM606" s="238"/>
      <c r="CN606" s="238"/>
      <c r="CO606" s="238"/>
      <c r="CP606" s="238"/>
      <c r="CQ606" s="238"/>
      <c r="CR606" s="238"/>
      <c r="CS606" s="238"/>
      <c r="CT606" s="238"/>
      <c r="CU606" s="238"/>
      <c r="CV606" s="238"/>
      <c r="CW606" s="238"/>
      <c r="CX606" s="238"/>
      <c r="CY606" s="238"/>
      <c r="CZ606" s="238"/>
      <c r="DA606" s="238"/>
      <c r="DB606" s="238"/>
      <c r="DC606" s="238"/>
      <c r="DD606" s="238"/>
      <c r="DE606" s="238"/>
      <c r="DF606" s="238"/>
      <c r="DG606" s="238"/>
      <c r="DH606" s="238"/>
      <c r="DI606" s="238"/>
      <c r="DJ606" s="238"/>
      <c r="DK606" s="238"/>
      <c r="DL606" s="238"/>
      <c r="DM606" s="238"/>
      <c r="DN606" s="238"/>
      <c r="DO606" s="238"/>
      <c r="DP606" s="238"/>
      <c r="DQ606" s="238"/>
      <c r="DR606" s="238"/>
      <c r="DS606" s="238"/>
      <c r="DT606" s="238"/>
      <c r="DU606" s="238"/>
      <c r="DV606" s="238"/>
      <c r="DW606" s="238"/>
      <c r="DX606" s="238"/>
      <c r="DY606" s="238"/>
      <c r="DZ606" s="238"/>
      <c r="EA606" s="238"/>
      <c r="EB606" s="238"/>
      <c r="EC606" s="238"/>
      <c r="ED606" s="238"/>
      <c r="EH606" s="168">
        <v>12</v>
      </c>
      <c r="EI606" s="22" t="str">
        <f t="shared" si="185"/>
        <v>Hayden</v>
      </c>
      <c r="EP606" s="134"/>
      <c r="ER606" s="31" t="str">
        <f>IF($C$197=C606,$ER$197,"Row mis-match")</f>
        <v xml:space="preserve"> - </v>
      </c>
    </row>
    <row r="607" spans="1:148" hidden="1">
      <c r="C607" s="23" t="str">
        <f t="shared" si="184"/>
        <v>Hunter</v>
      </c>
      <c r="E607" s="238"/>
      <c r="F607" s="238"/>
      <c r="G607" s="238"/>
      <c r="H607" s="238"/>
      <c r="I607" s="238"/>
      <c r="J607" s="238"/>
      <c r="K607" s="238"/>
      <c r="L607" s="238"/>
      <c r="M607" s="238"/>
      <c r="N607" s="238"/>
      <c r="O607" s="238"/>
      <c r="P607" s="238"/>
      <c r="Q607" s="238"/>
      <c r="R607" s="238"/>
      <c r="S607" s="238"/>
      <c r="T607" s="238"/>
      <c r="U607" s="238"/>
      <c r="V607" s="238"/>
      <c r="W607" s="238"/>
      <c r="X607" s="238"/>
      <c r="Y607" s="238"/>
      <c r="Z607" s="238"/>
      <c r="AA607" s="238"/>
      <c r="AB607" s="238"/>
      <c r="AC607" s="238"/>
      <c r="AD607" s="238"/>
      <c r="AE607" s="238"/>
      <c r="AF607" s="238"/>
      <c r="AG607" s="238"/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8"/>
      <c r="BD607" s="238"/>
      <c r="BE607" s="238"/>
      <c r="BF607" s="238"/>
      <c r="BG607" s="238"/>
      <c r="BH607" s="238"/>
      <c r="BI607" s="238"/>
      <c r="BJ607" s="238"/>
      <c r="BK607" s="238"/>
      <c r="BL607" s="238"/>
      <c r="BM607" s="238"/>
      <c r="BN607" s="238"/>
      <c r="BO607" s="238"/>
      <c r="BP607" s="238"/>
      <c r="BQ607" s="238"/>
      <c r="BR607" s="238"/>
      <c r="BS607" s="238"/>
      <c r="BT607" s="238"/>
      <c r="BU607" s="238"/>
      <c r="BV607" s="238"/>
      <c r="BW607" s="238"/>
      <c r="BX607" s="238"/>
      <c r="BY607" s="238"/>
      <c r="BZ607" s="238"/>
      <c r="CA607" s="238"/>
      <c r="CB607" s="238"/>
      <c r="CC607" s="238"/>
      <c r="CD607" s="238"/>
      <c r="CE607" s="238"/>
      <c r="CF607" s="238"/>
      <c r="CG607" s="238"/>
      <c r="CH607" s="238"/>
      <c r="CI607" s="238"/>
      <c r="CJ607" s="238"/>
      <c r="CK607" s="238"/>
      <c r="CL607" s="238"/>
      <c r="CM607" s="238"/>
      <c r="CN607" s="238"/>
      <c r="CO607" s="238"/>
      <c r="CP607" s="238"/>
      <c r="CQ607" s="238"/>
      <c r="CR607" s="238"/>
      <c r="CS607" s="238"/>
      <c r="CT607" s="238"/>
      <c r="CU607" s="238"/>
      <c r="CV607" s="238"/>
      <c r="CW607" s="238"/>
      <c r="CX607" s="238"/>
      <c r="CY607" s="238"/>
      <c r="CZ607" s="238"/>
      <c r="DA607" s="238"/>
      <c r="DB607" s="238"/>
      <c r="DC607" s="238"/>
      <c r="DD607" s="238"/>
      <c r="DE607" s="238"/>
      <c r="DF607" s="238"/>
      <c r="DG607" s="238"/>
      <c r="DH607" s="238"/>
      <c r="DI607" s="238"/>
      <c r="DJ607" s="238"/>
      <c r="DK607" s="238"/>
      <c r="DL607" s="238"/>
      <c r="DM607" s="238"/>
      <c r="DN607" s="238"/>
      <c r="DO607" s="238"/>
      <c r="DP607" s="238"/>
      <c r="DQ607" s="238"/>
      <c r="DR607" s="238"/>
      <c r="DS607" s="238"/>
      <c r="DT607" s="238"/>
      <c r="DU607" s="238"/>
      <c r="DV607" s="238"/>
      <c r="DW607" s="238"/>
      <c r="DX607" s="238"/>
      <c r="DY607" s="238"/>
      <c r="DZ607" s="238"/>
      <c r="EA607" s="238"/>
      <c r="EB607" s="238"/>
      <c r="EC607" s="238"/>
      <c r="ED607" s="238"/>
      <c r="EH607" s="168">
        <v>14</v>
      </c>
      <c r="EI607" s="22" t="str">
        <f t="shared" si="185"/>
        <v>Hunter</v>
      </c>
      <c r="EP607" s="134"/>
      <c r="ER607" s="31" t="str">
        <f>IF($C$198=C607,$ER$198,"Row mis-match")</f>
        <v xml:space="preserve"> - </v>
      </c>
    </row>
    <row r="608" spans="1:148" hidden="1">
      <c r="C608" s="23" t="str">
        <f t="shared" si="184"/>
        <v>Huntington</v>
      </c>
      <c r="E608" s="238"/>
      <c r="F608" s="238"/>
      <c r="G608" s="238"/>
      <c r="H608" s="238"/>
      <c r="I608" s="238"/>
      <c r="J608" s="238"/>
      <c r="K608" s="238"/>
      <c r="L608" s="238"/>
      <c r="M608" s="238"/>
      <c r="N608" s="238"/>
      <c r="O608" s="238"/>
      <c r="P608" s="238"/>
      <c r="Q608" s="238"/>
      <c r="R608" s="238"/>
      <c r="S608" s="238"/>
      <c r="T608" s="238"/>
      <c r="U608" s="238"/>
      <c r="V608" s="238"/>
      <c r="W608" s="238"/>
      <c r="X608" s="238"/>
      <c r="Y608" s="238"/>
      <c r="Z608" s="238"/>
      <c r="AA608" s="238"/>
      <c r="AB608" s="238"/>
      <c r="AC608" s="238"/>
      <c r="AD608" s="238"/>
      <c r="AE608" s="238"/>
      <c r="AF608" s="238"/>
      <c r="AG608" s="238"/>
      <c r="AH608" s="238"/>
      <c r="AI608" s="238"/>
      <c r="AJ608" s="238"/>
      <c r="AK608" s="238"/>
      <c r="AL608" s="238"/>
      <c r="AM608" s="238"/>
      <c r="AN608" s="238"/>
      <c r="AO608" s="238"/>
      <c r="AP608" s="238"/>
      <c r="AQ608" s="238"/>
      <c r="AR608" s="238"/>
      <c r="AS608" s="238"/>
      <c r="AT608" s="238"/>
      <c r="AU608" s="238"/>
      <c r="AV608" s="238"/>
      <c r="AW608" s="238"/>
      <c r="AX608" s="238"/>
      <c r="AY608" s="238"/>
      <c r="AZ608" s="238"/>
      <c r="BA608" s="238"/>
      <c r="BB608" s="238"/>
      <c r="BC608" s="238"/>
      <c r="BD608" s="238"/>
      <c r="BE608" s="238"/>
      <c r="BF608" s="238"/>
      <c r="BG608" s="238"/>
      <c r="BH608" s="238"/>
      <c r="BI608" s="238"/>
      <c r="BJ608" s="238"/>
      <c r="BK608" s="238"/>
      <c r="BL608" s="238"/>
      <c r="BM608" s="238"/>
      <c r="BN608" s="238"/>
      <c r="BO608" s="238"/>
      <c r="BP608" s="238"/>
      <c r="BQ608" s="238"/>
      <c r="BR608" s="238"/>
      <c r="BS608" s="238"/>
      <c r="BT608" s="238"/>
      <c r="BU608" s="238"/>
      <c r="BV608" s="238"/>
      <c r="BW608" s="238"/>
      <c r="BX608" s="238"/>
      <c r="BY608" s="238"/>
      <c r="BZ608" s="238"/>
      <c r="CA608" s="238"/>
      <c r="CB608" s="238"/>
      <c r="CC608" s="238"/>
      <c r="CD608" s="238"/>
      <c r="CE608" s="238"/>
      <c r="CF608" s="238"/>
      <c r="CG608" s="238"/>
      <c r="CH608" s="238"/>
      <c r="CI608" s="238"/>
      <c r="CJ608" s="238"/>
      <c r="CK608" s="238"/>
      <c r="CL608" s="238"/>
      <c r="CM608" s="238"/>
      <c r="CN608" s="238"/>
      <c r="CO608" s="238"/>
      <c r="CP608" s="238"/>
      <c r="CQ608" s="238"/>
      <c r="CR608" s="238"/>
      <c r="CS608" s="238"/>
      <c r="CT608" s="238"/>
      <c r="CU608" s="238"/>
      <c r="CV608" s="238"/>
      <c r="CW608" s="238"/>
      <c r="CX608" s="238"/>
      <c r="CY608" s="238"/>
      <c r="CZ608" s="238"/>
      <c r="DA608" s="238"/>
      <c r="DB608" s="238"/>
      <c r="DC608" s="238"/>
      <c r="DD608" s="238"/>
      <c r="DE608" s="238"/>
      <c r="DF608" s="238"/>
      <c r="DG608" s="238"/>
      <c r="DH608" s="238"/>
      <c r="DI608" s="238"/>
      <c r="DJ608" s="238"/>
      <c r="DK608" s="238"/>
      <c r="DL608" s="238"/>
      <c r="DM608" s="238"/>
      <c r="DN608" s="238"/>
      <c r="DO608" s="238"/>
      <c r="DP608" s="238"/>
      <c r="DQ608" s="238"/>
      <c r="DR608" s="238"/>
      <c r="DS608" s="238"/>
      <c r="DT608" s="238"/>
      <c r="DU608" s="238"/>
      <c r="DV608" s="238"/>
      <c r="DW608" s="238"/>
      <c r="DX608" s="238"/>
      <c r="DY608" s="238"/>
      <c r="DZ608" s="238"/>
      <c r="EA608" s="238"/>
      <c r="EB608" s="238"/>
      <c r="EC608" s="238"/>
      <c r="ED608" s="238"/>
      <c r="EH608" s="168">
        <v>15</v>
      </c>
      <c r="EI608" s="22" t="str">
        <f t="shared" si="185"/>
        <v>Huntington</v>
      </c>
      <c r="EP608" s="134"/>
      <c r="ER608" s="31" t="str">
        <f>IF($C$199=C608,$ER$199,"Row mis-match")</f>
        <v xml:space="preserve"> - </v>
      </c>
    </row>
    <row r="609" spans="1:148" hidden="1">
      <c r="C609" s="23" t="str">
        <f t="shared" si="184"/>
        <v>Jim Bridger</v>
      </c>
      <c r="E609" s="238"/>
      <c r="F609" s="238"/>
      <c r="G609" s="238"/>
      <c r="H609" s="238"/>
      <c r="I609" s="238"/>
      <c r="J609" s="238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  <c r="U609" s="238"/>
      <c r="V609" s="238"/>
      <c r="W609" s="238"/>
      <c r="X609" s="238"/>
      <c r="Y609" s="238"/>
      <c r="Z609" s="238"/>
      <c r="AA609" s="238"/>
      <c r="AB609" s="238"/>
      <c r="AC609" s="238"/>
      <c r="AD609" s="238"/>
      <c r="AE609" s="238"/>
      <c r="AF609" s="238"/>
      <c r="AG609" s="238"/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  <c r="CK609" s="238"/>
      <c r="CL609" s="238"/>
      <c r="CM609" s="238"/>
      <c r="CN609" s="238"/>
      <c r="CO609" s="238"/>
      <c r="CP609" s="238"/>
      <c r="CQ609" s="238"/>
      <c r="CR609" s="238"/>
      <c r="CS609" s="238"/>
      <c r="CT609" s="238"/>
      <c r="CU609" s="238"/>
      <c r="CV609" s="238"/>
      <c r="CW609" s="238"/>
      <c r="CX609" s="238"/>
      <c r="CY609" s="238"/>
      <c r="CZ609" s="238"/>
      <c r="DA609" s="238"/>
      <c r="DB609" s="238"/>
      <c r="DC609" s="238"/>
      <c r="DD609" s="238"/>
      <c r="DE609" s="238"/>
      <c r="DF609" s="238"/>
      <c r="DG609" s="238"/>
      <c r="DH609" s="238"/>
      <c r="DI609" s="238"/>
      <c r="DJ609" s="238"/>
      <c r="DK609" s="238"/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38"/>
      <c r="DW609" s="238"/>
      <c r="DX609" s="238"/>
      <c r="DY609" s="238"/>
      <c r="DZ609" s="238"/>
      <c r="EA609" s="238"/>
      <c r="EB609" s="238"/>
      <c r="EC609" s="238"/>
      <c r="ED609" s="238"/>
      <c r="EH609" s="168">
        <v>19</v>
      </c>
      <c r="EI609" s="22" t="str">
        <f t="shared" si="185"/>
        <v>Jim Bridger</v>
      </c>
      <c r="EP609" s="134"/>
      <c r="ER609" s="31" t="str">
        <f>IF($C$200=C609,$ER$200,"Row mis-match")</f>
        <v xml:space="preserve"> - </v>
      </c>
    </row>
    <row r="610" spans="1:148" hidden="1">
      <c r="C610" s="23" t="str">
        <f t="shared" si="184"/>
        <v>Naughton</v>
      </c>
      <c r="E610" s="238"/>
      <c r="F610" s="238"/>
      <c r="G610" s="238"/>
      <c r="H610" s="238"/>
      <c r="I610" s="238"/>
      <c r="J610" s="238"/>
      <c r="K610" s="238"/>
      <c r="L610" s="238"/>
      <c r="M610" s="238"/>
      <c r="N610" s="238"/>
      <c r="O610" s="238"/>
      <c r="P610" s="238"/>
      <c r="Q610" s="238"/>
      <c r="R610" s="238"/>
      <c r="S610" s="238"/>
      <c r="T610" s="238"/>
      <c r="U610" s="238"/>
      <c r="V610" s="238"/>
      <c r="W610" s="238"/>
      <c r="X610" s="238"/>
      <c r="Y610" s="238"/>
      <c r="Z610" s="238"/>
      <c r="AA610" s="238"/>
      <c r="AB610" s="238"/>
      <c r="AC610" s="238"/>
      <c r="AD610" s="238"/>
      <c r="AE610" s="238"/>
      <c r="AF610" s="238"/>
      <c r="AG610" s="238"/>
      <c r="AH610" s="238"/>
      <c r="AI610" s="238"/>
      <c r="AJ610" s="238"/>
      <c r="AK610" s="238"/>
      <c r="AL610" s="238"/>
      <c r="AM610" s="238"/>
      <c r="AN610" s="238"/>
      <c r="AO610" s="238"/>
      <c r="AP610" s="238"/>
      <c r="AQ610" s="238"/>
      <c r="AR610" s="238"/>
      <c r="AS610" s="238"/>
      <c r="AT610" s="238"/>
      <c r="AU610" s="238"/>
      <c r="AV610" s="238"/>
      <c r="AW610" s="238"/>
      <c r="AX610" s="238"/>
      <c r="AY610" s="238"/>
      <c r="AZ610" s="238"/>
      <c r="BA610" s="238"/>
      <c r="BB610" s="238"/>
      <c r="BC610" s="238"/>
      <c r="BD610" s="238"/>
      <c r="BE610" s="238"/>
      <c r="BF610" s="238"/>
      <c r="BG610" s="238"/>
      <c r="BH610" s="238"/>
      <c r="BI610" s="238"/>
      <c r="BJ610" s="238"/>
      <c r="BK610" s="238"/>
      <c r="BL610" s="238"/>
      <c r="BM610" s="238"/>
      <c r="BN610" s="238"/>
      <c r="BO610" s="238"/>
      <c r="BP610" s="238"/>
      <c r="BQ610" s="238"/>
      <c r="BR610" s="238"/>
      <c r="BS610" s="238"/>
      <c r="BT610" s="238"/>
      <c r="BU610" s="238"/>
      <c r="BV610" s="238"/>
      <c r="BW610" s="238"/>
      <c r="BX610" s="238"/>
      <c r="BY610" s="238"/>
      <c r="BZ610" s="238"/>
      <c r="CA610" s="238"/>
      <c r="CB610" s="238"/>
      <c r="CC610" s="238"/>
      <c r="CD610" s="238"/>
      <c r="CE610" s="238"/>
      <c r="CF610" s="238"/>
      <c r="CG610" s="238"/>
      <c r="CH610" s="238"/>
      <c r="CI610" s="238"/>
      <c r="CJ610" s="238"/>
      <c r="CK610" s="238"/>
      <c r="CL610" s="238"/>
      <c r="CM610" s="238"/>
      <c r="CN610" s="238"/>
      <c r="CO610" s="238"/>
      <c r="CP610" s="238"/>
      <c r="CQ610" s="238"/>
      <c r="CR610" s="238"/>
      <c r="CS610" s="238"/>
      <c r="CT610" s="238"/>
      <c r="CU610" s="238"/>
      <c r="CV610" s="238"/>
      <c r="CW610" s="238"/>
      <c r="CX610" s="238"/>
      <c r="CY610" s="238"/>
      <c r="CZ610" s="238"/>
      <c r="DA610" s="238"/>
      <c r="DB610" s="238"/>
      <c r="DC610" s="238"/>
      <c r="DD610" s="238"/>
      <c r="DE610" s="238"/>
      <c r="DF610" s="238"/>
      <c r="DG610" s="238"/>
      <c r="DH610" s="238"/>
      <c r="DI610" s="238"/>
      <c r="DJ610" s="238"/>
      <c r="DK610" s="238"/>
      <c r="DL610" s="238"/>
      <c r="DM610" s="238"/>
      <c r="DN610" s="238"/>
      <c r="DO610" s="238"/>
      <c r="DP610" s="238"/>
      <c r="DQ610" s="238"/>
      <c r="DR610" s="238"/>
      <c r="DS610" s="238"/>
      <c r="DT610" s="238"/>
      <c r="DU610" s="238"/>
      <c r="DV610" s="238"/>
      <c r="DW610" s="238"/>
      <c r="DX610" s="238"/>
      <c r="DY610" s="238"/>
      <c r="DZ610" s="238"/>
      <c r="EA610" s="238"/>
      <c r="EB610" s="238"/>
      <c r="EC610" s="238"/>
      <c r="ED610" s="238"/>
      <c r="EH610" s="168">
        <v>22</v>
      </c>
      <c r="EI610" s="22" t="str">
        <f t="shared" si="185"/>
        <v>Naughton</v>
      </c>
      <c r="EP610" s="134"/>
      <c r="ER610" s="31" t="str">
        <f>IF($C$201=C610,$ER$201,"Row mis-match")</f>
        <v xml:space="preserve"> - </v>
      </c>
    </row>
    <row r="611" spans="1:148" hidden="1">
      <c r="C611" s="23" t="str">
        <f t="shared" si="184"/>
        <v>Wyodak</v>
      </c>
      <c r="E611" s="238"/>
      <c r="F611" s="238"/>
      <c r="G611" s="238"/>
      <c r="H611" s="238"/>
      <c r="I611" s="238"/>
      <c r="J611" s="238"/>
      <c r="K611" s="238"/>
      <c r="L611" s="238"/>
      <c r="M611" s="238"/>
      <c r="N611" s="238"/>
      <c r="O611" s="238"/>
      <c r="P611" s="238"/>
      <c r="Q611" s="238"/>
      <c r="R611" s="238"/>
      <c r="S611" s="238"/>
      <c r="T611" s="238"/>
      <c r="U611" s="238"/>
      <c r="V611" s="238"/>
      <c r="W611" s="238"/>
      <c r="X611" s="238"/>
      <c r="Y611" s="238"/>
      <c r="Z611" s="238"/>
      <c r="AA611" s="238"/>
      <c r="AB611" s="238"/>
      <c r="AC611" s="238"/>
      <c r="AD611" s="238"/>
      <c r="AE611" s="238"/>
      <c r="AF611" s="238"/>
      <c r="AG611" s="238"/>
      <c r="AH611" s="238"/>
      <c r="AI611" s="238"/>
      <c r="AJ611" s="238"/>
      <c r="AK611" s="238"/>
      <c r="AL611" s="238"/>
      <c r="AM611" s="238"/>
      <c r="AN611" s="238"/>
      <c r="AO611" s="238"/>
      <c r="AP611" s="238"/>
      <c r="AQ611" s="238"/>
      <c r="AR611" s="238"/>
      <c r="AS611" s="238"/>
      <c r="AT611" s="238"/>
      <c r="AU611" s="238"/>
      <c r="AV611" s="238"/>
      <c r="AW611" s="238"/>
      <c r="AX611" s="238"/>
      <c r="AY611" s="238"/>
      <c r="AZ611" s="238"/>
      <c r="BA611" s="238"/>
      <c r="BB611" s="238"/>
      <c r="BC611" s="238"/>
      <c r="BD611" s="238"/>
      <c r="BE611" s="238"/>
      <c r="BF611" s="238"/>
      <c r="BG611" s="238"/>
      <c r="BH611" s="238"/>
      <c r="BI611" s="238"/>
      <c r="BJ611" s="238"/>
      <c r="BK611" s="238"/>
      <c r="BL611" s="238"/>
      <c r="BM611" s="238"/>
      <c r="BN611" s="238"/>
      <c r="BO611" s="238"/>
      <c r="BP611" s="238"/>
      <c r="BQ611" s="238"/>
      <c r="BR611" s="238"/>
      <c r="BS611" s="238"/>
      <c r="BT611" s="238"/>
      <c r="BU611" s="238"/>
      <c r="BV611" s="238"/>
      <c r="BW611" s="238"/>
      <c r="BX611" s="238"/>
      <c r="BY611" s="238"/>
      <c r="BZ611" s="238"/>
      <c r="CA611" s="238"/>
      <c r="CB611" s="238"/>
      <c r="CC611" s="238"/>
      <c r="CD611" s="238"/>
      <c r="CE611" s="238"/>
      <c r="CF611" s="238"/>
      <c r="CG611" s="238"/>
      <c r="CH611" s="238"/>
      <c r="CI611" s="238"/>
      <c r="CJ611" s="238"/>
      <c r="CK611" s="238"/>
      <c r="CL611" s="238"/>
      <c r="CM611" s="238"/>
      <c r="CN611" s="238"/>
      <c r="CO611" s="238"/>
      <c r="CP611" s="238"/>
      <c r="CQ611" s="238"/>
      <c r="CR611" s="238"/>
      <c r="CS611" s="238"/>
      <c r="CT611" s="238"/>
      <c r="CU611" s="238"/>
      <c r="CV611" s="238"/>
      <c r="CW611" s="238"/>
      <c r="CX611" s="238"/>
      <c r="CY611" s="238"/>
      <c r="CZ611" s="238"/>
      <c r="DA611" s="238"/>
      <c r="DB611" s="238"/>
      <c r="DC611" s="238"/>
      <c r="DD611" s="238"/>
      <c r="DE611" s="238"/>
      <c r="DF611" s="238"/>
      <c r="DG611" s="238"/>
      <c r="DH611" s="238"/>
      <c r="DI611" s="238"/>
      <c r="DJ611" s="238"/>
      <c r="DK611" s="238"/>
      <c r="DL611" s="238"/>
      <c r="DM611" s="238"/>
      <c r="DN611" s="238"/>
      <c r="DO611" s="238"/>
      <c r="DP611" s="238"/>
      <c r="DQ611" s="238"/>
      <c r="DR611" s="238"/>
      <c r="DS611" s="238"/>
      <c r="DT611" s="238"/>
      <c r="DU611" s="238"/>
      <c r="DV611" s="238"/>
      <c r="DW611" s="238"/>
      <c r="DX611" s="238"/>
      <c r="DY611" s="238"/>
      <c r="DZ611" s="238"/>
      <c r="EA611" s="238"/>
      <c r="EB611" s="238"/>
      <c r="EC611" s="238"/>
      <c r="ED611" s="238"/>
      <c r="EH611" s="168">
        <v>26</v>
      </c>
      <c r="EI611" s="22" t="str">
        <f t="shared" si="185"/>
        <v>Wyodak</v>
      </c>
      <c r="EP611" s="134"/>
      <c r="ER611" s="31" t="str">
        <f>IF($C$202=C611,$ER$202,"Row mis-match")</f>
        <v xml:space="preserve"> - </v>
      </c>
    </row>
    <row r="612" spans="1:148" hidden="1">
      <c r="E612" s="238"/>
      <c r="F612" s="238"/>
      <c r="G612" s="238"/>
      <c r="H612" s="238"/>
      <c r="I612" s="238"/>
      <c r="J612" s="238"/>
      <c r="K612" s="238"/>
      <c r="L612" s="238"/>
      <c r="M612" s="238"/>
      <c r="N612" s="238"/>
      <c r="O612" s="238"/>
      <c r="P612" s="238"/>
      <c r="Q612" s="238"/>
      <c r="R612" s="238"/>
      <c r="S612" s="238"/>
      <c r="T612" s="238"/>
      <c r="U612" s="238"/>
      <c r="V612" s="238"/>
      <c r="W612" s="238"/>
      <c r="X612" s="238"/>
      <c r="Y612" s="238"/>
      <c r="Z612" s="238"/>
      <c r="AA612" s="238"/>
      <c r="AB612" s="238"/>
      <c r="AC612" s="238"/>
      <c r="AD612" s="238"/>
      <c r="AE612" s="238"/>
      <c r="AF612" s="238"/>
      <c r="AG612" s="238"/>
      <c r="AH612" s="238"/>
      <c r="AI612" s="238"/>
      <c r="AJ612" s="238"/>
      <c r="AK612" s="238"/>
      <c r="AL612" s="238"/>
      <c r="AM612" s="238"/>
      <c r="AN612" s="238"/>
      <c r="AO612" s="238"/>
      <c r="AP612" s="238"/>
      <c r="AQ612" s="238"/>
      <c r="AR612" s="238"/>
      <c r="AS612" s="238"/>
      <c r="AT612" s="238"/>
      <c r="AU612" s="238"/>
      <c r="AV612" s="238"/>
      <c r="AW612" s="238"/>
      <c r="AX612" s="238"/>
      <c r="AY612" s="238"/>
      <c r="AZ612" s="238"/>
      <c r="BA612" s="238"/>
      <c r="BB612" s="238"/>
      <c r="BC612" s="238"/>
      <c r="BD612" s="238"/>
      <c r="BE612" s="238"/>
      <c r="BF612" s="238"/>
      <c r="BG612" s="238"/>
      <c r="BH612" s="238"/>
      <c r="BI612" s="238"/>
      <c r="BJ612" s="238"/>
      <c r="BK612" s="238"/>
      <c r="BL612" s="238"/>
      <c r="BM612" s="238"/>
      <c r="BN612" s="238"/>
      <c r="BO612" s="238"/>
      <c r="BP612" s="238"/>
      <c r="BQ612" s="238"/>
      <c r="BR612" s="238"/>
      <c r="BS612" s="238"/>
      <c r="BT612" s="238"/>
      <c r="BU612" s="238"/>
      <c r="BV612" s="238"/>
      <c r="BW612" s="238"/>
      <c r="BX612" s="238"/>
      <c r="BY612" s="238"/>
      <c r="BZ612" s="238"/>
      <c r="CA612" s="238"/>
      <c r="CB612" s="238"/>
      <c r="CC612" s="238"/>
      <c r="CD612" s="238"/>
      <c r="CE612" s="238"/>
      <c r="CF612" s="238"/>
      <c r="CG612" s="238"/>
      <c r="CH612" s="238"/>
      <c r="CI612" s="238"/>
      <c r="CJ612" s="238"/>
      <c r="CK612" s="238"/>
      <c r="CL612" s="238"/>
      <c r="CM612" s="238"/>
      <c r="CN612" s="238"/>
      <c r="CO612" s="238"/>
      <c r="CP612" s="238"/>
      <c r="CQ612" s="238"/>
      <c r="CR612" s="238"/>
      <c r="CS612" s="238"/>
      <c r="CT612" s="238"/>
      <c r="CU612" s="238"/>
      <c r="CV612" s="238"/>
      <c r="CW612" s="238"/>
      <c r="CX612" s="238"/>
      <c r="CY612" s="238"/>
      <c r="CZ612" s="238"/>
      <c r="DA612" s="238"/>
      <c r="DB612" s="238"/>
      <c r="DC612" s="238"/>
      <c r="DD612" s="238"/>
      <c r="DE612" s="238"/>
      <c r="DF612" s="238"/>
      <c r="DG612" s="238"/>
      <c r="DH612" s="238"/>
      <c r="DI612" s="238"/>
      <c r="DJ612" s="238"/>
      <c r="DK612" s="238"/>
      <c r="DL612" s="238"/>
      <c r="DM612" s="238"/>
      <c r="DN612" s="238"/>
      <c r="DO612" s="238"/>
      <c r="DP612" s="238"/>
      <c r="DQ612" s="238"/>
      <c r="DR612" s="238"/>
      <c r="DS612" s="238"/>
      <c r="DT612" s="238"/>
      <c r="DU612" s="238"/>
      <c r="DV612" s="238"/>
      <c r="DW612" s="238"/>
      <c r="DX612" s="238"/>
      <c r="DY612" s="238"/>
      <c r="DZ612" s="238"/>
      <c r="EA612" s="238"/>
      <c r="EB612" s="238"/>
      <c r="EC612" s="238"/>
      <c r="ED612" s="238"/>
      <c r="EP612" s="134"/>
      <c r="ER612" s="9"/>
    </row>
    <row r="613" spans="1:148" hidden="1">
      <c r="C613" s="23" t="str">
        <f t="shared" ref="C613:C621" si="186">C583</f>
        <v>Chehalis</v>
      </c>
      <c r="E613" s="238"/>
      <c r="F613" s="238"/>
      <c r="G613" s="238"/>
      <c r="H613" s="238"/>
      <c r="I613" s="238"/>
      <c r="J613" s="238"/>
      <c r="K613" s="238"/>
      <c r="L613" s="238"/>
      <c r="M613" s="238"/>
      <c r="N613" s="238"/>
      <c r="O613" s="238"/>
      <c r="P613" s="238"/>
      <c r="Q613" s="238"/>
      <c r="R613" s="238"/>
      <c r="S613" s="238"/>
      <c r="T613" s="238"/>
      <c r="U613" s="238"/>
      <c r="V613" s="238"/>
      <c r="W613" s="238"/>
      <c r="X613" s="238"/>
      <c r="Y613" s="238"/>
      <c r="Z613" s="238"/>
      <c r="AA613" s="238"/>
      <c r="AB613" s="238"/>
      <c r="AC613" s="238"/>
      <c r="AD613" s="238"/>
      <c r="AE613" s="238"/>
      <c r="AF613" s="238"/>
      <c r="AG613" s="238"/>
      <c r="AH613" s="238"/>
      <c r="AI613" s="238"/>
      <c r="AJ613" s="238"/>
      <c r="AK613" s="238"/>
      <c r="AL613" s="238"/>
      <c r="AM613" s="238"/>
      <c r="AN613" s="238"/>
      <c r="AO613" s="238"/>
      <c r="AP613" s="238"/>
      <c r="AQ613" s="238"/>
      <c r="AR613" s="238"/>
      <c r="AS613" s="238"/>
      <c r="AT613" s="238"/>
      <c r="AU613" s="238"/>
      <c r="AV613" s="238"/>
      <c r="AW613" s="238"/>
      <c r="AX613" s="238"/>
      <c r="AY613" s="238"/>
      <c r="AZ613" s="238"/>
      <c r="BA613" s="238"/>
      <c r="BB613" s="238"/>
      <c r="BC613" s="238"/>
      <c r="BD613" s="238"/>
      <c r="BE613" s="238"/>
      <c r="BF613" s="238"/>
      <c r="BG613" s="238"/>
      <c r="BH613" s="238"/>
      <c r="BI613" s="238"/>
      <c r="BJ613" s="238"/>
      <c r="BK613" s="238"/>
      <c r="BL613" s="238"/>
      <c r="BM613" s="238"/>
      <c r="BN613" s="238"/>
      <c r="BO613" s="238"/>
      <c r="BP613" s="238"/>
      <c r="BQ613" s="238"/>
      <c r="BR613" s="238"/>
      <c r="BS613" s="238"/>
      <c r="BT613" s="238"/>
      <c r="BU613" s="238"/>
      <c r="BV613" s="238"/>
      <c r="BW613" s="238"/>
      <c r="BX613" s="238"/>
      <c r="BY613" s="238"/>
      <c r="BZ613" s="238"/>
      <c r="CA613" s="238"/>
      <c r="CB613" s="238"/>
      <c r="CC613" s="238"/>
      <c r="CD613" s="238"/>
      <c r="CE613" s="238"/>
      <c r="CF613" s="238"/>
      <c r="CG613" s="238"/>
      <c r="CH613" s="238"/>
      <c r="CI613" s="238"/>
      <c r="CJ613" s="238"/>
      <c r="CK613" s="238"/>
      <c r="CL613" s="238"/>
      <c r="CM613" s="238"/>
      <c r="CN613" s="238"/>
      <c r="CO613" s="238"/>
      <c r="CP613" s="238"/>
      <c r="CQ613" s="238"/>
      <c r="CR613" s="238"/>
      <c r="CS613" s="238"/>
      <c r="CT613" s="238"/>
      <c r="CU613" s="238"/>
      <c r="CV613" s="238"/>
      <c r="CW613" s="238"/>
      <c r="CX613" s="238"/>
      <c r="CY613" s="238"/>
      <c r="CZ613" s="238"/>
      <c r="DA613" s="238"/>
      <c r="DB613" s="238"/>
      <c r="DC613" s="238"/>
      <c r="DD613" s="238"/>
      <c r="DE613" s="238"/>
      <c r="DF613" s="238"/>
      <c r="DG613" s="238"/>
      <c r="DH613" s="238"/>
      <c r="DI613" s="238"/>
      <c r="DJ613" s="238"/>
      <c r="DK613" s="238"/>
      <c r="DL613" s="238"/>
      <c r="DM613" s="238"/>
      <c r="DN613" s="238"/>
      <c r="DO613" s="238"/>
      <c r="DP613" s="238"/>
      <c r="DQ613" s="238"/>
      <c r="DR613" s="238"/>
      <c r="DS613" s="238"/>
      <c r="DT613" s="238"/>
      <c r="DU613" s="238"/>
      <c r="DV613" s="238"/>
      <c r="DW613" s="238"/>
      <c r="DX613" s="238"/>
      <c r="DY613" s="238"/>
      <c r="DZ613" s="238"/>
      <c r="EA613" s="238"/>
      <c r="EB613" s="238"/>
      <c r="EC613" s="238"/>
      <c r="ED613" s="238"/>
      <c r="EH613" s="168">
        <v>3</v>
      </c>
      <c r="EI613" s="22" t="str">
        <f>EI207</f>
        <v>Chehalis</v>
      </c>
      <c r="EP613" s="134"/>
      <c r="ER613" s="31" t="str">
        <f>IF($C$207=C613,$ER$207,"Row mis-match")</f>
        <v xml:space="preserve"> - </v>
      </c>
    </row>
    <row r="614" spans="1:148" hidden="1">
      <c r="C614" s="23" t="str">
        <f t="shared" si="186"/>
        <v>Cholla - Gas</v>
      </c>
      <c r="E614" s="238"/>
      <c r="F614" s="238"/>
      <c r="G614" s="238"/>
      <c r="H614" s="238"/>
      <c r="I614" s="238"/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8"/>
      <c r="W614" s="238"/>
      <c r="X614" s="238"/>
      <c r="Y614" s="238"/>
      <c r="Z614" s="238"/>
      <c r="AA614" s="238"/>
      <c r="AB614" s="238"/>
      <c r="AC614" s="238"/>
      <c r="AD614" s="238"/>
      <c r="AE614" s="238"/>
      <c r="AF614" s="238"/>
      <c r="AG614" s="238"/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  <c r="CK614" s="238"/>
      <c r="CL614" s="238"/>
      <c r="CM614" s="238"/>
      <c r="CN614" s="238"/>
      <c r="CO614" s="238"/>
      <c r="CP614" s="238"/>
      <c r="CQ614" s="238"/>
      <c r="CR614" s="238"/>
      <c r="CS614" s="238"/>
      <c r="CT614" s="238"/>
      <c r="CU614" s="238"/>
      <c r="CV614" s="238"/>
      <c r="CW614" s="238"/>
      <c r="CX614" s="238"/>
      <c r="CY614" s="238"/>
      <c r="CZ614" s="238"/>
      <c r="DA614" s="238"/>
      <c r="DB614" s="238"/>
      <c r="DC614" s="238"/>
      <c r="DD614" s="238"/>
      <c r="DE614" s="238"/>
      <c r="DF614" s="238"/>
      <c r="DG614" s="238"/>
      <c r="DH614" s="238"/>
      <c r="DI614" s="238"/>
      <c r="DJ614" s="238"/>
      <c r="DK614" s="238"/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38"/>
      <c r="DW614" s="238"/>
      <c r="DX614" s="238"/>
      <c r="DY614" s="238"/>
      <c r="DZ614" s="238"/>
      <c r="EA614" s="238"/>
      <c r="EB614" s="238"/>
      <c r="EC614" s="238"/>
      <c r="ED614" s="238"/>
      <c r="EH614" s="168">
        <v>5</v>
      </c>
      <c r="EI614" s="22" t="str">
        <f>EI208</f>
        <v>Cholla 4 - Gas</v>
      </c>
      <c r="EP614" s="134"/>
      <c r="ER614" s="31" t="str">
        <f>IF($C$208=C614,$ER$208,"Row mis-match")</f>
        <v xml:space="preserve"> - </v>
      </c>
    </row>
    <row r="615" spans="1:148" hidden="1">
      <c r="C615" s="23" t="str">
        <f t="shared" si="186"/>
        <v>Currant Creek</v>
      </c>
      <c r="E615" s="238"/>
      <c r="F615" s="238"/>
      <c r="G615" s="238"/>
      <c r="H615" s="238"/>
      <c r="I615" s="238"/>
      <c r="J615" s="238"/>
      <c r="K615" s="238"/>
      <c r="L615" s="238"/>
      <c r="M615" s="238"/>
      <c r="N615" s="238"/>
      <c r="O615" s="238"/>
      <c r="P615" s="238"/>
      <c r="Q615" s="238"/>
      <c r="R615" s="238"/>
      <c r="S615" s="238"/>
      <c r="T615" s="238"/>
      <c r="U615" s="238"/>
      <c r="V615" s="238"/>
      <c r="W615" s="238"/>
      <c r="X615" s="238"/>
      <c r="Y615" s="238"/>
      <c r="Z615" s="238"/>
      <c r="AA615" s="238"/>
      <c r="AB615" s="238"/>
      <c r="AC615" s="238"/>
      <c r="AD615" s="238"/>
      <c r="AE615" s="238"/>
      <c r="AF615" s="238"/>
      <c r="AG615" s="238"/>
      <c r="AH615" s="238"/>
      <c r="AI615" s="238"/>
      <c r="AJ615" s="238"/>
      <c r="AK615" s="238"/>
      <c r="AL615" s="238"/>
      <c r="AM615" s="238"/>
      <c r="AN615" s="238"/>
      <c r="AO615" s="238"/>
      <c r="AP615" s="238"/>
      <c r="AQ615" s="238"/>
      <c r="AR615" s="238"/>
      <c r="AS615" s="238"/>
      <c r="AT615" s="238"/>
      <c r="AU615" s="238"/>
      <c r="AV615" s="238"/>
      <c r="AW615" s="238"/>
      <c r="AX615" s="238"/>
      <c r="AY615" s="238"/>
      <c r="AZ615" s="238"/>
      <c r="BA615" s="238"/>
      <c r="BB615" s="238"/>
      <c r="BC615" s="238"/>
      <c r="BD615" s="238"/>
      <c r="BE615" s="238"/>
      <c r="BF615" s="238"/>
      <c r="BG615" s="238"/>
      <c r="BH615" s="238"/>
      <c r="BI615" s="238"/>
      <c r="BJ615" s="238"/>
      <c r="BK615" s="238"/>
      <c r="BL615" s="238"/>
      <c r="BM615" s="238"/>
      <c r="BN615" s="238"/>
      <c r="BO615" s="238"/>
      <c r="BP615" s="238"/>
      <c r="BQ615" s="238"/>
      <c r="BR615" s="238"/>
      <c r="BS615" s="238"/>
      <c r="BT615" s="238"/>
      <c r="BU615" s="238"/>
      <c r="BV615" s="238"/>
      <c r="BW615" s="238"/>
      <c r="BX615" s="238"/>
      <c r="BY615" s="238"/>
      <c r="BZ615" s="238"/>
      <c r="CA615" s="238"/>
      <c r="CB615" s="238"/>
      <c r="CC615" s="238"/>
      <c r="CD615" s="238"/>
      <c r="CE615" s="238"/>
      <c r="CF615" s="238"/>
      <c r="CG615" s="238"/>
      <c r="CH615" s="238"/>
      <c r="CI615" s="238"/>
      <c r="CJ615" s="238"/>
      <c r="CK615" s="238"/>
      <c r="CL615" s="238"/>
      <c r="CM615" s="238"/>
      <c r="CN615" s="238"/>
      <c r="CO615" s="238"/>
      <c r="CP615" s="238"/>
      <c r="CQ615" s="238"/>
      <c r="CR615" s="238"/>
      <c r="CS615" s="238"/>
      <c r="CT615" s="238"/>
      <c r="CU615" s="238"/>
      <c r="CV615" s="238"/>
      <c r="CW615" s="238"/>
      <c r="CX615" s="238"/>
      <c r="CY615" s="238"/>
      <c r="CZ615" s="238"/>
      <c r="DA615" s="238"/>
      <c r="DB615" s="238"/>
      <c r="DC615" s="238"/>
      <c r="DD615" s="238"/>
      <c r="DE615" s="238"/>
      <c r="DF615" s="238"/>
      <c r="DG615" s="238"/>
      <c r="DH615" s="238"/>
      <c r="DI615" s="238"/>
      <c r="DJ615" s="238"/>
      <c r="DK615" s="238"/>
      <c r="DL615" s="238"/>
      <c r="DM615" s="238"/>
      <c r="DN615" s="238"/>
      <c r="DO615" s="238"/>
      <c r="DP615" s="238"/>
      <c r="DQ615" s="238"/>
      <c r="DR615" s="238"/>
      <c r="DS615" s="238"/>
      <c r="DT615" s="238"/>
      <c r="DU615" s="238"/>
      <c r="DV615" s="238"/>
      <c r="DW615" s="238"/>
      <c r="DX615" s="238"/>
      <c r="DY615" s="238"/>
      <c r="DZ615" s="238"/>
      <c r="EA615" s="238"/>
      <c r="EB615" s="238"/>
      <c r="EC615" s="238"/>
      <c r="ED615" s="238"/>
      <c r="EH615" s="168">
        <v>8</v>
      </c>
      <c r="EI615" s="22" t="str">
        <f>EI209</f>
        <v>Currant Creek</v>
      </c>
      <c r="EP615" s="134"/>
      <c r="ER615" s="31" t="str">
        <f>IF($C$209=C615,$ER$208,"Row mis-match")</f>
        <v xml:space="preserve"> - </v>
      </c>
    </row>
    <row r="616" spans="1:148" hidden="1">
      <c r="C616" s="23" t="str">
        <f t="shared" si="186"/>
        <v>Gadsby</v>
      </c>
      <c r="E616" s="238"/>
      <c r="F616" s="238"/>
      <c r="G616" s="238"/>
      <c r="H616" s="238"/>
      <c r="I616" s="238"/>
      <c r="J616" s="238"/>
      <c r="K616" s="238"/>
      <c r="L616" s="238"/>
      <c r="M616" s="238"/>
      <c r="N616" s="238"/>
      <c r="O616" s="238"/>
      <c r="P616" s="238"/>
      <c r="Q616" s="238"/>
      <c r="R616" s="238"/>
      <c r="S616" s="238"/>
      <c r="T616" s="238"/>
      <c r="U616" s="238"/>
      <c r="V616" s="238"/>
      <c r="W616" s="238"/>
      <c r="X616" s="238"/>
      <c r="Y616" s="238"/>
      <c r="Z616" s="238"/>
      <c r="AA616" s="238"/>
      <c r="AB616" s="238"/>
      <c r="AC616" s="238"/>
      <c r="AD616" s="238"/>
      <c r="AE616" s="238"/>
      <c r="AF616" s="238"/>
      <c r="AG616" s="238"/>
      <c r="AH616" s="238"/>
      <c r="AI616" s="238"/>
      <c r="AJ616" s="238"/>
      <c r="AK616" s="238"/>
      <c r="AL616" s="238"/>
      <c r="AM616" s="238"/>
      <c r="AN616" s="238"/>
      <c r="AO616" s="238"/>
      <c r="AP616" s="238"/>
      <c r="AQ616" s="238"/>
      <c r="AR616" s="238"/>
      <c r="AS616" s="238"/>
      <c r="AT616" s="238"/>
      <c r="AU616" s="238"/>
      <c r="AV616" s="238"/>
      <c r="AW616" s="238"/>
      <c r="AX616" s="238"/>
      <c r="AY616" s="238"/>
      <c r="AZ616" s="238"/>
      <c r="BA616" s="238"/>
      <c r="BB616" s="238"/>
      <c r="BC616" s="238"/>
      <c r="BD616" s="238"/>
      <c r="BE616" s="238"/>
      <c r="BF616" s="238"/>
      <c r="BG616" s="238"/>
      <c r="BH616" s="238"/>
      <c r="BI616" s="238"/>
      <c r="BJ616" s="238"/>
      <c r="BK616" s="238"/>
      <c r="BL616" s="238"/>
      <c r="BM616" s="238"/>
      <c r="BN616" s="238"/>
      <c r="BO616" s="238"/>
      <c r="BP616" s="238"/>
      <c r="BQ616" s="238"/>
      <c r="BR616" s="238"/>
      <c r="BS616" s="238"/>
      <c r="BT616" s="238"/>
      <c r="BU616" s="238"/>
      <c r="BV616" s="238"/>
      <c r="BW616" s="238"/>
      <c r="BX616" s="238"/>
      <c r="BY616" s="238"/>
      <c r="BZ616" s="238"/>
      <c r="CA616" s="238"/>
      <c r="CB616" s="238"/>
      <c r="CC616" s="238"/>
      <c r="CD616" s="238"/>
      <c r="CE616" s="238"/>
      <c r="CF616" s="238"/>
      <c r="CG616" s="238"/>
      <c r="CH616" s="238"/>
      <c r="CI616" s="238"/>
      <c r="CJ616" s="238"/>
      <c r="CK616" s="238"/>
      <c r="CL616" s="238"/>
      <c r="CM616" s="238"/>
      <c r="CN616" s="238"/>
      <c r="CO616" s="238"/>
      <c r="CP616" s="238"/>
      <c r="CQ616" s="238"/>
      <c r="CR616" s="238"/>
      <c r="CS616" s="238"/>
      <c r="CT616" s="238"/>
      <c r="CU616" s="238"/>
      <c r="CV616" s="238"/>
      <c r="CW616" s="238"/>
      <c r="CX616" s="238"/>
      <c r="CY616" s="238"/>
      <c r="CZ616" s="238"/>
      <c r="DA616" s="238"/>
      <c r="DB616" s="238"/>
      <c r="DC616" s="238"/>
      <c r="DD616" s="238"/>
      <c r="DE616" s="238"/>
      <c r="DF616" s="238"/>
      <c r="DG616" s="238"/>
      <c r="DH616" s="238"/>
      <c r="DI616" s="238"/>
      <c r="DJ616" s="238"/>
      <c r="DK616" s="238"/>
      <c r="DL616" s="238"/>
      <c r="DM616" s="238"/>
      <c r="DN616" s="238"/>
      <c r="DO616" s="238"/>
      <c r="DP616" s="238"/>
      <c r="DQ616" s="238"/>
      <c r="DR616" s="238"/>
      <c r="DS616" s="238"/>
      <c r="DT616" s="238"/>
      <c r="DU616" s="238"/>
      <c r="DV616" s="238"/>
      <c r="DW616" s="238"/>
      <c r="DX616" s="238"/>
      <c r="DY616" s="238"/>
      <c r="DZ616" s="238"/>
      <c r="EA616" s="238"/>
      <c r="EB616" s="238"/>
      <c r="EC616" s="238"/>
      <c r="ED616" s="238"/>
      <c r="EH616" s="168">
        <v>10</v>
      </c>
      <c r="EI616" s="22" t="str">
        <f>EI210</f>
        <v>Gadsby</v>
      </c>
      <c r="EP616" s="134"/>
      <c r="ER616" s="31" t="str">
        <f>IF($C$210=C616,$ER$210,"Row mis-match")</f>
        <v xml:space="preserve"> - </v>
      </c>
    </row>
    <row r="617" spans="1:148" hidden="1">
      <c r="C617" s="23" t="str">
        <f t="shared" si="186"/>
        <v>Gadsby CT</v>
      </c>
      <c r="E617" s="238"/>
      <c r="F617" s="238"/>
      <c r="G617" s="238"/>
      <c r="H617" s="238"/>
      <c r="I617" s="238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238"/>
      <c r="W617" s="238"/>
      <c r="X617" s="238"/>
      <c r="Y617" s="238"/>
      <c r="Z617" s="238"/>
      <c r="AA617" s="238"/>
      <c r="AB617" s="238"/>
      <c r="AC617" s="238"/>
      <c r="AD617" s="238"/>
      <c r="AE617" s="238"/>
      <c r="AF617" s="238"/>
      <c r="AG617" s="238"/>
      <c r="AH617" s="238"/>
      <c r="AI617" s="238"/>
      <c r="AJ617" s="238"/>
      <c r="AK617" s="238"/>
      <c r="AL617" s="238"/>
      <c r="AM617" s="238"/>
      <c r="AN617" s="238"/>
      <c r="AO617" s="238"/>
      <c r="AP617" s="238"/>
      <c r="AQ617" s="238"/>
      <c r="AR617" s="238"/>
      <c r="AS617" s="238"/>
      <c r="AT617" s="238"/>
      <c r="AU617" s="238"/>
      <c r="AV617" s="238"/>
      <c r="AW617" s="238"/>
      <c r="AX617" s="238"/>
      <c r="AY617" s="238"/>
      <c r="AZ617" s="238"/>
      <c r="BA617" s="238"/>
      <c r="BB617" s="238"/>
      <c r="BC617" s="238"/>
      <c r="BD617" s="238"/>
      <c r="BE617" s="238"/>
      <c r="BF617" s="238"/>
      <c r="BG617" s="238"/>
      <c r="BH617" s="238"/>
      <c r="BI617" s="238"/>
      <c r="BJ617" s="238"/>
      <c r="BK617" s="238"/>
      <c r="BL617" s="238"/>
      <c r="BM617" s="238"/>
      <c r="BN617" s="238"/>
      <c r="BO617" s="238"/>
      <c r="BP617" s="238"/>
      <c r="BQ617" s="238"/>
      <c r="BR617" s="238"/>
      <c r="BS617" s="238"/>
      <c r="BT617" s="238"/>
      <c r="BU617" s="238"/>
      <c r="BV617" s="238"/>
      <c r="BW617" s="238"/>
      <c r="BX617" s="238"/>
      <c r="BY617" s="238"/>
      <c r="BZ617" s="238"/>
      <c r="CA617" s="238"/>
      <c r="CB617" s="238"/>
      <c r="CC617" s="238"/>
      <c r="CD617" s="238"/>
      <c r="CE617" s="238"/>
      <c r="CF617" s="238"/>
      <c r="CG617" s="238"/>
      <c r="CH617" s="238"/>
      <c r="CI617" s="238"/>
      <c r="CJ617" s="238"/>
      <c r="CK617" s="238"/>
      <c r="CL617" s="238"/>
      <c r="CM617" s="238"/>
      <c r="CN617" s="238"/>
      <c r="CO617" s="238"/>
      <c r="CP617" s="238"/>
      <c r="CQ617" s="238"/>
      <c r="CR617" s="238"/>
      <c r="CS617" s="238"/>
      <c r="CT617" s="238"/>
      <c r="CU617" s="238"/>
      <c r="CV617" s="238"/>
      <c r="CW617" s="238"/>
      <c r="CX617" s="238"/>
      <c r="CY617" s="238"/>
      <c r="CZ617" s="238"/>
      <c r="DA617" s="238"/>
      <c r="DB617" s="238"/>
      <c r="DC617" s="238"/>
      <c r="DD617" s="238"/>
      <c r="DE617" s="238"/>
      <c r="DF617" s="238"/>
      <c r="DG617" s="238"/>
      <c r="DH617" s="238"/>
      <c r="DI617" s="238"/>
      <c r="DJ617" s="238"/>
      <c r="DK617" s="238"/>
      <c r="DL617" s="238"/>
      <c r="DM617" s="238"/>
      <c r="DN617" s="238"/>
      <c r="DO617" s="238"/>
      <c r="DP617" s="238"/>
      <c r="DQ617" s="238"/>
      <c r="DR617" s="238"/>
      <c r="DS617" s="238"/>
      <c r="DT617" s="238"/>
      <c r="DU617" s="238"/>
      <c r="DV617" s="238"/>
      <c r="DW617" s="238"/>
      <c r="DX617" s="238"/>
      <c r="DY617" s="238"/>
      <c r="DZ617" s="238"/>
      <c r="EA617" s="238"/>
      <c r="EB617" s="238"/>
      <c r="EC617" s="238"/>
      <c r="ED617" s="238"/>
      <c r="EH617" s="168">
        <v>11</v>
      </c>
      <c r="EI617" s="22" t="str">
        <f>EI211</f>
        <v>Gadsby CT</v>
      </c>
      <c r="EP617" s="134"/>
      <c r="ER617" s="31" t="str">
        <f>IF($C$211=C617,$ER$211,"Row mis-match")</f>
        <v xml:space="preserve"> - </v>
      </c>
    </row>
    <row r="618" spans="1:148" hidden="1">
      <c r="C618" s="23" t="str">
        <f t="shared" si="186"/>
        <v>Hermiston</v>
      </c>
      <c r="E618" s="238"/>
      <c r="F618" s="238"/>
      <c r="G618" s="238"/>
      <c r="H618" s="238"/>
      <c r="I618" s="238"/>
      <c r="J618" s="238"/>
      <c r="K618" s="238"/>
      <c r="L618" s="238"/>
      <c r="M618" s="238"/>
      <c r="N618" s="238"/>
      <c r="O618" s="238"/>
      <c r="P618" s="238"/>
      <c r="Q618" s="238"/>
      <c r="R618" s="238"/>
      <c r="S618" s="238"/>
      <c r="T618" s="238"/>
      <c r="U618" s="238"/>
      <c r="V618" s="238"/>
      <c r="W618" s="238"/>
      <c r="X618" s="238"/>
      <c r="Y618" s="238"/>
      <c r="Z618" s="238"/>
      <c r="AA618" s="238"/>
      <c r="AB618" s="238"/>
      <c r="AC618" s="238"/>
      <c r="AD618" s="238"/>
      <c r="AE618" s="238"/>
      <c r="AF618" s="238"/>
      <c r="AG618" s="238"/>
      <c r="AH618" s="238"/>
      <c r="AI618" s="238"/>
      <c r="AJ618" s="238"/>
      <c r="AK618" s="238"/>
      <c r="AL618" s="238"/>
      <c r="AM618" s="238"/>
      <c r="AN618" s="238"/>
      <c r="AO618" s="238"/>
      <c r="AP618" s="238"/>
      <c r="AQ618" s="238"/>
      <c r="AR618" s="238"/>
      <c r="AS618" s="238"/>
      <c r="AT618" s="238"/>
      <c r="AU618" s="238"/>
      <c r="AV618" s="238"/>
      <c r="AW618" s="238"/>
      <c r="AX618" s="238"/>
      <c r="AY618" s="238"/>
      <c r="AZ618" s="238"/>
      <c r="BA618" s="238"/>
      <c r="BB618" s="238"/>
      <c r="BC618" s="238"/>
      <c r="BD618" s="238"/>
      <c r="BE618" s="238"/>
      <c r="BF618" s="238"/>
      <c r="BG618" s="238"/>
      <c r="BH618" s="238"/>
      <c r="BI618" s="238"/>
      <c r="BJ618" s="238"/>
      <c r="BK618" s="238"/>
      <c r="BL618" s="238"/>
      <c r="BM618" s="238"/>
      <c r="BN618" s="238"/>
      <c r="BO618" s="238"/>
      <c r="BP618" s="238"/>
      <c r="BQ618" s="238"/>
      <c r="BR618" s="238"/>
      <c r="BS618" s="238"/>
      <c r="BT618" s="238"/>
      <c r="BU618" s="238"/>
      <c r="BV618" s="238"/>
      <c r="BW618" s="238"/>
      <c r="BX618" s="238"/>
      <c r="BY618" s="238"/>
      <c r="BZ618" s="238"/>
      <c r="CA618" s="238"/>
      <c r="CB618" s="238"/>
      <c r="CC618" s="238"/>
      <c r="CD618" s="238"/>
      <c r="CE618" s="238"/>
      <c r="CF618" s="238"/>
      <c r="CG618" s="238"/>
      <c r="CH618" s="238"/>
      <c r="CI618" s="238"/>
      <c r="CJ618" s="238"/>
      <c r="CK618" s="238"/>
      <c r="CL618" s="238"/>
      <c r="CM618" s="238"/>
      <c r="CN618" s="238"/>
      <c r="CO618" s="238"/>
      <c r="CP618" s="238"/>
      <c r="CQ618" s="238"/>
      <c r="CR618" s="238"/>
      <c r="CS618" s="238"/>
      <c r="CT618" s="238"/>
      <c r="CU618" s="238"/>
      <c r="CV618" s="238"/>
      <c r="CW618" s="238"/>
      <c r="CX618" s="238"/>
      <c r="CY618" s="238"/>
      <c r="CZ618" s="238"/>
      <c r="DA618" s="238"/>
      <c r="DB618" s="238"/>
      <c r="DC618" s="238"/>
      <c r="DD618" s="238"/>
      <c r="DE618" s="238"/>
      <c r="DF618" s="238"/>
      <c r="DG618" s="238"/>
      <c r="DH618" s="238"/>
      <c r="DI618" s="238"/>
      <c r="DJ618" s="238"/>
      <c r="DK618" s="238"/>
      <c r="DL618" s="238"/>
      <c r="DM618" s="238"/>
      <c r="DN618" s="238"/>
      <c r="DO618" s="238"/>
      <c r="DP618" s="238"/>
      <c r="DQ618" s="238"/>
      <c r="DR618" s="238"/>
      <c r="DS618" s="238"/>
      <c r="DT618" s="238"/>
      <c r="DU618" s="238"/>
      <c r="DV618" s="238"/>
      <c r="DW618" s="238"/>
      <c r="DX618" s="238"/>
      <c r="DY618" s="238"/>
      <c r="DZ618" s="238"/>
      <c r="EA618" s="238"/>
      <c r="EB618" s="238"/>
      <c r="EC618" s="238"/>
      <c r="ED618" s="238"/>
      <c r="EH618" s="168">
        <v>13</v>
      </c>
      <c r="EI618" s="58" t="str">
        <f>EI472</f>
        <v>Hermiston Owned</v>
      </c>
      <c r="EP618" s="134"/>
      <c r="ER618" s="31" t="str">
        <f>IF($C$212=C618,$ER$212,"Row mis-match")</f>
        <v xml:space="preserve"> - </v>
      </c>
    </row>
    <row r="619" spans="1:148" hidden="1">
      <c r="C619" s="23" t="str">
        <f t="shared" si="186"/>
        <v>Lake Side 1</v>
      </c>
      <c r="E619" s="238"/>
      <c r="F619" s="238"/>
      <c r="G619" s="238"/>
      <c r="H619" s="238"/>
      <c r="I619" s="238"/>
      <c r="J619" s="238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  <c r="U619" s="238"/>
      <c r="V619" s="238"/>
      <c r="W619" s="238"/>
      <c r="X619" s="238"/>
      <c r="Y619" s="238"/>
      <c r="Z619" s="238"/>
      <c r="AA619" s="238"/>
      <c r="AB619" s="238"/>
      <c r="AC619" s="238"/>
      <c r="AD619" s="238"/>
      <c r="AE619" s="238"/>
      <c r="AF619" s="238"/>
      <c r="AG619" s="238"/>
      <c r="AH619" s="238"/>
      <c r="AI619" s="238"/>
      <c r="AJ619" s="238"/>
      <c r="AK619" s="238"/>
      <c r="AL619" s="238"/>
      <c r="AM619" s="238"/>
      <c r="AN619" s="238"/>
      <c r="AO619" s="238"/>
      <c r="AP619" s="238"/>
      <c r="AQ619" s="238"/>
      <c r="AR619" s="238"/>
      <c r="AS619" s="238"/>
      <c r="AT619" s="238"/>
      <c r="AU619" s="238"/>
      <c r="AV619" s="238"/>
      <c r="AW619" s="238"/>
      <c r="AX619" s="238"/>
      <c r="AY619" s="238"/>
      <c r="AZ619" s="238"/>
      <c r="BA619" s="238"/>
      <c r="BB619" s="238"/>
      <c r="BC619" s="238"/>
      <c r="BD619" s="238"/>
      <c r="BE619" s="238"/>
      <c r="BF619" s="238"/>
      <c r="BG619" s="238"/>
      <c r="BH619" s="238"/>
      <c r="BI619" s="238"/>
      <c r="BJ619" s="238"/>
      <c r="BK619" s="238"/>
      <c r="BL619" s="238"/>
      <c r="BM619" s="238"/>
      <c r="BN619" s="238"/>
      <c r="BO619" s="238"/>
      <c r="BP619" s="238"/>
      <c r="BQ619" s="238"/>
      <c r="BR619" s="238"/>
      <c r="BS619" s="238"/>
      <c r="BT619" s="238"/>
      <c r="BU619" s="238"/>
      <c r="BV619" s="238"/>
      <c r="BW619" s="238"/>
      <c r="BX619" s="238"/>
      <c r="BY619" s="238"/>
      <c r="BZ619" s="238"/>
      <c r="CA619" s="238"/>
      <c r="CB619" s="238"/>
      <c r="CC619" s="238"/>
      <c r="CD619" s="238"/>
      <c r="CE619" s="238"/>
      <c r="CF619" s="238"/>
      <c r="CG619" s="238"/>
      <c r="CH619" s="238"/>
      <c r="CI619" s="238"/>
      <c r="CJ619" s="238"/>
      <c r="CK619" s="238"/>
      <c r="CL619" s="238"/>
      <c r="CM619" s="238"/>
      <c r="CN619" s="238"/>
      <c r="CO619" s="238"/>
      <c r="CP619" s="238"/>
      <c r="CQ619" s="238"/>
      <c r="CR619" s="238"/>
      <c r="CS619" s="238"/>
      <c r="CT619" s="238"/>
      <c r="CU619" s="238"/>
      <c r="CV619" s="238"/>
      <c r="CW619" s="238"/>
      <c r="CX619" s="238"/>
      <c r="CY619" s="238"/>
      <c r="CZ619" s="238"/>
      <c r="DA619" s="238"/>
      <c r="DB619" s="238"/>
      <c r="DC619" s="238"/>
      <c r="DD619" s="238"/>
      <c r="DE619" s="238"/>
      <c r="DF619" s="238"/>
      <c r="DG619" s="238"/>
      <c r="DH619" s="238"/>
      <c r="DI619" s="238"/>
      <c r="DJ619" s="238"/>
      <c r="DK619" s="238"/>
      <c r="DL619" s="238"/>
      <c r="DM619" s="238"/>
      <c r="DN619" s="238"/>
      <c r="DO619" s="238"/>
      <c r="DP619" s="238"/>
      <c r="DQ619" s="238"/>
      <c r="DR619" s="238"/>
      <c r="DS619" s="238"/>
      <c r="DT619" s="238"/>
      <c r="DU619" s="238"/>
      <c r="DV619" s="238"/>
      <c r="DW619" s="238"/>
      <c r="DX619" s="238"/>
      <c r="DY619" s="238"/>
      <c r="DZ619" s="238"/>
      <c r="EA619" s="238"/>
      <c r="EB619" s="238"/>
      <c r="EC619" s="238"/>
      <c r="ED619" s="238"/>
      <c r="EH619" s="168">
        <v>20</v>
      </c>
      <c r="EI619" s="22" t="str">
        <f>EI213</f>
        <v>Lake Side 1</v>
      </c>
      <c r="EP619" s="134"/>
      <c r="ER619" s="31" t="str">
        <f>IF($C$213=C619,$ER$213,"Row mis-match")</f>
        <v xml:space="preserve"> - </v>
      </c>
    </row>
    <row r="620" spans="1:148" hidden="1">
      <c r="C620" s="23" t="str">
        <f t="shared" si="186"/>
        <v>Lake Side 2</v>
      </c>
      <c r="E620" s="238"/>
      <c r="F620" s="238"/>
      <c r="G620" s="238"/>
      <c r="H620" s="238"/>
      <c r="I620" s="238"/>
      <c r="J620" s="238"/>
      <c r="K620" s="238"/>
      <c r="L620" s="238"/>
      <c r="M620" s="238"/>
      <c r="N620" s="238"/>
      <c r="O620" s="238"/>
      <c r="P620" s="238"/>
      <c r="Q620" s="238"/>
      <c r="R620" s="238"/>
      <c r="S620" s="238"/>
      <c r="T620" s="238"/>
      <c r="U620" s="238"/>
      <c r="V620" s="238"/>
      <c r="W620" s="238"/>
      <c r="X620" s="238"/>
      <c r="Y620" s="238"/>
      <c r="Z620" s="238"/>
      <c r="AA620" s="238"/>
      <c r="AB620" s="238"/>
      <c r="AC620" s="238"/>
      <c r="AD620" s="238"/>
      <c r="AE620" s="238"/>
      <c r="AF620" s="238"/>
      <c r="AG620" s="238"/>
      <c r="AH620" s="238"/>
      <c r="AI620" s="238"/>
      <c r="AJ620" s="238"/>
      <c r="AK620" s="238"/>
      <c r="AL620" s="238"/>
      <c r="AM620" s="238"/>
      <c r="AN620" s="238"/>
      <c r="AO620" s="238"/>
      <c r="AP620" s="238"/>
      <c r="AQ620" s="238"/>
      <c r="AR620" s="238"/>
      <c r="AS620" s="238"/>
      <c r="AT620" s="238"/>
      <c r="AU620" s="238"/>
      <c r="AV620" s="238"/>
      <c r="AW620" s="238"/>
      <c r="AX620" s="238"/>
      <c r="AY620" s="238"/>
      <c r="AZ620" s="238"/>
      <c r="BA620" s="238"/>
      <c r="BB620" s="238"/>
      <c r="BC620" s="238"/>
      <c r="BD620" s="238"/>
      <c r="BE620" s="238"/>
      <c r="BF620" s="238"/>
      <c r="BG620" s="238"/>
      <c r="BH620" s="238"/>
      <c r="BI620" s="238"/>
      <c r="BJ620" s="238"/>
      <c r="BK620" s="238"/>
      <c r="BL620" s="238"/>
      <c r="BM620" s="238"/>
      <c r="BN620" s="238"/>
      <c r="BO620" s="238"/>
      <c r="BP620" s="238"/>
      <c r="BQ620" s="238"/>
      <c r="BR620" s="238"/>
      <c r="BS620" s="238"/>
      <c r="BT620" s="238"/>
      <c r="BU620" s="238"/>
      <c r="BV620" s="238"/>
      <c r="BW620" s="238"/>
      <c r="BX620" s="238"/>
      <c r="BY620" s="238"/>
      <c r="BZ620" s="238"/>
      <c r="CA620" s="238"/>
      <c r="CB620" s="238"/>
      <c r="CC620" s="238"/>
      <c r="CD620" s="238"/>
      <c r="CE620" s="238"/>
      <c r="CF620" s="238"/>
      <c r="CG620" s="238"/>
      <c r="CH620" s="238"/>
      <c r="CI620" s="238"/>
      <c r="CJ620" s="238"/>
      <c r="CK620" s="238"/>
      <c r="CL620" s="238"/>
      <c r="CM620" s="238"/>
      <c r="CN620" s="238"/>
      <c r="CO620" s="238"/>
      <c r="CP620" s="238"/>
      <c r="CQ620" s="238"/>
      <c r="CR620" s="238"/>
      <c r="CS620" s="238"/>
      <c r="CT620" s="238"/>
      <c r="CU620" s="238"/>
      <c r="CV620" s="238"/>
      <c r="CW620" s="238"/>
      <c r="CX620" s="238"/>
      <c r="CY620" s="238"/>
      <c r="CZ620" s="238"/>
      <c r="DA620" s="238"/>
      <c r="DB620" s="238"/>
      <c r="DC620" s="238"/>
      <c r="DD620" s="238"/>
      <c r="DE620" s="238"/>
      <c r="DF620" s="238"/>
      <c r="DG620" s="238"/>
      <c r="DH620" s="238"/>
      <c r="DI620" s="238"/>
      <c r="DJ620" s="238"/>
      <c r="DK620" s="238"/>
      <c r="DL620" s="238"/>
      <c r="DM620" s="238"/>
      <c r="DN620" s="238"/>
      <c r="DO620" s="238"/>
      <c r="DP620" s="238"/>
      <c r="DQ620" s="238"/>
      <c r="DR620" s="238"/>
      <c r="DS620" s="238"/>
      <c r="DT620" s="238"/>
      <c r="DU620" s="238"/>
      <c r="DV620" s="238"/>
      <c r="DW620" s="238"/>
      <c r="DX620" s="238"/>
      <c r="DY620" s="238"/>
      <c r="DZ620" s="238"/>
      <c r="EA620" s="238"/>
      <c r="EB620" s="238"/>
      <c r="EC620" s="238"/>
      <c r="ED620" s="238"/>
      <c r="EH620" s="168">
        <v>21</v>
      </c>
      <c r="EI620" s="22" t="str">
        <f>EI214</f>
        <v>Lake Side 2</v>
      </c>
      <c r="EP620" s="134"/>
      <c r="ER620" s="31" t="str">
        <f>IF($C$214=C620,$ER$213,"Row mis-match")</f>
        <v xml:space="preserve"> - </v>
      </c>
    </row>
    <row r="621" spans="1:148" hidden="1">
      <c r="C621" s="23" t="str">
        <f t="shared" si="186"/>
        <v>Naughton - Gas</v>
      </c>
      <c r="E621" s="238"/>
      <c r="F621" s="238"/>
      <c r="G621" s="238"/>
      <c r="H621" s="238"/>
      <c r="I621" s="238"/>
      <c r="J621" s="238"/>
      <c r="K621" s="238"/>
      <c r="L621" s="238"/>
      <c r="M621" s="238"/>
      <c r="N621" s="238"/>
      <c r="O621" s="238"/>
      <c r="P621" s="238"/>
      <c r="Q621" s="238"/>
      <c r="R621" s="238"/>
      <c r="S621" s="238"/>
      <c r="T621" s="238"/>
      <c r="U621" s="238"/>
      <c r="V621" s="238"/>
      <c r="W621" s="238"/>
      <c r="X621" s="238"/>
      <c r="Y621" s="238"/>
      <c r="Z621" s="238"/>
      <c r="AA621" s="238"/>
      <c r="AB621" s="238"/>
      <c r="AC621" s="238"/>
      <c r="AD621" s="238"/>
      <c r="AE621" s="238"/>
      <c r="AF621" s="238"/>
      <c r="AG621" s="238"/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8"/>
      <c r="AS621" s="238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8"/>
      <c r="BH621" s="238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8"/>
      <c r="BW621" s="238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  <c r="CK621" s="238"/>
      <c r="CL621" s="238"/>
      <c r="CM621" s="238"/>
      <c r="CN621" s="238"/>
      <c r="CO621" s="238"/>
      <c r="CP621" s="238"/>
      <c r="CQ621" s="238"/>
      <c r="CR621" s="238"/>
      <c r="CS621" s="238"/>
      <c r="CT621" s="238"/>
      <c r="CU621" s="238"/>
      <c r="CV621" s="238"/>
      <c r="CW621" s="238"/>
      <c r="CX621" s="238"/>
      <c r="CY621" s="238"/>
      <c r="CZ621" s="238"/>
      <c r="DA621" s="238"/>
      <c r="DB621" s="238"/>
      <c r="DC621" s="238"/>
      <c r="DD621" s="238"/>
      <c r="DE621" s="238"/>
      <c r="DF621" s="238"/>
      <c r="DG621" s="238"/>
      <c r="DH621" s="238"/>
      <c r="DI621" s="238"/>
      <c r="DJ621" s="238"/>
      <c r="DK621" s="238"/>
      <c r="DL621" s="238"/>
      <c r="DM621" s="238"/>
      <c r="DN621" s="238"/>
      <c r="DO621" s="238"/>
      <c r="DP621" s="238"/>
      <c r="DQ621" s="238"/>
      <c r="DR621" s="238"/>
      <c r="DS621" s="238"/>
      <c r="DT621" s="238"/>
      <c r="DU621" s="238"/>
      <c r="DV621" s="238"/>
      <c r="DW621" s="238"/>
      <c r="DX621" s="238"/>
      <c r="DY621" s="238"/>
      <c r="DZ621" s="238"/>
      <c r="EA621" s="238"/>
      <c r="EB621" s="238"/>
      <c r="EC621" s="238"/>
      <c r="ED621" s="238"/>
      <c r="EH621" s="168">
        <v>23</v>
      </c>
      <c r="EI621" s="22" t="str">
        <f>EI215</f>
        <v>Naughton - Gas</v>
      </c>
      <c r="EP621" s="134"/>
      <c r="ER621" s="31" t="str">
        <f>IF($C$215=C621,$ER$215,"Row mis-match")</f>
        <v xml:space="preserve"> - </v>
      </c>
    </row>
    <row r="622" spans="1:148" hidden="1">
      <c r="E622" s="238"/>
      <c r="F622" s="238"/>
      <c r="G622" s="238"/>
      <c r="H622" s="238"/>
      <c r="I622" s="238"/>
      <c r="J622" s="238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  <c r="U622" s="238"/>
      <c r="V622" s="238"/>
      <c r="W622" s="238"/>
      <c r="X622" s="238"/>
      <c r="Y622" s="238"/>
      <c r="Z622" s="238"/>
      <c r="AA622" s="238"/>
      <c r="AB622" s="238"/>
      <c r="AC622" s="238"/>
      <c r="AD622" s="238"/>
      <c r="AE622" s="238"/>
      <c r="AF622" s="238"/>
      <c r="AG622" s="238"/>
      <c r="AH622" s="238"/>
      <c r="AI622" s="238"/>
      <c r="AJ622" s="238"/>
      <c r="AK622" s="238"/>
      <c r="AL622" s="238"/>
      <c r="AM622" s="238"/>
      <c r="AN622" s="238"/>
      <c r="AO622" s="238"/>
      <c r="AP622" s="238"/>
      <c r="AQ622" s="238"/>
      <c r="AR622" s="238"/>
      <c r="AS622" s="238"/>
      <c r="AT622" s="238"/>
      <c r="AU622" s="238"/>
      <c r="AV622" s="238"/>
      <c r="AW622" s="238"/>
      <c r="AX622" s="238"/>
      <c r="AY622" s="238"/>
      <c r="AZ622" s="238"/>
      <c r="BA622" s="238"/>
      <c r="BB622" s="238"/>
      <c r="BC622" s="238"/>
      <c r="BD622" s="238"/>
      <c r="BE622" s="238"/>
      <c r="BF622" s="238"/>
      <c r="BG622" s="238"/>
      <c r="BH622" s="238"/>
      <c r="BI622" s="238"/>
      <c r="BJ622" s="238"/>
      <c r="BK622" s="238"/>
      <c r="BL622" s="238"/>
      <c r="BM622" s="238"/>
      <c r="BN622" s="238"/>
      <c r="BO622" s="238"/>
      <c r="BP622" s="238"/>
      <c r="BQ622" s="238"/>
      <c r="BR622" s="238"/>
      <c r="BS622" s="238"/>
      <c r="BT622" s="238"/>
      <c r="BU622" s="238"/>
      <c r="BV622" s="238"/>
      <c r="BW622" s="238"/>
      <c r="BX622" s="238"/>
      <c r="BY622" s="238"/>
      <c r="BZ622" s="238"/>
      <c r="CA622" s="238"/>
      <c r="CB622" s="238"/>
      <c r="CC622" s="238"/>
      <c r="CD622" s="238"/>
      <c r="CE622" s="238"/>
      <c r="CF622" s="238"/>
      <c r="CG622" s="238"/>
      <c r="CH622" s="238"/>
      <c r="CI622" s="238"/>
      <c r="CJ622" s="238"/>
      <c r="CK622" s="238"/>
      <c r="CL622" s="238"/>
      <c r="CM622" s="238"/>
      <c r="CN622" s="238"/>
      <c r="CO622" s="238"/>
      <c r="CP622" s="238"/>
      <c r="CQ622" s="238"/>
      <c r="CR622" s="238"/>
      <c r="CS622" s="238"/>
      <c r="CT622" s="238"/>
      <c r="CU622" s="238"/>
      <c r="CV622" s="238"/>
      <c r="CW622" s="238"/>
      <c r="CX622" s="238"/>
      <c r="CY622" s="238"/>
      <c r="CZ622" s="238"/>
      <c r="DA622" s="238"/>
      <c r="DB622" s="238"/>
      <c r="DC622" s="238"/>
      <c r="DD622" s="238"/>
      <c r="DE622" s="238"/>
      <c r="DF622" s="238"/>
      <c r="DG622" s="238"/>
      <c r="DH622" s="238"/>
      <c r="DI622" s="238"/>
      <c r="DJ622" s="238"/>
      <c r="DK622" s="238"/>
      <c r="DL622" s="238"/>
      <c r="DM622" s="238"/>
      <c r="DN622" s="238"/>
      <c r="DO622" s="238"/>
      <c r="DP622" s="238"/>
      <c r="DQ622" s="238"/>
      <c r="DR622" s="238"/>
      <c r="DS622" s="238"/>
      <c r="DT622" s="238"/>
      <c r="DU622" s="238"/>
      <c r="DV622" s="238"/>
      <c r="DW622" s="238"/>
      <c r="DX622" s="238"/>
      <c r="DY622" s="238"/>
      <c r="DZ622" s="238"/>
      <c r="EA622" s="238"/>
      <c r="EB622" s="238"/>
      <c r="EC622" s="238"/>
      <c r="ED622" s="238"/>
      <c r="EH622" s="168"/>
      <c r="EP622" s="134"/>
      <c r="ER622" s="22"/>
    </row>
    <row r="623" spans="1:148" s="22" customFormat="1" hidden="1">
      <c r="A623" s="3"/>
      <c r="B623" s="23"/>
      <c r="C623" s="23" t="str">
        <f t="shared" ref="C623:C628" si="187">$C239</f>
        <v>IRP15 - 423 MW CCCT - Wyo NE</v>
      </c>
      <c r="E623" s="238"/>
      <c r="F623" s="238"/>
      <c r="G623" s="238"/>
      <c r="H623" s="238"/>
      <c r="I623" s="238"/>
      <c r="J623" s="238"/>
      <c r="K623" s="238"/>
      <c r="L623" s="238"/>
      <c r="M623" s="238"/>
      <c r="N623" s="238"/>
      <c r="O623" s="238"/>
      <c r="P623" s="238"/>
      <c r="Q623" s="238"/>
      <c r="R623" s="238"/>
      <c r="S623" s="238"/>
      <c r="T623" s="238"/>
      <c r="U623" s="238"/>
      <c r="V623" s="238"/>
      <c r="W623" s="238"/>
      <c r="X623" s="238"/>
      <c r="Y623" s="238"/>
      <c r="Z623" s="238"/>
      <c r="AA623" s="238"/>
      <c r="AB623" s="238"/>
      <c r="AC623" s="238"/>
      <c r="AD623" s="238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8"/>
      <c r="BN623" s="238"/>
      <c r="BO623" s="238"/>
      <c r="BP623" s="238"/>
      <c r="BQ623" s="238"/>
      <c r="BR623" s="238"/>
      <c r="BS623" s="238"/>
      <c r="BT623" s="238"/>
      <c r="BU623" s="238"/>
      <c r="BV623" s="238"/>
      <c r="BW623" s="238"/>
      <c r="BX623" s="238"/>
      <c r="BY623" s="238"/>
      <c r="BZ623" s="238"/>
      <c r="CA623" s="238"/>
      <c r="CB623" s="238"/>
      <c r="CC623" s="238"/>
      <c r="CD623" s="238"/>
      <c r="CE623" s="238"/>
      <c r="CF623" s="238"/>
      <c r="CG623" s="238"/>
      <c r="CH623" s="238"/>
      <c r="CI623" s="238"/>
      <c r="CJ623" s="238"/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  <c r="CU623" s="238"/>
      <c r="CV623" s="238"/>
      <c r="CW623" s="238"/>
      <c r="CX623" s="238"/>
      <c r="CY623" s="238"/>
      <c r="CZ623" s="238"/>
      <c r="DA623" s="238"/>
      <c r="DB623" s="238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38"/>
      <c r="DW623" s="238"/>
      <c r="DX623" s="238"/>
      <c r="DY623" s="238"/>
      <c r="DZ623" s="238"/>
      <c r="EA623" s="238"/>
      <c r="EB623" s="238"/>
      <c r="EC623" s="238"/>
      <c r="ED623" s="238"/>
      <c r="EE623" s="112"/>
      <c r="EG623" s="112"/>
      <c r="EH623" s="168" t="e">
        <v>#N/A</v>
      </c>
      <c r="EI623" s="28" t="str">
        <f t="shared" ref="EI623:EI628" si="188">$EI239</f>
        <v>IRP15 - 423 MW CCCT - Wyo NE</v>
      </c>
      <c r="EP623" s="134"/>
      <c r="ER623" s="31" t="str">
        <f>IF($C$514=C623,$ER$514,"Row mis-match")</f>
        <v>Hide Row</v>
      </c>
    </row>
    <row r="624" spans="1:148" s="22" customFormat="1" hidden="1">
      <c r="A624" s="3"/>
      <c r="B624" s="23"/>
      <c r="C624" s="23" t="str">
        <f t="shared" si="187"/>
        <v>IRP15 - 423 MW CCCT - Clvr 1</v>
      </c>
      <c r="E624" s="238"/>
      <c r="F624" s="238"/>
      <c r="G624" s="238"/>
      <c r="H624" s="238"/>
      <c r="I624" s="238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238"/>
      <c r="W624" s="238"/>
      <c r="X624" s="238"/>
      <c r="Y624" s="238"/>
      <c r="Z624" s="238"/>
      <c r="AA624" s="238"/>
      <c r="AB624" s="238"/>
      <c r="AC624" s="238"/>
      <c r="AD624" s="238"/>
      <c r="AE624" s="238"/>
      <c r="AF624" s="238"/>
      <c r="AG624" s="238"/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8"/>
      <c r="BN624" s="238"/>
      <c r="BO624" s="238"/>
      <c r="BP624" s="238"/>
      <c r="BQ624" s="238"/>
      <c r="BR624" s="238"/>
      <c r="BS624" s="238"/>
      <c r="BT624" s="238"/>
      <c r="BU624" s="238"/>
      <c r="BV624" s="238"/>
      <c r="BW624" s="238"/>
      <c r="BX624" s="238"/>
      <c r="BY624" s="238"/>
      <c r="BZ624" s="238"/>
      <c r="CA624" s="238"/>
      <c r="CB624" s="238"/>
      <c r="CC624" s="238"/>
      <c r="CD624" s="238"/>
      <c r="CE624" s="238"/>
      <c r="CF624" s="238"/>
      <c r="CG624" s="238"/>
      <c r="CH624" s="238"/>
      <c r="CI624" s="238"/>
      <c r="CJ624" s="238"/>
      <c r="CK624" s="238"/>
      <c r="CL624" s="238"/>
      <c r="CM624" s="238"/>
      <c r="CN624" s="238"/>
      <c r="CO624" s="238"/>
      <c r="CP624" s="238"/>
      <c r="CQ624" s="238"/>
      <c r="CR624" s="238"/>
      <c r="CS624" s="238"/>
      <c r="CT624" s="238"/>
      <c r="CU624" s="238"/>
      <c r="CV624" s="238"/>
      <c r="CW624" s="238"/>
      <c r="CX624" s="238"/>
      <c r="CY624" s="238"/>
      <c r="CZ624" s="238"/>
      <c r="DA624" s="238"/>
      <c r="DB624" s="238"/>
      <c r="DC624" s="238"/>
      <c r="DD624" s="238"/>
      <c r="DE624" s="238"/>
      <c r="DF624" s="238"/>
      <c r="DG624" s="238"/>
      <c r="DH624" s="238"/>
      <c r="DI624" s="238"/>
      <c r="DJ624" s="238"/>
      <c r="DK624" s="238"/>
      <c r="DL624" s="238"/>
      <c r="DM624" s="238"/>
      <c r="DN624" s="238"/>
      <c r="DO624" s="238"/>
      <c r="DP624" s="238"/>
      <c r="DQ624" s="238"/>
      <c r="DR624" s="238"/>
      <c r="DS624" s="238"/>
      <c r="DT624" s="238"/>
      <c r="DU624" s="238"/>
      <c r="DV624" s="238"/>
      <c r="DW624" s="238"/>
      <c r="DX624" s="238"/>
      <c r="DY624" s="238"/>
      <c r="DZ624" s="238"/>
      <c r="EA624" s="238"/>
      <c r="EB624" s="238"/>
      <c r="EC624" s="238"/>
      <c r="ED624" s="238"/>
      <c r="EE624" s="112"/>
      <c r="EG624" s="112"/>
      <c r="EH624" s="168" t="e">
        <v>#N/A</v>
      </c>
      <c r="EI624" s="28" t="str">
        <f t="shared" si="188"/>
        <v>IRP15 - 423 MW CCCT - Clvr 1</v>
      </c>
      <c r="EP624" s="134"/>
      <c r="ER624" s="31" t="str">
        <f>IF($C$515=C624,$ER$515,"Row mis-match")</f>
        <v>Hide Row</v>
      </c>
    </row>
    <row r="625" spans="1:148" s="22" customFormat="1" hidden="1">
      <c r="A625" s="3"/>
      <c r="B625" s="23"/>
      <c r="C625" s="23" t="str">
        <f t="shared" si="187"/>
        <v>IRP15 - 423 MW CCCT - Clvr 2</v>
      </c>
      <c r="E625" s="238"/>
      <c r="F625" s="238"/>
      <c r="G625" s="238"/>
      <c r="H625" s="238"/>
      <c r="I625" s="238"/>
      <c r="J625" s="238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238"/>
      <c r="W625" s="238"/>
      <c r="X625" s="238"/>
      <c r="Y625" s="238"/>
      <c r="Z625" s="238"/>
      <c r="AA625" s="238"/>
      <c r="AB625" s="238"/>
      <c r="AC625" s="238"/>
      <c r="AD625" s="238"/>
      <c r="AE625" s="238"/>
      <c r="AF625" s="238"/>
      <c r="AG625" s="238"/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8"/>
      <c r="BN625" s="238"/>
      <c r="BO625" s="238"/>
      <c r="BP625" s="238"/>
      <c r="BQ625" s="238"/>
      <c r="BR625" s="238"/>
      <c r="BS625" s="238"/>
      <c r="BT625" s="238"/>
      <c r="BU625" s="238"/>
      <c r="BV625" s="238"/>
      <c r="BW625" s="238"/>
      <c r="BX625" s="238"/>
      <c r="BY625" s="238"/>
      <c r="BZ625" s="238"/>
      <c r="CA625" s="238"/>
      <c r="CB625" s="238"/>
      <c r="CC625" s="238"/>
      <c r="CD625" s="238"/>
      <c r="CE625" s="238"/>
      <c r="CF625" s="238"/>
      <c r="CG625" s="238"/>
      <c r="CH625" s="238"/>
      <c r="CI625" s="238"/>
      <c r="CJ625" s="238"/>
      <c r="CK625" s="238"/>
      <c r="CL625" s="238"/>
      <c r="CM625" s="238"/>
      <c r="CN625" s="238"/>
      <c r="CO625" s="238"/>
      <c r="CP625" s="238"/>
      <c r="CQ625" s="238"/>
      <c r="CR625" s="238"/>
      <c r="CS625" s="238"/>
      <c r="CT625" s="238"/>
      <c r="CU625" s="238"/>
      <c r="CV625" s="238"/>
      <c r="CW625" s="238"/>
      <c r="CX625" s="238"/>
      <c r="CY625" s="238"/>
      <c r="CZ625" s="238"/>
      <c r="DA625" s="238"/>
      <c r="DB625" s="238"/>
      <c r="DC625" s="238"/>
      <c r="DD625" s="238"/>
      <c r="DE625" s="238"/>
      <c r="DF625" s="238"/>
      <c r="DG625" s="238"/>
      <c r="DH625" s="238"/>
      <c r="DI625" s="238"/>
      <c r="DJ625" s="238"/>
      <c r="DK625" s="238"/>
      <c r="DL625" s="238"/>
      <c r="DM625" s="238"/>
      <c r="DN625" s="238"/>
      <c r="DO625" s="238"/>
      <c r="DP625" s="238"/>
      <c r="DQ625" s="238"/>
      <c r="DR625" s="238"/>
      <c r="DS625" s="238"/>
      <c r="DT625" s="238"/>
      <c r="DU625" s="238"/>
      <c r="DV625" s="238"/>
      <c r="DW625" s="238"/>
      <c r="DX625" s="238"/>
      <c r="DY625" s="238"/>
      <c r="DZ625" s="238"/>
      <c r="EA625" s="238"/>
      <c r="EB625" s="238"/>
      <c r="EC625" s="238"/>
      <c r="ED625" s="238"/>
      <c r="EE625" s="112"/>
      <c r="EG625" s="112"/>
      <c r="EH625" s="168" t="e">
        <v>#N/A</v>
      </c>
      <c r="EI625" s="28" t="str">
        <f t="shared" si="188"/>
        <v>IRP15 - 423 MW CCCT - Clvr 2</v>
      </c>
      <c r="EP625" s="134"/>
      <c r="ER625" s="31" t="str">
        <f>IF($C$516=C625,$ER$516,"Row mis-match")</f>
        <v>Hide Row</v>
      </c>
    </row>
    <row r="626" spans="1:148" s="22" customFormat="1" hidden="1">
      <c r="A626" s="3"/>
      <c r="B626" s="23"/>
      <c r="C626" s="23" t="str">
        <f t="shared" si="187"/>
        <v>IRP15 - 313 MW CCCT - Wyo NE</v>
      </c>
      <c r="E626" s="238"/>
      <c r="F626" s="238"/>
      <c r="G626" s="238"/>
      <c r="H626" s="238"/>
      <c r="I626" s="238"/>
      <c r="J626" s="238"/>
      <c r="K626" s="238"/>
      <c r="L626" s="238"/>
      <c r="M626" s="238"/>
      <c r="N626" s="238"/>
      <c r="O626" s="238"/>
      <c r="P626" s="238"/>
      <c r="Q626" s="238"/>
      <c r="R626" s="238"/>
      <c r="S626" s="238"/>
      <c r="T626" s="238"/>
      <c r="U626" s="238"/>
      <c r="V626" s="238"/>
      <c r="W626" s="238"/>
      <c r="X626" s="238"/>
      <c r="Y626" s="238"/>
      <c r="Z626" s="238"/>
      <c r="AA626" s="238"/>
      <c r="AB626" s="238"/>
      <c r="AC626" s="238"/>
      <c r="AD626" s="238"/>
      <c r="AE626" s="238"/>
      <c r="AF626" s="238"/>
      <c r="AG626" s="238"/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8"/>
      <c r="BN626" s="238"/>
      <c r="BO626" s="238"/>
      <c r="BP626" s="238"/>
      <c r="BQ626" s="238"/>
      <c r="BR626" s="238"/>
      <c r="BS626" s="238"/>
      <c r="BT626" s="238"/>
      <c r="BU626" s="238"/>
      <c r="BV626" s="238"/>
      <c r="BW626" s="238"/>
      <c r="BX626" s="238"/>
      <c r="BY626" s="238"/>
      <c r="BZ626" s="238"/>
      <c r="CA626" s="238"/>
      <c r="CB626" s="238"/>
      <c r="CC626" s="238"/>
      <c r="CD626" s="238"/>
      <c r="CE626" s="238"/>
      <c r="CF626" s="238"/>
      <c r="CG626" s="238"/>
      <c r="CH626" s="238"/>
      <c r="CI626" s="238"/>
      <c r="CJ626" s="238"/>
      <c r="CK626" s="238"/>
      <c r="CL626" s="238"/>
      <c r="CM626" s="238"/>
      <c r="CN626" s="238"/>
      <c r="CO626" s="238"/>
      <c r="CP626" s="238"/>
      <c r="CQ626" s="238"/>
      <c r="CR626" s="238"/>
      <c r="CS626" s="238"/>
      <c r="CT626" s="238"/>
      <c r="CU626" s="238"/>
      <c r="CV626" s="238"/>
      <c r="CW626" s="238"/>
      <c r="CX626" s="238"/>
      <c r="CY626" s="238"/>
      <c r="CZ626" s="238"/>
      <c r="DA626" s="238"/>
      <c r="DB626" s="238"/>
      <c r="DC626" s="238"/>
      <c r="DD626" s="238"/>
      <c r="DE626" s="238"/>
      <c r="DF626" s="238"/>
      <c r="DG626" s="238"/>
      <c r="DH626" s="238"/>
      <c r="DI626" s="238"/>
      <c r="DJ626" s="238"/>
      <c r="DK626" s="238"/>
      <c r="DL626" s="238"/>
      <c r="DM626" s="238"/>
      <c r="DN626" s="238"/>
      <c r="DO626" s="238"/>
      <c r="DP626" s="238"/>
      <c r="DQ626" s="238"/>
      <c r="DR626" s="238"/>
      <c r="DS626" s="238"/>
      <c r="DT626" s="238"/>
      <c r="DU626" s="238"/>
      <c r="DV626" s="238"/>
      <c r="DW626" s="238"/>
      <c r="DX626" s="238"/>
      <c r="DY626" s="238"/>
      <c r="DZ626" s="238"/>
      <c r="EA626" s="238"/>
      <c r="EB626" s="238"/>
      <c r="EC626" s="238"/>
      <c r="ED626" s="238"/>
      <c r="EE626" s="112"/>
      <c r="EG626" s="112"/>
      <c r="EH626" s="168">
        <v>16</v>
      </c>
      <c r="EI626" s="28" t="str">
        <f t="shared" si="188"/>
        <v>IRP15 - 313 MW CCCT - Wyo NE</v>
      </c>
      <c r="EP626" s="134"/>
      <c r="ER626" s="31" t="str">
        <f>IF($C$517=C626,$ER$517,"Row mis-match")</f>
        <v xml:space="preserve"> - </v>
      </c>
    </row>
    <row r="627" spans="1:148" s="22" customFormat="1" hidden="1">
      <c r="A627" s="3"/>
      <c r="B627" s="23"/>
      <c r="C627" s="23" t="str">
        <f t="shared" si="187"/>
        <v>IRP15 - 635 MW CCCT - UT N 1</v>
      </c>
      <c r="E627" s="238"/>
      <c r="F627" s="238"/>
      <c r="G627" s="238"/>
      <c r="H627" s="238"/>
      <c r="I627" s="238"/>
      <c r="J627" s="238"/>
      <c r="K627" s="238"/>
      <c r="L627" s="238"/>
      <c r="M627" s="238"/>
      <c r="N627" s="238"/>
      <c r="O627" s="238"/>
      <c r="P627" s="238"/>
      <c r="Q627" s="238"/>
      <c r="R627" s="238"/>
      <c r="S627" s="238"/>
      <c r="T627" s="238"/>
      <c r="U627" s="238"/>
      <c r="V627" s="238"/>
      <c r="W627" s="238"/>
      <c r="X627" s="238"/>
      <c r="Y627" s="238"/>
      <c r="Z627" s="238"/>
      <c r="AA627" s="238"/>
      <c r="AB627" s="238"/>
      <c r="AC627" s="238"/>
      <c r="AD627" s="238"/>
      <c r="AE627" s="238"/>
      <c r="AF627" s="238"/>
      <c r="AG627" s="238"/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8"/>
      <c r="BN627" s="238"/>
      <c r="BO627" s="238"/>
      <c r="BP627" s="238"/>
      <c r="BQ627" s="238"/>
      <c r="BR627" s="238"/>
      <c r="BS627" s="238"/>
      <c r="BT627" s="238"/>
      <c r="BU627" s="238"/>
      <c r="BV627" s="238"/>
      <c r="BW627" s="238"/>
      <c r="BX627" s="238"/>
      <c r="BY627" s="238"/>
      <c r="BZ627" s="238"/>
      <c r="CA627" s="238"/>
      <c r="CB627" s="238"/>
      <c r="CC627" s="238"/>
      <c r="CD627" s="238"/>
      <c r="CE627" s="238"/>
      <c r="CF627" s="238"/>
      <c r="CG627" s="238"/>
      <c r="CH627" s="238"/>
      <c r="CI627" s="238"/>
      <c r="CJ627" s="238"/>
      <c r="CK627" s="238"/>
      <c r="CL627" s="238"/>
      <c r="CM627" s="238"/>
      <c r="CN627" s="238"/>
      <c r="CO627" s="238"/>
      <c r="CP627" s="238"/>
      <c r="CQ627" s="238"/>
      <c r="CR627" s="238"/>
      <c r="CS627" s="238"/>
      <c r="CT627" s="238"/>
      <c r="CU627" s="238"/>
      <c r="CV627" s="238"/>
      <c r="CW627" s="238"/>
      <c r="CX627" s="238"/>
      <c r="CY627" s="238"/>
      <c r="CZ627" s="238"/>
      <c r="DA627" s="238"/>
      <c r="DB627" s="238"/>
      <c r="DC627" s="238"/>
      <c r="DD627" s="238"/>
      <c r="DE627" s="238"/>
      <c r="DF627" s="238"/>
      <c r="DG627" s="238"/>
      <c r="DH627" s="238"/>
      <c r="DI627" s="238"/>
      <c r="DJ627" s="238"/>
      <c r="DK627" s="238"/>
      <c r="DL627" s="238"/>
      <c r="DM627" s="238"/>
      <c r="DN627" s="238"/>
      <c r="DO627" s="238"/>
      <c r="DP627" s="238"/>
      <c r="DQ627" s="238"/>
      <c r="DR627" s="238"/>
      <c r="DS627" s="238"/>
      <c r="DT627" s="238"/>
      <c r="DU627" s="238"/>
      <c r="DV627" s="238"/>
      <c r="DW627" s="238"/>
      <c r="DX627" s="238"/>
      <c r="DY627" s="238"/>
      <c r="DZ627" s="238"/>
      <c r="EA627" s="238"/>
      <c r="EB627" s="238"/>
      <c r="EC627" s="238"/>
      <c r="ED627" s="238"/>
      <c r="EE627" s="112"/>
      <c r="EG627" s="112"/>
      <c r="EH627" s="168">
        <v>17</v>
      </c>
      <c r="EI627" s="28" t="str">
        <f t="shared" si="188"/>
        <v>IRP15 - 635 MW CCCT - UT N 1</v>
      </c>
      <c r="EP627" s="134"/>
      <c r="ER627" s="31" t="str">
        <f t="shared" ref="ER627" si="189">IF($C$518=C627,$ER$518,"Row mis-match")</f>
        <v xml:space="preserve"> - </v>
      </c>
    </row>
    <row r="628" spans="1:148" s="22" customFormat="1" hidden="1">
      <c r="A628" s="3"/>
      <c r="B628" s="23"/>
      <c r="C628" s="23" t="str">
        <f t="shared" si="187"/>
        <v>IRP15 - 635 MW CCCT - UT N 2</v>
      </c>
      <c r="E628" s="238"/>
      <c r="F628" s="238"/>
      <c r="G628" s="238"/>
      <c r="H628" s="238"/>
      <c r="I628" s="238"/>
      <c r="J628" s="238"/>
      <c r="K628" s="238"/>
      <c r="L628" s="238"/>
      <c r="M628" s="238"/>
      <c r="N628" s="238"/>
      <c r="O628" s="238"/>
      <c r="P628" s="238"/>
      <c r="Q628" s="238"/>
      <c r="R628" s="238"/>
      <c r="S628" s="238"/>
      <c r="T628" s="238"/>
      <c r="U628" s="238"/>
      <c r="V628" s="238"/>
      <c r="W628" s="238"/>
      <c r="X628" s="238"/>
      <c r="Y628" s="238"/>
      <c r="Z628" s="238"/>
      <c r="AA628" s="238"/>
      <c r="AB628" s="238"/>
      <c r="AC628" s="238"/>
      <c r="AD628" s="238"/>
      <c r="AE628" s="238"/>
      <c r="AF628" s="238"/>
      <c r="AG628" s="238"/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38"/>
      <c r="BN628" s="238"/>
      <c r="BO628" s="238"/>
      <c r="BP628" s="238"/>
      <c r="BQ628" s="238"/>
      <c r="BR628" s="238"/>
      <c r="BS628" s="238"/>
      <c r="BT628" s="238"/>
      <c r="BU628" s="238"/>
      <c r="BV628" s="238"/>
      <c r="BW628" s="238"/>
      <c r="BX628" s="238"/>
      <c r="BY628" s="238"/>
      <c r="BZ628" s="238"/>
      <c r="CA628" s="238"/>
      <c r="CB628" s="238"/>
      <c r="CC628" s="238"/>
      <c r="CD628" s="238"/>
      <c r="CE628" s="238"/>
      <c r="CF628" s="238"/>
      <c r="CG628" s="238"/>
      <c r="CH628" s="238"/>
      <c r="CI628" s="238"/>
      <c r="CJ628" s="238"/>
      <c r="CK628" s="238"/>
      <c r="CL628" s="238"/>
      <c r="CM628" s="238"/>
      <c r="CN628" s="238"/>
      <c r="CO628" s="238"/>
      <c r="CP628" s="238"/>
      <c r="CQ628" s="238"/>
      <c r="CR628" s="238"/>
      <c r="CS628" s="238"/>
      <c r="CT628" s="238"/>
      <c r="CU628" s="238"/>
      <c r="CV628" s="238"/>
      <c r="CW628" s="238"/>
      <c r="CX628" s="238"/>
      <c r="CY628" s="238"/>
      <c r="CZ628" s="238"/>
      <c r="DA628" s="238"/>
      <c r="DB628" s="238"/>
      <c r="DC628" s="238"/>
      <c r="DD628" s="238"/>
      <c r="DE628" s="238"/>
      <c r="DF628" s="238"/>
      <c r="DG628" s="238"/>
      <c r="DH628" s="238"/>
      <c r="DI628" s="238"/>
      <c r="DJ628" s="238"/>
      <c r="DK628" s="238"/>
      <c r="DL628" s="238"/>
      <c r="DM628" s="238"/>
      <c r="DN628" s="238"/>
      <c r="DO628" s="238"/>
      <c r="DP628" s="238"/>
      <c r="DQ628" s="238"/>
      <c r="DR628" s="238"/>
      <c r="DS628" s="238"/>
      <c r="DT628" s="238"/>
      <c r="DU628" s="238"/>
      <c r="DV628" s="238"/>
      <c r="DW628" s="238"/>
      <c r="DX628" s="238"/>
      <c r="DY628" s="238"/>
      <c r="DZ628" s="238"/>
      <c r="EA628" s="238"/>
      <c r="EB628" s="238"/>
      <c r="EC628" s="238"/>
      <c r="ED628" s="238"/>
      <c r="EE628" s="112"/>
      <c r="EG628" s="112"/>
      <c r="EH628" s="168">
        <v>18</v>
      </c>
      <c r="EI628" s="28" t="str">
        <f t="shared" si="188"/>
        <v>IRP15 - 635 MW CCCT - UT N 2</v>
      </c>
      <c r="EP628" s="134"/>
      <c r="ER628" s="31" t="str">
        <f>IF($C$519=C628,$ER$519,"Row mis-match")</f>
        <v xml:space="preserve"> - </v>
      </c>
    </row>
    <row r="629" spans="1:148" s="22" customFormat="1" hidden="1">
      <c r="A629" s="3"/>
      <c r="B629" s="23"/>
      <c r="C629" s="65"/>
      <c r="E629" s="112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12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12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12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12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12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12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12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12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12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12"/>
      <c r="EG629" s="112"/>
      <c r="EH629" s="168"/>
      <c r="EI629" s="28"/>
      <c r="EP629" s="134"/>
      <c r="ER629" s="31" t="str">
        <f>IF(AND(ER623="Hide Row",ER624="Hide Row",ER625="Hide Row",ER626="Hide Row",ER627="Hide Row",ER628="Hide Row"),"Hide Row"," - ")</f>
        <v xml:space="preserve"> - </v>
      </c>
    </row>
    <row r="630" spans="1:148" ht="15.75" hidden="1">
      <c r="A630" s="17" t="s">
        <v>515</v>
      </c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P630" s="134"/>
    </row>
    <row r="631" spans="1:148" hidden="1">
      <c r="C631" s="23" t="str">
        <f>C486</f>
        <v>Blundell</v>
      </c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47"/>
      <c r="BN631" s="147"/>
      <c r="BO631" s="147"/>
      <c r="BP631" s="147"/>
      <c r="BQ631" s="147"/>
      <c r="BR631" s="147"/>
      <c r="BS631" s="147"/>
      <c r="BT631" s="147"/>
      <c r="BU631" s="147"/>
      <c r="BV631" s="147"/>
      <c r="BW631" s="147"/>
      <c r="BX631" s="147"/>
      <c r="BY631" s="147"/>
      <c r="BZ631" s="147"/>
      <c r="CA631" s="147"/>
      <c r="CB631" s="147"/>
      <c r="CC631" s="147"/>
      <c r="CD631" s="147"/>
      <c r="CE631" s="147"/>
      <c r="CF631" s="147"/>
      <c r="CG631" s="147"/>
      <c r="CH631" s="147"/>
      <c r="CI631" s="147"/>
      <c r="CJ631" s="147"/>
      <c r="CK631" s="147"/>
      <c r="CL631" s="147"/>
      <c r="CM631" s="147"/>
      <c r="CN631" s="147"/>
      <c r="CO631" s="147"/>
      <c r="CP631" s="147"/>
      <c r="CQ631" s="147"/>
      <c r="CR631" s="147"/>
      <c r="CS631" s="147"/>
      <c r="CT631" s="147"/>
      <c r="CU631" s="147"/>
      <c r="CV631" s="147"/>
      <c r="CW631" s="147"/>
      <c r="CX631" s="147"/>
      <c r="CY631" s="147"/>
      <c r="CZ631" s="147"/>
      <c r="DA631" s="147"/>
      <c r="DB631" s="147"/>
      <c r="DC631" s="147"/>
      <c r="DD631" s="147"/>
      <c r="DE631" s="147"/>
      <c r="DF631" s="147"/>
      <c r="DG631" s="147"/>
      <c r="DH631" s="147"/>
      <c r="DI631" s="147"/>
      <c r="DJ631" s="147"/>
      <c r="DK631" s="147"/>
      <c r="DL631" s="147"/>
      <c r="DM631" s="147"/>
      <c r="DN631" s="147"/>
      <c r="DO631" s="147"/>
      <c r="DP631" s="147"/>
      <c r="DQ631" s="147"/>
      <c r="DR631" s="147"/>
      <c r="DS631" s="147"/>
      <c r="DT631" s="147"/>
      <c r="DU631" s="147"/>
      <c r="DV631" s="147"/>
      <c r="DW631" s="147"/>
      <c r="DX631" s="147"/>
      <c r="DY631" s="147"/>
      <c r="DZ631" s="147"/>
      <c r="EA631" s="147"/>
      <c r="EB631" s="147"/>
      <c r="EC631" s="147"/>
      <c r="ED631" s="147"/>
      <c r="EH631" s="168">
        <v>1</v>
      </c>
      <c r="EI631" s="22" t="str">
        <f>EI225</f>
        <v>Blundell</v>
      </c>
      <c r="EM631" s="170"/>
      <c r="EP631" s="134"/>
    </row>
    <row r="632" spans="1:148" hidden="1"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  <c r="BM632" s="147"/>
      <c r="BN632" s="147"/>
      <c r="BO632" s="147"/>
      <c r="BP632" s="147"/>
      <c r="BQ632" s="147"/>
      <c r="BR632" s="147"/>
      <c r="BS632" s="147"/>
      <c r="BT632" s="147"/>
      <c r="BU632" s="147"/>
      <c r="BV632" s="147"/>
      <c r="BW632" s="147"/>
      <c r="BX632" s="147"/>
      <c r="BY632" s="147"/>
      <c r="BZ632" s="147"/>
      <c r="CA632" s="147"/>
      <c r="CB632" s="147"/>
      <c r="CC632" s="147"/>
      <c r="CD632" s="147"/>
      <c r="CE632" s="147"/>
      <c r="CF632" s="147"/>
      <c r="CG632" s="147"/>
      <c r="CH632" s="147"/>
      <c r="CI632" s="147"/>
      <c r="CJ632" s="147"/>
      <c r="CK632" s="147"/>
      <c r="CL632" s="147"/>
      <c r="CM632" s="147"/>
      <c r="CN632" s="147"/>
      <c r="CO632" s="147"/>
      <c r="CP632" s="147"/>
      <c r="CQ632" s="147"/>
      <c r="CR632" s="147"/>
      <c r="CS632" s="147"/>
      <c r="CT632" s="147"/>
      <c r="CU632" s="147"/>
      <c r="CV632" s="147"/>
      <c r="CW632" s="147"/>
      <c r="CX632" s="147"/>
      <c r="CY632" s="147"/>
      <c r="CZ632" s="147"/>
      <c r="DA632" s="147"/>
      <c r="DB632" s="147"/>
      <c r="DC632" s="147"/>
      <c r="DD632" s="147"/>
      <c r="DE632" s="147"/>
      <c r="DF632" s="147"/>
      <c r="DG632" s="147"/>
      <c r="DH632" s="147"/>
      <c r="DI632" s="147"/>
      <c r="DJ632" s="147"/>
      <c r="DK632" s="147"/>
      <c r="DL632" s="147"/>
      <c r="DM632" s="147"/>
      <c r="DN632" s="147"/>
      <c r="DO632" s="147"/>
      <c r="DP632" s="147"/>
      <c r="DQ632" s="147"/>
      <c r="DR632" s="147"/>
      <c r="DS632" s="147"/>
      <c r="DT632" s="147"/>
      <c r="DU632" s="147"/>
      <c r="DV632" s="147"/>
      <c r="DW632" s="147"/>
      <c r="DX632" s="147"/>
      <c r="DY632" s="147"/>
      <c r="DZ632" s="147"/>
      <c r="EA632" s="147"/>
      <c r="EB632" s="147"/>
      <c r="EC632" s="147"/>
      <c r="ED632" s="147"/>
      <c r="EP632" s="134"/>
    </row>
    <row r="633" spans="1:148" hidden="1">
      <c r="C633" s="23" t="str">
        <f t="shared" ref="C633:C643" si="190">C601</f>
        <v>Carbon</v>
      </c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  <c r="BM633" s="147"/>
      <c r="BN633" s="147"/>
      <c r="BO633" s="147"/>
      <c r="BP633" s="147"/>
      <c r="BQ633" s="147"/>
      <c r="BR633" s="147"/>
      <c r="BS633" s="147"/>
      <c r="BT633" s="147"/>
      <c r="BU633" s="147"/>
      <c r="BV633" s="147"/>
      <c r="BW633" s="147"/>
      <c r="BX633" s="147"/>
      <c r="BY633" s="147"/>
      <c r="BZ633" s="147"/>
      <c r="CA633" s="147"/>
      <c r="CB633" s="147"/>
      <c r="CC633" s="147"/>
      <c r="CD633" s="147"/>
      <c r="CE633" s="147"/>
      <c r="CF633" s="147"/>
      <c r="CG633" s="147"/>
      <c r="CH633" s="147"/>
      <c r="CI633" s="147"/>
      <c r="CJ633" s="147"/>
      <c r="CK633" s="147"/>
      <c r="CL633" s="147"/>
      <c r="CM633" s="147"/>
      <c r="CN633" s="147"/>
      <c r="CO633" s="147"/>
      <c r="CP633" s="147"/>
      <c r="CQ633" s="147"/>
      <c r="CR633" s="147"/>
      <c r="CS633" s="147"/>
      <c r="CT633" s="147"/>
      <c r="CU633" s="147"/>
      <c r="CV633" s="147"/>
      <c r="CW633" s="147"/>
      <c r="CX633" s="147"/>
      <c r="CY633" s="147"/>
      <c r="CZ633" s="147"/>
      <c r="DA633" s="147"/>
      <c r="DB633" s="147"/>
      <c r="DC633" s="147"/>
      <c r="DD633" s="147"/>
      <c r="DE633" s="147"/>
      <c r="DF633" s="147"/>
      <c r="DG633" s="147"/>
      <c r="DH633" s="147"/>
      <c r="DI633" s="147"/>
      <c r="DJ633" s="147"/>
      <c r="DK633" s="147"/>
      <c r="DL633" s="147"/>
      <c r="DM633" s="147"/>
      <c r="DN633" s="147"/>
      <c r="DO633" s="147"/>
      <c r="DP633" s="147"/>
      <c r="DQ633" s="147"/>
      <c r="DR633" s="147"/>
      <c r="DS633" s="147"/>
      <c r="DT633" s="147"/>
      <c r="DU633" s="147"/>
      <c r="DV633" s="147"/>
      <c r="DW633" s="147"/>
      <c r="DX633" s="147"/>
      <c r="DY633" s="147"/>
      <c r="DZ633" s="147"/>
      <c r="EA633" s="147"/>
      <c r="EB633" s="147"/>
      <c r="EC633" s="147"/>
      <c r="ED633" s="147"/>
      <c r="EH633" s="168">
        <v>2</v>
      </c>
      <c r="EI633" s="22" t="str">
        <f t="shared" ref="EI633:EI643" si="191">EI601</f>
        <v>Carbon</v>
      </c>
      <c r="EP633" s="134"/>
      <c r="ER633" s="31" t="str">
        <f>IF($C$192=C633,$ER$192,"Row mis-match")</f>
        <v xml:space="preserve"> - </v>
      </c>
    </row>
    <row r="634" spans="1:148" hidden="1">
      <c r="C634" s="23" t="str">
        <f t="shared" si="190"/>
        <v>Cholla</v>
      </c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  <c r="BM634" s="147"/>
      <c r="BN634" s="147"/>
      <c r="BO634" s="147"/>
      <c r="BP634" s="147"/>
      <c r="BQ634" s="147"/>
      <c r="BR634" s="147"/>
      <c r="BS634" s="147"/>
      <c r="BT634" s="147"/>
      <c r="BU634" s="147"/>
      <c r="BV634" s="147"/>
      <c r="BW634" s="147"/>
      <c r="BX634" s="147"/>
      <c r="BY634" s="147"/>
      <c r="BZ634" s="147"/>
      <c r="CA634" s="147"/>
      <c r="CB634" s="147"/>
      <c r="CC634" s="147"/>
      <c r="CD634" s="147"/>
      <c r="CE634" s="147"/>
      <c r="CF634" s="147"/>
      <c r="CG634" s="147"/>
      <c r="CH634" s="147"/>
      <c r="CI634" s="147"/>
      <c r="CJ634" s="147"/>
      <c r="CK634" s="147"/>
      <c r="CL634" s="147"/>
      <c r="CM634" s="147"/>
      <c r="CN634" s="147"/>
      <c r="CO634" s="147"/>
      <c r="CP634" s="147"/>
      <c r="CQ634" s="147"/>
      <c r="CR634" s="147"/>
      <c r="CS634" s="147"/>
      <c r="CT634" s="147"/>
      <c r="CU634" s="147"/>
      <c r="CV634" s="147"/>
      <c r="CW634" s="147"/>
      <c r="CX634" s="147"/>
      <c r="CY634" s="147"/>
      <c r="CZ634" s="147"/>
      <c r="DA634" s="147"/>
      <c r="DB634" s="147"/>
      <c r="DC634" s="147"/>
      <c r="DD634" s="147"/>
      <c r="DE634" s="147"/>
      <c r="DF634" s="147"/>
      <c r="DG634" s="147"/>
      <c r="DH634" s="147"/>
      <c r="DI634" s="147"/>
      <c r="DJ634" s="147"/>
      <c r="DK634" s="147"/>
      <c r="DL634" s="147"/>
      <c r="DM634" s="147"/>
      <c r="DN634" s="147"/>
      <c r="DO634" s="147"/>
      <c r="DP634" s="147"/>
      <c r="DQ634" s="147"/>
      <c r="DR634" s="147"/>
      <c r="DS634" s="147"/>
      <c r="DT634" s="147"/>
      <c r="DU634" s="147"/>
      <c r="DV634" s="147"/>
      <c r="DW634" s="147"/>
      <c r="DX634" s="147"/>
      <c r="DY634" s="147"/>
      <c r="DZ634" s="147"/>
      <c r="EA634" s="147"/>
      <c r="EB634" s="147"/>
      <c r="EC634" s="147"/>
      <c r="ED634" s="147"/>
      <c r="EH634" s="168">
        <v>4</v>
      </c>
      <c r="EI634" s="22" t="str">
        <f t="shared" si="191"/>
        <v>Cholla</v>
      </c>
      <c r="EP634" s="134"/>
      <c r="ER634" s="31" t="str">
        <f>IF($C$193=C634,$ER$193,"Row mis-match")</f>
        <v xml:space="preserve"> - </v>
      </c>
    </row>
    <row r="635" spans="1:148" hidden="1">
      <c r="C635" s="23" t="str">
        <f t="shared" si="190"/>
        <v>Colstrip</v>
      </c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47"/>
      <c r="BN635" s="147"/>
      <c r="BO635" s="147"/>
      <c r="BP635" s="147"/>
      <c r="BQ635" s="147"/>
      <c r="BR635" s="147"/>
      <c r="BS635" s="147"/>
      <c r="BT635" s="147"/>
      <c r="BU635" s="147"/>
      <c r="BV635" s="147"/>
      <c r="BW635" s="147"/>
      <c r="BX635" s="147"/>
      <c r="BY635" s="147"/>
      <c r="BZ635" s="147"/>
      <c r="CA635" s="147"/>
      <c r="CB635" s="147"/>
      <c r="CC635" s="147"/>
      <c r="CD635" s="147"/>
      <c r="CE635" s="147"/>
      <c r="CF635" s="147"/>
      <c r="CG635" s="147"/>
      <c r="CH635" s="147"/>
      <c r="CI635" s="147"/>
      <c r="CJ635" s="147"/>
      <c r="CK635" s="147"/>
      <c r="CL635" s="147"/>
      <c r="CM635" s="147"/>
      <c r="CN635" s="147"/>
      <c r="CO635" s="147"/>
      <c r="CP635" s="147"/>
      <c r="CQ635" s="147"/>
      <c r="CR635" s="147"/>
      <c r="CS635" s="147"/>
      <c r="CT635" s="147"/>
      <c r="CU635" s="147"/>
      <c r="CV635" s="147"/>
      <c r="CW635" s="147"/>
      <c r="CX635" s="147"/>
      <c r="CY635" s="147"/>
      <c r="CZ635" s="147"/>
      <c r="DA635" s="147"/>
      <c r="DB635" s="147"/>
      <c r="DC635" s="147"/>
      <c r="DD635" s="147"/>
      <c r="DE635" s="147"/>
      <c r="DF635" s="147"/>
      <c r="DG635" s="147"/>
      <c r="DH635" s="147"/>
      <c r="DI635" s="147"/>
      <c r="DJ635" s="147"/>
      <c r="DK635" s="147"/>
      <c r="DL635" s="147"/>
      <c r="DM635" s="147"/>
      <c r="DN635" s="147"/>
      <c r="DO635" s="147"/>
      <c r="DP635" s="147"/>
      <c r="DQ635" s="147"/>
      <c r="DR635" s="147"/>
      <c r="DS635" s="147"/>
      <c r="DT635" s="147"/>
      <c r="DU635" s="147"/>
      <c r="DV635" s="147"/>
      <c r="DW635" s="147"/>
      <c r="DX635" s="147"/>
      <c r="DY635" s="147"/>
      <c r="DZ635" s="147"/>
      <c r="EA635" s="147"/>
      <c r="EB635" s="147"/>
      <c r="EC635" s="147"/>
      <c r="ED635" s="147"/>
      <c r="EH635" s="168">
        <v>6</v>
      </c>
      <c r="EI635" s="22" t="str">
        <f t="shared" si="191"/>
        <v>Colstrip</v>
      </c>
      <c r="EP635" s="134"/>
      <c r="ER635" s="31" t="str">
        <f>IF($C$194=C635,$ER$194,"Row mis-match")</f>
        <v xml:space="preserve"> - </v>
      </c>
    </row>
    <row r="636" spans="1:148" hidden="1">
      <c r="C636" s="23" t="str">
        <f t="shared" si="190"/>
        <v>Craig</v>
      </c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7"/>
      <c r="BL636" s="147"/>
      <c r="BM636" s="147"/>
      <c r="BN636" s="147"/>
      <c r="BO636" s="147"/>
      <c r="BP636" s="147"/>
      <c r="BQ636" s="147"/>
      <c r="BR636" s="147"/>
      <c r="BS636" s="147"/>
      <c r="BT636" s="147"/>
      <c r="BU636" s="147"/>
      <c r="BV636" s="147"/>
      <c r="BW636" s="147"/>
      <c r="BX636" s="147"/>
      <c r="BY636" s="147"/>
      <c r="BZ636" s="147"/>
      <c r="CA636" s="147"/>
      <c r="CB636" s="147"/>
      <c r="CC636" s="147"/>
      <c r="CD636" s="147"/>
      <c r="CE636" s="147"/>
      <c r="CF636" s="147"/>
      <c r="CG636" s="147"/>
      <c r="CH636" s="147"/>
      <c r="CI636" s="147"/>
      <c r="CJ636" s="147"/>
      <c r="CK636" s="147"/>
      <c r="CL636" s="147"/>
      <c r="CM636" s="147"/>
      <c r="CN636" s="147"/>
      <c r="CO636" s="147"/>
      <c r="CP636" s="147"/>
      <c r="CQ636" s="147"/>
      <c r="CR636" s="147"/>
      <c r="CS636" s="147"/>
      <c r="CT636" s="147"/>
      <c r="CU636" s="147"/>
      <c r="CV636" s="147"/>
      <c r="CW636" s="147"/>
      <c r="CX636" s="147"/>
      <c r="CY636" s="147"/>
      <c r="CZ636" s="147"/>
      <c r="DA636" s="147"/>
      <c r="DB636" s="147"/>
      <c r="DC636" s="147"/>
      <c r="DD636" s="147"/>
      <c r="DE636" s="147"/>
      <c r="DF636" s="147"/>
      <c r="DG636" s="147"/>
      <c r="DH636" s="147"/>
      <c r="DI636" s="147"/>
      <c r="DJ636" s="147"/>
      <c r="DK636" s="147"/>
      <c r="DL636" s="147"/>
      <c r="DM636" s="147"/>
      <c r="DN636" s="147"/>
      <c r="DO636" s="147"/>
      <c r="DP636" s="147"/>
      <c r="DQ636" s="147"/>
      <c r="DR636" s="147"/>
      <c r="DS636" s="147"/>
      <c r="DT636" s="147"/>
      <c r="DU636" s="147"/>
      <c r="DV636" s="147"/>
      <c r="DW636" s="147"/>
      <c r="DX636" s="147"/>
      <c r="DY636" s="147"/>
      <c r="DZ636" s="147"/>
      <c r="EA636" s="147"/>
      <c r="EB636" s="147"/>
      <c r="EC636" s="147"/>
      <c r="ED636" s="147"/>
      <c r="EH636" s="168">
        <v>7</v>
      </c>
      <c r="EI636" s="22" t="str">
        <f t="shared" si="191"/>
        <v>Craig</v>
      </c>
      <c r="EP636" s="134"/>
      <c r="ER636" s="31" t="str">
        <f>IF($C$195=C636,$ER$195,"Row mis-match")</f>
        <v xml:space="preserve"> - </v>
      </c>
    </row>
    <row r="637" spans="1:148" hidden="1">
      <c r="C637" s="23" t="str">
        <f t="shared" si="190"/>
        <v>Dave Johnston</v>
      </c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  <c r="BM637" s="147"/>
      <c r="BN637" s="147"/>
      <c r="BO637" s="147"/>
      <c r="BP637" s="147"/>
      <c r="BQ637" s="147"/>
      <c r="BR637" s="147"/>
      <c r="BS637" s="147"/>
      <c r="BT637" s="147"/>
      <c r="BU637" s="147"/>
      <c r="BV637" s="147"/>
      <c r="BW637" s="147"/>
      <c r="BX637" s="147"/>
      <c r="BY637" s="147"/>
      <c r="BZ637" s="147"/>
      <c r="CA637" s="147"/>
      <c r="CB637" s="147"/>
      <c r="CC637" s="147"/>
      <c r="CD637" s="147"/>
      <c r="CE637" s="147"/>
      <c r="CF637" s="147"/>
      <c r="CG637" s="147"/>
      <c r="CH637" s="147"/>
      <c r="CI637" s="147"/>
      <c r="CJ637" s="147"/>
      <c r="CK637" s="147"/>
      <c r="CL637" s="147"/>
      <c r="CM637" s="147"/>
      <c r="CN637" s="147"/>
      <c r="CO637" s="147"/>
      <c r="CP637" s="147"/>
      <c r="CQ637" s="147"/>
      <c r="CR637" s="147"/>
      <c r="CS637" s="147"/>
      <c r="CT637" s="147"/>
      <c r="CU637" s="147"/>
      <c r="CV637" s="147"/>
      <c r="CW637" s="147"/>
      <c r="CX637" s="147"/>
      <c r="CY637" s="147"/>
      <c r="CZ637" s="147"/>
      <c r="DA637" s="147"/>
      <c r="DB637" s="147"/>
      <c r="DC637" s="147"/>
      <c r="DD637" s="147"/>
      <c r="DE637" s="147"/>
      <c r="DF637" s="147"/>
      <c r="DG637" s="147"/>
      <c r="DH637" s="147"/>
      <c r="DI637" s="147"/>
      <c r="DJ637" s="147"/>
      <c r="DK637" s="147"/>
      <c r="DL637" s="147"/>
      <c r="DM637" s="147"/>
      <c r="DN637" s="147"/>
      <c r="DO637" s="147"/>
      <c r="DP637" s="147"/>
      <c r="DQ637" s="147"/>
      <c r="DR637" s="147"/>
      <c r="DS637" s="147"/>
      <c r="DT637" s="147"/>
      <c r="DU637" s="147"/>
      <c r="DV637" s="147"/>
      <c r="DW637" s="147"/>
      <c r="DX637" s="147"/>
      <c r="DY637" s="147"/>
      <c r="DZ637" s="147"/>
      <c r="EA637" s="147"/>
      <c r="EB637" s="147"/>
      <c r="EC637" s="147"/>
      <c r="ED637" s="147"/>
      <c r="EH637" s="168">
        <v>9</v>
      </c>
      <c r="EI637" s="22" t="str">
        <f t="shared" si="191"/>
        <v>Dave Johnston</v>
      </c>
      <c r="EP637" s="134"/>
      <c r="ER637" s="31" t="str">
        <f>IF($C$196=C637,$ER$196,"Row mis-match")</f>
        <v xml:space="preserve"> - </v>
      </c>
    </row>
    <row r="638" spans="1:148" hidden="1">
      <c r="C638" s="23" t="str">
        <f t="shared" si="190"/>
        <v>Hayden</v>
      </c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  <c r="BM638" s="147"/>
      <c r="BN638" s="147"/>
      <c r="BO638" s="147"/>
      <c r="BP638" s="147"/>
      <c r="BQ638" s="147"/>
      <c r="BR638" s="147"/>
      <c r="BS638" s="147"/>
      <c r="BT638" s="147"/>
      <c r="BU638" s="147"/>
      <c r="BV638" s="147"/>
      <c r="BW638" s="147"/>
      <c r="BX638" s="147"/>
      <c r="BY638" s="147"/>
      <c r="BZ638" s="147"/>
      <c r="CA638" s="147"/>
      <c r="CB638" s="147"/>
      <c r="CC638" s="147"/>
      <c r="CD638" s="147"/>
      <c r="CE638" s="147"/>
      <c r="CF638" s="147"/>
      <c r="CG638" s="147"/>
      <c r="CH638" s="147"/>
      <c r="CI638" s="147"/>
      <c r="CJ638" s="147"/>
      <c r="CK638" s="147"/>
      <c r="CL638" s="147"/>
      <c r="CM638" s="147"/>
      <c r="CN638" s="147"/>
      <c r="CO638" s="147"/>
      <c r="CP638" s="147"/>
      <c r="CQ638" s="147"/>
      <c r="CR638" s="147"/>
      <c r="CS638" s="147"/>
      <c r="CT638" s="147"/>
      <c r="CU638" s="147"/>
      <c r="CV638" s="147"/>
      <c r="CW638" s="147"/>
      <c r="CX638" s="147"/>
      <c r="CY638" s="147"/>
      <c r="CZ638" s="147"/>
      <c r="DA638" s="147"/>
      <c r="DB638" s="147"/>
      <c r="DC638" s="147"/>
      <c r="DD638" s="147"/>
      <c r="DE638" s="147"/>
      <c r="DF638" s="147"/>
      <c r="DG638" s="147"/>
      <c r="DH638" s="147"/>
      <c r="DI638" s="147"/>
      <c r="DJ638" s="147"/>
      <c r="DK638" s="147"/>
      <c r="DL638" s="147"/>
      <c r="DM638" s="147"/>
      <c r="DN638" s="147"/>
      <c r="DO638" s="147"/>
      <c r="DP638" s="147"/>
      <c r="DQ638" s="147"/>
      <c r="DR638" s="147"/>
      <c r="DS638" s="147"/>
      <c r="DT638" s="147"/>
      <c r="DU638" s="147"/>
      <c r="DV638" s="147"/>
      <c r="DW638" s="147"/>
      <c r="DX638" s="147"/>
      <c r="DY638" s="147"/>
      <c r="DZ638" s="147"/>
      <c r="EA638" s="147"/>
      <c r="EB638" s="147"/>
      <c r="EC638" s="147"/>
      <c r="ED638" s="147"/>
      <c r="EH638" s="168">
        <v>12</v>
      </c>
      <c r="EI638" s="22" t="str">
        <f t="shared" si="191"/>
        <v>Hayden</v>
      </c>
      <c r="EP638" s="134"/>
      <c r="ER638" s="31" t="str">
        <f>IF($C$197=C638,$ER$197,"Row mis-match")</f>
        <v xml:space="preserve"> - </v>
      </c>
    </row>
    <row r="639" spans="1:148" hidden="1">
      <c r="C639" s="23" t="str">
        <f t="shared" si="190"/>
        <v>Hunter</v>
      </c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7"/>
      <c r="BN639" s="147"/>
      <c r="BO639" s="147"/>
      <c r="BP639" s="147"/>
      <c r="BQ639" s="147"/>
      <c r="BR639" s="147"/>
      <c r="BS639" s="147"/>
      <c r="BT639" s="147"/>
      <c r="BU639" s="147"/>
      <c r="BV639" s="147"/>
      <c r="BW639" s="147"/>
      <c r="BX639" s="147"/>
      <c r="BY639" s="147"/>
      <c r="BZ639" s="147"/>
      <c r="CA639" s="147"/>
      <c r="CB639" s="147"/>
      <c r="CC639" s="147"/>
      <c r="CD639" s="147"/>
      <c r="CE639" s="147"/>
      <c r="CF639" s="147"/>
      <c r="CG639" s="147"/>
      <c r="CH639" s="147"/>
      <c r="CI639" s="147"/>
      <c r="CJ639" s="147"/>
      <c r="CK639" s="147"/>
      <c r="CL639" s="147"/>
      <c r="CM639" s="147"/>
      <c r="CN639" s="147"/>
      <c r="CO639" s="147"/>
      <c r="CP639" s="147"/>
      <c r="CQ639" s="147"/>
      <c r="CR639" s="147"/>
      <c r="CS639" s="147"/>
      <c r="CT639" s="147"/>
      <c r="CU639" s="147"/>
      <c r="CV639" s="147"/>
      <c r="CW639" s="147"/>
      <c r="CX639" s="147"/>
      <c r="CY639" s="147"/>
      <c r="CZ639" s="147"/>
      <c r="DA639" s="147"/>
      <c r="DB639" s="147"/>
      <c r="DC639" s="147"/>
      <c r="DD639" s="147"/>
      <c r="DE639" s="147"/>
      <c r="DF639" s="147"/>
      <c r="DG639" s="147"/>
      <c r="DH639" s="147"/>
      <c r="DI639" s="147"/>
      <c r="DJ639" s="147"/>
      <c r="DK639" s="147"/>
      <c r="DL639" s="147"/>
      <c r="DM639" s="147"/>
      <c r="DN639" s="147"/>
      <c r="DO639" s="147"/>
      <c r="DP639" s="147"/>
      <c r="DQ639" s="147"/>
      <c r="DR639" s="147"/>
      <c r="DS639" s="147"/>
      <c r="DT639" s="147"/>
      <c r="DU639" s="147"/>
      <c r="DV639" s="147"/>
      <c r="DW639" s="147"/>
      <c r="DX639" s="147"/>
      <c r="DY639" s="147"/>
      <c r="DZ639" s="147"/>
      <c r="EA639" s="147"/>
      <c r="EB639" s="147"/>
      <c r="EC639" s="147"/>
      <c r="ED639" s="147"/>
      <c r="EH639" s="168">
        <v>14</v>
      </c>
      <c r="EI639" s="22" t="str">
        <f t="shared" si="191"/>
        <v>Hunter</v>
      </c>
      <c r="EP639" s="134"/>
      <c r="ER639" s="31" t="str">
        <f>IF($C$198=C639,$ER$198,"Row mis-match")</f>
        <v xml:space="preserve"> - </v>
      </c>
    </row>
    <row r="640" spans="1:148" hidden="1">
      <c r="C640" s="23" t="str">
        <f t="shared" si="190"/>
        <v>Huntington</v>
      </c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  <c r="BM640" s="147"/>
      <c r="BN640" s="147"/>
      <c r="BO640" s="147"/>
      <c r="BP640" s="147"/>
      <c r="BQ640" s="147"/>
      <c r="BR640" s="147"/>
      <c r="BS640" s="147"/>
      <c r="BT640" s="147"/>
      <c r="BU640" s="147"/>
      <c r="BV640" s="147"/>
      <c r="BW640" s="147"/>
      <c r="BX640" s="147"/>
      <c r="BY640" s="147"/>
      <c r="BZ640" s="147"/>
      <c r="CA640" s="147"/>
      <c r="CB640" s="147"/>
      <c r="CC640" s="147"/>
      <c r="CD640" s="147"/>
      <c r="CE640" s="147"/>
      <c r="CF640" s="147"/>
      <c r="CG640" s="147"/>
      <c r="CH640" s="147"/>
      <c r="CI640" s="147"/>
      <c r="CJ640" s="147"/>
      <c r="CK640" s="147"/>
      <c r="CL640" s="147"/>
      <c r="CM640" s="147"/>
      <c r="CN640" s="147"/>
      <c r="CO640" s="147"/>
      <c r="CP640" s="147"/>
      <c r="CQ640" s="147"/>
      <c r="CR640" s="147"/>
      <c r="CS640" s="147"/>
      <c r="CT640" s="147"/>
      <c r="CU640" s="147"/>
      <c r="CV640" s="147"/>
      <c r="CW640" s="147"/>
      <c r="CX640" s="147"/>
      <c r="CY640" s="147"/>
      <c r="CZ640" s="147"/>
      <c r="DA640" s="147"/>
      <c r="DB640" s="147"/>
      <c r="DC640" s="147"/>
      <c r="DD640" s="147"/>
      <c r="DE640" s="147"/>
      <c r="DF640" s="147"/>
      <c r="DG640" s="147"/>
      <c r="DH640" s="147"/>
      <c r="DI640" s="147"/>
      <c r="DJ640" s="147"/>
      <c r="DK640" s="147"/>
      <c r="DL640" s="147"/>
      <c r="DM640" s="147"/>
      <c r="DN640" s="147"/>
      <c r="DO640" s="147"/>
      <c r="DP640" s="147"/>
      <c r="DQ640" s="147"/>
      <c r="DR640" s="147"/>
      <c r="DS640" s="147"/>
      <c r="DT640" s="147"/>
      <c r="DU640" s="147"/>
      <c r="DV640" s="147"/>
      <c r="DW640" s="147"/>
      <c r="DX640" s="147"/>
      <c r="DY640" s="147"/>
      <c r="DZ640" s="147"/>
      <c r="EA640" s="147"/>
      <c r="EB640" s="147"/>
      <c r="EC640" s="147"/>
      <c r="ED640" s="147"/>
      <c r="EH640" s="168">
        <v>15</v>
      </c>
      <c r="EI640" s="22" t="str">
        <f t="shared" si="191"/>
        <v>Huntington</v>
      </c>
      <c r="EP640" s="134"/>
      <c r="ER640" s="31" t="str">
        <f>IF($C$199=C640,$ER$199,"Row mis-match")</f>
        <v xml:space="preserve"> - </v>
      </c>
    </row>
    <row r="641" spans="1:148" hidden="1">
      <c r="C641" s="23" t="str">
        <f t="shared" si="190"/>
        <v>Jim Bridger</v>
      </c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47"/>
      <c r="BN641" s="147"/>
      <c r="BO641" s="147"/>
      <c r="BP641" s="147"/>
      <c r="BQ641" s="147"/>
      <c r="BR641" s="147"/>
      <c r="BS641" s="147"/>
      <c r="BT641" s="147"/>
      <c r="BU641" s="147"/>
      <c r="BV641" s="147"/>
      <c r="BW641" s="147"/>
      <c r="BX641" s="147"/>
      <c r="BY641" s="147"/>
      <c r="BZ641" s="147"/>
      <c r="CA641" s="147"/>
      <c r="CB641" s="147"/>
      <c r="CC641" s="147"/>
      <c r="CD641" s="147"/>
      <c r="CE641" s="147"/>
      <c r="CF641" s="147"/>
      <c r="CG641" s="147"/>
      <c r="CH641" s="147"/>
      <c r="CI641" s="147"/>
      <c r="CJ641" s="147"/>
      <c r="CK641" s="147"/>
      <c r="CL641" s="147"/>
      <c r="CM641" s="147"/>
      <c r="CN641" s="147"/>
      <c r="CO641" s="147"/>
      <c r="CP641" s="147"/>
      <c r="CQ641" s="147"/>
      <c r="CR641" s="147"/>
      <c r="CS641" s="147"/>
      <c r="CT641" s="147"/>
      <c r="CU641" s="147"/>
      <c r="CV641" s="147"/>
      <c r="CW641" s="147"/>
      <c r="CX641" s="147"/>
      <c r="CY641" s="147"/>
      <c r="CZ641" s="147"/>
      <c r="DA641" s="147"/>
      <c r="DB641" s="147"/>
      <c r="DC641" s="147"/>
      <c r="DD641" s="147"/>
      <c r="DE641" s="147"/>
      <c r="DF641" s="147"/>
      <c r="DG641" s="147"/>
      <c r="DH641" s="147"/>
      <c r="DI641" s="147"/>
      <c r="DJ641" s="147"/>
      <c r="DK641" s="147"/>
      <c r="DL641" s="147"/>
      <c r="DM641" s="147"/>
      <c r="DN641" s="147"/>
      <c r="DO641" s="147"/>
      <c r="DP641" s="147"/>
      <c r="DQ641" s="147"/>
      <c r="DR641" s="147"/>
      <c r="DS641" s="147"/>
      <c r="DT641" s="147"/>
      <c r="DU641" s="147"/>
      <c r="DV641" s="147"/>
      <c r="DW641" s="147"/>
      <c r="DX641" s="147"/>
      <c r="DY641" s="147"/>
      <c r="DZ641" s="147"/>
      <c r="EA641" s="147"/>
      <c r="EB641" s="147"/>
      <c r="EC641" s="147"/>
      <c r="ED641" s="147"/>
      <c r="EH641" s="168">
        <v>19</v>
      </c>
      <c r="EI641" s="22" t="str">
        <f t="shared" si="191"/>
        <v>Jim Bridger</v>
      </c>
      <c r="EP641" s="134"/>
      <c r="ER641" s="31" t="str">
        <f>IF($C$200=C641,$ER$200,"Row mis-match")</f>
        <v xml:space="preserve"> - </v>
      </c>
    </row>
    <row r="642" spans="1:148" hidden="1">
      <c r="C642" s="23" t="str">
        <f t="shared" si="190"/>
        <v>Naughton</v>
      </c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47"/>
      <c r="BN642" s="147"/>
      <c r="BO642" s="147"/>
      <c r="BP642" s="147"/>
      <c r="BQ642" s="147"/>
      <c r="BR642" s="147"/>
      <c r="BS642" s="147"/>
      <c r="BT642" s="147"/>
      <c r="BU642" s="147"/>
      <c r="BV642" s="147"/>
      <c r="BW642" s="147"/>
      <c r="BX642" s="147"/>
      <c r="BY642" s="147"/>
      <c r="BZ642" s="147"/>
      <c r="CA642" s="147"/>
      <c r="CB642" s="147"/>
      <c r="CC642" s="147"/>
      <c r="CD642" s="147"/>
      <c r="CE642" s="147"/>
      <c r="CF642" s="147"/>
      <c r="CG642" s="147"/>
      <c r="CH642" s="147"/>
      <c r="CI642" s="147"/>
      <c r="CJ642" s="147"/>
      <c r="CK642" s="147"/>
      <c r="CL642" s="147"/>
      <c r="CM642" s="147"/>
      <c r="CN642" s="147"/>
      <c r="CO642" s="147"/>
      <c r="CP642" s="147"/>
      <c r="CQ642" s="147"/>
      <c r="CR642" s="147"/>
      <c r="CS642" s="147"/>
      <c r="CT642" s="147"/>
      <c r="CU642" s="147"/>
      <c r="CV642" s="147"/>
      <c r="CW642" s="147"/>
      <c r="CX642" s="147"/>
      <c r="CY642" s="147"/>
      <c r="CZ642" s="147"/>
      <c r="DA642" s="147"/>
      <c r="DB642" s="147"/>
      <c r="DC642" s="147"/>
      <c r="DD642" s="147"/>
      <c r="DE642" s="147"/>
      <c r="DF642" s="147"/>
      <c r="DG642" s="147"/>
      <c r="DH642" s="147"/>
      <c r="DI642" s="147"/>
      <c r="DJ642" s="147"/>
      <c r="DK642" s="147"/>
      <c r="DL642" s="147"/>
      <c r="DM642" s="147"/>
      <c r="DN642" s="147"/>
      <c r="DO642" s="147"/>
      <c r="DP642" s="147"/>
      <c r="DQ642" s="147"/>
      <c r="DR642" s="147"/>
      <c r="DS642" s="147"/>
      <c r="DT642" s="147"/>
      <c r="DU642" s="147"/>
      <c r="DV642" s="147"/>
      <c r="DW642" s="147"/>
      <c r="DX642" s="147"/>
      <c r="DY642" s="147"/>
      <c r="DZ642" s="147"/>
      <c r="EA642" s="147"/>
      <c r="EB642" s="147"/>
      <c r="EC642" s="147"/>
      <c r="ED642" s="147"/>
      <c r="EH642" s="168">
        <v>22</v>
      </c>
      <c r="EI642" s="22" t="str">
        <f t="shared" si="191"/>
        <v>Naughton</v>
      </c>
      <c r="EP642" s="134"/>
      <c r="ER642" s="31" t="str">
        <f>IF($C$201=C642,$ER$201,"Row mis-match")</f>
        <v xml:space="preserve"> - </v>
      </c>
    </row>
    <row r="643" spans="1:148" hidden="1">
      <c r="C643" s="23" t="str">
        <f t="shared" si="190"/>
        <v>Wyodak</v>
      </c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47"/>
      <c r="BN643" s="147"/>
      <c r="BO643" s="147"/>
      <c r="BP643" s="147"/>
      <c r="BQ643" s="147"/>
      <c r="BR643" s="147"/>
      <c r="BS643" s="147"/>
      <c r="BT643" s="147"/>
      <c r="BU643" s="147"/>
      <c r="BV643" s="147"/>
      <c r="BW643" s="147"/>
      <c r="BX643" s="147"/>
      <c r="BY643" s="147"/>
      <c r="BZ643" s="147"/>
      <c r="CA643" s="147"/>
      <c r="CB643" s="147"/>
      <c r="CC643" s="147"/>
      <c r="CD643" s="147"/>
      <c r="CE643" s="147"/>
      <c r="CF643" s="147"/>
      <c r="CG643" s="147"/>
      <c r="CH643" s="147"/>
      <c r="CI643" s="147"/>
      <c r="CJ643" s="147"/>
      <c r="CK643" s="147"/>
      <c r="CL643" s="147"/>
      <c r="CM643" s="147"/>
      <c r="CN643" s="147"/>
      <c r="CO643" s="147"/>
      <c r="CP643" s="147"/>
      <c r="CQ643" s="147"/>
      <c r="CR643" s="147"/>
      <c r="CS643" s="147"/>
      <c r="CT643" s="147"/>
      <c r="CU643" s="147"/>
      <c r="CV643" s="147"/>
      <c r="CW643" s="147"/>
      <c r="CX643" s="147"/>
      <c r="CY643" s="147"/>
      <c r="CZ643" s="147"/>
      <c r="DA643" s="147"/>
      <c r="DB643" s="147"/>
      <c r="DC643" s="147"/>
      <c r="DD643" s="147"/>
      <c r="DE643" s="147"/>
      <c r="DF643" s="147"/>
      <c r="DG643" s="147"/>
      <c r="DH643" s="147"/>
      <c r="DI643" s="147"/>
      <c r="DJ643" s="147"/>
      <c r="DK643" s="147"/>
      <c r="DL643" s="147"/>
      <c r="DM643" s="147"/>
      <c r="DN643" s="147"/>
      <c r="DO643" s="147"/>
      <c r="DP643" s="147"/>
      <c r="DQ643" s="147"/>
      <c r="DR643" s="147"/>
      <c r="DS643" s="147"/>
      <c r="DT643" s="147"/>
      <c r="DU643" s="147"/>
      <c r="DV643" s="147"/>
      <c r="DW643" s="147"/>
      <c r="DX643" s="147"/>
      <c r="DY643" s="147"/>
      <c r="DZ643" s="147"/>
      <c r="EA643" s="147"/>
      <c r="EB643" s="147"/>
      <c r="EC643" s="147"/>
      <c r="ED643" s="147"/>
      <c r="EH643" s="168">
        <v>26</v>
      </c>
      <c r="EI643" s="22" t="str">
        <f t="shared" si="191"/>
        <v>Wyodak</v>
      </c>
      <c r="EP643" s="134"/>
      <c r="ER643" s="31" t="str">
        <f>IF($C$202=C643,$ER$202,"Row mis-match")</f>
        <v xml:space="preserve"> - </v>
      </c>
    </row>
    <row r="644" spans="1:148" hidden="1"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47"/>
      <c r="BN644" s="147"/>
      <c r="BO644" s="147"/>
      <c r="BP644" s="147"/>
      <c r="BQ644" s="147"/>
      <c r="BR644" s="147"/>
      <c r="BS644" s="147"/>
      <c r="BT644" s="147"/>
      <c r="BU644" s="147"/>
      <c r="BV644" s="147"/>
      <c r="BW644" s="147"/>
      <c r="BX644" s="147"/>
      <c r="BY644" s="147"/>
      <c r="BZ644" s="147"/>
      <c r="CA644" s="147"/>
      <c r="CB644" s="147"/>
      <c r="CC644" s="147"/>
      <c r="CD644" s="147"/>
      <c r="CE644" s="147"/>
      <c r="CF644" s="147"/>
      <c r="CG644" s="147"/>
      <c r="CH644" s="147"/>
      <c r="CI644" s="147"/>
      <c r="CJ644" s="147"/>
      <c r="CK644" s="147"/>
      <c r="CL644" s="147"/>
      <c r="CM644" s="147"/>
      <c r="CN644" s="147"/>
      <c r="CO644" s="147"/>
      <c r="CP644" s="147"/>
      <c r="CQ644" s="147"/>
      <c r="CR644" s="147"/>
      <c r="CS644" s="147"/>
      <c r="CT644" s="147"/>
      <c r="CU644" s="147"/>
      <c r="CV644" s="147"/>
      <c r="CW644" s="147"/>
      <c r="CX644" s="147"/>
      <c r="CY644" s="147"/>
      <c r="CZ644" s="147"/>
      <c r="DA644" s="147"/>
      <c r="DB644" s="147"/>
      <c r="DC644" s="147"/>
      <c r="DD644" s="147"/>
      <c r="DE644" s="147"/>
      <c r="DF644" s="147"/>
      <c r="DG644" s="147"/>
      <c r="DH644" s="147"/>
      <c r="DI644" s="147"/>
      <c r="DJ644" s="147"/>
      <c r="DK644" s="147"/>
      <c r="DL644" s="147"/>
      <c r="DM644" s="147"/>
      <c r="DN644" s="147"/>
      <c r="DO644" s="147"/>
      <c r="DP644" s="147"/>
      <c r="DQ644" s="147"/>
      <c r="DR644" s="147"/>
      <c r="DS644" s="147"/>
      <c r="DT644" s="147"/>
      <c r="DU644" s="147"/>
      <c r="DV644" s="147"/>
      <c r="DW644" s="147"/>
      <c r="DX644" s="147"/>
      <c r="DY644" s="147"/>
      <c r="DZ644" s="147"/>
      <c r="EA644" s="147"/>
      <c r="EB644" s="147"/>
      <c r="EC644" s="147"/>
      <c r="ED644" s="147"/>
      <c r="EP644" s="134"/>
      <c r="ER644" s="9"/>
    </row>
    <row r="645" spans="1:148" hidden="1">
      <c r="C645" s="23" t="str">
        <f>C613</f>
        <v>Chehalis</v>
      </c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47"/>
      <c r="BN645" s="147"/>
      <c r="BO645" s="147"/>
      <c r="BP645" s="147"/>
      <c r="BQ645" s="147"/>
      <c r="BR645" s="147"/>
      <c r="BS645" s="147"/>
      <c r="BT645" s="147"/>
      <c r="BU645" s="147"/>
      <c r="BV645" s="147"/>
      <c r="BW645" s="147"/>
      <c r="BX645" s="147"/>
      <c r="BY645" s="147"/>
      <c r="BZ645" s="147"/>
      <c r="CA645" s="147"/>
      <c r="CB645" s="147"/>
      <c r="CC645" s="147"/>
      <c r="CD645" s="147"/>
      <c r="CE645" s="147"/>
      <c r="CF645" s="147"/>
      <c r="CG645" s="147"/>
      <c r="CH645" s="147"/>
      <c r="CI645" s="147"/>
      <c r="CJ645" s="147"/>
      <c r="CK645" s="147"/>
      <c r="CL645" s="147"/>
      <c r="CM645" s="147"/>
      <c r="CN645" s="147"/>
      <c r="CO645" s="147"/>
      <c r="CP645" s="147"/>
      <c r="CQ645" s="147"/>
      <c r="CR645" s="147"/>
      <c r="CS645" s="147"/>
      <c r="CT645" s="147"/>
      <c r="CU645" s="147"/>
      <c r="CV645" s="147"/>
      <c r="CW645" s="147"/>
      <c r="CX645" s="147"/>
      <c r="CY645" s="147"/>
      <c r="CZ645" s="147"/>
      <c r="DA645" s="147"/>
      <c r="DB645" s="147"/>
      <c r="DC645" s="147"/>
      <c r="DD645" s="147"/>
      <c r="DE645" s="147"/>
      <c r="DF645" s="147"/>
      <c r="DG645" s="147"/>
      <c r="DH645" s="147"/>
      <c r="DI645" s="147"/>
      <c r="DJ645" s="147"/>
      <c r="DK645" s="147"/>
      <c r="DL645" s="147"/>
      <c r="DM645" s="147"/>
      <c r="DN645" s="147"/>
      <c r="DO645" s="147"/>
      <c r="DP645" s="147"/>
      <c r="DQ645" s="147"/>
      <c r="DR645" s="147"/>
      <c r="DS645" s="147"/>
      <c r="DT645" s="147"/>
      <c r="DU645" s="147"/>
      <c r="DV645" s="147"/>
      <c r="DW645" s="147"/>
      <c r="DX645" s="147"/>
      <c r="DY645" s="147"/>
      <c r="DZ645" s="147"/>
      <c r="EA645" s="147"/>
      <c r="EB645" s="147"/>
      <c r="EC645" s="147"/>
      <c r="ED645" s="147"/>
      <c r="EH645" s="168">
        <v>3</v>
      </c>
      <c r="EI645" s="22" t="str">
        <f>EI613</f>
        <v>Chehalis</v>
      </c>
      <c r="EJ645" s="168" t="e">
        <v>#N/A</v>
      </c>
      <c r="EK645" s="22" t="s">
        <v>516</v>
      </c>
      <c r="EP645" s="134"/>
      <c r="ER645" s="31" t="str">
        <f>IF($C$207=C645,$ER$207,"Row mis-match")</f>
        <v xml:space="preserve"> - </v>
      </c>
    </row>
    <row r="646" spans="1:148" hidden="1">
      <c r="C646" s="23" t="str">
        <f t="shared" ref="C646:C653" si="192">C614</f>
        <v>Cholla - Gas</v>
      </c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  <c r="BM646" s="147"/>
      <c r="BN646" s="147"/>
      <c r="BO646" s="147"/>
      <c r="BP646" s="147"/>
      <c r="BQ646" s="147"/>
      <c r="BR646" s="147"/>
      <c r="BS646" s="147"/>
      <c r="BT646" s="147"/>
      <c r="BU646" s="147"/>
      <c r="BV646" s="147"/>
      <c r="BW646" s="147"/>
      <c r="BX646" s="147"/>
      <c r="BY646" s="147"/>
      <c r="BZ646" s="147"/>
      <c r="CA646" s="147"/>
      <c r="CB646" s="147"/>
      <c r="CC646" s="147"/>
      <c r="CD646" s="147"/>
      <c r="CE646" s="147"/>
      <c r="CF646" s="147"/>
      <c r="CG646" s="147"/>
      <c r="CH646" s="147"/>
      <c r="CI646" s="147"/>
      <c r="CJ646" s="147"/>
      <c r="CK646" s="147"/>
      <c r="CL646" s="147"/>
      <c r="CM646" s="147"/>
      <c r="CN646" s="147"/>
      <c r="CO646" s="147"/>
      <c r="CP646" s="147"/>
      <c r="CQ646" s="147"/>
      <c r="CR646" s="147"/>
      <c r="CS646" s="147"/>
      <c r="CT646" s="147"/>
      <c r="CU646" s="147"/>
      <c r="CV646" s="147"/>
      <c r="CW646" s="147"/>
      <c r="CX646" s="147"/>
      <c r="CY646" s="147"/>
      <c r="CZ646" s="147"/>
      <c r="DA646" s="147"/>
      <c r="DB646" s="147"/>
      <c r="DC646" s="147"/>
      <c r="DD646" s="147"/>
      <c r="DE646" s="147"/>
      <c r="DF646" s="147"/>
      <c r="DG646" s="147"/>
      <c r="DH646" s="147"/>
      <c r="DI646" s="147"/>
      <c r="DJ646" s="147"/>
      <c r="DK646" s="147"/>
      <c r="DL646" s="147"/>
      <c r="DM646" s="147"/>
      <c r="DN646" s="147"/>
      <c r="DO646" s="147"/>
      <c r="DP646" s="147"/>
      <c r="DQ646" s="147"/>
      <c r="DR646" s="147"/>
      <c r="DS646" s="147"/>
      <c r="DT646" s="147"/>
      <c r="DU646" s="147"/>
      <c r="DV646" s="147"/>
      <c r="DW646" s="147"/>
      <c r="DX646" s="147"/>
      <c r="DY646" s="147"/>
      <c r="DZ646" s="147"/>
      <c r="EA646" s="147"/>
      <c r="EB646" s="147"/>
      <c r="EC646" s="147"/>
      <c r="ED646" s="147"/>
      <c r="EH646" s="168">
        <v>5</v>
      </c>
      <c r="EI646" s="22" t="str">
        <f t="shared" ref="EI646:EI649" si="193">EI614</f>
        <v>Cholla 4 - Gas</v>
      </c>
      <c r="EP646" s="134"/>
      <c r="ER646" s="31" t="str">
        <f>IF($C$208=C646,$ER$208,"Row mis-match")</f>
        <v xml:space="preserve"> - </v>
      </c>
    </row>
    <row r="647" spans="1:148" hidden="1">
      <c r="C647" s="23" t="str">
        <f t="shared" si="192"/>
        <v>Currant Creek</v>
      </c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47"/>
      <c r="BN647" s="147"/>
      <c r="BO647" s="147"/>
      <c r="BP647" s="147"/>
      <c r="BQ647" s="147"/>
      <c r="BR647" s="147"/>
      <c r="BS647" s="147"/>
      <c r="BT647" s="147"/>
      <c r="BU647" s="147"/>
      <c r="BV647" s="147"/>
      <c r="BW647" s="147"/>
      <c r="BX647" s="147"/>
      <c r="BY647" s="147"/>
      <c r="BZ647" s="147"/>
      <c r="CA647" s="147"/>
      <c r="CB647" s="147"/>
      <c r="CC647" s="147"/>
      <c r="CD647" s="147"/>
      <c r="CE647" s="147"/>
      <c r="CF647" s="147"/>
      <c r="CG647" s="147"/>
      <c r="CH647" s="147"/>
      <c r="CI647" s="147"/>
      <c r="CJ647" s="147"/>
      <c r="CK647" s="147"/>
      <c r="CL647" s="147"/>
      <c r="CM647" s="147"/>
      <c r="CN647" s="147"/>
      <c r="CO647" s="147"/>
      <c r="CP647" s="147"/>
      <c r="CQ647" s="147"/>
      <c r="CR647" s="147"/>
      <c r="CS647" s="147"/>
      <c r="CT647" s="147"/>
      <c r="CU647" s="147"/>
      <c r="CV647" s="147"/>
      <c r="CW647" s="147"/>
      <c r="CX647" s="147"/>
      <c r="CY647" s="147"/>
      <c r="CZ647" s="147"/>
      <c r="DA647" s="147"/>
      <c r="DB647" s="147"/>
      <c r="DC647" s="147"/>
      <c r="DD647" s="147"/>
      <c r="DE647" s="147"/>
      <c r="DF647" s="147"/>
      <c r="DG647" s="147"/>
      <c r="DH647" s="147"/>
      <c r="DI647" s="147"/>
      <c r="DJ647" s="147"/>
      <c r="DK647" s="147"/>
      <c r="DL647" s="147"/>
      <c r="DM647" s="147"/>
      <c r="DN647" s="147"/>
      <c r="DO647" s="147"/>
      <c r="DP647" s="147"/>
      <c r="DQ647" s="147"/>
      <c r="DR647" s="147"/>
      <c r="DS647" s="147"/>
      <c r="DT647" s="147"/>
      <c r="DU647" s="147"/>
      <c r="DV647" s="147"/>
      <c r="DW647" s="147"/>
      <c r="DX647" s="147"/>
      <c r="DY647" s="147"/>
      <c r="DZ647" s="147"/>
      <c r="EA647" s="147"/>
      <c r="EB647" s="147"/>
      <c r="EC647" s="147"/>
      <c r="ED647" s="147"/>
      <c r="EH647" s="168">
        <v>8</v>
      </c>
      <c r="EI647" s="22" t="str">
        <f t="shared" si="193"/>
        <v>Currant Creek</v>
      </c>
      <c r="EP647" s="134"/>
      <c r="ER647" s="31" t="str">
        <f>IF($C$209=C647,$ER$208,"Row mis-match")</f>
        <v xml:space="preserve"> - </v>
      </c>
    </row>
    <row r="648" spans="1:148" hidden="1">
      <c r="C648" s="23" t="str">
        <f t="shared" si="192"/>
        <v>Gadsby</v>
      </c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7"/>
      <c r="BL648" s="147"/>
      <c r="BM648" s="147"/>
      <c r="BN648" s="147"/>
      <c r="BO648" s="147"/>
      <c r="BP648" s="147"/>
      <c r="BQ648" s="147"/>
      <c r="BR648" s="147"/>
      <c r="BS648" s="147"/>
      <c r="BT648" s="147"/>
      <c r="BU648" s="147"/>
      <c r="BV648" s="147"/>
      <c r="BW648" s="147"/>
      <c r="BX648" s="147"/>
      <c r="BY648" s="147"/>
      <c r="BZ648" s="147"/>
      <c r="CA648" s="147"/>
      <c r="CB648" s="147"/>
      <c r="CC648" s="147"/>
      <c r="CD648" s="147"/>
      <c r="CE648" s="147"/>
      <c r="CF648" s="147"/>
      <c r="CG648" s="147"/>
      <c r="CH648" s="147"/>
      <c r="CI648" s="147"/>
      <c r="CJ648" s="147"/>
      <c r="CK648" s="147"/>
      <c r="CL648" s="147"/>
      <c r="CM648" s="147"/>
      <c r="CN648" s="147"/>
      <c r="CO648" s="147"/>
      <c r="CP648" s="147"/>
      <c r="CQ648" s="147"/>
      <c r="CR648" s="147"/>
      <c r="CS648" s="147"/>
      <c r="CT648" s="147"/>
      <c r="CU648" s="147"/>
      <c r="CV648" s="147"/>
      <c r="CW648" s="147"/>
      <c r="CX648" s="147"/>
      <c r="CY648" s="147"/>
      <c r="CZ648" s="147"/>
      <c r="DA648" s="147"/>
      <c r="DB648" s="147"/>
      <c r="DC648" s="147"/>
      <c r="DD648" s="147"/>
      <c r="DE648" s="147"/>
      <c r="DF648" s="147"/>
      <c r="DG648" s="147"/>
      <c r="DH648" s="147"/>
      <c r="DI648" s="147"/>
      <c r="DJ648" s="147"/>
      <c r="DK648" s="147"/>
      <c r="DL648" s="147"/>
      <c r="DM648" s="147"/>
      <c r="DN648" s="147"/>
      <c r="DO648" s="147"/>
      <c r="DP648" s="147"/>
      <c r="DQ648" s="147"/>
      <c r="DR648" s="147"/>
      <c r="DS648" s="147"/>
      <c r="DT648" s="147"/>
      <c r="DU648" s="147"/>
      <c r="DV648" s="147"/>
      <c r="DW648" s="147"/>
      <c r="DX648" s="147"/>
      <c r="DY648" s="147"/>
      <c r="DZ648" s="147"/>
      <c r="EA648" s="147"/>
      <c r="EB648" s="147"/>
      <c r="EC648" s="147"/>
      <c r="ED648" s="147"/>
      <c r="EH648" s="168">
        <v>10</v>
      </c>
      <c r="EI648" s="22" t="str">
        <f t="shared" si="193"/>
        <v>Gadsby</v>
      </c>
      <c r="EP648" s="134"/>
      <c r="ER648" s="31" t="str">
        <f>IF($C$210=C648,$ER$210,"Row mis-match")</f>
        <v xml:space="preserve"> - </v>
      </c>
    </row>
    <row r="649" spans="1:148" hidden="1">
      <c r="C649" s="23" t="str">
        <f t="shared" si="192"/>
        <v>Gadsby CT</v>
      </c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47"/>
      <c r="BN649" s="147"/>
      <c r="BO649" s="147"/>
      <c r="BP649" s="147"/>
      <c r="BQ649" s="147"/>
      <c r="BR649" s="147"/>
      <c r="BS649" s="147"/>
      <c r="BT649" s="147"/>
      <c r="BU649" s="147"/>
      <c r="BV649" s="147"/>
      <c r="BW649" s="147"/>
      <c r="BX649" s="147"/>
      <c r="BY649" s="147"/>
      <c r="BZ649" s="147"/>
      <c r="CA649" s="147"/>
      <c r="CB649" s="147"/>
      <c r="CC649" s="147"/>
      <c r="CD649" s="147"/>
      <c r="CE649" s="147"/>
      <c r="CF649" s="147"/>
      <c r="CG649" s="147"/>
      <c r="CH649" s="147"/>
      <c r="CI649" s="147"/>
      <c r="CJ649" s="147"/>
      <c r="CK649" s="147"/>
      <c r="CL649" s="147"/>
      <c r="CM649" s="147"/>
      <c r="CN649" s="147"/>
      <c r="CO649" s="147"/>
      <c r="CP649" s="147"/>
      <c r="CQ649" s="147"/>
      <c r="CR649" s="147"/>
      <c r="CS649" s="147"/>
      <c r="CT649" s="147"/>
      <c r="CU649" s="147"/>
      <c r="CV649" s="147"/>
      <c r="CW649" s="147"/>
      <c r="CX649" s="147"/>
      <c r="CY649" s="147"/>
      <c r="CZ649" s="147"/>
      <c r="DA649" s="147"/>
      <c r="DB649" s="147"/>
      <c r="DC649" s="147"/>
      <c r="DD649" s="147"/>
      <c r="DE649" s="147"/>
      <c r="DF649" s="147"/>
      <c r="DG649" s="147"/>
      <c r="DH649" s="147"/>
      <c r="DI649" s="147"/>
      <c r="DJ649" s="147"/>
      <c r="DK649" s="147"/>
      <c r="DL649" s="147"/>
      <c r="DM649" s="147"/>
      <c r="DN649" s="147"/>
      <c r="DO649" s="147"/>
      <c r="DP649" s="147"/>
      <c r="DQ649" s="147"/>
      <c r="DR649" s="147"/>
      <c r="DS649" s="147"/>
      <c r="DT649" s="147"/>
      <c r="DU649" s="147"/>
      <c r="DV649" s="147"/>
      <c r="DW649" s="147"/>
      <c r="DX649" s="147"/>
      <c r="DY649" s="147"/>
      <c r="DZ649" s="147"/>
      <c r="EA649" s="147"/>
      <c r="EB649" s="147"/>
      <c r="EC649" s="147"/>
      <c r="ED649" s="147"/>
      <c r="EH649" s="168">
        <v>11</v>
      </c>
      <c r="EI649" s="22" t="str">
        <f t="shared" si="193"/>
        <v>Gadsby CT</v>
      </c>
      <c r="EP649" s="134"/>
      <c r="ER649" s="31" t="str">
        <f>IF($C$211=C649,$ER$211,"Row mis-match")</f>
        <v xml:space="preserve"> - </v>
      </c>
    </row>
    <row r="650" spans="1:148" hidden="1">
      <c r="C650" s="23" t="str">
        <f t="shared" si="192"/>
        <v>Hermiston</v>
      </c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7"/>
      <c r="BL650" s="147"/>
      <c r="BM650" s="147"/>
      <c r="BN650" s="147"/>
      <c r="BO650" s="147"/>
      <c r="BP650" s="147"/>
      <c r="BQ650" s="147"/>
      <c r="BR650" s="147"/>
      <c r="BS650" s="147"/>
      <c r="BT650" s="147"/>
      <c r="BU650" s="147"/>
      <c r="BV650" s="147"/>
      <c r="BW650" s="147"/>
      <c r="BX650" s="147"/>
      <c r="BY650" s="147"/>
      <c r="BZ650" s="147"/>
      <c r="CA650" s="147"/>
      <c r="CB650" s="147"/>
      <c r="CC650" s="147"/>
      <c r="CD650" s="147"/>
      <c r="CE650" s="147"/>
      <c r="CF650" s="147"/>
      <c r="CG650" s="147"/>
      <c r="CH650" s="147"/>
      <c r="CI650" s="147"/>
      <c r="CJ650" s="147"/>
      <c r="CK650" s="147"/>
      <c r="CL650" s="147"/>
      <c r="CM650" s="147"/>
      <c r="CN650" s="147"/>
      <c r="CO650" s="147"/>
      <c r="CP650" s="147"/>
      <c r="CQ650" s="147"/>
      <c r="CR650" s="147"/>
      <c r="CS650" s="147"/>
      <c r="CT650" s="147"/>
      <c r="CU650" s="147"/>
      <c r="CV650" s="147"/>
      <c r="CW650" s="147"/>
      <c r="CX650" s="147"/>
      <c r="CY650" s="147"/>
      <c r="CZ650" s="147"/>
      <c r="DA650" s="147"/>
      <c r="DB650" s="147"/>
      <c r="DC650" s="147"/>
      <c r="DD650" s="147"/>
      <c r="DE650" s="147"/>
      <c r="DF650" s="147"/>
      <c r="DG650" s="147"/>
      <c r="DH650" s="147"/>
      <c r="DI650" s="147"/>
      <c r="DJ650" s="147"/>
      <c r="DK650" s="147"/>
      <c r="DL650" s="147"/>
      <c r="DM650" s="147"/>
      <c r="DN650" s="147"/>
      <c r="DO650" s="147"/>
      <c r="DP650" s="147"/>
      <c r="DQ650" s="147"/>
      <c r="DR650" s="147"/>
      <c r="DS650" s="147"/>
      <c r="DT650" s="147"/>
      <c r="DU650" s="147"/>
      <c r="DV650" s="147"/>
      <c r="DW650" s="147"/>
      <c r="DX650" s="147"/>
      <c r="DY650" s="147"/>
      <c r="DZ650" s="147"/>
      <c r="EA650" s="147"/>
      <c r="EB650" s="147"/>
      <c r="EC650" s="147"/>
      <c r="ED650" s="147"/>
      <c r="EH650" s="168">
        <v>13</v>
      </c>
      <c r="EI650" s="22" t="str">
        <f>EI618</f>
        <v>Hermiston Owned</v>
      </c>
      <c r="EP650" s="134"/>
      <c r="ER650" s="31" t="str">
        <f>IF($C$212=C650,$ER$212,"Row mis-match")</f>
        <v xml:space="preserve"> - </v>
      </c>
    </row>
    <row r="651" spans="1:148" hidden="1">
      <c r="C651" s="23" t="str">
        <f t="shared" si="192"/>
        <v>Lake Side 1</v>
      </c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  <c r="BM651" s="147"/>
      <c r="BN651" s="147"/>
      <c r="BO651" s="147"/>
      <c r="BP651" s="147"/>
      <c r="BQ651" s="147"/>
      <c r="BR651" s="147"/>
      <c r="BS651" s="147"/>
      <c r="BT651" s="147"/>
      <c r="BU651" s="147"/>
      <c r="BV651" s="147"/>
      <c r="BW651" s="147"/>
      <c r="BX651" s="147"/>
      <c r="BY651" s="147"/>
      <c r="BZ651" s="147"/>
      <c r="CA651" s="147"/>
      <c r="CB651" s="147"/>
      <c r="CC651" s="147"/>
      <c r="CD651" s="147"/>
      <c r="CE651" s="147"/>
      <c r="CF651" s="147"/>
      <c r="CG651" s="147"/>
      <c r="CH651" s="147"/>
      <c r="CI651" s="147"/>
      <c r="CJ651" s="147"/>
      <c r="CK651" s="147"/>
      <c r="CL651" s="147"/>
      <c r="CM651" s="147"/>
      <c r="CN651" s="147"/>
      <c r="CO651" s="147"/>
      <c r="CP651" s="147"/>
      <c r="CQ651" s="147"/>
      <c r="CR651" s="147"/>
      <c r="CS651" s="147"/>
      <c r="CT651" s="147"/>
      <c r="CU651" s="147"/>
      <c r="CV651" s="147"/>
      <c r="CW651" s="147"/>
      <c r="CX651" s="147"/>
      <c r="CY651" s="147"/>
      <c r="CZ651" s="147"/>
      <c r="DA651" s="147"/>
      <c r="DB651" s="147"/>
      <c r="DC651" s="147"/>
      <c r="DD651" s="147"/>
      <c r="DE651" s="147"/>
      <c r="DF651" s="147"/>
      <c r="DG651" s="147"/>
      <c r="DH651" s="147"/>
      <c r="DI651" s="147"/>
      <c r="DJ651" s="147"/>
      <c r="DK651" s="147"/>
      <c r="DL651" s="147"/>
      <c r="DM651" s="147"/>
      <c r="DN651" s="147"/>
      <c r="DO651" s="147"/>
      <c r="DP651" s="147"/>
      <c r="DQ651" s="147"/>
      <c r="DR651" s="147"/>
      <c r="DS651" s="147"/>
      <c r="DT651" s="147"/>
      <c r="DU651" s="147"/>
      <c r="DV651" s="147"/>
      <c r="DW651" s="147"/>
      <c r="DX651" s="147"/>
      <c r="DY651" s="147"/>
      <c r="DZ651" s="147"/>
      <c r="EA651" s="147"/>
      <c r="EB651" s="147"/>
      <c r="EC651" s="147"/>
      <c r="ED651" s="147"/>
      <c r="EH651" s="168">
        <v>20</v>
      </c>
      <c r="EI651" s="22" t="str">
        <f>EI619</f>
        <v>Lake Side 1</v>
      </c>
      <c r="EP651" s="134"/>
      <c r="ER651" s="31" t="str">
        <f>IF($C$213=C651,$ER$213,"Row mis-match")</f>
        <v xml:space="preserve"> - </v>
      </c>
    </row>
    <row r="652" spans="1:148" hidden="1">
      <c r="C652" s="23" t="str">
        <f t="shared" si="192"/>
        <v>Lake Side 2</v>
      </c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7"/>
      <c r="BL652" s="147"/>
      <c r="BM652" s="147"/>
      <c r="BN652" s="147"/>
      <c r="BO652" s="147"/>
      <c r="BP652" s="147"/>
      <c r="BQ652" s="147"/>
      <c r="BR652" s="147"/>
      <c r="BS652" s="147"/>
      <c r="BT652" s="147"/>
      <c r="BU652" s="147"/>
      <c r="BV652" s="147"/>
      <c r="BW652" s="147"/>
      <c r="BX652" s="147"/>
      <c r="BY652" s="147"/>
      <c r="BZ652" s="147"/>
      <c r="CA652" s="147"/>
      <c r="CB652" s="147"/>
      <c r="CC652" s="147"/>
      <c r="CD652" s="147"/>
      <c r="CE652" s="147"/>
      <c r="CF652" s="147"/>
      <c r="CG652" s="147"/>
      <c r="CH652" s="147"/>
      <c r="CI652" s="147"/>
      <c r="CJ652" s="147"/>
      <c r="CK652" s="147"/>
      <c r="CL652" s="147"/>
      <c r="CM652" s="147"/>
      <c r="CN652" s="147"/>
      <c r="CO652" s="147"/>
      <c r="CP652" s="147"/>
      <c r="CQ652" s="147"/>
      <c r="CR652" s="147"/>
      <c r="CS652" s="147"/>
      <c r="CT652" s="147"/>
      <c r="CU652" s="147"/>
      <c r="CV652" s="147"/>
      <c r="CW652" s="147"/>
      <c r="CX652" s="147"/>
      <c r="CY652" s="147"/>
      <c r="CZ652" s="147"/>
      <c r="DA652" s="147"/>
      <c r="DB652" s="147"/>
      <c r="DC652" s="147"/>
      <c r="DD652" s="147"/>
      <c r="DE652" s="147"/>
      <c r="DF652" s="147"/>
      <c r="DG652" s="147"/>
      <c r="DH652" s="147"/>
      <c r="DI652" s="147"/>
      <c r="DJ652" s="147"/>
      <c r="DK652" s="147"/>
      <c r="DL652" s="147"/>
      <c r="DM652" s="147"/>
      <c r="DN652" s="147"/>
      <c r="DO652" s="147"/>
      <c r="DP652" s="147"/>
      <c r="DQ652" s="147"/>
      <c r="DR652" s="147"/>
      <c r="DS652" s="147"/>
      <c r="DT652" s="147"/>
      <c r="DU652" s="147"/>
      <c r="DV652" s="147"/>
      <c r="DW652" s="147"/>
      <c r="DX652" s="147"/>
      <c r="DY652" s="147"/>
      <c r="DZ652" s="147"/>
      <c r="EA652" s="147"/>
      <c r="EB652" s="147"/>
      <c r="EC652" s="147"/>
      <c r="ED652" s="147"/>
      <c r="EH652" s="168">
        <v>21</v>
      </c>
      <c r="EI652" s="22" t="str">
        <f>EI620</f>
        <v>Lake Side 2</v>
      </c>
      <c r="EP652" s="134"/>
      <c r="ER652" s="31" t="str">
        <f>IF($C$214=C652,$ER$213,"Row mis-match")</f>
        <v xml:space="preserve"> - </v>
      </c>
    </row>
    <row r="653" spans="1:148" hidden="1">
      <c r="C653" s="23" t="str">
        <f t="shared" si="192"/>
        <v>Naughton - Gas</v>
      </c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  <c r="BM653" s="147"/>
      <c r="BN653" s="147"/>
      <c r="BO653" s="147"/>
      <c r="BP653" s="147"/>
      <c r="BQ653" s="147"/>
      <c r="BR653" s="147"/>
      <c r="BS653" s="147"/>
      <c r="BT653" s="147"/>
      <c r="BU653" s="147"/>
      <c r="BV653" s="147"/>
      <c r="BW653" s="147"/>
      <c r="BX653" s="147"/>
      <c r="BY653" s="147"/>
      <c r="BZ653" s="147"/>
      <c r="CA653" s="147"/>
      <c r="CB653" s="147"/>
      <c r="CC653" s="147"/>
      <c r="CD653" s="147"/>
      <c r="CE653" s="147"/>
      <c r="CF653" s="147"/>
      <c r="CG653" s="147"/>
      <c r="CH653" s="147"/>
      <c r="CI653" s="147"/>
      <c r="CJ653" s="147"/>
      <c r="CK653" s="147"/>
      <c r="CL653" s="147"/>
      <c r="CM653" s="147"/>
      <c r="CN653" s="147"/>
      <c r="CO653" s="147"/>
      <c r="CP653" s="147"/>
      <c r="CQ653" s="147"/>
      <c r="CR653" s="147"/>
      <c r="CS653" s="147"/>
      <c r="CT653" s="147"/>
      <c r="CU653" s="147"/>
      <c r="CV653" s="147"/>
      <c r="CW653" s="147"/>
      <c r="CX653" s="147"/>
      <c r="CY653" s="147"/>
      <c r="CZ653" s="147"/>
      <c r="DA653" s="147"/>
      <c r="DB653" s="147"/>
      <c r="DC653" s="147"/>
      <c r="DD653" s="147"/>
      <c r="DE653" s="147"/>
      <c r="DF653" s="147"/>
      <c r="DG653" s="147"/>
      <c r="DH653" s="147"/>
      <c r="DI653" s="147"/>
      <c r="DJ653" s="147"/>
      <c r="DK653" s="147"/>
      <c r="DL653" s="147"/>
      <c r="DM653" s="147"/>
      <c r="DN653" s="147"/>
      <c r="DO653" s="147"/>
      <c r="DP653" s="147"/>
      <c r="DQ653" s="147"/>
      <c r="DR653" s="147"/>
      <c r="DS653" s="147"/>
      <c r="DT653" s="147"/>
      <c r="DU653" s="147"/>
      <c r="DV653" s="147"/>
      <c r="DW653" s="147"/>
      <c r="DX653" s="147"/>
      <c r="DY653" s="147"/>
      <c r="DZ653" s="147"/>
      <c r="EA653" s="147"/>
      <c r="EB653" s="147"/>
      <c r="EC653" s="147"/>
      <c r="ED653" s="147"/>
      <c r="EH653" s="168">
        <v>23</v>
      </c>
      <c r="EI653" s="22" t="str">
        <f>EI621</f>
        <v>Naughton - Gas</v>
      </c>
      <c r="EP653" s="134"/>
      <c r="ER653" s="31" t="str">
        <f>IF($C$215=C653,$ER$215,"Row mis-match")</f>
        <v xml:space="preserve"> - </v>
      </c>
    </row>
    <row r="654" spans="1:148" hidden="1"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7"/>
      <c r="BL654" s="147"/>
      <c r="BM654" s="147"/>
      <c r="BN654" s="147"/>
      <c r="BO654" s="147"/>
      <c r="BP654" s="147"/>
      <c r="BQ654" s="147"/>
      <c r="BR654" s="147"/>
      <c r="BS654" s="147"/>
      <c r="BT654" s="147"/>
      <c r="BU654" s="147"/>
      <c r="BV654" s="147"/>
      <c r="BW654" s="147"/>
      <c r="BX654" s="147"/>
      <c r="BY654" s="147"/>
      <c r="BZ654" s="147"/>
      <c r="CA654" s="147"/>
      <c r="CB654" s="147"/>
      <c r="CC654" s="147"/>
      <c r="CD654" s="147"/>
      <c r="CE654" s="147"/>
      <c r="CF654" s="147"/>
      <c r="CG654" s="147"/>
      <c r="CH654" s="147"/>
      <c r="CI654" s="147"/>
      <c r="CJ654" s="147"/>
      <c r="CK654" s="147"/>
      <c r="CL654" s="147"/>
      <c r="CM654" s="147"/>
      <c r="CN654" s="147"/>
      <c r="CO654" s="147"/>
      <c r="CP654" s="147"/>
      <c r="CQ654" s="147"/>
      <c r="CR654" s="147"/>
      <c r="CS654" s="147"/>
      <c r="CT654" s="147"/>
      <c r="CU654" s="147"/>
      <c r="CV654" s="147"/>
      <c r="CW654" s="147"/>
      <c r="CX654" s="147"/>
      <c r="CY654" s="147"/>
      <c r="CZ654" s="147"/>
      <c r="DA654" s="147"/>
      <c r="DB654" s="147"/>
      <c r="DC654" s="147"/>
      <c r="DD654" s="147"/>
      <c r="DE654" s="147"/>
      <c r="DF654" s="147"/>
      <c r="DG654" s="147"/>
      <c r="DH654" s="147"/>
      <c r="DI654" s="147"/>
      <c r="DJ654" s="147"/>
      <c r="DK654" s="147"/>
      <c r="DL654" s="147"/>
      <c r="DM654" s="147"/>
      <c r="DN654" s="147"/>
      <c r="DO654" s="147"/>
      <c r="DP654" s="147"/>
      <c r="DQ654" s="147"/>
      <c r="DR654" s="147"/>
      <c r="DS654" s="147"/>
      <c r="DT654" s="147"/>
      <c r="DU654" s="147"/>
      <c r="DV654" s="147"/>
      <c r="DW654" s="147"/>
      <c r="DX654" s="147"/>
      <c r="DY654" s="147"/>
      <c r="DZ654" s="147"/>
      <c r="EA654" s="147"/>
      <c r="EB654" s="147"/>
      <c r="EC654" s="147"/>
      <c r="ED654" s="147"/>
      <c r="EH654" s="168"/>
      <c r="EP654" s="134"/>
      <c r="ER654" s="22"/>
    </row>
    <row r="655" spans="1:148" s="22" customFormat="1" hidden="1">
      <c r="A655" s="3"/>
      <c r="B655" s="23"/>
      <c r="C655" s="23" t="str">
        <f t="shared" ref="C655:C660" si="194">$C239</f>
        <v>IRP15 - 423 MW CCCT - Wyo NE</v>
      </c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  <c r="BM655" s="147"/>
      <c r="BN655" s="147"/>
      <c r="BO655" s="147"/>
      <c r="BP655" s="147"/>
      <c r="BQ655" s="147"/>
      <c r="BR655" s="147"/>
      <c r="BS655" s="147"/>
      <c r="BT655" s="147"/>
      <c r="BU655" s="147"/>
      <c r="BV655" s="147"/>
      <c r="BW655" s="147"/>
      <c r="BX655" s="147"/>
      <c r="BY655" s="147"/>
      <c r="BZ655" s="147"/>
      <c r="CA655" s="147"/>
      <c r="CB655" s="147"/>
      <c r="CC655" s="147"/>
      <c r="CD655" s="147"/>
      <c r="CE655" s="147"/>
      <c r="CF655" s="147"/>
      <c r="CG655" s="147"/>
      <c r="CH655" s="147"/>
      <c r="CI655" s="147"/>
      <c r="CJ655" s="147"/>
      <c r="CK655" s="147"/>
      <c r="CL655" s="147"/>
      <c r="CM655" s="147"/>
      <c r="CN655" s="147"/>
      <c r="CO655" s="147"/>
      <c r="CP655" s="147"/>
      <c r="CQ655" s="147"/>
      <c r="CR655" s="147"/>
      <c r="CS655" s="147"/>
      <c r="CT655" s="147"/>
      <c r="CU655" s="147"/>
      <c r="CV655" s="147"/>
      <c r="CW655" s="147"/>
      <c r="CX655" s="147"/>
      <c r="CY655" s="147"/>
      <c r="CZ655" s="147"/>
      <c r="DA655" s="147"/>
      <c r="DB655" s="147"/>
      <c r="DC655" s="147"/>
      <c r="DD655" s="147"/>
      <c r="DE655" s="147"/>
      <c r="DF655" s="147"/>
      <c r="DG655" s="147"/>
      <c r="DH655" s="147"/>
      <c r="DI655" s="147"/>
      <c r="DJ655" s="147"/>
      <c r="DK655" s="147"/>
      <c r="DL655" s="147"/>
      <c r="DM655" s="147"/>
      <c r="DN655" s="147"/>
      <c r="DO655" s="147"/>
      <c r="DP655" s="147"/>
      <c r="DQ655" s="147"/>
      <c r="DR655" s="147"/>
      <c r="DS655" s="147"/>
      <c r="DT655" s="147"/>
      <c r="DU655" s="147"/>
      <c r="DV655" s="147"/>
      <c r="DW655" s="147"/>
      <c r="DX655" s="147"/>
      <c r="DY655" s="147"/>
      <c r="DZ655" s="147"/>
      <c r="EA655" s="147"/>
      <c r="EB655" s="147"/>
      <c r="EC655" s="147"/>
      <c r="ED655" s="147"/>
      <c r="EG655" s="107"/>
      <c r="EH655" s="168" t="e">
        <v>#N/A</v>
      </c>
      <c r="EI655" s="28" t="str">
        <f t="shared" ref="EI655:EI660" si="195">$EI239</f>
        <v>IRP15 - 423 MW CCCT - Wyo NE</v>
      </c>
      <c r="EP655" s="134"/>
      <c r="ER655" s="31" t="str">
        <f>IF($C$514=C655,$ER$514,"Row mis-match")</f>
        <v>Hide Row</v>
      </c>
    </row>
    <row r="656" spans="1:148" s="22" customFormat="1" hidden="1">
      <c r="A656" s="3"/>
      <c r="B656" s="23"/>
      <c r="C656" s="23" t="str">
        <f t="shared" si="194"/>
        <v>IRP15 - 423 MW CCCT - Clvr 1</v>
      </c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47"/>
      <c r="BN656" s="147"/>
      <c r="BO656" s="147"/>
      <c r="BP656" s="147"/>
      <c r="BQ656" s="147"/>
      <c r="BR656" s="147"/>
      <c r="BS656" s="147"/>
      <c r="BT656" s="147"/>
      <c r="BU656" s="147"/>
      <c r="BV656" s="147"/>
      <c r="BW656" s="147"/>
      <c r="BX656" s="147"/>
      <c r="BY656" s="147"/>
      <c r="BZ656" s="147"/>
      <c r="CA656" s="147"/>
      <c r="CB656" s="147"/>
      <c r="CC656" s="147"/>
      <c r="CD656" s="147"/>
      <c r="CE656" s="147"/>
      <c r="CF656" s="147"/>
      <c r="CG656" s="147"/>
      <c r="CH656" s="147"/>
      <c r="CI656" s="147"/>
      <c r="CJ656" s="147"/>
      <c r="CK656" s="147"/>
      <c r="CL656" s="147"/>
      <c r="CM656" s="147"/>
      <c r="CN656" s="147"/>
      <c r="CO656" s="147"/>
      <c r="CP656" s="147"/>
      <c r="CQ656" s="147"/>
      <c r="CR656" s="147"/>
      <c r="CS656" s="147"/>
      <c r="CT656" s="147"/>
      <c r="CU656" s="147"/>
      <c r="CV656" s="147"/>
      <c r="CW656" s="147"/>
      <c r="CX656" s="147"/>
      <c r="CY656" s="147"/>
      <c r="CZ656" s="147"/>
      <c r="DA656" s="147"/>
      <c r="DB656" s="147"/>
      <c r="DC656" s="147"/>
      <c r="DD656" s="147"/>
      <c r="DE656" s="147"/>
      <c r="DF656" s="147"/>
      <c r="DG656" s="147"/>
      <c r="DH656" s="147"/>
      <c r="DI656" s="147"/>
      <c r="DJ656" s="147"/>
      <c r="DK656" s="147"/>
      <c r="DL656" s="147"/>
      <c r="DM656" s="147"/>
      <c r="DN656" s="147"/>
      <c r="DO656" s="147"/>
      <c r="DP656" s="147"/>
      <c r="DQ656" s="147"/>
      <c r="DR656" s="147"/>
      <c r="DS656" s="147"/>
      <c r="DT656" s="147"/>
      <c r="DU656" s="147"/>
      <c r="DV656" s="147"/>
      <c r="DW656" s="147"/>
      <c r="DX656" s="147"/>
      <c r="DY656" s="147"/>
      <c r="DZ656" s="147"/>
      <c r="EA656" s="147"/>
      <c r="EB656" s="147"/>
      <c r="EC656" s="147"/>
      <c r="ED656" s="147"/>
      <c r="EG656" s="107"/>
      <c r="EH656" s="168" t="e">
        <v>#N/A</v>
      </c>
      <c r="EI656" s="28" t="str">
        <f t="shared" si="195"/>
        <v>IRP15 - 423 MW CCCT - Clvr 1</v>
      </c>
      <c r="EP656" s="134"/>
      <c r="ER656" s="31" t="str">
        <f>IF($C$515=C656,$ER$515,"Row mis-match")</f>
        <v>Hide Row</v>
      </c>
    </row>
    <row r="657" spans="1:148" s="22" customFormat="1" hidden="1">
      <c r="A657" s="3"/>
      <c r="B657" s="23"/>
      <c r="C657" s="23" t="str">
        <f t="shared" si="194"/>
        <v>IRP15 - 423 MW CCCT - Clvr 2</v>
      </c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7"/>
      <c r="BN657" s="147"/>
      <c r="BO657" s="147"/>
      <c r="BP657" s="147"/>
      <c r="BQ657" s="147"/>
      <c r="BR657" s="147"/>
      <c r="BS657" s="147"/>
      <c r="BT657" s="147"/>
      <c r="BU657" s="147"/>
      <c r="BV657" s="147"/>
      <c r="BW657" s="147"/>
      <c r="BX657" s="147"/>
      <c r="BY657" s="147"/>
      <c r="BZ657" s="147"/>
      <c r="CA657" s="147"/>
      <c r="CB657" s="147"/>
      <c r="CC657" s="147"/>
      <c r="CD657" s="147"/>
      <c r="CE657" s="147"/>
      <c r="CF657" s="147"/>
      <c r="CG657" s="147"/>
      <c r="CH657" s="147"/>
      <c r="CI657" s="147"/>
      <c r="CJ657" s="147"/>
      <c r="CK657" s="147"/>
      <c r="CL657" s="147"/>
      <c r="CM657" s="147"/>
      <c r="CN657" s="147"/>
      <c r="CO657" s="147"/>
      <c r="CP657" s="147"/>
      <c r="CQ657" s="147"/>
      <c r="CR657" s="147"/>
      <c r="CS657" s="147"/>
      <c r="CT657" s="147"/>
      <c r="CU657" s="147"/>
      <c r="CV657" s="147"/>
      <c r="CW657" s="147"/>
      <c r="CX657" s="147"/>
      <c r="CY657" s="147"/>
      <c r="CZ657" s="147"/>
      <c r="DA657" s="147"/>
      <c r="DB657" s="147"/>
      <c r="DC657" s="147"/>
      <c r="DD657" s="147"/>
      <c r="DE657" s="147"/>
      <c r="DF657" s="147"/>
      <c r="DG657" s="147"/>
      <c r="DH657" s="147"/>
      <c r="DI657" s="147"/>
      <c r="DJ657" s="147"/>
      <c r="DK657" s="147"/>
      <c r="DL657" s="147"/>
      <c r="DM657" s="147"/>
      <c r="DN657" s="147"/>
      <c r="DO657" s="147"/>
      <c r="DP657" s="147"/>
      <c r="DQ657" s="147"/>
      <c r="DR657" s="147"/>
      <c r="DS657" s="147"/>
      <c r="DT657" s="147"/>
      <c r="DU657" s="147"/>
      <c r="DV657" s="147"/>
      <c r="DW657" s="147"/>
      <c r="DX657" s="147"/>
      <c r="DY657" s="147"/>
      <c r="DZ657" s="147"/>
      <c r="EA657" s="147"/>
      <c r="EB657" s="147"/>
      <c r="EC657" s="147"/>
      <c r="ED657" s="147"/>
      <c r="EG657" s="107"/>
      <c r="EH657" s="168" t="e">
        <v>#N/A</v>
      </c>
      <c r="EI657" s="28" t="str">
        <f t="shared" si="195"/>
        <v>IRP15 - 423 MW CCCT - Clvr 2</v>
      </c>
      <c r="EP657" s="134"/>
      <c r="ER657" s="31" t="str">
        <f>IF($C$516=C657,$ER$516,"Row mis-match")</f>
        <v>Hide Row</v>
      </c>
    </row>
    <row r="658" spans="1:148" s="22" customFormat="1" hidden="1">
      <c r="A658" s="3"/>
      <c r="B658" s="23"/>
      <c r="C658" s="23" t="str">
        <f t="shared" si="194"/>
        <v>IRP15 - 313 MW CCCT - Wyo NE</v>
      </c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7"/>
      <c r="BN658" s="147"/>
      <c r="BO658" s="147"/>
      <c r="BP658" s="147"/>
      <c r="BQ658" s="147"/>
      <c r="BR658" s="147"/>
      <c r="BS658" s="147"/>
      <c r="BT658" s="147"/>
      <c r="BU658" s="147"/>
      <c r="BV658" s="147"/>
      <c r="BW658" s="147"/>
      <c r="BX658" s="147"/>
      <c r="BY658" s="147"/>
      <c r="BZ658" s="147"/>
      <c r="CA658" s="147"/>
      <c r="CB658" s="147"/>
      <c r="CC658" s="147"/>
      <c r="CD658" s="147"/>
      <c r="CE658" s="147"/>
      <c r="CF658" s="147"/>
      <c r="CG658" s="147"/>
      <c r="CH658" s="147"/>
      <c r="CI658" s="147"/>
      <c r="CJ658" s="147"/>
      <c r="CK658" s="147"/>
      <c r="CL658" s="147"/>
      <c r="CM658" s="147"/>
      <c r="CN658" s="147"/>
      <c r="CO658" s="147"/>
      <c r="CP658" s="147"/>
      <c r="CQ658" s="147"/>
      <c r="CR658" s="147"/>
      <c r="CS658" s="147"/>
      <c r="CT658" s="147"/>
      <c r="CU658" s="147"/>
      <c r="CV658" s="147"/>
      <c r="CW658" s="147"/>
      <c r="CX658" s="147"/>
      <c r="CY658" s="147"/>
      <c r="CZ658" s="147"/>
      <c r="DA658" s="147"/>
      <c r="DB658" s="147"/>
      <c r="DC658" s="147"/>
      <c r="DD658" s="147"/>
      <c r="DE658" s="147"/>
      <c r="DF658" s="147"/>
      <c r="DG658" s="147"/>
      <c r="DH658" s="147"/>
      <c r="DI658" s="147"/>
      <c r="DJ658" s="147"/>
      <c r="DK658" s="147"/>
      <c r="DL658" s="147"/>
      <c r="DM658" s="147"/>
      <c r="DN658" s="147"/>
      <c r="DO658" s="147"/>
      <c r="DP658" s="147"/>
      <c r="DQ658" s="147"/>
      <c r="DR658" s="147"/>
      <c r="DS658" s="147"/>
      <c r="DT658" s="147"/>
      <c r="DU658" s="147"/>
      <c r="DV658" s="147"/>
      <c r="DW658" s="147"/>
      <c r="DX658" s="147"/>
      <c r="DY658" s="147"/>
      <c r="DZ658" s="147"/>
      <c r="EA658" s="147"/>
      <c r="EB658" s="147"/>
      <c r="EC658" s="147"/>
      <c r="ED658" s="147"/>
      <c r="EG658" s="107"/>
      <c r="EH658" s="168">
        <v>16</v>
      </c>
      <c r="EI658" s="28" t="str">
        <f t="shared" si="195"/>
        <v>IRP15 - 313 MW CCCT - Wyo NE</v>
      </c>
      <c r="EP658" s="134"/>
      <c r="ER658" s="31" t="str">
        <f>IF($C$517=C658,$ER$517,"Row mis-match")</f>
        <v xml:space="preserve"> - </v>
      </c>
    </row>
    <row r="659" spans="1:148" s="22" customFormat="1" hidden="1">
      <c r="A659" s="3"/>
      <c r="B659" s="23"/>
      <c r="C659" s="23" t="str">
        <f t="shared" si="194"/>
        <v>IRP15 - 635 MW CCCT - UT N 1</v>
      </c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7"/>
      <c r="BN659" s="147"/>
      <c r="BO659" s="147"/>
      <c r="BP659" s="147"/>
      <c r="BQ659" s="147"/>
      <c r="BR659" s="147"/>
      <c r="BS659" s="147"/>
      <c r="BT659" s="147"/>
      <c r="BU659" s="147"/>
      <c r="BV659" s="147"/>
      <c r="BW659" s="147"/>
      <c r="BX659" s="147"/>
      <c r="BY659" s="147"/>
      <c r="BZ659" s="147"/>
      <c r="CA659" s="147"/>
      <c r="CB659" s="147"/>
      <c r="CC659" s="147"/>
      <c r="CD659" s="147"/>
      <c r="CE659" s="147"/>
      <c r="CF659" s="147"/>
      <c r="CG659" s="147"/>
      <c r="CH659" s="147"/>
      <c r="CI659" s="147"/>
      <c r="CJ659" s="147"/>
      <c r="CK659" s="147"/>
      <c r="CL659" s="147"/>
      <c r="CM659" s="147"/>
      <c r="CN659" s="147"/>
      <c r="CO659" s="147"/>
      <c r="CP659" s="147"/>
      <c r="CQ659" s="147"/>
      <c r="CR659" s="147"/>
      <c r="CS659" s="147"/>
      <c r="CT659" s="147"/>
      <c r="CU659" s="147"/>
      <c r="CV659" s="147"/>
      <c r="CW659" s="147"/>
      <c r="CX659" s="147"/>
      <c r="CY659" s="147"/>
      <c r="CZ659" s="147"/>
      <c r="DA659" s="147"/>
      <c r="DB659" s="147"/>
      <c r="DC659" s="147"/>
      <c r="DD659" s="147"/>
      <c r="DE659" s="147"/>
      <c r="DF659" s="147"/>
      <c r="DG659" s="147"/>
      <c r="DH659" s="147"/>
      <c r="DI659" s="147"/>
      <c r="DJ659" s="147"/>
      <c r="DK659" s="147"/>
      <c r="DL659" s="147"/>
      <c r="DM659" s="147"/>
      <c r="DN659" s="147"/>
      <c r="DO659" s="147"/>
      <c r="DP659" s="147"/>
      <c r="DQ659" s="147"/>
      <c r="DR659" s="147"/>
      <c r="DS659" s="147"/>
      <c r="DT659" s="147"/>
      <c r="DU659" s="147"/>
      <c r="DV659" s="147"/>
      <c r="DW659" s="147"/>
      <c r="DX659" s="147"/>
      <c r="DY659" s="147"/>
      <c r="DZ659" s="147"/>
      <c r="EA659" s="147"/>
      <c r="EB659" s="147"/>
      <c r="EC659" s="147"/>
      <c r="ED659" s="147"/>
      <c r="EG659" s="107"/>
      <c r="EH659" s="168">
        <v>17</v>
      </c>
      <c r="EI659" s="28" t="str">
        <f t="shared" si="195"/>
        <v>IRP15 - 635 MW CCCT - UT N 1</v>
      </c>
      <c r="EP659" s="134"/>
      <c r="ER659" s="31" t="str">
        <f t="shared" ref="ER659" si="196">IF($C$518=C659,$ER$518,"Row mis-match")</f>
        <v xml:space="preserve"> - </v>
      </c>
    </row>
    <row r="660" spans="1:148" s="22" customFormat="1" hidden="1">
      <c r="A660" s="3"/>
      <c r="B660" s="23"/>
      <c r="C660" s="23" t="str">
        <f t="shared" si="194"/>
        <v>IRP15 - 635 MW CCCT - UT N 2</v>
      </c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7"/>
      <c r="BN660" s="147"/>
      <c r="BO660" s="147"/>
      <c r="BP660" s="147"/>
      <c r="BQ660" s="147"/>
      <c r="BR660" s="147"/>
      <c r="BS660" s="147"/>
      <c r="BT660" s="147"/>
      <c r="BU660" s="147"/>
      <c r="BV660" s="147"/>
      <c r="BW660" s="147"/>
      <c r="BX660" s="147"/>
      <c r="BY660" s="147"/>
      <c r="BZ660" s="147"/>
      <c r="CA660" s="147"/>
      <c r="CB660" s="147"/>
      <c r="CC660" s="147"/>
      <c r="CD660" s="147"/>
      <c r="CE660" s="147"/>
      <c r="CF660" s="147"/>
      <c r="CG660" s="147"/>
      <c r="CH660" s="147"/>
      <c r="CI660" s="147"/>
      <c r="CJ660" s="147"/>
      <c r="CK660" s="147"/>
      <c r="CL660" s="147"/>
      <c r="CM660" s="147"/>
      <c r="CN660" s="147"/>
      <c r="CO660" s="147"/>
      <c r="CP660" s="147"/>
      <c r="CQ660" s="147"/>
      <c r="CR660" s="147"/>
      <c r="CS660" s="147"/>
      <c r="CT660" s="147"/>
      <c r="CU660" s="147"/>
      <c r="CV660" s="147"/>
      <c r="CW660" s="147"/>
      <c r="CX660" s="147"/>
      <c r="CY660" s="147"/>
      <c r="CZ660" s="147"/>
      <c r="DA660" s="147"/>
      <c r="DB660" s="147"/>
      <c r="DC660" s="147"/>
      <c r="DD660" s="147"/>
      <c r="DE660" s="147"/>
      <c r="DF660" s="147"/>
      <c r="DG660" s="147"/>
      <c r="DH660" s="147"/>
      <c r="DI660" s="147"/>
      <c r="DJ660" s="147"/>
      <c r="DK660" s="147"/>
      <c r="DL660" s="147"/>
      <c r="DM660" s="147"/>
      <c r="DN660" s="147"/>
      <c r="DO660" s="147"/>
      <c r="DP660" s="147"/>
      <c r="DQ660" s="147"/>
      <c r="DR660" s="147"/>
      <c r="DS660" s="147"/>
      <c r="DT660" s="147"/>
      <c r="DU660" s="147"/>
      <c r="DV660" s="147"/>
      <c r="DW660" s="147"/>
      <c r="DX660" s="147"/>
      <c r="DY660" s="147"/>
      <c r="DZ660" s="147"/>
      <c r="EA660" s="147"/>
      <c r="EB660" s="147"/>
      <c r="EC660" s="147"/>
      <c r="ED660" s="147"/>
      <c r="EG660" s="107"/>
      <c r="EH660" s="168">
        <v>18</v>
      </c>
      <c r="EI660" s="28" t="str">
        <f t="shared" si="195"/>
        <v>IRP15 - 635 MW CCCT - UT N 2</v>
      </c>
      <c r="EP660" s="134"/>
      <c r="ER660" s="31" t="str">
        <f>IF($C$519=C660,$ER$519,"Row mis-match")</f>
        <v xml:space="preserve"> - </v>
      </c>
    </row>
    <row r="661" spans="1:148" s="22" customFormat="1" hidden="1">
      <c r="A661" s="3"/>
      <c r="B661" s="23"/>
      <c r="C661" s="65"/>
      <c r="E661" s="112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12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12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12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12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12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12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12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12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12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12"/>
      <c r="EG661" s="112"/>
      <c r="EI661" s="28"/>
      <c r="EJ661" s="58"/>
      <c r="EK661" s="58"/>
      <c r="EL661" s="58"/>
      <c r="EM661" s="58"/>
      <c r="EN661" s="58"/>
      <c r="EP661" s="134"/>
      <c r="ER661" s="31" t="str">
        <f>IF(AND(ER655="Hide Row",ER656="Hide Row",ER657="Hide Row",ER658="Hide Row",ER659="Hide Row",ER660="Hide Row"),"Hide Row"," - ")</f>
        <v xml:space="preserve"> - </v>
      </c>
    </row>
    <row r="662" spans="1:148" s="117" customFormat="1" ht="15.75" hidden="1">
      <c r="A662" s="17" t="s">
        <v>517</v>
      </c>
      <c r="C662" s="118"/>
      <c r="D662" s="22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N662" s="119"/>
      <c r="AO662" s="119"/>
      <c r="AP662" s="119"/>
      <c r="AQ662" s="119"/>
      <c r="AR662" s="119"/>
      <c r="AS662" s="119"/>
      <c r="AT662" s="119"/>
      <c r="AU662" s="119"/>
      <c r="AV662" s="119"/>
      <c r="AW662" s="119"/>
      <c r="AX662" s="119"/>
      <c r="AY662" s="119"/>
      <c r="AZ662" s="119"/>
      <c r="BA662" s="119"/>
      <c r="BB662" s="119"/>
      <c r="BC662" s="119"/>
      <c r="BD662" s="119"/>
      <c r="BE662" s="119"/>
      <c r="BF662" s="119"/>
      <c r="BG662" s="119"/>
      <c r="BH662" s="119"/>
      <c r="BI662" s="119"/>
      <c r="BJ662" s="119"/>
      <c r="BK662" s="119"/>
      <c r="BL662" s="119"/>
      <c r="BM662" s="119"/>
      <c r="BN662" s="119"/>
      <c r="BO662" s="119"/>
      <c r="BP662" s="119"/>
      <c r="BQ662" s="119"/>
      <c r="BR662" s="119"/>
      <c r="BS662" s="119"/>
      <c r="BT662" s="119"/>
      <c r="BU662" s="119"/>
      <c r="BV662" s="119"/>
      <c r="BW662" s="119"/>
      <c r="BX662" s="119"/>
      <c r="BY662" s="119"/>
      <c r="BZ662" s="119"/>
      <c r="CA662" s="119"/>
      <c r="CB662" s="119"/>
      <c r="CC662" s="119"/>
      <c r="CD662" s="119"/>
      <c r="CE662" s="119"/>
      <c r="CF662" s="119"/>
      <c r="CG662" s="119"/>
      <c r="CH662" s="119"/>
      <c r="CI662" s="119"/>
      <c r="CJ662" s="119"/>
      <c r="CK662" s="119"/>
      <c r="CL662" s="119"/>
      <c r="CM662" s="119"/>
      <c r="CN662" s="119"/>
      <c r="CO662" s="119"/>
      <c r="CP662" s="119"/>
      <c r="CQ662" s="119"/>
      <c r="CR662" s="119"/>
      <c r="CS662" s="119"/>
      <c r="CT662" s="119"/>
      <c r="CU662" s="119"/>
      <c r="CV662" s="119"/>
      <c r="CW662" s="119"/>
      <c r="CX662" s="119"/>
      <c r="CY662" s="119"/>
      <c r="CZ662" s="119"/>
      <c r="DA662" s="119"/>
      <c r="DB662" s="119"/>
      <c r="DC662" s="119"/>
      <c r="DD662" s="119"/>
      <c r="DE662" s="119"/>
      <c r="DF662" s="119"/>
      <c r="DG662" s="119"/>
      <c r="DH662" s="119"/>
      <c r="DI662" s="119"/>
      <c r="DJ662" s="119"/>
      <c r="DK662" s="119"/>
      <c r="DL662" s="119"/>
      <c r="DM662" s="119"/>
      <c r="DN662" s="119"/>
      <c r="DO662" s="119"/>
      <c r="DP662" s="119"/>
      <c r="DQ662" s="119"/>
      <c r="DR662" s="119"/>
      <c r="DS662" s="119"/>
      <c r="DT662" s="119"/>
      <c r="DU662" s="119"/>
      <c r="DV662" s="119"/>
      <c r="DW662" s="119"/>
      <c r="DX662" s="119"/>
      <c r="DY662" s="119"/>
      <c r="DZ662" s="119"/>
      <c r="EA662" s="119"/>
      <c r="EB662" s="119"/>
      <c r="EC662" s="119"/>
      <c r="ED662" s="119"/>
      <c r="EF662" s="22"/>
      <c r="EG662" s="239"/>
      <c r="EP662" s="239"/>
      <c r="ER662" s="121"/>
    </row>
    <row r="663" spans="1:148" ht="15" hidden="1">
      <c r="C663" s="23" t="str">
        <f>C631</f>
        <v>Blundell</v>
      </c>
      <c r="E663" s="240"/>
      <c r="F663" s="240"/>
      <c r="G663" s="240"/>
      <c r="H663" s="240"/>
      <c r="I663" s="240"/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0"/>
      <c r="AO663" s="240"/>
      <c r="AP663" s="240"/>
      <c r="AQ663" s="240"/>
      <c r="AR663" s="240"/>
      <c r="AS663" s="240"/>
      <c r="AT663" s="240"/>
      <c r="AU663" s="240"/>
      <c r="AV663" s="240"/>
      <c r="AW663" s="240"/>
      <c r="AX663" s="240"/>
      <c r="AY663" s="240"/>
      <c r="AZ663" s="240"/>
      <c r="BA663" s="240"/>
      <c r="BB663" s="240"/>
      <c r="BC663" s="240"/>
      <c r="BD663" s="240"/>
      <c r="BE663" s="240"/>
      <c r="BF663" s="240"/>
      <c r="BG663" s="240"/>
      <c r="BH663" s="240"/>
      <c r="BI663" s="240"/>
      <c r="BJ663" s="240"/>
      <c r="BK663" s="240"/>
      <c r="BL663" s="240"/>
      <c r="BM663" s="240"/>
      <c r="BN663" s="240"/>
      <c r="BO663" s="240"/>
      <c r="BP663" s="240"/>
      <c r="BQ663" s="240"/>
      <c r="BR663" s="240"/>
      <c r="BS663" s="240"/>
      <c r="BT663" s="240"/>
      <c r="BU663" s="240"/>
      <c r="BV663" s="240"/>
      <c r="BW663" s="240"/>
      <c r="BX663" s="240"/>
      <c r="BY663" s="240"/>
      <c r="BZ663" s="240"/>
      <c r="CA663" s="240"/>
      <c r="CB663" s="240"/>
      <c r="CC663" s="240"/>
      <c r="CD663" s="240"/>
      <c r="CE663" s="240"/>
      <c r="CF663" s="240"/>
      <c r="CG663" s="240"/>
      <c r="CH663" s="240"/>
      <c r="CI663" s="240"/>
      <c r="CJ663" s="240"/>
      <c r="CK663" s="240"/>
      <c r="CL663" s="240"/>
      <c r="CM663" s="240"/>
      <c r="CN663" s="240"/>
      <c r="CO663" s="240"/>
      <c r="CP663" s="240"/>
      <c r="CQ663" s="240"/>
      <c r="CR663" s="240"/>
      <c r="CS663" s="240"/>
      <c r="CT663" s="240"/>
      <c r="CU663" s="240"/>
      <c r="CV663" s="240"/>
      <c r="CW663" s="240"/>
      <c r="CX663" s="240"/>
      <c r="CY663" s="240"/>
      <c r="CZ663" s="240"/>
      <c r="DA663" s="240"/>
      <c r="DB663" s="240"/>
      <c r="DC663" s="240"/>
      <c r="DD663" s="240"/>
      <c r="DE663" s="240"/>
      <c r="DF663" s="240"/>
      <c r="DG663" s="240"/>
      <c r="DH663" s="240"/>
      <c r="DI663" s="240"/>
      <c r="DJ663" s="240"/>
      <c r="DK663" s="240"/>
      <c r="DL663" s="240"/>
      <c r="DM663" s="240"/>
      <c r="DN663" s="240"/>
      <c r="DO663" s="240"/>
      <c r="DP663" s="240"/>
      <c r="DQ663" s="240"/>
      <c r="DR663" s="240"/>
      <c r="DS663" s="240"/>
      <c r="DT663" s="240"/>
      <c r="DU663" s="240"/>
      <c r="DV663" s="240"/>
      <c r="DW663" s="240"/>
      <c r="DX663" s="240"/>
      <c r="DY663" s="240"/>
      <c r="DZ663" s="240"/>
      <c r="EA663" s="240"/>
      <c r="EB663" s="240"/>
      <c r="EC663" s="240"/>
      <c r="ED663" s="240"/>
      <c r="EE663" s="125"/>
      <c r="EP663" s="134"/>
      <c r="ER663" s="121"/>
    </row>
    <row r="664" spans="1:148" ht="15" hidden="1"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  <c r="EC664" s="124"/>
      <c r="ED664" s="124"/>
      <c r="EE664" s="125"/>
      <c r="EP664" s="134"/>
      <c r="ER664" s="121"/>
    </row>
    <row r="665" spans="1:148" hidden="1">
      <c r="C665" s="23" t="str">
        <f t="shared" ref="C665:C675" si="197">C633</f>
        <v>Carbon</v>
      </c>
      <c r="E665" s="240"/>
      <c r="F665" s="240"/>
      <c r="G665" s="240"/>
      <c r="H665" s="240"/>
      <c r="I665" s="240"/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AH665" s="240"/>
      <c r="AI665" s="240"/>
      <c r="AJ665" s="240"/>
      <c r="AK665" s="240"/>
      <c r="AL665" s="240"/>
      <c r="AM665" s="240"/>
      <c r="AN665" s="240"/>
      <c r="AO665" s="240"/>
      <c r="AP665" s="240"/>
      <c r="AQ665" s="240"/>
      <c r="AR665" s="240"/>
      <c r="AS665" s="240"/>
      <c r="AT665" s="240"/>
      <c r="AU665" s="240"/>
      <c r="AV665" s="240"/>
      <c r="AW665" s="240"/>
      <c r="AX665" s="240"/>
      <c r="AY665" s="240"/>
      <c r="AZ665" s="240"/>
      <c r="BA665" s="240"/>
      <c r="BB665" s="240"/>
      <c r="BC665" s="240"/>
      <c r="BD665" s="240"/>
      <c r="BE665" s="240"/>
      <c r="BF665" s="240"/>
      <c r="BG665" s="240"/>
      <c r="BH665" s="240"/>
      <c r="BI665" s="240"/>
      <c r="BJ665" s="240"/>
      <c r="BK665" s="240"/>
      <c r="BL665" s="240"/>
      <c r="BM665" s="240"/>
      <c r="BN665" s="240"/>
      <c r="BO665" s="240"/>
      <c r="BP665" s="240"/>
      <c r="BQ665" s="240"/>
      <c r="BR665" s="240"/>
      <c r="BS665" s="240"/>
      <c r="BT665" s="240"/>
      <c r="BU665" s="240"/>
      <c r="BV665" s="240"/>
      <c r="BW665" s="240"/>
      <c r="BX665" s="240"/>
      <c r="BY665" s="240"/>
      <c r="BZ665" s="240"/>
      <c r="CA665" s="240"/>
      <c r="CB665" s="240"/>
      <c r="CC665" s="240"/>
      <c r="CD665" s="240"/>
      <c r="CE665" s="240"/>
      <c r="CF665" s="240"/>
      <c r="CG665" s="240"/>
      <c r="CH665" s="240"/>
      <c r="CI665" s="240"/>
      <c r="CJ665" s="240"/>
      <c r="CK665" s="240"/>
      <c r="CL665" s="240"/>
      <c r="CM665" s="240"/>
      <c r="CN665" s="240"/>
      <c r="CO665" s="240"/>
      <c r="CP665" s="240"/>
      <c r="CQ665" s="240"/>
      <c r="CR665" s="240"/>
      <c r="CS665" s="240"/>
      <c r="CT665" s="240"/>
      <c r="CU665" s="240"/>
      <c r="CV665" s="240"/>
      <c r="CW665" s="240"/>
      <c r="CX665" s="240"/>
      <c r="CY665" s="240"/>
      <c r="CZ665" s="240"/>
      <c r="DA665" s="240"/>
      <c r="DB665" s="240"/>
      <c r="DC665" s="240"/>
      <c r="DD665" s="240"/>
      <c r="DE665" s="240"/>
      <c r="DF665" s="240"/>
      <c r="DG665" s="240"/>
      <c r="DH665" s="240"/>
      <c r="DI665" s="240"/>
      <c r="DJ665" s="240"/>
      <c r="DK665" s="240"/>
      <c r="DL665" s="240"/>
      <c r="DM665" s="240"/>
      <c r="DN665" s="240"/>
      <c r="DO665" s="240"/>
      <c r="DP665" s="240"/>
      <c r="DQ665" s="240"/>
      <c r="DR665" s="240"/>
      <c r="DS665" s="240"/>
      <c r="DT665" s="240"/>
      <c r="DU665" s="240"/>
      <c r="DV665" s="240"/>
      <c r="DW665" s="240"/>
      <c r="DX665" s="240"/>
      <c r="DY665" s="240"/>
      <c r="DZ665" s="240"/>
      <c r="EA665" s="240"/>
      <c r="EB665" s="240"/>
      <c r="EC665" s="240"/>
      <c r="ED665" s="240"/>
      <c r="EE665" s="125"/>
      <c r="EP665" s="134"/>
      <c r="ER665" s="31" t="str">
        <f>IF($C$192=C665,$ER$192,"Row mis-match")</f>
        <v xml:space="preserve"> - </v>
      </c>
    </row>
    <row r="666" spans="1:148" hidden="1">
      <c r="C666" s="23" t="str">
        <f t="shared" si="197"/>
        <v>Cholla</v>
      </c>
      <c r="E666" s="240"/>
      <c r="F666" s="240"/>
      <c r="G666" s="240"/>
      <c r="H666" s="240"/>
      <c r="I666" s="240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0"/>
      <c r="BN666" s="240"/>
      <c r="BO666" s="240"/>
      <c r="BP666" s="240"/>
      <c r="BQ666" s="240"/>
      <c r="BR666" s="240"/>
      <c r="BS666" s="240"/>
      <c r="BT666" s="240"/>
      <c r="BU666" s="240"/>
      <c r="BV666" s="240"/>
      <c r="BW666" s="240"/>
      <c r="BX666" s="240"/>
      <c r="BY666" s="240"/>
      <c r="BZ666" s="240"/>
      <c r="CA666" s="240"/>
      <c r="CB666" s="240"/>
      <c r="CC666" s="240"/>
      <c r="CD666" s="240"/>
      <c r="CE666" s="240"/>
      <c r="CF666" s="240"/>
      <c r="CG666" s="240"/>
      <c r="CH666" s="240"/>
      <c r="CI666" s="240"/>
      <c r="CJ666" s="240"/>
      <c r="CK666" s="240"/>
      <c r="CL666" s="240"/>
      <c r="CM666" s="240"/>
      <c r="CN666" s="240"/>
      <c r="CO666" s="240"/>
      <c r="CP666" s="240"/>
      <c r="CQ666" s="240"/>
      <c r="CR666" s="240"/>
      <c r="CS666" s="240"/>
      <c r="CT666" s="240"/>
      <c r="CU666" s="240"/>
      <c r="CV666" s="240"/>
      <c r="CW666" s="240"/>
      <c r="CX666" s="240"/>
      <c r="CY666" s="240"/>
      <c r="CZ666" s="240"/>
      <c r="DA666" s="240"/>
      <c r="DB666" s="240"/>
      <c r="DC666" s="240"/>
      <c r="DD666" s="240"/>
      <c r="DE666" s="240"/>
      <c r="DF666" s="240"/>
      <c r="DG666" s="240"/>
      <c r="DH666" s="240"/>
      <c r="DI666" s="240"/>
      <c r="DJ666" s="240"/>
      <c r="DK666" s="240"/>
      <c r="DL666" s="240"/>
      <c r="DM666" s="240"/>
      <c r="DN666" s="240"/>
      <c r="DO666" s="240"/>
      <c r="DP666" s="240"/>
      <c r="DQ666" s="240"/>
      <c r="DR666" s="240"/>
      <c r="DS666" s="240"/>
      <c r="DT666" s="240"/>
      <c r="DU666" s="240"/>
      <c r="DV666" s="240"/>
      <c r="DW666" s="240"/>
      <c r="DX666" s="240"/>
      <c r="DY666" s="240"/>
      <c r="DZ666" s="240"/>
      <c r="EA666" s="240"/>
      <c r="EB666" s="240"/>
      <c r="EC666" s="240"/>
      <c r="ED666" s="240"/>
      <c r="EE666" s="125"/>
      <c r="EP666" s="134"/>
      <c r="ER666" s="31" t="str">
        <f>IF($C$193=C666,$ER$193,"Row mis-match")</f>
        <v xml:space="preserve"> - </v>
      </c>
    </row>
    <row r="667" spans="1:148" hidden="1">
      <c r="C667" s="23" t="str">
        <f t="shared" si="197"/>
        <v>Colstrip</v>
      </c>
      <c r="E667" s="240"/>
      <c r="F667" s="240"/>
      <c r="G667" s="240"/>
      <c r="H667" s="240"/>
      <c r="I667" s="240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0"/>
      <c r="BN667" s="240"/>
      <c r="BO667" s="240"/>
      <c r="BP667" s="240"/>
      <c r="BQ667" s="240"/>
      <c r="BR667" s="240"/>
      <c r="BS667" s="240"/>
      <c r="BT667" s="240"/>
      <c r="BU667" s="240"/>
      <c r="BV667" s="240"/>
      <c r="BW667" s="240"/>
      <c r="BX667" s="240"/>
      <c r="BY667" s="240"/>
      <c r="BZ667" s="240"/>
      <c r="CA667" s="240"/>
      <c r="CB667" s="240"/>
      <c r="CC667" s="240"/>
      <c r="CD667" s="240"/>
      <c r="CE667" s="240"/>
      <c r="CF667" s="240"/>
      <c r="CG667" s="240"/>
      <c r="CH667" s="240"/>
      <c r="CI667" s="240"/>
      <c r="CJ667" s="240"/>
      <c r="CK667" s="240"/>
      <c r="CL667" s="240"/>
      <c r="CM667" s="240"/>
      <c r="CN667" s="240"/>
      <c r="CO667" s="240"/>
      <c r="CP667" s="240"/>
      <c r="CQ667" s="240"/>
      <c r="CR667" s="240"/>
      <c r="CS667" s="240"/>
      <c r="CT667" s="240"/>
      <c r="CU667" s="240"/>
      <c r="CV667" s="240"/>
      <c r="CW667" s="240"/>
      <c r="CX667" s="240"/>
      <c r="CY667" s="240"/>
      <c r="CZ667" s="240"/>
      <c r="DA667" s="240"/>
      <c r="DB667" s="240"/>
      <c r="DC667" s="240"/>
      <c r="DD667" s="240"/>
      <c r="DE667" s="240"/>
      <c r="DF667" s="240"/>
      <c r="DG667" s="240"/>
      <c r="DH667" s="240"/>
      <c r="DI667" s="240"/>
      <c r="DJ667" s="240"/>
      <c r="DK667" s="240"/>
      <c r="DL667" s="240"/>
      <c r="DM667" s="240"/>
      <c r="DN667" s="240"/>
      <c r="DO667" s="240"/>
      <c r="DP667" s="240"/>
      <c r="DQ667" s="240"/>
      <c r="DR667" s="240"/>
      <c r="DS667" s="240"/>
      <c r="DT667" s="240"/>
      <c r="DU667" s="240"/>
      <c r="DV667" s="240"/>
      <c r="DW667" s="240"/>
      <c r="DX667" s="240"/>
      <c r="DY667" s="240"/>
      <c r="DZ667" s="240"/>
      <c r="EA667" s="240"/>
      <c r="EB667" s="240"/>
      <c r="EC667" s="240"/>
      <c r="ED667" s="240"/>
      <c r="EE667" s="125"/>
      <c r="EP667" s="134"/>
      <c r="ER667" s="31" t="str">
        <f>IF($C$194=C667,$ER$194,"Row mis-match")</f>
        <v xml:space="preserve"> - </v>
      </c>
    </row>
    <row r="668" spans="1:148" hidden="1">
      <c r="C668" s="23" t="str">
        <f t="shared" si="197"/>
        <v>Craig</v>
      </c>
      <c r="E668" s="240"/>
      <c r="F668" s="240"/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0"/>
      <c r="BN668" s="240"/>
      <c r="BO668" s="240"/>
      <c r="BP668" s="240"/>
      <c r="BQ668" s="240"/>
      <c r="BR668" s="240"/>
      <c r="BS668" s="240"/>
      <c r="BT668" s="240"/>
      <c r="BU668" s="240"/>
      <c r="BV668" s="240"/>
      <c r="BW668" s="240"/>
      <c r="BX668" s="240"/>
      <c r="BY668" s="240"/>
      <c r="BZ668" s="240"/>
      <c r="CA668" s="240"/>
      <c r="CB668" s="240"/>
      <c r="CC668" s="240"/>
      <c r="CD668" s="240"/>
      <c r="CE668" s="240"/>
      <c r="CF668" s="240"/>
      <c r="CG668" s="240"/>
      <c r="CH668" s="240"/>
      <c r="CI668" s="240"/>
      <c r="CJ668" s="240"/>
      <c r="CK668" s="240"/>
      <c r="CL668" s="240"/>
      <c r="CM668" s="240"/>
      <c r="CN668" s="240"/>
      <c r="CO668" s="240"/>
      <c r="CP668" s="240"/>
      <c r="CQ668" s="240"/>
      <c r="CR668" s="240"/>
      <c r="CS668" s="240"/>
      <c r="CT668" s="240"/>
      <c r="CU668" s="240"/>
      <c r="CV668" s="240"/>
      <c r="CW668" s="240"/>
      <c r="CX668" s="240"/>
      <c r="CY668" s="240"/>
      <c r="CZ668" s="240"/>
      <c r="DA668" s="240"/>
      <c r="DB668" s="240"/>
      <c r="DC668" s="240"/>
      <c r="DD668" s="240"/>
      <c r="DE668" s="240"/>
      <c r="DF668" s="240"/>
      <c r="DG668" s="240"/>
      <c r="DH668" s="240"/>
      <c r="DI668" s="240"/>
      <c r="DJ668" s="240"/>
      <c r="DK668" s="240"/>
      <c r="DL668" s="240"/>
      <c r="DM668" s="240"/>
      <c r="DN668" s="240"/>
      <c r="DO668" s="240"/>
      <c r="DP668" s="240"/>
      <c r="DQ668" s="240"/>
      <c r="DR668" s="240"/>
      <c r="DS668" s="240"/>
      <c r="DT668" s="240"/>
      <c r="DU668" s="240"/>
      <c r="DV668" s="240"/>
      <c r="DW668" s="240"/>
      <c r="DX668" s="240"/>
      <c r="DY668" s="240"/>
      <c r="DZ668" s="240"/>
      <c r="EA668" s="240"/>
      <c r="EB668" s="240"/>
      <c r="EC668" s="240"/>
      <c r="ED668" s="240"/>
      <c r="EE668" s="125"/>
      <c r="EP668" s="134"/>
      <c r="ER668" s="31" t="str">
        <f>IF($C$195=C668,$ER$195,"Row mis-match")</f>
        <v xml:space="preserve"> - </v>
      </c>
    </row>
    <row r="669" spans="1:148" hidden="1">
      <c r="C669" s="23" t="str">
        <f t="shared" si="197"/>
        <v>Dave Johnston</v>
      </c>
      <c r="E669" s="240"/>
      <c r="F669" s="240"/>
      <c r="G669" s="240"/>
      <c r="H669" s="240"/>
      <c r="I669" s="240"/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240"/>
      <c r="AM669" s="240"/>
      <c r="AN669" s="240"/>
      <c r="AO669" s="240"/>
      <c r="AP669" s="240"/>
      <c r="AQ669" s="240"/>
      <c r="AR669" s="240"/>
      <c r="AS669" s="240"/>
      <c r="AT669" s="240"/>
      <c r="AU669" s="240"/>
      <c r="AV669" s="240"/>
      <c r="AW669" s="240"/>
      <c r="AX669" s="240"/>
      <c r="AY669" s="240"/>
      <c r="AZ669" s="240"/>
      <c r="BA669" s="240"/>
      <c r="BB669" s="240"/>
      <c r="BC669" s="240"/>
      <c r="BD669" s="240"/>
      <c r="BE669" s="240"/>
      <c r="BF669" s="240"/>
      <c r="BG669" s="240"/>
      <c r="BH669" s="240"/>
      <c r="BI669" s="240"/>
      <c r="BJ669" s="240"/>
      <c r="BK669" s="240"/>
      <c r="BL669" s="240"/>
      <c r="BM669" s="240"/>
      <c r="BN669" s="240"/>
      <c r="BO669" s="240"/>
      <c r="BP669" s="240"/>
      <c r="BQ669" s="240"/>
      <c r="BR669" s="240"/>
      <c r="BS669" s="240"/>
      <c r="BT669" s="240"/>
      <c r="BU669" s="240"/>
      <c r="BV669" s="240"/>
      <c r="BW669" s="240"/>
      <c r="BX669" s="240"/>
      <c r="BY669" s="240"/>
      <c r="BZ669" s="240"/>
      <c r="CA669" s="240"/>
      <c r="CB669" s="240"/>
      <c r="CC669" s="240"/>
      <c r="CD669" s="240"/>
      <c r="CE669" s="240"/>
      <c r="CF669" s="240"/>
      <c r="CG669" s="240"/>
      <c r="CH669" s="240"/>
      <c r="CI669" s="240"/>
      <c r="CJ669" s="240"/>
      <c r="CK669" s="240"/>
      <c r="CL669" s="240"/>
      <c r="CM669" s="240"/>
      <c r="CN669" s="240"/>
      <c r="CO669" s="240"/>
      <c r="CP669" s="240"/>
      <c r="CQ669" s="240"/>
      <c r="CR669" s="240"/>
      <c r="CS669" s="240"/>
      <c r="CT669" s="240"/>
      <c r="CU669" s="240"/>
      <c r="CV669" s="240"/>
      <c r="CW669" s="240"/>
      <c r="CX669" s="240"/>
      <c r="CY669" s="240"/>
      <c r="CZ669" s="240"/>
      <c r="DA669" s="240"/>
      <c r="DB669" s="240"/>
      <c r="DC669" s="240"/>
      <c r="DD669" s="240"/>
      <c r="DE669" s="240"/>
      <c r="DF669" s="240"/>
      <c r="DG669" s="240"/>
      <c r="DH669" s="240"/>
      <c r="DI669" s="240"/>
      <c r="DJ669" s="240"/>
      <c r="DK669" s="240"/>
      <c r="DL669" s="240"/>
      <c r="DM669" s="240"/>
      <c r="DN669" s="240"/>
      <c r="DO669" s="240"/>
      <c r="DP669" s="240"/>
      <c r="DQ669" s="240"/>
      <c r="DR669" s="240"/>
      <c r="DS669" s="240"/>
      <c r="DT669" s="240"/>
      <c r="DU669" s="240"/>
      <c r="DV669" s="240"/>
      <c r="DW669" s="240"/>
      <c r="DX669" s="240"/>
      <c r="DY669" s="240"/>
      <c r="DZ669" s="240"/>
      <c r="EA669" s="240"/>
      <c r="EB669" s="240"/>
      <c r="EC669" s="240"/>
      <c r="ED669" s="240"/>
      <c r="EE669" s="125"/>
      <c r="EP669" s="134"/>
      <c r="ER669" s="31" t="str">
        <f>IF($C$196=C669,$ER$196,"Row mis-match")</f>
        <v xml:space="preserve"> - </v>
      </c>
    </row>
    <row r="670" spans="1:148" hidden="1">
      <c r="C670" s="23" t="str">
        <f t="shared" si="197"/>
        <v>Hayden</v>
      </c>
      <c r="E670" s="240"/>
      <c r="F670" s="240"/>
      <c r="G670" s="240"/>
      <c r="H670" s="240"/>
      <c r="I670" s="240"/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  <c r="AA670" s="240"/>
      <c r="AB670" s="240"/>
      <c r="AC670" s="240"/>
      <c r="AD670" s="240"/>
      <c r="AE670" s="240"/>
      <c r="AF670" s="240"/>
      <c r="AG670" s="240"/>
      <c r="AH670" s="240"/>
      <c r="AI670" s="240"/>
      <c r="AJ670" s="240"/>
      <c r="AK670" s="240"/>
      <c r="AL670" s="240"/>
      <c r="AM670" s="240"/>
      <c r="AN670" s="240"/>
      <c r="AO670" s="240"/>
      <c r="AP670" s="240"/>
      <c r="AQ670" s="240"/>
      <c r="AR670" s="240"/>
      <c r="AS670" s="240"/>
      <c r="AT670" s="240"/>
      <c r="AU670" s="240"/>
      <c r="AV670" s="240"/>
      <c r="AW670" s="240"/>
      <c r="AX670" s="240"/>
      <c r="AY670" s="240"/>
      <c r="AZ670" s="240"/>
      <c r="BA670" s="240"/>
      <c r="BB670" s="240"/>
      <c r="BC670" s="240"/>
      <c r="BD670" s="240"/>
      <c r="BE670" s="240"/>
      <c r="BF670" s="240"/>
      <c r="BG670" s="240"/>
      <c r="BH670" s="240"/>
      <c r="BI670" s="240"/>
      <c r="BJ670" s="240"/>
      <c r="BK670" s="240"/>
      <c r="BL670" s="240"/>
      <c r="BM670" s="240"/>
      <c r="BN670" s="240"/>
      <c r="BO670" s="240"/>
      <c r="BP670" s="240"/>
      <c r="BQ670" s="240"/>
      <c r="BR670" s="240"/>
      <c r="BS670" s="240"/>
      <c r="BT670" s="240"/>
      <c r="BU670" s="240"/>
      <c r="BV670" s="240"/>
      <c r="BW670" s="240"/>
      <c r="BX670" s="240"/>
      <c r="BY670" s="240"/>
      <c r="BZ670" s="240"/>
      <c r="CA670" s="240"/>
      <c r="CB670" s="240"/>
      <c r="CC670" s="240"/>
      <c r="CD670" s="240"/>
      <c r="CE670" s="240"/>
      <c r="CF670" s="240"/>
      <c r="CG670" s="240"/>
      <c r="CH670" s="240"/>
      <c r="CI670" s="240"/>
      <c r="CJ670" s="240"/>
      <c r="CK670" s="240"/>
      <c r="CL670" s="240"/>
      <c r="CM670" s="240"/>
      <c r="CN670" s="240"/>
      <c r="CO670" s="240"/>
      <c r="CP670" s="240"/>
      <c r="CQ670" s="240"/>
      <c r="CR670" s="240"/>
      <c r="CS670" s="240"/>
      <c r="CT670" s="240"/>
      <c r="CU670" s="240"/>
      <c r="CV670" s="240"/>
      <c r="CW670" s="240"/>
      <c r="CX670" s="240"/>
      <c r="CY670" s="240"/>
      <c r="CZ670" s="240"/>
      <c r="DA670" s="240"/>
      <c r="DB670" s="240"/>
      <c r="DC670" s="240"/>
      <c r="DD670" s="240"/>
      <c r="DE670" s="240"/>
      <c r="DF670" s="240"/>
      <c r="DG670" s="240"/>
      <c r="DH670" s="240"/>
      <c r="DI670" s="240"/>
      <c r="DJ670" s="240"/>
      <c r="DK670" s="240"/>
      <c r="DL670" s="240"/>
      <c r="DM670" s="240"/>
      <c r="DN670" s="240"/>
      <c r="DO670" s="240"/>
      <c r="DP670" s="240"/>
      <c r="DQ670" s="240"/>
      <c r="DR670" s="240"/>
      <c r="DS670" s="240"/>
      <c r="DT670" s="240"/>
      <c r="DU670" s="240"/>
      <c r="DV670" s="240"/>
      <c r="DW670" s="240"/>
      <c r="DX670" s="240"/>
      <c r="DY670" s="240"/>
      <c r="DZ670" s="240"/>
      <c r="EA670" s="240"/>
      <c r="EB670" s="240"/>
      <c r="EC670" s="240"/>
      <c r="ED670" s="240"/>
      <c r="EE670" s="125"/>
      <c r="EP670" s="134"/>
      <c r="ER670" s="31" t="str">
        <f>IF($C$197=C670,$ER$197,"Row mis-match")</f>
        <v xml:space="preserve"> - </v>
      </c>
    </row>
    <row r="671" spans="1:148" hidden="1">
      <c r="C671" s="23" t="str">
        <f t="shared" si="197"/>
        <v>Hunter</v>
      </c>
      <c r="E671" s="240"/>
      <c r="F671" s="240"/>
      <c r="G671" s="240"/>
      <c r="H671" s="240"/>
      <c r="I671" s="240"/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  <c r="AA671" s="240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240"/>
      <c r="AM671" s="240"/>
      <c r="AN671" s="240"/>
      <c r="AO671" s="240"/>
      <c r="AP671" s="240"/>
      <c r="AQ671" s="240"/>
      <c r="AR671" s="240"/>
      <c r="AS671" s="240"/>
      <c r="AT671" s="240"/>
      <c r="AU671" s="240"/>
      <c r="AV671" s="240"/>
      <c r="AW671" s="240"/>
      <c r="AX671" s="240"/>
      <c r="AY671" s="240"/>
      <c r="AZ671" s="240"/>
      <c r="BA671" s="240"/>
      <c r="BB671" s="240"/>
      <c r="BC671" s="240"/>
      <c r="BD671" s="240"/>
      <c r="BE671" s="240"/>
      <c r="BF671" s="240"/>
      <c r="BG671" s="240"/>
      <c r="BH671" s="240"/>
      <c r="BI671" s="240"/>
      <c r="BJ671" s="240"/>
      <c r="BK671" s="240"/>
      <c r="BL671" s="240"/>
      <c r="BM671" s="240"/>
      <c r="BN671" s="240"/>
      <c r="BO671" s="240"/>
      <c r="BP671" s="240"/>
      <c r="BQ671" s="240"/>
      <c r="BR671" s="240"/>
      <c r="BS671" s="240"/>
      <c r="BT671" s="240"/>
      <c r="BU671" s="240"/>
      <c r="BV671" s="240"/>
      <c r="BW671" s="240"/>
      <c r="BX671" s="240"/>
      <c r="BY671" s="240"/>
      <c r="BZ671" s="240"/>
      <c r="CA671" s="240"/>
      <c r="CB671" s="240"/>
      <c r="CC671" s="240"/>
      <c r="CD671" s="240"/>
      <c r="CE671" s="240"/>
      <c r="CF671" s="240"/>
      <c r="CG671" s="240"/>
      <c r="CH671" s="240"/>
      <c r="CI671" s="240"/>
      <c r="CJ671" s="240"/>
      <c r="CK671" s="240"/>
      <c r="CL671" s="240"/>
      <c r="CM671" s="240"/>
      <c r="CN671" s="240"/>
      <c r="CO671" s="240"/>
      <c r="CP671" s="240"/>
      <c r="CQ671" s="240"/>
      <c r="CR671" s="240"/>
      <c r="CS671" s="240"/>
      <c r="CT671" s="240"/>
      <c r="CU671" s="240"/>
      <c r="CV671" s="240"/>
      <c r="CW671" s="240"/>
      <c r="CX671" s="240"/>
      <c r="CY671" s="240"/>
      <c r="CZ671" s="240"/>
      <c r="DA671" s="240"/>
      <c r="DB671" s="240"/>
      <c r="DC671" s="240"/>
      <c r="DD671" s="240"/>
      <c r="DE671" s="240"/>
      <c r="DF671" s="240"/>
      <c r="DG671" s="240"/>
      <c r="DH671" s="240"/>
      <c r="DI671" s="240"/>
      <c r="DJ671" s="240"/>
      <c r="DK671" s="240"/>
      <c r="DL671" s="240"/>
      <c r="DM671" s="240"/>
      <c r="DN671" s="240"/>
      <c r="DO671" s="240"/>
      <c r="DP671" s="240"/>
      <c r="DQ671" s="240"/>
      <c r="DR671" s="240"/>
      <c r="DS671" s="240"/>
      <c r="DT671" s="240"/>
      <c r="DU671" s="240"/>
      <c r="DV671" s="240"/>
      <c r="DW671" s="240"/>
      <c r="DX671" s="240"/>
      <c r="DY671" s="240"/>
      <c r="DZ671" s="240"/>
      <c r="EA671" s="240"/>
      <c r="EB671" s="240"/>
      <c r="EC671" s="240"/>
      <c r="ED671" s="240"/>
      <c r="EE671" s="125"/>
      <c r="EP671" s="134"/>
      <c r="ER671" s="31" t="str">
        <f>IF($C$198=C671,$ER$198,"Row mis-match")</f>
        <v xml:space="preserve"> - </v>
      </c>
    </row>
    <row r="672" spans="1:148" hidden="1">
      <c r="C672" s="23" t="str">
        <f t="shared" si="197"/>
        <v>Huntington</v>
      </c>
      <c r="E672" s="240"/>
      <c r="F672" s="240"/>
      <c r="G672" s="240"/>
      <c r="H672" s="240"/>
      <c r="I672" s="240"/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  <c r="AA672" s="240"/>
      <c r="AB672" s="240"/>
      <c r="AC672" s="240"/>
      <c r="AD672" s="240"/>
      <c r="AE672" s="240"/>
      <c r="AF672" s="240"/>
      <c r="AG672" s="240"/>
      <c r="AH672" s="240"/>
      <c r="AI672" s="240"/>
      <c r="AJ672" s="240"/>
      <c r="AK672" s="240"/>
      <c r="AL672" s="240"/>
      <c r="AM672" s="240"/>
      <c r="AN672" s="240"/>
      <c r="AO672" s="240"/>
      <c r="AP672" s="240"/>
      <c r="AQ672" s="240"/>
      <c r="AR672" s="240"/>
      <c r="AS672" s="240"/>
      <c r="AT672" s="240"/>
      <c r="AU672" s="240"/>
      <c r="AV672" s="240"/>
      <c r="AW672" s="240"/>
      <c r="AX672" s="240"/>
      <c r="AY672" s="240"/>
      <c r="AZ672" s="240"/>
      <c r="BA672" s="240"/>
      <c r="BB672" s="240"/>
      <c r="BC672" s="240"/>
      <c r="BD672" s="240"/>
      <c r="BE672" s="240"/>
      <c r="BF672" s="240"/>
      <c r="BG672" s="240"/>
      <c r="BH672" s="240"/>
      <c r="BI672" s="240"/>
      <c r="BJ672" s="240"/>
      <c r="BK672" s="240"/>
      <c r="BL672" s="240"/>
      <c r="BM672" s="240"/>
      <c r="BN672" s="240"/>
      <c r="BO672" s="240"/>
      <c r="BP672" s="240"/>
      <c r="BQ672" s="240"/>
      <c r="BR672" s="240"/>
      <c r="BS672" s="240"/>
      <c r="BT672" s="240"/>
      <c r="BU672" s="240"/>
      <c r="BV672" s="240"/>
      <c r="BW672" s="240"/>
      <c r="BX672" s="240"/>
      <c r="BY672" s="240"/>
      <c r="BZ672" s="240"/>
      <c r="CA672" s="240"/>
      <c r="CB672" s="240"/>
      <c r="CC672" s="240"/>
      <c r="CD672" s="240"/>
      <c r="CE672" s="240"/>
      <c r="CF672" s="240"/>
      <c r="CG672" s="240"/>
      <c r="CH672" s="240"/>
      <c r="CI672" s="240"/>
      <c r="CJ672" s="240"/>
      <c r="CK672" s="240"/>
      <c r="CL672" s="240"/>
      <c r="CM672" s="240"/>
      <c r="CN672" s="240"/>
      <c r="CO672" s="240"/>
      <c r="CP672" s="240"/>
      <c r="CQ672" s="240"/>
      <c r="CR672" s="240"/>
      <c r="CS672" s="240"/>
      <c r="CT672" s="240"/>
      <c r="CU672" s="240"/>
      <c r="CV672" s="240"/>
      <c r="CW672" s="240"/>
      <c r="CX672" s="240"/>
      <c r="CY672" s="240"/>
      <c r="CZ672" s="240"/>
      <c r="DA672" s="240"/>
      <c r="DB672" s="240"/>
      <c r="DC672" s="240"/>
      <c r="DD672" s="240"/>
      <c r="DE672" s="240"/>
      <c r="DF672" s="240"/>
      <c r="DG672" s="240"/>
      <c r="DH672" s="240"/>
      <c r="DI672" s="240"/>
      <c r="DJ672" s="240"/>
      <c r="DK672" s="240"/>
      <c r="DL672" s="240"/>
      <c r="DM672" s="240"/>
      <c r="DN672" s="240"/>
      <c r="DO672" s="240"/>
      <c r="DP672" s="240"/>
      <c r="DQ672" s="240"/>
      <c r="DR672" s="240"/>
      <c r="DS672" s="240"/>
      <c r="DT672" s="240"/>
      <c r="DU672" s="240"/>
      <c r="DV672" s="240"/>
      <c r="DW672" s="240"/>
      <c r="DX672" s="240"/>
      <c r="DY672" s="240"/>
      <c r="DZ672" s="240"/>
      <c r="EA672" s="240"/>
      <c r="EB672" s="240"/>
      <c r="EC672" s="240"/>
      <c r="ED672" s="240"/>
      <c r="EE672" s="125"/>
      <c r="EP672" s="134"/>
      <c r="ER672" s="31" t="str">
        <f>IF($C$199=C672,$ER$199,"Row mis-match")</f>
        <v xml:space="preserve"> - </v>
      </c>
    </row>
    <row r="673" spans="1:148" hidden="1">
      <c r="C673" s="23" t="str">
        <f t="shared" si="197"/>
        <v>Jim Bridger</v>
      </c>
      <c r="E673" s="240"/>
      <c r="F673" s="240"/>
      <c r="G673" s="240"/>
      <c r="H673" s="240"/>
      <c r="I673" s="240"/>
      <c r="J673" s="240"/>
      <c r="K673" s="240"/>
      <c r="L673" s="240"/>
      <c r="M673" s="240"/>
      <c r="N673" s="240"/>
      <c r="O673" s="240"/>
      <c r="P673" s="240"/>
      <c r="Q673" s="240"/>
      <c r="R673" s="240"/>
      <c r="S673" s="240"/>
      <c r="T673" s="240"/>
      <c r="U673" s="240"/>
      <c r="V673" s="240"/>
      <c r="W673" s="240"/>
      <c r="X673" s="240"/>
      <c r="Y673" s="240"/>
      <c r="Z673" s="240"/>
      <c r="AA673" s="240"/>
      <c r="AB673" s="240"/>
      <c r="AC673" s="240"/>
      <c r="AD673" s="240"/>
      <c r="AE673" s="240"/>
      <c r="AF673" s="240"/>
      <c r="AG673" s="240"/>
      <c r="AH673" s="240"/>
      <c r="AI673" s="240"/>
      <c r="AJ673" s="240"/>
      <c r="AK673" s="240"/>
      <c r="AL673" s="240"/>
      <c r="AM673" s="240"/>
      <c r="AN673" s="240"/>
      <c r="AO673" s="240"/>
      <c r="AP673" s="240"/>
      <c r="AQ673" s="240"/>
      <c r="AR673" s="240"/>
      <c r="AS673" s="240"/>
      <c r="AT673" s="240"/>
      <c r="AU673" s="240"/>
      <c r="AV673" s="240"/>
      <c r="AW673" s="240"/>
      <c r="AX673" s="240"/>
      <c r="AY673" s="240"/>
      <c r="AZ673" s="240"/>
      <c r="BA673" s="240"/>
      <c r="BB673" s="240"/>
      <c r="BC673" s="240"/>
      <c r="BD673" s="240"/>
      <c r="BE673" s="240"/>
      <c r="BF673" s="240"/>
      <c r="BG673" s="240"/>
      <c r="BH673" s="240"/>
      <c r="BI673" s="240"/>
      <c r="BJ673" s="240"/>
      <c r="BK673" s="240"/>
      <c r="BL673" s="240"/>
      <c r="BM673" s="240"/>
      <c r="BN673" s="240"/>
      <c r="BO673" s="240"/>
      <c r="BP673" s="240"/>
      <c r="BQ673" s="240"/>
      <c r="BR673" s="240"/>
      <c r="BS673" s="240"/>
      <c r="BT673" s="240"/>
      <c r="BU673" s="240"/>
      <c r="BV673" s="240"/>
      <c r="BW673" s="240"/>
      <c r="BX673" s="240"/>
      <c r="BY673" s="240"/>
      <c r="BZ673" s="240"/>
      <c r="CA673" s="240"/>
      <c r="CB673" s="240"/>
      <c r="CC673" s="240"/>
      <c r="CD673" s="240"/>
      <c r="CE673" s="240"/>
      <c r="CF673" s="240"/>
      <c r="CG673" s="240"/>
      <c r="CH673" s="240"/>
      <c r="CI673" s="240"/>
      <c r="CJ673" s="240"/>
      <c r="CK673" s="240"/>
      <c r="CL673" s="240"/>
      <c r="CM673" s="240"/>
      <c r="CN673" s="240"/>
      <c r="CO673" s="240"/>
      <c r="CP673" s="240"/>
      <c r="CQ673" s="240"/>
      <c r="CR673" s="240"/>
      <c r="CS673" s="240"/>
      <c r="CT673" s="240"/>
      <c r="CU673" s="240"/>
      <c r="CV673" s="240"/>
      <c r="CW673" s="240"/>
      <c r="CX673" s="240"/>
      <c r="CY673" s="240"/>
      <c r="CZ673" s="240"/>
      <c r="DA673" s="240"/>
      <c r="DB673" s="240"/>
      <c r="DC673" s="240"/>
      <c r="DD673" s="240"/>
      <c r="DE673" s="240"/>
      <c r="DF673" s="240"/>
      <c r="DG673" s="240"/>
      <c r="DH673" s="240"/>
      <c r="DI673" s="240"/>
      <c r="DJ673" s="240"/>
      <c r="DK673" s="240"/>
      <c r="DL673" s="240"/>
      <c r="DM673" s="240"/>
      <c r="DN673" s="240"/>
      <c r="DO673" s="240"/>
      <c r="DP673" s="240"/>
      <c r="DQ673" s="240"/>
      <c r="DR673" s="240"/>
      <c r="DS673" s="240"/>
      <c r="DT673" s="240"/>
      <c r="DU673" s="240"/>
      <c r="DV673" s="240"/>
      <c r="DW673" s="240"/>
      <c r="DX673" s="240"/>
      <c r="DY673" s="240"/>
      <c r="DZ673" s="240"/>
      <c r="EA673" s="240"/>
      <c r="EB673" s="240"/>
      <c r="EC673" s="240"/>
      <c r="ED673" s="240"/>
      <c r="EE673" s="125"/>
      <c r="EP673" s="134"/>
      <c r="ER673" s="31" t="str">
        <f>IF($C$200=C673,$ER$200,"Row mis-match")</f>
        <v xml:space="preserve"> - </v>
      </c>
    </row>
    <row r="674" spans="1:148" hidden="1">
      <c r="C674" s="23" t="str">
        <f t="shared" si="197"/>
        <v>Naughton</v>
      </c>
      <c r="E674" s="240"/>
      <c r="F674" s="240"/>
      <c r="G674" s="240"/>
      <c r="H674" s="240"/>
      <c r="I674" s="240"/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  <c r="AA674" s="240"/>
      <c r="AB674" s="240"/>
      <c r="AC674" s="240"/>
      <c r="AD674" s="240"/>
      <c r="AE674" s="240"/>
      <c r="AF674" s="240"/>
      <c r="AG674" s="240"/>
      <c r="AH674" s="240"/>
      <c r="AI674" s="240"/>
      <c r="AJ674" s="240"/>
      <c r="AK674" s="240"/>
      <c r="AL674" s="240"/>
      <c r="AM674" s="240"/>
      <c r="AN674" s="240"/>
      <c r="AO674" s="240"/>
      <c r="AP674" s="240"/>
      <c r="AQ674" s="240"/>
      <c r="AR674" s="240"/>
      <c r="AS674" s="240"/>
      <c r="AT674" s="240"/>
      <c r="AU674" s="240"/>
      <c r="AV674" s="240"/>
      <c r="AW674" s="240"/>
      <c r="AX674" s="240"/>
      <c r="AY674" s="240"/>
      <c r="AZ674" s="240"/>
      <c r="BA674" s="240"/>
      <c r="BB674" s="240"/>
      <c r="BC674" s="240"/>
      <c r="BD674" s="240"/>
      <c r="BE674" s="240"/>
      <c r="BF674" s="240"/>
      <c r="BG674" s="240"/>
      <c r="BH674" s="240"/>
      <c r="BI674" s="240"/>
      <c r="BJ674" s="240"/>
      <c r="BK674" s="240"/>
      <c r="BL674" s="240"/>
      <c r="BM674" s="240"/>
      <c r="BN674" s="240"/>
      <c r="BO674" s="240"/>
      <c r="BP674" s="240"/>
      <c r="BQ674" s="240"/>
      <c r="BR674" s="240"/>
      <c r="BS674" s="240"/>
      <c r="BT674" s="240"/>
      <c r="BU674" s="240"/>
      <c r="BV674" s="240"/>
      <c r="BW674" s="240"/>
      <c r="BX674" s="240"/>
      <c r="BY674" s="240"/>
      <c r="BZ674" s="240"/>
      <c r="CA674" s="240"/>
      <c r="CB674" s="240"/>
      <c r="CC674" s="240"/>
      <c r="CD674" s="240"/>
      <c r="CE674" s="240"/>
      <c r="CF674" s="240"/>
      <c r="CG674" s="240"/>
      <c r="CH674" s="240"/>
      <c r="CI674" s="240"/>
      <c r="CJ674" s="240"/>
      <c r="CK674" s="240"/>
      <c r="CL674" s="240"/>
      <c r="CM674" s="240"/>
      <c r="CN674" s="240"/>
      <c r="CO674" s="240"/>
      <c r="CP674" s="240"/>
      <c r="CQ674" s="240"/>
      <c r="CR674" s="240"/>
      <c r="CS674" s="240"/>
      <c r="CT674" s="240"/>
      <c r="CU674" s="240"/>
      <c r="CV674" s="240"/>
      <c r="CW674" s="240"/>
      <c r="CX674" s="240"/>
      <c r="CY674" s="240"/>
      <c r="CZ674" s="240"/>
      <c r="DA674" s="240"/>
      <c r="DB674" s="240"/>
      <c r="DC674" s="240"/>
      <c r="DD674" s="240"/>
      <c r="DE674" s="240"/>
      <c r="DF674" s="240"/>
      <c r="DG674" s="240"/>
      <c r="DH674" s="240"/>
      <c r="DI674" s="240"/>
      <c r="DJ674" s="240"/>
      <c r="DK674" s="240"/>
      <c r="DL674" s="240"/>
      <c r="DM674" s="240"/>
      <c r="DN674" s="240"/>
      <c r="DO674" s="240"/>
      <c r="DP674" s="240"/>
      <c r="DQ674" s="240"/>
      <c r="DR674" s="240"/>
      <c r="DS674" s="240"/>
      <c r="DT674" s="240"/>
      <c r="DU674" s="240"/>
      <c r="DV674" s="240"/>
      <c r="DW674" s="240"/>
      <c r="DX674" s="240"/>
      <c r="DY674" s="240"/>
      <c r="DZ674" s="240"/>
      <c r="EA674" s="240"/>
      <c r="EB674" s="240"/>
      <c r="EC674" s="240"/>
      <c r="ED674" s="240"/>
      <c r="EE674" s="125"/>
      <c r="EP674" s="134"/>
      <c r="ER674" s="31" t="str">
        <f>IF($C$201=C674,$ER$201,"Row mis-match")</f>
        <v xml:space="preserve"> - </v>
      </c>
    </row>
    <row r="675" spans="1:148" hidden="1">
      <c r="C675" s="23" t="str">
        <f t="shared" si="197"/>
        <v>Wyodak</v>
      </c>
      <c r="E675" s="240"/>
      <c r="F675" s="240"/>
      <c r="G675" s="240"/>
      <c r="H675" s="240"/>
      <c r="I675" s="240"/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  <c r="AA675" s="240"/>
      <c r="AB675" s="240"/>
      <c r="AC675" s="240"/>
      <c r="AD675" s="240"/>
      <c r="AE675" s="240"/>
      <c r="AF675" s="240"/>
      <c r="AG675" s="240"/>
      <c r="AH675" s="240"/>
      <c r="AI675" s="240"/>
      <c r="AJ675" s="240"/>
      <c r="AK675" s="240"/>
      <c r="AL675" s="240"/>
      <c r="AM675" s="240"/>
      <c r="AN675" s="240"/>
      <c r="AO675" s="240"/>
      <c r="AP675" s="240"/>
      <c r="AQ675" s="240"/>
      <c r="AR675" s="240"/>
      <c r="AS675" s="240"/>
      <c r="AT675" s="240"/>
      <c r="AU675" s="240"/>
      <c r="AV675" s="240"/>
      <c r="AW675" s="240"/>
      <c r="AX675" s="240"/>
      <c r="AY675" s="240"/>
      <c r="AZ675" s="240"/>
      <c r="BA675" s="240"/>
      <c r="BB675" s="240"/>
      <c r="BC675" s="240"/>
      <c r="BD675" s="240"/>
      <c r="BE675" s="240"/>
      <c r="BF675" s="240"/>
      <c r="BG675" s="240"/>
      <c r="BH675" s="240"/>
      <c r="BI675" s="240"/>
      <c r="BJ675" s="240"/>
      <c r="BK675" s="240"/>
      <c r="BL675" s="240"/>
      <c r="BM675" s="240"/>
      <c r="BN675" s="240"/>
      <c r="BO675" s="240"/>
      <c r="BP675" s="240"/>
      <c r="BQ675" s="240"/>
      <c r="BR675" s="240"/>
      <c r="BS675" s="240"/>
      <c r="BT675" s="240"/>
      <c r="BU675" s="240"/>
      <c r="BV675" s="240"/>
      <c r="BW675" s="240"/>
      <c r="BX675" s="240"/>
      <c r="BY675" s="240"/>
      <c r="BZ675" s="240"/>
      <c r="CA675" s="240"/>
      <c r="CB675" s="240"/>
      <c r="CC675" s="240"/>
      <c r="CD675" s="240"/>
      <c r="CE675" s="240"/>
      <c r="CF675" s="240"/>
      <c r="CG675" s="240"/>
      <c r="CH675" s="240"/>
      <c r="CI675" s="240"/>
      <c r="CJ675" s="240"/>
      <c r="CK675" s="240"/>
      <c r="CL675" s="240"/>
      <c r="CM675" s="240"/>
      <c r="CN675" s="240"/>
      <c r="CO675" s="240"/>
      <c r="CP675" s="240"/>
      <c r="CQ675" s="240"/>
      <c r="CR675" s="240"/>
      <c r="CS675" s="240"/>
      <c r="CT675" s="240"/>
      <c r="CU675" s="240"/>
      <c r="CV675" s="240"/>
      <c r="CW675" s="240"/>
      <c r="CX675" s="240"/>
      <c r="CY675" s="240"/>
      <c r="CZ675" s="240"/>
      <c r="DA675" s="240"/>
      <c r="DB675" s="240"/>
      <c r="DC675" s="240"/>
      <c r="DD675" s="240"/>
      <c r="DE675" s="240"/>
      <c r="DF675" s="240"/>
      <c r="DG675" s="240"/>
      <c r="DH675" s="240"/>
      <c r="DI675" s="240"/>
      <c r="DJ675" s="240"/>
      <c r="DK675" s="240"/>
      <c r="DL675" s="240"/>
      <c r="DM675" s="240"/>
      <c r="DN675" s="240"/>
      <c r="DO675" s="240"/>
      <c r="DP675" s="240"/>
      <c r="DQ675" s="240"/>
      <c r="DR675" s="240"/>
      <c r="DS675" s="240"/>
      <c r="DT675" s="240"/>
      <c r="DU675" s="240"/>
      <c r="DV675" s="240"/>
      <c r="DW675" s="240"/>
      <c r="DX675" s="240"/>
      <c r="DY675" s="240"/>
      <c r="DZ675" s="240"/>
      <c r="EA675" s="240"/>
      <c r="EB675" s="240"/>
      <c r="EC675" s="240"/>
      <c r="ED675" s="240"/>
      <c r="EE675" s="125"/>
      <c r="EP675" s="134"/>
      <c r="ER675" s="31" t="str">
        <f>IF($C$202=C675,$ER$202,"Row mis-match")</f>
        <v xml:space="preserve"> - </v>
      </c>
    </row>
    <row r="676" spans="1:148" hidden="1"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  <c r="EC676" s="124"/>
      <c r="ED676" s="124"/>
      <c r="EE676" s="125"/>
      <c r="EP676" s="134"/>
      <c r="ER676" s="9"/>
    </row>
    <row r="677" spans="1:148" hidden="1">
      <c r="C677" s="23" t="str">
        <f>C645</f>
        <v>Chehalis</v>
      </c>
      <c r="E677" s="240"/>
      <c r="F677" s="240"/>
      <c r="G677" s="240"/>
      <c r="H677" s="240"/>
      <c r="I677" s="240"/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AH677" s="240"/>
      <c r="AI677" s="240"/>
      <c r="AJ677" s="240"/>
      <c r="AK677" s="240"/>
      <c r="AL677" s="240"/>
      <c r="AM677" s="240"/>
      <c r="AN677" s="240"/>
      <c r="AO677" s="240"/>
      <c r="AP677" s="240"/>
      <c r="AQ677" s="240"/>
      <c r="AR677" s="240"/>
      <c r="AS677" s="240"/>
      <c r="AT677" s="240"/>
      <c r="AU677" s="240"/>
      <c r="AV677" s="240"/>
      <c r="AW677" s="240"/>
      <c r="AX677" s="240"/>
      <c r="AY677" s="240"/>
      <c r="AZ677" s="240"/>
      <c r="BA677" s="240"/>
      <c r="BB677" s="240"/>
      <c r="BC677" s="240"/>
      <c r="BD677" s="240"/>
      <c r="BE677" s="240"/>
      <c r="BF677" s="240"/>
      <c r="BG677" s="240"/>
      <c r="BH677" s="240"/>
      <c r="BI677" s="240"/>
      <c r="BJ677" s="240"/>
      <c r="BK677" s="240"/>
      <c r="BL677" s="240"/>
      <c r="BM677" s="240"/>
      <c r="BN677" s="240"/>
      <c r="BO677" s="240"/>
      <c r="BP677" s="240"/>
      <c r="BQ677" s="240"/>
      <c r="BR677" s="240"/>
      <c r="BS677" s="240"/>
      <c r="BT677" s="240"/>
      <c r="BU677" s="240"/>
      <c r="BV677" s="240"/>
      <c r="BW677" s="240"/>
      <c r="BX677" s="240"/>
      <c r="BY677" s="240"/>
      <c r="BZ677" s="240"/>
      <c r="CA677" s="240"/>
      <c r="CB677" s="240"/>
      <c r="CC677" s="240"/>
      <c r="CD677" s="240"/>
      <c r="CE677" s="240"/>
      <c r="CF677" s="240"/>
      <c r="CG677" s="240"/>
      <c r="CH677" s="240"/>
      <c r="CI677" s="240"/>
      <c r="CJ677" s="240"/>
      <c r="CK677" s="240"/>
      <c r="CL677" s="240"/>
      <c r="CM677" s="240"/>
      <c r="CN677" s="240"/>
      <c r="CO677" s="240"/>
      <c r="CP677" s="240"/>
      <c r="CQ677" s="240"/>
      <c r="CR677" s="240"/>
      <c r="CS677" s="240"/>
      <c r="CT677" s="240"/>
      <c r="CU677" s="240"/>
      <c r="CV677" s="240"/>
      <c r="CW677" s="240"/>
      <c r="CX677" s="240"/>
      <c r="CY677" s="240"/>
      <c r="CZ677" s="240"/>
      <c r="DA677" s="240"/>
      <c r="DB677" s="240"/>
      <c r="DC677" s="240"/>
      <c r="DD677" s="240"/>
      <c r="DE677" s="240"/>
      <c r="DF677" s="240"/>
      <c r="DG677" s="240"/>
      <c r="DH677" s="240"/>
      <c r="DI677" s="240"/>
      <c r="DJ677" s="240"/>
      <c r="DK677" s="240"/>
      <c r="DL677" s="240"/>
      <c r="DM677" s="240"/>
      <c r="DN677" s="240"/>
      <c r="DO677" s="240"/>
      <c r="DP677" s="240"/>
      <c r="DQ677" s="240"/>
      <c r="DR677" s="240"/>
      <c r="DS677" s="240"/>
      <c r="DT677" s="240"/>
      <c r="DU677" s="240"/>
      <c r="DV677" s="240"/>
      <c r="DW677" s="240"/>
      <c r="DX677" s="240"/>
      <c r="DY677" s="240"/>
      <c r="DZ677" s="240"/>
      <c r="EA677" s="240"/>
      <c r="EB677" s="240"/>
      <c r="EC677" s="240"/>
      <c r="ED677" s="240"/>
      <c r="EE677" s="125"/>
      <c r="EP677" s="134"/>
      <c r="ER677" s="31" t="str">
        <f>IF($C$207=C677,$ER$207,"Row mis-match")</f>
        <v xml:space="preserve"> - </v>
      </c>
    </row>
    <row r="678" spans="1:148" hidden="1">
      <c r="C678" s="23" t="str">
        <f t="shared" ref="C678:C685" si="198">C646</f>
        <v>Cholla - Gas</v>
      </c>
      <c r="E678" s="240"/>
      <c r="F678" s="240"/>
      <c r="G678" s="240"/>
      <c r="H678" s="240"/>
      <c r="I678" s="240"/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  <c r="AA678" s="240"/>
      <c r="AB678" s="240"/>
      <c r="AC678" s="240"/>
      <c r="AD678" s="240"/>
      <c r="AE678" s="240"/>
      <c r="AF678" s="240"/>
      <c r="AG678" s="240"/>
      <c r="AH678" s="240"/>
      <c r="AI678" s="240"/>
      <c r="AJ678" s="240"/>
      <c r="AK678" s="240"/>
      <c r="AL678" s="240"/>
      <c r="AM678" s="240"/>
      <c r="AN678" s="240"/>
      <c r="AO678" s="240"/>
      <c r="AP678" s="240"/>
      <c r="AQ678" s="240"/>
      <c r="AR678" s="240"/>
      <c r="AS678" s="240"/>
      <c r="AT678" s="240"/>
      <c r="AU678" s="240"/>
      <c r="AV678" s="240"/>
      <c r="AW678" s="240"/>
      <c r="AX678" s="240"/>
      <c r="AY678" s="240"/>
      <c r="AZ678" s="240"/>
      <c r="BA678" s="240"/>
      <c r="BB678" s="240"/>
      <c r="BC678" s="240"/>
      <c r="BD678" s="240"/>
      <c r="BE678" s="240"/>
      <c r="BF678" s="240"/>
      <c r="BG678" s="240"/>
      <c r="BH678" s="240"/>
      <c r="BI678" s="240"/>
      <c r="BJ678" s="240"/>
      <c r="BK678" s="240"/>
      <c r="BL678" s="240"/>
      <c r="BM678" s="240"/>
      <c r="BN678" s="240"/>
      <c r="BO678" s="240"/>
      <c r="BP678" s="240"/>
      <c r="BQ678" s="240"/>
      <c r="BR678" s="240"/>
      <c r="BS678" s="240"/>
      <c r="BT678" s="240"/>
      <c r="BU678" s="240"/>
      <c r="BV678" s="240"/>
      <c r="BW678" s="240"/>
      <c r="BX678" s="240"/>
      <c r="BY678" s="240"/>
      <c r="BZ678" s="240"/>
      <c r="CA678" s="240"/>
      <c r="CB678" s="240"/>
      <c r="CC678" s="240"/>
      <c r="CD678" s="240"/>
      <c r="CE678" s="240"/>
      <c r="CF678" s="240"/>
      <c r="CG678" s="240"/>
      <c r="CH678" s="240"/>
      <c r="CI678" s="240"/>
      <c r="CJ678" s="240"/>
      <c r="CK678" s="240"/>
      <c r="CL678" s="240"/>
      <c r="CM678" s="240"/>
      <c r="CN678" s="240"/>
      <c r="CO678" s="240"/>
      <c r="CP678" s="240"/>
      <c r="CQ678" s="240"/>
      <c r="CR678" s="240"/>
      <c r="CS678" s="240"/>
      <c r="CT678" s="240"/>
      <c r="CU678" s="240"/>
      <c r="CV678" s="240"/>
      <c r="CW678" s="240"/>
      <c r="CX678" s="240"/>
      <c r="CY678" s="240"/>
      <c r="CZ678" s="240"/>
      <c r="DA678" s="240"/>
      <c r="DB678" s="240"/>
      <c r="DC678" s="240"/>
      <c r="DD678" s="240"/>
      <c r="DE678" s="240"/>
      <c r="DF678" s="240"/>
      <c r="DG678" s="240"/>
      <c r="DH678" s="240"/>
      <c r="DI678" s="240"/>
      <c r="DJ678" s="240"/>
      <c r="DK678" s="240"/>
      <c r="DL678" s="240"/>
      <c r="DM678" s="240"/>
      <c r="DN678" s="240"/>
      <c r="DO678" s="240"/>
      <c r="DP678" s="240"/>
      <c r="DQ678" s="240"/>
      <c r="DR678" s="240"/>
      <c r="DS678" s="240"/>
      <c r="DT678" s="240"/>
      <c r="DU678" s="240"/>
      <c r="DV678" s="240"/>
      <c r="DW678" s="240"/>
      <c r="DX678" s="240"/>
      <c r="DY678" s="240"/>
      <c r="DZ678" s="240"/>
      <c r="EA678" s="240"/>
      <c r="EB678" s="240"/>
      <c r="EC678" s="240"/>
      <c r="ED678" s="240"/>
      <c r="EE678" s="125"/>
      <c r="EP678" s="134"/>
      <c r="ER678" s="31" t="str">
        <f>IF($C$208=C678,$ER$208,"Row mis-match")</f>
        <v xml:space="preserve"> - </v>
      </c>
    </row>
    <row r="679" spans="1:148" hidden="1">
      <c r="C679" s="23" t="str">
        <f t="shared" si="198"/>
        <v>Currant Creek</v>
      </c>
      <c r="E679" s="240"/>
      <c r="F679" s="240"/>
      <c r="G679" s="240"/>
      <c r="H679" s="240"/>
      <c r="I679" s="240"/>
      <c r="J679" s="240"/>
      <c r="K679" s="240"/>
      <c r="L679" s="240"/>
      <c r="M679" s="240"/>
      <c r="N679" s="240"/>
      <c r="O679" s="240"/>
      <c r="P679" s="240"/>
      <c r="Q679" s="240"/>
      <c r="R679" s="240"/>
      <c r="S679" s="240"/>
      <c r="T679" s="240"/>
      <c r="U679" s="240"/>
      <c r="V679" s="240"/>
      <c r="W679" s="240"/>
      <c r="X679" s="240"/>
      <c r="Y679" s="240"/>
      <c r="Z679" s="240"/>
      <c r="AA679" s="240"/>
      <c r="AB679" s="240"/>
      <c r="AC679" s="240"/>
      <c r="AD679" s="240"/>
      <c r="AE679" s="240"/>
      <c r="AF679" s="240"/>
      <c r="AG679" s="240"/>
      <c r="AH679" s="240"/>
      <c r="AI679" s="240"/>
      <c r="AJ679" s="240"/>
      <c r="AK679" s="240"/>
      <c r="AL679" s="240"/>
      <c r="AM679" s="240"/>
      <c r="AN679" s="240"/>
      <c r="AO679" s="240"/>
      <c r="AP679" s="240"/>
      <c r="AQ679" s="240"/>
      <c r="AR679" s="240"/>
      <c r="AS679" s="240"/>
      <c r="AT679" s="240"/>
      <c r="AU679" s="240"/>
      <c r="AV679" s="240"/>
      <c r="AW679" s="240"/>
      <c r="AX679" s="240"/>
      <c r="AY679" s="240"/>
      <c r="AZ679" s="240"/>
      <c r="BA679" s="240"/>
      <c r="BB679" s="240"/>
      <c r="BC679" s="240"/>
      <c r="BD679" s="240"/>
      <c r="BE679" s="240"/>
      <c r="BF679" s="240"/>
      <c r="BG679" s="240"/>
      <c r="BH679" s="240"/>
      <c r="BI679" s="240"/>
      <c r="BJ679" s="240"/>
      <c r="BK679" s="240"/>
      <c r="BL679" s="240"/>
      <c r="BM679" s="240"/>
      <c r="BN679" s="240"/>
      <c r="BO679" s="240"/>
      <c r="BP679" s="240"/>
      <c r="BQ679" s="240"/>
      <c r="BR679" s="240"/>
      <c r="BS679" s="240"/>
      <c r="BT679" s="240"/>
      <c r="BU679" s="240"/>
      <c r="BV679" s="240"/>
      <c r="BW679" s="240"/>
      <c r="BX679" s="240"/>
      <c r="BY679" s="240"/>
      <c r="BZ679" s="240"/>
      <c r="CA679" s="240"/>
      <c r="CB679" s="240"/>
      <c r="CC679" s="240"/>
      <c r="CD679" s="240"/>
      <c r="CE679" s="240"/>
      <c r="CF679" s="240"/>
      <c r="CG679" s="240"/>
      <c r="CH679" s="240"/>
      <c r="CI679" s="240"/>
      <c r="CJ679" s="240"/>
      <c r="CK679" s="240"/>
      <c r="CL679" s="240"/>
      <c r="CM679" s="240"/>
      <c r="CN679" s="240"/>
      <c r="CO679" s="240"/>
      <c r="CP679" s="240"/>
      <c r="CQ679" s="240"/>
      <c r="CR679" s="240"/>
      <c r="CS679" s="240"/>
      <c r="CT679" s="240"/>
      <c r="CU679" s="240"/>
      <c r="CV679" s="240"/>
      <c r="CW679" s="240"/>
      <c r="CX679" s="240"/>
      <c r="CY679" s="240"/>
      <c r="CZ679" s="240"/>
      <c r="DA679" s="240"/>
      <c r="DB679" s="240"/>
      <c r="DC679" s="240"/>
      <c r="DD679" s="240"/>
      <c r="DE679" s="240"/>
      <c r="DF679" s="240"/>
      <c r="DG679" s="240"/>
      <c r="DH679" s="240"/>
      <c r="DI679" s="240"/>
      <c r="DJ679" s="240"/>
      <c r="DK679" s="240"/>
      <c r="DL679" s="240"/>
      <c r="DM679" s="240"/>
      <c r="DN679" s="240"/>
      <c r="DO679" s="240"/>
      <c r="DP679" s="240"/>
      <c r="DQ679" s="240"/>
      <c r="DR679" s="240"/>
      <c r="DS679" s="240"/>
      <c r="DT679" s="240"/>
      <c r="DU679" s="240"/>
      <c r="DV679" s="240"/>
      <c r="DW679" s="240"/>
      <c r="DX679" s="240"/>
      <c r="DY679" s="240"/>
      <c r="DZ679" s="240"/>
      <c r="EA679" s="240"/>
      <c r="EB679" s="240"/>
      <c r="EC679" s="240"/>
      <c r="ED679" s="240"/>
      <c r="EE679" s="125"/>
      <c r="EP679" s="134"/>
      <c r="ER679" s="31" t="str">
        <f>IF($C$209=C679,$ER$208,"Row mis-match")</f>
        <v xml:space="preserve"> - </v>
      </c>
    </row>
    <row r="680" spans="1:148" hidden="1">
      <c r="C680" s="23" t="str">
        <f t="shared" si="198"/>
        <v>Gadsby</v>
      </c>
      <c r="E680" s="240"/>
      <c r="F680" s="240"/>
      <c r="G680" s="240"/>
      <c r="H680" s="240"/>
      <c r="I680" s="240"/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AH680" s="240"/>
      <c r="AI680" s="240"/>
      <c r="AJ680" s="240"/>
      <c r="AK680" s="240"/>
      <c r="AL680" s="240"/>
      <c r="AM680" s="240"/>
      <c r="AN680" s="240"/>
      <c r="AO680" s="240"/>
      <c r="AP680" s="240"/>
      <c r="AQ680" s="240"/>
      <c r="AR680" s="240"/>
      <c r="AS680" s="240"/>
      <c r="AT680" s="240"/>
      <c r="AU680" s="240"/>
      <c r="AV680" s="240"/>
      <c r="AW680" s="240"/>
      <c r="AX680" s="240"/>
      <c r="AY680" s="240"/>
      <c r="AZ680" s="240"/>
      <c r="BA680" s="240"/>
      <c r="BB680" s="240"/>
      <c r="BC680" s="240"/>
      <c r="BD680" s="240"/>
      <c r="BE680" s="240"/>
      <c r="BF680" s="240"/>
      <c r="BG680" s="240"/>
      <c r="BH680" s="240"/>
      <c r="BI680" s="240"/>
      <c r="BJ680" s="240"/>
      <c r="BK680" s="240"/>
      <c r="BL680" s="240"/>
      <c r="BM680" s="240"/>
      <c r="BN680" s="240"/>
      <c r="BO680" s="240"/>
      <c r="BP680" s="240"/>
      <c r="BQ680" s="240"/>
      <c r="BR680" s="240"/>
      <c r="BS680" s="240"/>
      <c r="BT680" s="240"/>
      <c r="BU680" s="240"/>
      <c r="BV680" s="240"/>
      <c r="BW680" s="240"/>
      <c r="BX680" s="240"/>
      <c r="BY680" s="240"/>
      <c r="BZ680" s="240"/>
      <c r="CA680" s="240"/>
      <c r="CB680" s="240"/>
      <c r="CC680" s="240"/>
      <c r="CD680" s="240"/>
      <c r="CE680" s="240"/>
      <c r="CF680" s="240"/>
      <c r="CG680" s="240"/>
      <c r="CH680" s="240"/>
      <c r="CI680" s="240"/>
      <c r="CJ680" s="240"/>
      <c r="CK680" s="240"/>
      <c r="CL680" s="240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40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0"/>
      <c r="DT680" s="240"/>
      <c r="DU680" s="240"/>
      <c r="DV680" s="240"/>
      <c r="DW680" s="240"/>
      <c r="DX680" s="240"/>
      <c r="DY680" s="240"/>
      <c r="DZ680" s="240"/>
      <c r="EA680" s="240"/>
      <c r="EB680" s="240"/>
      <c r="EC680" s="240"/>
      <c r="ED680" s="240"/>
      <c r="EE680" s="125"/>
      <c r="EP680" s="134"/>
      <c r="ER680" s="31" t="str">
        <f>IF($C$210=C680,$ER$210,"Row mis-match")</f>
        <v xml:space="preserve"> - </v>
      </c>
    </row>
    <row r="681" spans="1:148" hidden="1">
      <c r="C681" s="23" t="str">
        <f t="shared" si="198"/>
        <v>Gadsby CT</v>
      </c>
      <c r="E681" s="240"/>
      <c r="F681" s="240"/>
      <c r="G681" s="240"/>
      <c r="H681" s="240"/>
      <c r="I681" s="240"/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AH681" s="240"/>
      <c r="AI681" s="240"/>
      <c r="AJ681" s="240"/>
      <c r="AK681" s="240"/>
      <c r="AL681" s="240"/>
      <c r="AM681" s="240"/>
      <c r="AN681" s="240"/>
      <c r="AO681" s="240"/>
      <c r="AP681" s="240"/>
      <c r="AQ681" s="240"/>
      <c r="AR681" s="240"/>
      <c r="AS681" s="240"/>
      <c r="AT681" s="240"/>
      <c r="AU681" s="240"/>
      <c r="AV681" s="240"/>
      <c r="AW681" s="240"/>
      <c r="AX681" s="240"/>
      <c r="AY681" s="240"/>
      <c r="AZ681" s="240"/>
      <c r="BA681" s="240"/>
      <c r="BB681" s="240"/>
      <c r="BC681" s="240"/>
      <c r="BD681" s="240"/>
      <c r="BE681" s="240"/>
      <c r="BF681" s="240"/>
      <c r="BG681" s="240"/>
      <c r="BH681" s="240"/>
      <c r="BI681" s="240"/>
      <c r="BJ681" s="240"/>
      <c r="BK681" s="240"/>
      <c r="BL681" s="240"/>
      <c r="BM681" s="240"/>
      <c r="BN681" s="240"/>
      <c r="BO681" s="240"/>
      <c r="BP681" s="240"/>
      <c r="BQ681" s="240"/>
      <c r="BR681" s="240"/>
      <c r="BS681" s="240"/>
      <c r="BT681" s="240"/>
      <c r="BU681" s="240"/>
      <c r="BV681" s="240"/>
      <c r="BW681" s="240"/>
      <c r="BX681" s="240"/>
      <c r="BY681" s="240"/>
      <c r="BZ681" s="240"/>
      <c r="CA681" s="240"/>
      <c r="CB681" s="240"/>
      <c r="CC681" s="240"/>
      <c r="CD681" s="240"/>
      <c r="CE681" s="240"/>
      <c r="CF681" s="240"/>
      <c r="CG681" s="240"/>
      <c r="CH681" s="240"/>
      <c r="CI681" s="240"/>
      <c r="CJ681" s="240"/>
      <c r="CK681" s="240"/>
      <c r="CL681" s="240"/>
      <c r="CM681" s="240"/>
      <c r="CN681" s="240"/>
      <c r="CO681" s="240"/>
      <c r="CP681" s="240"/>
      <c r="CQ681" s="240"/>
      <c r="CR681" s="240"/>
      <c r="CS681" s="240"/>
      <c r="CT681" s="240"/>
      <c r="CU681" s="240"/>
      <c r="CV681" s="240"/>
      <c r="CW681" s="240"/>
      <c r="CX681" s="240"/>
      <c r="CY681" s="240"/>
      <c r="CZ681" s="240"/>
      <c r="DA681" s="240"/>
      <c r="DB681" s="240"/>
      <c r="DC681" s="240"/>
      <c r="DD681" s="240"/>
      <c r="DE681" s="240"/>
      <c r="DF681" s="240"/>
      <c r="DG681" s="240"/>
      <c r="DH681" s="240"/>
      <c r="DI681" s="240"/>
      <c r="DJ681" s="240"/>
      <c r="DK681" s="240"/>
      <c r="DL681" s="240"/>
      <c r="DM681" s="240"/>
      <c r="DN681" s="240"/>
      <c r="DO681" s="240"/>
      <c r="DP681" s="240"/>
      <c r="DQ681" s="240"/>
      <c r="DR681" s="240"/>
      <c r="DS681" s="240"/>
      <c r="DT681" s="240"/>
      <c r="DU681" s="240"/>
      <c r="DV681" s="240"/>
      <c r="DW681" s="240"/>
      <c r="DX681" s="240"/>
      <c r="DY681" s="240"/>
      <c r="DZ681" s="240"/>
      <c r="EA681" s="240"/>
      <c r="EB681" s="240"/>
      <c r="EC681" s="240"/>
      <c r="ED681" s="240"/>
      <c r="EE681" s="125"/>
      <c r="EP681" s="134"/>
      <c r="ER681" s="31" t="str">
        <f>IF($C$211=C681,$ER$211,"Row mis-match")</f>
        <v xml:space="preserve"> - </v>
      </c>
    </row>
    <row r="682" spans="1:148" hidden="1">
      <c r="C682" s="23" t="str">
        <f t="shared" si="198"/>
        <v>Hermiston</v>
      </c>
      <c r="E682" s="240"/>
      <c r="F682" s="240"/>
      <c r="G682" s="240"/>
      <c r="H682" s="240"/>
      <c r="I682" s="240"/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  <c r="AA682" s="240"/>
      <c r="AB682" s="240"/>
      <c r="AC682" s="240"/>
      <c r="AD682" s="240"/>
      <c r="AE682" s="240"/>
      <c r="AF682" s="240"/>
      <c r="AG682" s="240"/>
      <c r="AH682" s="240"/>
      <c r="AI682" s="240"/>
      <c r="AJ682" s="240"/>
      <c r="AK682" s="240"/>
      <c r="AL682" s="240"/>
      <c r="AM682" s="240"/>
      <c r="AN682" s="240"/>
      <c r="AO682" s="240"/>
      <c r="AP682" s="240"/>
      <c r="AQ682" s="240"/>
      <c r="AR682" s="240"/>
      <c r="AS682" s="240"/>
      <c r="AT682" s="240"/>
      <c r="AU682" s="240"/>
      <c r="AV682" s="240"/>
      <c r="AW682" s="240"/>
      <c r="AX682" s="240"/>
      <c r="AY682" s="240"/>
      <c r="AZ682" s="240"/>
      <c r="BA682" s="240"/>
      <c r="BB682" s="240"/>
      <c r="BC682" s="240"/>
      <c r="BD682" s="240"/>
      <c r="BE682" s="240"/>
      <c r="BF682" s="240"/>
      <c r="BG682" s="240"/>
      <c r="BH682" s="240"/>
      <c r="BI682" s="240"/>
      <c r="BJ682" s="240"/>
      <c r="BK682" s="240"/>
      <c r="BL682" s="240"/>
      <c r="BM682" s="240"/>
      <c r="BN682" s="240"/>
      <c r="BO682" s="240"/>
      <c r="BP682" s="240"/>
      <c r="BQ682" s="240"/>
      <c r="BR682" s="240"/>
      <c r="BS682" s="240"/>
      <c r="BT682" s="240"/>
      <c r="BU682" s="240"/>
      <c r="BV682" s="240"/>
      <c r="BW682" s="240"/>
      <c r="BX682" s="240"/>
      <c r="BY682" s="240"/>
      <c r="BZ682" s="240"/>
      <c r="CA682" s="240"/>
      <c r="CB682" s="240"/>
      <c r="CC682" s="240"/>
      <c r="CD682" s="240"/>
      <c r="CE682" s="240"/>
      <c r="CF682" s="240"/>
      <c r="CG682" s="240"/>
      <c r="CH682" s="240"/>
      <c r="CI682" s="240"/>
      <c r="CJ682" s="240"/>
      <c r="CK682" s="240"/>
      <c r="CL682" s="240"/>
      <c r="CM682" s="240"/>
      <c r="CN682" s="240"/>
      <c r="CO682" s="240"/>
      <c r="CP682" s="240"/>
      <c r="CQ682" s="240"/>
      <c r="CR682" s="240"/>
      <c r="CS682" s="240"/>
      <c r="CT682" s="240"/>
      <c r="CU682" s="240"/>
      <c r="CV682" s="240"/>
      <c r="CW682" s="240"/>
      <c r="CX682" s="240"/>
      <c r="CY682" s="240"/>
      <c r="CZ682" s="240"/>
      <c r="DA682" s="240"/>
      <c r="DB682" s="240"/>
      <c r="DC682" s="240"/>
      <c r="DD682" s="240"/>
      <c r="DE682" s="240"/>
      <c r="DF682" s="240"/>
      <c r="DG682" s="240"/>
      <c r="DH682" s="240"/>
      <c r="DI682" s="240"/>
      <c r="DJ682" s="240"/>
      <c r="DK682" s="240"/>
      <c r="DL682" s="240"/>
      <c r="DM682" s="240"/>
      <c r="DN682" s="240"/>
      <c r="DO682" s="240"/>
      <c r="DP682" s="240"/>
      <c r="DQ682" s="240"/>
      <c r="DR682" s="240"/>
      <c r="DS682" s="240"/>
      <c r="DT682" s="240"/>
      <c r="DU682" s="240"/>
      <c r="DV682" s="240"/>
      <c r="DW682" s="240"/>
      <c r="DX682" s="240"/>
      <c r="DY682" s="240"/>
      <c r="DZ682" s="240"/>
      <c r="EA682" s="240"/>
      <c r="EB682" s="240"/>
      <c r="EC682" s="240"/>
      <c r="ED682" s="240"/>
      <c r="EE682" s="125"/>
      <c r="EP682" s="134"/>
      <c r="ER682" s="31" t="str">
        <f>IF($C$212=C682,$ER$212,"Row mis-match")</f>
        <v xml:space="preserve"> - </v>
      </c>
    </row>
    <row r="683" spans="1:148" hidden="1">
      <c r="C683" s="23" t="str">
        <f t="shared" si="198"/>
        <v>Lake Side 1</v>
      </c>
      <c r="E683" s="240"/>
      <c r="F683" s="240"/>
      <c r="G683" s="240"/>
      <c r="H683" s="240"/>
      <c r="I683" s="240"/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240"/>
      <c r="AM683" s="240"/>
      <c r="AN683" s="240"/>
      <c r="AO683" s="240"/>
      <c r="AP683" s="240"/>
      <c r="AQ683" s="240"/>
      <c r="AR683" s="240"/>
      <c r="AS683" s="240"/>
      <c r="AT683" s="240"/>
      <c r="AU683" s="240"/>
      <c r="AV683" s="240"/>
      <c r="AW683" s="240"/>
      <c r="AX683" s="240"/>
      <c r="AY683" s="240"/>
      <c r="AZ683" s="240"/>
      <c r="BA683" s="240"/>
      <c r="BB683" s="240"/>
      <c r="BC683" s="240"/>
      <c r="BD683" s="240"/>
      <c r="BE683" s="240"/>
      <c r="BF683" s="240"/>
      <c r="BG683" s="240"/>
      <c r="BH683" s="240"/>
      <c r="BI683" s="240"/>
      <c r="BJ683" s="240"/>
      <c r="BK683" s="240"/>
      <c r="BL683" s="240"/>
      <c r="BM683" s="240"/>
      <c r="BN683" s="240"/>
      <c r="BO683" s="240"/>
      <c r="BP683" s="240"/>
      <c r="BQ683" s="240"/>
      <c r="BR683" s="240"/>
      <c r="BS683" s="240"/>
      <c r="BT683" s="240"/>
      <c r="BU683" s="240"/>
      <c r="BV683" s="240"/>
      <c r="BW683" s="240"/>
      <c r="BX683" s="240"/>
      <c r="BY683" s="240"/>
      <c r="BZ683" s="240"/>
      <c r="CA683" s="240"/>
      <c r="CB683" s="240"/>
      <c r="CC683" s="240"/>
      <c r="CD683" s="240"/>
      <c r="CE683" s="240"/>
      <c r="CF683" s="240"/>
      <c r="CG683" s="240"/>
      <c r="CH683" s="240"/>
      <c r="CI683" s="240"/>
      <c r="CJ683" s="240"/>
      <c r="CK683" s="240"/>
      <c r="CL683" s="240"/>
      <c r="CM683" s="240"/>
      <c r="CN683" s="240"/>
      <c r="CO683" s="240"/>
      <c r="CP683" s="240"/>
      <c r="CQ683" s="240"/>
      <c r="CR683" s="240"/>
      <c r="CS683" s="240"/>
      <c r="CT683" s="240"/>
      <c r="CU683" s="240"/>
      <c r="CV683" s="240"/>
      <c r="CW683" s="240"/>
      <c r="CX683" s="240"/>
      <c r="CY683" s="240"/>
      <c r="CZ683" s="240"/>
      <c r="DA683" s="240"/>
      <c r="DB683" s="240"/>
      <c r="DC683" s="240"/>
      <c r="DD683" s="240"/>
      <c r="DE683" s="240"/>
      <c r="DF683" s="240"/>
      <c r="DG683" s="240"/>
      <c r="DH683" s="240"/>
      <c r="DI683" s="240"/>
      <c r="DJ683" s="240"/>
      <c r="DK683" s="240"/>
      <c r="DL683" s="240"/>
      <c r="DM683" s="240"/>
      <c r="DN683" s="240"/>
      <c r="DO683" s="240"/>
      <c r="DP683" s="240"/>
      <c r="DQ683" s="240"/>
      <c r="DR683" s="240"/>
      <c r="DS683" s="240"/>
      <c r="DT683" s="240"/>
      <c r="DU683" s="240"/>
      <c r="DV683" s="240"/>
      <c r="DW683" s="240"/>
      <c r="DX683" s="240"/>
      <c r="DY683" s="240"/>
      <c r="DZ683" s="240"/>
      <c r="EA683" s="240"/>
      <c r="EB683" s="240"/>
      <c r="EC683" s="240"/>
      <c r="ED683" s="240"/>
      <c r="EE683" s="125"/>
      <c r="EP683" s="134"/>
      <c r="ER683" s="31" t="str">
        <f>IF($C$213=C683,$ER$213,"Row mis-match")</f>
        <v xml:space="preserve"> - </v>
      </c>
    </row>
    <row r="684" spans="1:148" hidden="1">
      <c r="C684" s="23" t="str">
        <f t="shared" si="198"/>
        <v>Lake Side 2</v>
      </c>
      <c r="E684" s="240"/>
      <c r="F684" s="240"/>
      <c r="G684" s="240"/>
      <c r="H684" s="240"/>
      <c r="I684" s="240"/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  <c r="AA684" s="240"/>
      <c r="AB684" s="240"/>
      <c r="AC684" s="240"/>
      <c r="AD684" s="240"/>
      <c r="AE684" s="240"/>
      <c r="AF684" s="240"/>
      <c r="AG684" s="240"/>
      <c r="AH684" s="240"/>
      <c r="AI684" s="240"/>
      <c r="AJ684" s="240"/>
      <c r="AK684" s="240"/>
      <c r="AL684" s="240"/>
      <c r="AM684" s="240"/>
      <c r="AN684" s="240"/>
      <c r="AO684" s="240"/>
      <c r="AP684" s="240"/>
      <c r="AQ684" s="240"/>
      <c r="AR684" s="240"/>
      <c r="AS684" s="240"/>
      <c r="AT684" s="240"/>
      <c r="AU684" s="240"/>
      <c r="AV684" s="240"/>
      <c r="AW684" s="240"/>
      <c r="AX684" s="240"/>
      <c r="AY684" s="240"/>
      <c r="AZ684" s="240"/>
      <c r="BA684" s="240"/>
      <c r="BB684" s="240"/>
      <c r="BC684" s="240"/>
      <c r="BD684" s="240"/>
      <c r="BE684" s="240"/>
      <c r="BF684" s="240"/>
      <c r="BG684" s="240"/>
      <c r="BH684" s="240"/>
      <c r="BI684" s="240"/>
      <c r="BJ684" s="240"/>
      <c r="BK684" s="240"/>
      <c r="BL684" s="240"/>
      <c r="BM684" s="240"/>
      <c r="BN684" s="240"/>
      <c r="BO684" s="240"/>
      <c r="BP684" s="240"/>
      <c r="BQ684" s="240"/>
      <c r="BR684" s="240"/>
      <c r="BS684" s="240"/>
      <c r="BT684" s="240"/>
      <c r="BU684" s="240"/>
      <c r="BV684" s="240"/>
      <c r="BW684" s="240"/>
      <c r="BX684" s="240"/>
      <c r="BY684" s="240"/>
      <c r="BZ684" s="240"/>
      <c r="CA684" s="240"/>
      <c r="CB684" s="240"/>
      <c r="CC684" s="240"/>
      <c r="CD684" s="240"/>
      <c r="CE684" s="240"/>
      <c r="CF684" s="240"/>
      <c r="CG684" s="240"/>
      <c r="CH684" s="240"/>
      <c r="CI684" s="240"/>
      <c r="CJ684" s="240"/>
      <c r="CK684" s="240"/>
      <c r="CL684" s="240"/>
      <c r="CM684" s="240"/>
      <c r="CN684" s="240"/>
      <c r="CO684" s="240"/>
      <c r="CP684" s="240"/>
      <c r="CQ684" s="240"/>
      <c r="CR684" s="240"/>
      <c r="CS684" s="240"/>
      <c r="CT684" s="240"/>
      <c r="CU684" s="240"/>
      <c r="CV684" s="240"/>
      <c r="CW684" s="240"/>
      <c r="CX684" s="240"/>
      <c r="CY684" s="240"/>
      <c r="CZ684" s="240"/>
      <c r="DA684" s="240"/>
      <c r="DB684" s="240"/>
      <c r="DC684" s="240"/>
      <c r="DD684" s="240"/>
      <c r="DE684" s="240"/>
      <c r="DF684" s="240"/>
      <c r="DG684" s="240"/>
      <c r="DH684" s="240"/>
      <c r="DI684" s="240"/>
      <c r="DJ684" s="240"/>
      <c r="DK684" s="240"/>
      <c r="DL684" s="240"/>
      <c r="DM684" s="240"/>
      <c r="DN684" s="240"/>
      <c r="DO684" s="240"/>
      <c r="DP684" s="240"/>
      <c r="DQ684" s="240"/>
      <c r="DR684" s="240"/>
      <c r="DS684" s="240"/>
      <c r="DT684" s="240"/>
      <c r="DU684" s="240"/>
      <c r="DV684" s="240"/>
      <c r="DW684" s="240"/>
      <c r="DX684" s="240"/>
      <c r="DY684" s="240"/>
      <c r="DZ684" s="240"/>
      <c r="EA684" s="240"/>
      <c r="EB684" s="240"/>
      <c r="EC684" s="240"/>
      <c r="ED684" s="240"/>
      <c r="EE684" s="125"/>
      <c r="EP684" s="134"/>
      <c r="ER684" s="31" t="str">
        <f>IF($C$214=C684,$ER$213,"Row mis-match")</f>
        <v xml:space="preserve"> - </v>
      </c>
    </row>
    <row r="685" spans="1:148" hidden="1">
      <c r="C685" s="23" t="str">
        <f t="shared" si="198"/>
        <v>Naughton - Gas</v>
      </c>
      <c r="E685" s="240"/>
      <c r="F685" s="240"/>
      <c r="G685" s="240"/>
      <c r="H685" s="240"/>
      <c r="I685" s="240"/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  <c r="AA685" s="240"/>
      <c r="AB685" s="240"/>
      <c r="AC685" s="240"/>
      <c r="AD685" s="240"/>
      <c r="AE685" s="240"/>
      <c r="AF685" s="240"/>
      <c r="AG685" s="240"/>
      <c r="AH685" s="240"/>
      <c r="AI685" s="240"/>
      <c r="AJ685" s="240"/>
      <c r="AK685" s="240"/>
      <c r="AL685" s="240"/>
      <c r="AM685" s="240"/>
      <c r="AN685" s="240"/>
      <c r="AO685" s="240"/>
      <c r="AP685" s="240"/>
      <c r="AQ685" s="240"/>
      <c r="AR685" s="240"/>
      <c r="AS685" s="240"/>
      <c r="AT685" s="240"/>
      <c r="AU685" s="240"/>
      <c r="AV685" s="240"/>
      <c r="AW685" s="240"/>
      <c r="AX685" s="240"/>
      <c r="AY685" s="240"/>
      <c r="AZ685" s="240"/>
      <c r="BA685" s="240"/>
      <c r="BB685" s="240"/>
      <c r="BC685" s="240"/>
      <c r="BD685" s="240"/>
      <c r="BE685" s="240"/>
      <c r="BF685" s="240"/>
      <c r="BG685" s="240"/>
      <c r="BH685" s="240"/>
      <c r="BI685" s="240"/>
      <c r="BJ685" s="240"/>
      <c r="BK685" s="240"/>
      <c r="BL685" s="240"/>
      <c r="BM685" s="240"/>
      <c r="BN685" s="240"/>
      <c r="BO685" s="240"/>
      <c r="BP685" s="240"/>
      <c r="BQ685" s="240"/>
      <c r="BR685" s="240"/>
      <c r="BS685" s="240"/>
      <c r="BT685" s="240"/>
      <c r="BU685" s="240"/>
      <c r="BV685" s="240"/>
      <c r="BW685" s="240"/>
      <c r="BX685" s="240"/>
      <c r="BY685" s="240"/>
      <c r="BZ685" s="240"/>
      <c r="CA685" s="240"/>
      <c r="CB685" s="240"/>
      <c r="CC685" s="240"/>
      <c r="CD685" s="240"/>
      <c r="CE685" s="240"/>
      <c r="CF685" s="240"/>
      <c r="CG685" s="240"/>
      <c r="CH685" s="240"/>
      <c r="CI685" s="240"/>
      <c r="CJ685" s="240"/>
      <c r="CK685" s="240"/>
      <c r="CL685" s="240"/>
      <c r="CM685" s="240"/>
      <c r="CN685" s="240"/>
      <c r="CO685" s="240"/>
      <c r="CP685" s="240"/>
      <c r="CQ685" s="240"/>
      <c r="CR685" s="240"/>
      <c r="CS685" s="240"/>
      <c r="CT685" s="240"/>
      <c r="CU685" s="240"/>
      <c r="CV685" s="240"/>
      <c r="CW685" s="240"/>
      <c r="CX685" s="240"/>
      <c r="CY685" s="240"/>
      <c r="CZ685" s="240"/>
      <c r="DA685" s="240"/>
      <c r="DB685" s="240"/>
      <c r="DC685" s="240"/>
      <c r="DD685" s="240"/>
      <c r="DE685" s="240"/>
      <c r="DF685" s="240"/>
      <c r="DG685" s="240"/>
      <c r="DH685" s="240"/>
      <c r="DI685" s="240"/>
      <c r="DJ685" s="240"/>
      <c r="DK685" s="240"/>
      <c r="DL685" s="240"/>
      <c r="DM685" s="240"/>
      <c r="DN685" s="240"/>
      <c r="DO685" s="240"/>
      <c r="DP685" s="240"/>
      <c r="DQ685" s="240"/>
      <c r="DR685" s="240"/>
      <c r="DS685" s="240"/>
      <c r="DT685" s="240"/>
      <c r="DU685" s="240"/>
      <c r="DV685" s="240"/>
      <c r="DW685" s="240"/>
      <c r="DX685" s="240"/>
      <c r="DY685" s="240"/>
      <c r="DZ685" s="240"/>
      <c r="EA685" s="240"/>
      <c r="EB685" s="240"/>
      <c r="EC685" s="240"/>
      <c r="ED685" s="240"/>
      <c r="EE685" s="125"/>
      <c r="EP685" s="134"/>
      <c r="ER685" s="31" t="str">
        <f>IF($C$215=C685,$ER$215,"Row mis-match")</f>
        <v xml:space="preserve"> - </v>
      </c>
    </row>
    <row r="686" spans="1:148" hidden="1">
      <c r="E686" s="240"/>
      <c r="F686" s="240"/>
      <c r="G686" s="240"/>
      <c r="H686" s="240"/>
      <c r="I686" s="240"/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  <c r="AA686" s="240"/>
      <c r="AB686" s="240"/>
      <c r="AC686" s="240"/>
      <c r="AD686" s="240"/>
      <c r="AE686" s="240"/>
      <c r="AF686" s="240"/>
      <c r="AG686" s="240"/>
      <c r="AH686" s="240"/>
      <c r="AI686" s="240"/>
      <c r="AJ686" s="240"/>
      <c r="AK686" s="240"/>
      <c r="AL686" s="240"/>
      <c r="AM686" s="240"/>
      <c r="AN686" s="240"/>
      <c r="AO686" s="240"/>
      <c r="AP686" s="240"/>
      <c r="AQ686" s="240"/>
      <c r="AR686" s="240"/>
      <c r="AS686" s="240"/>
      <c r="AT686" s="240"/>
      <c r="AU686" s="240"/>
      <c r="AV686" s="240"/>
      <c r="AW686" s="240"/>
      <c r="AX686" s="240"/>
      <c r="AY686" s="240"/>
      <c r="AZ686" s="240"/>
      <c r="BA686" s="240"/>
      <c r="BB686" s="240"/>
      <c r="BC686" s="240"/>
      <c r="BD686" s="240"/>
      <c r="BE686" s="240"/>
      <c r="BF686" s="240"/>
      <c r="BG686" s="240"/>
      <c r="BH686" s="240"/>
      <c r="BI686" s="240"/>
      <c r="BJ686" s="240"/>
      <c r="BK686" s="240"/>
      <c r="BL686" s="240"/>
      <c r="BM686" s="240"/>
      <c r="BN686" s="240"/>
      <c r="BO686" s="240"/>
      <c r="BP686" s="240"/>
      <c r="BQ686" s="240"/>
      <c r="BR686" s="240"/>
      <c r="BS686" s="240"/>
      <c r="BT686" s="240"/>
      <c r="BU686" s="240"/>
      <c r="BV686" s="240"/>
      <c r="BW686" s="240"/>
      <c r="BX686" s="240"/>
      <c r="BY686" s="240"/>
      <c r="BZ686" s="240"/>
      <c r="CA686" s="240"/>
      <c r="CB686" s="240"/>
      <c r="CC686" s="240"/>
      <c r="CD686" s="240"/>
      <c r="CE686" s="240"/>
      <c r="CF686" s="240"/>
      <c r="CG686" s="240"/>
      <c r="CH686" s="240"/>
      <c r="CI686" s="240"/>
      <c r="CJ686" s="240"/>
      <c r="CK686" s="240"/>
      <c r="CL686" s="240"/>
      <c r="CM686" s="240"/>
      <c r="CN686" s="240"/>
      <c r="CO686" s="240"/>
      <c r="CP686" s="240"/>
      <c r="CQ686" s="240"/>
      <c r="CR686" s="240"/>
      <c r="CS686" s="240"/>
      <c r="CT686" s="240"/>
      <c r="CU686" s="240"/>
      <c r="CV686" s="240"/>
      <c r="CW686" s="240"/>
      <c r="CX686" s="240"/>
      <c r="CY686" s="240"/>
      <c r="CZ686" s="240"/>
      <c r="DA686" s="240"/>
      <c r="DB686" s="240"/>
      <c r="DC686" s="240"/>
      <c r="DD686" s="240"/>
      <c r="DE686" s="240"/>
      <c r="DF686" s="240"/>
      <c r="DG686" s="240"/>
      <c r="DH686" s="240"/>
      <c r="DI686" s="240"/>
      <c r="DJ686" s="240"/>
      <c r="DK686" s="240"/>
      <c r="DL686" s="240"/>
      <c r="DM686" s="240"/>
      <c r="DN686" s="240"/>
      <c r="DO686" s="240"/>
      <c r="DP686" s="240"/>
      <c r="DQ686" s="240"/>
      <c r="DR686" s="240"/>
      <c r="DS686" s="240"/>
      <c r="DT686" s="240"/>
      <c r="DU686" s="240"/>
      <c r="DV686" s="240"/>
      <c r="DW686" s="240"/>
      <c r="DX686" s="240"/>
      <c r="DY686" s="240"/>
      <c r="DZ686" s="240"/>
      <c r="EA686" s="240"/>
      <c r="EB686" s="240"/>
      <c r="EC686" s="240"/>
      <c r="ED686" s="240"/>
      <c r="EE686" s="125"/>
      <c r="EP686" s="134"/>
      <c r="ER686" s="22"/>
    </row>
    <row r="687" spans="1:148" s="22" customFormat="1" hidden="1">
      <c r="A687" s="3"/>
      <c r="B687" s="23"/>
      <c r="C687" s="23" t="str">
        <f t="shared" ref="C687:C692" si="199">$C239</f>
        <v>IRP15 - 423 MW CCCT - Wyo NE</v>
      </c>
      <c r="E687" s="240"/>
      <c r="F687" s="240"/>
      <c r="G687" s="240"/>
      <c r="H687" s="240"/>
      <c r="I687" s="240"/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  <c r="AA687" s="240"/>
      <c r="AB687" s="240"/>
      <c r="AC687" s="240"/>
      <c r="AD687" s="240"/>
      <c r="AE687" s="240"/>
      <c r="AF687" s="240"/>
      <c r="AG687" s="240"/>
      <c r="AH687" s="240"/>
      <c r="AI687" s="240"/>
      <c r="AJ687" s="240"/>
      <c r="AK687" s="240"/>
      <c r="AL687" s="240"/>
      <c r="AM687" s="240"/>
      <c r="AN687" s="240"/>
      <c r="AO687" s="240"/>
      <c r="AP687" s="240"/>
      <c r="AQ687" s="240"/>
      <c r="AR687" s="240"/>
      <c r="AS687" s="240"/>
      <c r="AT687" s="240"/>
      <c r="AU687" s="240"/>
      <c r="AV687" s="240"/>
      <c r="AW687" s="240"/>
      <c r="AX687" s="240"/>
      <c r="AY687" s="240"/>
      <c r="AZ687" s="240"/>
      <c r="BA687" s="240"/>
      <c r="BB687" s="240"/>
      <c r="BC687" s="240"/>
      <c r="BD687" s="240"/>
      <c r="BE687" s="240"/>
      <c r="BF687" s="240"/>
      <c r="BG687" s="240"/>
      <c r="BH687" s="240"/>
      <c r="BI687" s="240"/>
      <c r="BJ687" s="240"/>
      <c r="BK687" s="240"/>
      <c r="BL687" s="240"/>
      <c r="BM687" s="240"/>
      <c r="BN687" s="240"/>
      <c r="BO687" s="240"/>
      <c r="BP687" s="240"/>
      <c r="BQ687" s="240"/>
      <c r="BR687" s="240"/>
      <c r="BS687" s="240"/>
      <c r="BT687" s="240"/>
      <c r="BU687" s="240"/>
      <c r="BV687" s="240"/>
      <c r="BW687" s="240"/>
      <c r="BX687" s="240"/>
      <c r="BY687" s="240"/>
      <c r="BZ687" s="240"/>
      <c r="CA687" s="240"/>
      <c r="CB687" s="240"/>
      <c r="CC687" s="240"/>
      <c r="CD687" s="240"/>
      <c r="CE687" s="240"/>
      <c r="CF687" s="240"/>
      <c r="CG687" s="240"/>
      <c r="CH687" s="240"/>
      <c r="CI687" s="240"/>
      <c r="CJ687" s="240"/>
      <c r="CK687" s="240"/>
      <c r="CL687" s="240"/>
      <c r="CM687" s="240"/>
      <c r="CN687" s="240"/>
      <c r="CO687" s="240"/>
      <c r="CP687" s="240"/>
      <c r="CQ687" s="240"/>
      <c r="CR687" s="240"/>
      <c r="CS687" s="240"/>
      <c r="CT687" s="240"/>
      <c r="CU687" s="240"/>
      <c r="CV687" s="240"/>
      <c r="CW687" s="240"/>
      <c r="CX687" s="240"/>
      <c r="CY687" s="240"/>
      <c r="CZ687" s="240"/>
      <c r="DA687" s="240"/>
      <c r="DB687" s="240"/>
      <c r="DC687" s="240"/>
      <c r="DD687" s="240"/>
      <c r="DE687" s="240"/>
      <c r="DF687" s="240"/>
      <c r="DG687" s="240"/>
      <c r="DH687" s="240"/>
      <c r="DI687" s="240"/>
      <c r="DJ687" s="240"/>
      <c r="DK687" s="240"/>
      <c r="DL687" s="240"/>
      <c r="DM687" s="240"/>
      <c r="DN687" s="240"/>
      <c r="DO687" s="240"/>
      <c r="DP687" s="240"/>
      <c r="DQ687" s="240"/>
      <c r="DR687" s="240"/>
      <c r="DS687" s="240"/>
      <c r="DT687" s="240"/>
      <c r="DU687" s="240"/>
      <c r="DV687" s="240"/>
      <c r="DW687" s="240"/>
      <c r="DX687" s="240"/>
      <c r="DY687" s="240"/>
      <c r="DZ687" s="240"/>
      <c r="EA687" s="240"/>
      <c r="EB687" s="240"/>
      <c r="EC687" s="240"/>
      <c r="ED687" s="240"/>
      <c r="EE687" s="241"/>
      <c r="EG687" s="134"/>
      <c r="EP687" s="134"/>
      <c r="ER687" s="31" t="str">
        <f>IF($C$514=C687,$ER$514,"Row mis-match")</f>
        <v>Hide Row</v>
      </c>
    </row>
    <row r="688" spans="1:148" s="22" customFormat="1" hidden="1">
      <c r="A688" s="3"/>
      <c r="B688" s="23"/>
      <c r="C688" s="23" t="str">
        <f t="shared" si="199"/>
        <v>IRP15 - 423 MW CCCT - Clvr 1</v>
      </c>
      <c r="E688" s="240"/>
      <c r="F688" s="240"/>
      <c r="G688" s="240"/>
      <c r="H688" s="240"/>
      <c r="I688" s="240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  <c r="BC688" s="240"/>
      <c r="BD688" s="240"/>
      <c r="BE688" s="240"/>
      <c r="BF688" s="240"/>
      <c r="BG688" s="240"/>
      <c r="BH688" s="240"/>
      <c r="BI688" s="240"/>
      <c r="BJ688" s="240"/>
      <c r="BK688" s="240"/>
      <c r="BL688" s="240"/>
      <c r="BM688" s="240"/>
      <c r="BN688" s="240"/>
      <c r="BO688" s="240"/>
      <c r="BP688" s="240"/>
      <c r="BQ688" s="240"/>
      <c r="BR688" s="240"/>
      <c r="BS688" s="240"/>
      <c r="BT688" s="240"/>
      <c r="BU688" s="240"/>
      <c r="BV688" s="240"/>
      <c r="BW688" s="240"/>
      <c r="BX688" s="240"/>
      <c r="BY688" s="240"/>
      <c r="BZ688" s="240"/>
      <c r="CA688" s="240"/>
      <c r="CB688" s="240"/>
      <c r="CC688" s="240"/>
      <c r="CD688" s="240"/>
      <c r="CE688" s="240"/>
      <c r="CF688" s="240"/>
      <c r="CG688" s="240"/>
      <c r="CH688" s="240"/>
      <c r="CI688" s="240"/>
      <c r="CJ688" s="240"/>
      <c r="CK688" s="240"/>
      <c r="CL688" s="240"/>
      <c r="CM688" s="240"/>
      <c r="CN688" s="240"/>
      <c r="CO688" s="240"/>
      <c r="CP688" s="240"/>
      <c r="CQ688" s="240"/>
      <c r="CR688" s="240"/>
      <c r="CS688" s="240"/>
      <c r="CT688" s="240"/>
      <c r="CU688" s="240"/>
      <c r="CV688" s="240"/>
      <c r="CW688" s="240"/>
      <c r="CX688" s="240"/>
      <c r="CY688" s="240"/>
      <c r="CZ688" s="240"/>
      <c r="DA688" s="240"/>
      <c r="DB688" s="240"/>
      <c r="DC688" s="240"/>
      <c r="DD688" s="240"/>
      <c r="DE688" s="240"/>
      <c r="DF688" s="240"/>
      <c r="DG688" s="240"/>
      <c r="DH688" s="240"/>
      <c r="DI688" s="240"/>
      <c r="DJ688" s="240"/>
      <c r="DK688" s="240"/>
      <c r="DL688" s="240"/>
      <c r="DM688" s="240"/>
      <c r="DN688" s="240"/>
      <c r="DO688" s="240"/>
      <c r="DP688" s="240"/>
      <c r="DQ688" s="240"/>
      <c r="DR688" s="240"/>
      <c r="DS688" s="240"/>
      <c r="DT688" s="240"/>
      <c r="DU688" s="240"/>
      <c r="DV688" s="240"/>
      <c r="DW688" s="240"/>
      <c r="DX688" s="240"/>
      <c r="DY688" s="240"/>
      <c r="DZ688" s="240"/>
      <c r="EA688" s="240"/>
      <c r="EB688" s="240"/>
      <c r="EC688" s="240"/>
      <c r="ED688" s="240"/>
      <c r="EE688" s="241"/>
      <c r="EG688" s="134"/>
      <c r="EP688" s="134"/>
      <c r="ER688" s="31" t="str">
        <f>IF($C$515=C688,$ER$515,"Row mis-match")</f>
        <v>Hide Row</v>
      </c>
    </row>
    <row r="689" spans="1:233" s="22" customFormat="1" hidden="1">
      <c r="A689" s="3"/>
      <c r="B689" s="23"/>
      <c r="C689" s="23" t="str">
        <f t="shared" si="199"/>
        <v>IRP15 - 423 MW CCCT - Clvr 2</v>
      </c>
      <c r="E689" s="240"/>
      <c r="F689" s="240"/>
      <c r="G689" s="240"/>
      <c r="H689" s="240"/>
      <c r="I689" s="240"/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  <c r="AA689" s="240"/>
      <c r="AB689" s="240"/>
      <c r="AC689" s="240"/>
      <c r="AD689" s="240"/>
      <c r="AE689" s="240"/>
      <c r="AF689" s="240"/>
      <c r="AG689" s="240"/>
      <c r="AH689" s="240"/>
      <c r="AI689" s="240"/>
      <c r="AJ689" s="240"/>
      <c r="AK689" s="240"/>
      <c r="AL689" s="240"/>
      <c r="AM689" s="240"/>
      <c r="AN689" s="240"/>
      <c r="AO689" s="240"/>
      <c r="AP689" s="240"/>
      <c r="AQ689" s="240"/>
      <c r="AR689" s="240"/>
      <c r="AS689" s="240"/>
      <c r="AT689" s="240"/>
      <c r="AU689" s="240"/>
      <c r="AV689" s="240"/>
      <c r="AW689" s="240"/>
      <c r="AX689" s="240"/>
      <c r="AY689" s="240"/>
      <c r="AZ689" s="240"/>
      <c r="BA689" s="240"/>
      <c r="BB689" s="240"/>
      <c r="BC689" s="240"/>
      <c r="BD689" s="240"/>
      <c r="BE689" s="240"/>
      <c r="BF689" s="240"/>
      <c r="BG689" s="240"/>
      <c r="BH689" s="240"/>
      <c r="BI689" s="240"/>
      <c r="BJ689" s="240"/>
      <c r="BK689" s="240"/>
      <c r="BL689" s="240"/>
      <c r="BM689" s="240"/>
      <c r="BN689" s="240"/>
      <c r="BO689" s="240"/>
      <c r="BP689" s="240"/>
      <c r="BQ689" s="240"/>
      <c r="BR689" s="240"/>
      <c r="BS689" s="240"/>
      <c r="BT689" s="240"/>
      <c r="BU689" s="240"/>
      <c r="BV689" s="240"/>
      <c r="BW689" s="240"/>
      <c r="BX689" s="240"/>
      <c r="BY689" s="240"/>
      <c r="BZ689" s="240"/>
      <c r="CA689" s="240"/>
      <c r="CB689" s="240"/>
      <c r="CC689" s="240"/>
      <c r="CD689" s="240"/>
      <c r="CE689" s="240"/>
      <c r="CF689" s="240"/>
      <c r="CG689" s="240"/>
      <c r="CH689" s="240"/>
      <c r="CI689" s="240"/>
      <c r="CJ689" s="240"/>
      <c r="CK689" s="240"/>
      <c r="CL689" s="240"/>
      <c r="CM689" s="240"/>
      <c r="CN689" s="240"/>
      <c r="CO689" s="240"/>
      <c r="CP689" s="240"/>
      <c r="CQ689" s="240"/>
      <c r="CR689" s="240"/>
      <c r="CS689" s="240"/>
      <c r="CT689" s="240"/>
      <c r="CU689" s="240"/>
      <c r="CV689" s="240"/>
      <c r="CW689" s="240"/>
      <c r="CX689" s="240"/>
      <c r="CY689" s="240"/>
      <c r="CZ689" s="240"/>
      <c r="DA689" s="240"/>
      <c r="DB689" s="240"/>
      <c r="DC689" s="240"/>
      <c r="DD689" s="240"/>
      <c r="DE689" s="240"/>
      <c r="DF689" s="240"/>
      <c r="DG689" s="240"/>
      <c r="DH689" s="240"/>
      <c r="DI689" s="240"/>
      <c r="DJ689" s="240"/>
      <c r="DK689" s="240"/>
      <c r="DL689" s="240"/>
      <c r="DM689" s="240"/>
      <c r="DN689" s="240"/>
      <c r="DO689" s="240"/>
      <c r="DP689" s="240"/>
      <c r="DQ689" s="240"/>
      <c r="DR689" s="240"/>
      <c r="DS689" s="240"/>
      <c r="DT689" s="240"/>
      <c r="DU689" s="240"/>
      <c r="DV689" s="240"/>
      <c r="DW689" s="240"/>
      <c r="DX689" s="240"/>
      <c r="DY689" s="240"/>
      <c r="DZ689" s="240"/>
      <c r="EA689" s="240"/>
      <c r="EB689" s="240"/>
      <c r="EC689" s="240"/>
      <c r="ED689" s="240"/>
      <c r="EE689" s="241"/>
      <c r="EG689" s="134"/>
      <c r="EP689" s="134"/>
      <c r="ER689" s="31" t="str">
        <f>IF($C$516=C689,$ER$516,"Row mis-match")</f>
        <v>Hide Row</v>
      </c>
    </row>
    <row r="690" spans="1:233" s="22" customFormat="1" hidden="1">
      <c r="A690" s="3"/>
      <c r="B690" s="23"/>
      <c r="C690" s="23" t="str">
        <f t="shared" si="199"/>
        <v>IRP15 - 313 MW CCCT - Wyo NE</v>
      </c>
      <c r="E690" s="240"/>
      <c r="F690" s="240"/>
      <c r="G690" s="240"/>
      <c r="H690" s="240"/>
      <c r="I690" s="240"/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  <c r="AA690" s="240"/>
      <c r="AB690" s="240"/>
      <c r="AC690" s="240"/>
      <c r="AD690" s="240"/>
      <c r="AE690" s="240"/>
      <c r="AF690" s="240"/>
      <c r="AG690" s="240"/>
      <c r="AH690" s="240"/>
      <c r="AI690" s="240"/>
      <c r="AJ690" s="240"/>
      <c r="AK690" s="240"/>
      <c r="AL690" s="240"/>
      <c r="AM690" s="240"/>
      <c r="AN690" s="240"/>
      <c r="AO690" s="240"/>
      <c r="AP690" s="240"/>
      <c r="AQ690" s="240"/>
      <c r="AR690" s="240"/>
      <c r="AS690" s="240"/>
      <c r="AT690" s="240"/>
      <c r="AU690" s="240"/>
      <c r="AV690" s="240"/>
      <c r="AW690" s="240"/>
      <c r="AX690" s="240"/>
      <c r="AY690" s="240"/>
      <c r="AZ690" s="240"/>
      <c r="BA690" s="240"/>
      <c r="BB690" s="240"/>
      <c r="BC690" s="240"/>
      <c r="BD690" s="240"/>
      <c r="BE690" s="240"/>
      <c r="BF690" s="240"/>
      <c r="BG690" s="240"/>
      <c r="BH690" s="240"/>
      <c r="BI690" s="240"/>
      <c r="BJ690" s="240"/>
      <c r="BK690" s="240"/>
      <c r="BL690" s="240"/>
      <c r="BM690" s="240"/>
      <c r="BN690" s="240"/>
      <c r="BO690" s="240"/>
      <c r="BP690" s="240"/>
      <c r="BQ690" s="240"/>
      <c r="BR690" s="240"/>
      <c r="BS690" s="240"/>
      <c r="BT690" s="240"/>
      <c r="BU690" s="240"/>
      <c r="BV690" s="240"/>
      <c r="BW690" s="240"/>
      <c r="BX690" s="240"/>
      <c r="BY690" s="240"/>
      <c r="BZ690" s="240"/>
      <c r="CA690" s="240"/>
      <c r="CB690" s="240"/>
      <c r="CC690" s="240"/>
      <c r="CD690" s="240"/>
      <c r="CE690" s="240"/>
      <c r="CF690" s="240"/>
      <c r="CG690" s="240"/>
      <c r="CH690" s="240"/>
      <c r="CI690" s="240"/>
      <c r="CJ690" s="240"/>
      <c r="CK690" s="240"/>
      <c r="CL690" s="240"/>
      <c r="CM690" s="240"/>
      <c r="CN690" s="240"/>
      <c r="CO690" s="240"/>
      <c r="CP690" s="240"/>
      <c r="CQ690" s="240"/>
      <c r="CR690" s="240"/>
      <c r="CS690" s="240"/>
      <c r="CT690" s="240"/>
      <c r="CU690" s="240"/>
      <c r="CV690" s="240"/>
      <c r="CW690" s="240"/>
      <c r="CX690" s="240"/>
      <c r="CY690" s="240"/>
      <c r="CZ690" s="240"/>
      <c r="DA690" s="240"/>
      <c r="DB690" s="240"/>
      <c r="DC690" s="240"/>
      <c r="DD690" s="240"/>
      <c r="DE690" s="240"/>
      <c r="DF690" s="240"/>
      <c r="DG690" s="240"/>
      <c r="DH690" s="240"/>
      <c r="DI690" s="240"/>
      <c r="DJ690" s="240"/>
      <c r="DK690" s="240"/>
      <c r="DL690" s="240"/>
      <c r="DM690" s="240"/>
      <c r="DN690" s="240"/>
      <c r="DO690" s="240"/>
      <c r="DP690" s="240"/>
      <c r="DQ690" s="240"/>
      <c r="DR690" s="240"/>
      <c r="DS690" s="240"/>
      <c r="DT690" s="240"/>
      <c r="DU690" s="240"/>
      <c r="DV690" s="240"/>
      <c r="DW690" s="240"/>
      <c r="DX690" s="240"/>
      <c r="DY690" s="240"/>
      <c r="DZ690" s="240"/>
      <c r="EA690" s="240"/>
      <c r="EB690" s="240"/>
      <c r="EC690" s="240"/>
      <c r="ED690" s="240"/>
      <c r="EE690" s="241"/>
      <c r="EG690" s="134"/>
      <c r="EP690" s="134"/>
      <c r="ER690" s="31" t="str">
        <f>IF($C$517=C690,$ER$517,"Row mis-match")</f>
        <v xml:space="preserve"> - </v>
      </c>
    </row>
    <row r="691" spans="1:233" s="22" customFormat="1" hidden="1">
      <c r="A691" s="3"/>
      <c r="B691" s="23"/>
      <c r="C691" s="23" t="str">
        <f t="shared" si="199"/>
        <v>IRP15 - 635 MW CCCT - UT N 1</v>
      </c>
      <c r="E691" s="240"/>
      <c r="F691" s="240"/>
      <c r="G691" s="240"/>
      <c r="H691" s="240"/>
      <c r="I691" s="240"/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  <c r="AA691" s="240"/>
      <c r="AB691" s="240"/>
      <c r="AC691" s="240"/>
      <c r="AD691" s="240"/>
      <c r="AE691" s="240"/>
      <c r="AF691" s="240"/>
      <c r="AG691" s="240"/>
      <c r="AH691" s="240"/>
      <c r="AI691" s="240"/>
      <c r="AJ691" s="240"/>
      <c r="AK691" s="240"/>
      <c r="AL691" s="240"/>
      <c r="AM691" s="240"/>
      <c r="AN691" s="240"/>
      <c r="AO691" s="240"/>
      <c r="AP691" s="240"/>
      <c r="AQ691" s="240"/>
      <c r="AR691" s="240"/>
      <c r="AS691" s="240"/>
      <c r="AT691" s="240"/>
      <c r="AU691" s="240"/>
      <c r="AV691" s="240"/>
      <c r="AW691" s="240"/>
      <c r="AX691" s="240"/>
      <c r="AY691" s="240"/>
      <c r="AZ691" s="240"/>
      <c r="BA691" s="240"/>
      <c r="BB691" s="240"/>
      <c r="BC691" s="240"/>
      <c r="BD691" s="240"/>
      <c r="BE691" s="240"/>
      <c r="BF691" s="240"/>
      <c r="BG691" s="240"/>
      <c r="BH691" s="240"/>
      <c r="BI691" s="240"/>
      <c r="BJ691" s="240"/>
      <c r="BK691" s="240"/>
      <c r="BL691" s="240"/>
      <c r="BM691" s="240"/>
      <c r="BN691" s="240"/>
      <c r="BO691" s="240"/>
      <c r="BP691" s="240"/>
      <c r="BQ691" s="240"/>
      <c r="BR691" s="240"/>
      <c r="BS691" s="240"/>
      <c r="BT691" s="240"/>
      <c r="BU691" s="240"/>
      <c r="BV691" s="240"/>
      <c r="BW691" s="240"/>
      <c r="BX691" s="240"/>
      <c r="BY691" s="240"/>
      <c r="BZ691" s="240"/>
      <c r="CA691" s="240"/>
      <c r="CB691" s="240"/>
      <c r="CC691" s="240"/>
      <c r="CD691" s="240"/>
      <c r="CE691" s="240"/>
      <c r="CF691" s="240"/>
      <c r="CG691" s="240"/>
      <c r="CH691" s="240"/>
      <c r="CI691" s="240"/>
      <c r="CJ691" s="240"/>
      <c r="CK691" s="240"/>
      <c r="CL691" s="240"/>
      <c r="CM691" s="240"/>
      <c r="CN691" s="240"/>
      <c r="CO691" s="240"/>
      <c r="CP691" s="240"/>
      <c r="CQ691" s="240"/>
      <c r="CR691" s="240"/>
      <c r="CS691" s="240"/>
      <c r="CT691" s="240"/>
      <c r="CU691" s="240"/>
      <c r="CV691" s="240"/>
      <c r="CW691" s="240"/>
      <c r="CX691" s="240"/>
      <c r="CY691" s="240"/>
      <c r="CZ691" s="240"/>
      <c r="DA691" s="240"/>
      <c r="DB691" s="240"/>
      <c r="DC691" s="240"/>
      <c r="DD691" s="240"/>
      <c r="DE691" s="240"/>
      <c r="DF691" s="240"/>
      <c r="DG691" s="240"/>
      <c r="DH691" s="240"/>
      <c r="DI691" s="240"/>
      <c r="DJ691" s="240"/>
      <c r="DK691" s="240"/>
      <c r="DL691" s="240"/>
      <c r="DM691" s="240"/>
      <c r="DN691" s="240"/>
      <c r="DO691" s="240"/>
      <c r="DP691" s="240"/>
      <c r="DQ691" s="240"/>
      <c r="DR691" s="240"/>
      <c r="DS691" s="240"/>
      <c r="DT691" s="240"/>
      <c r="DU691" s="240"/>
      <c r="DV691" s="240"/>
      <c r="DW691" s="240"/>
      <c r="DX691" s="240"/>
      <c r="DY691" s="240"/>
      <c r="DZ691" s="240"/>
      <c r="EA691" s="240"/>
      <c r="EB691" s="240"/>
      <c r="EC691" s="240"/>
      <c r="ED691" s="240"/>
      <c r="EE691" s="241"/>
      <c r="EG691" s="134"/>
      <c r="EP691" s="134"/>
      <c r="ER691" s="31" t="str">
        <f t="shared" ref="ER691" si="200">IF($C$518=C691,$ER$518,"Row mis-match")</f>
        <v xml:space="preserve"> - </v>
      </c>
    </row>
    <row r="692" spans="1:233" s="22" customFormat="1" hidden="1">
      <c r="A692" s="3"/>
      <c r="B692" s="23"/>
      <c r="C692" s="23" t="str">
        <f t="shared" si="199"/>
        <v>IRP15 - 635 MW CCCT - UT N 2</v>
      </c>
      <c r="E692" s="240"/>
      <c r="F692" s="240"/>
      <c r="G692" s="240"/>
      <c r="H692" s="240"/>
      <c r="I692" s="240"/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  <c r="AA692" s="240"/>
      <c r="AB692" s="240"/>
      <c r="AC692" s="240"/>
      <c r="AD692" s="240"/>
      <c r="AE692" s="240"/>
      <c r="AF692" s="240"/>
      <c r="AG692" s="240"/>
      <c r="AH692" s="240"/>
      <c r="AI692" s="240"/>
      <c r="AJ692" s="240"/>
      <c r="AK692" s="240"/>
      <c r="AL692" s="240"/>
      <c r="AM692" s="240"/>
      <c r="AN692" s="240"/>
      <c r="AO692" s="240"/>
      <c r="AP692" s="240"/>
      <c r="AQ692" s="240"/>
      <c r="AR692" s="240"/>
      <c r="AS692" s="240"/>
      <c r="AT692" s="240"/>
      <c r="AU692" s="240"/>
      <c r="AV692" s="240"/>
      <c r="AW692" s="240"/>
      <c r="AX692" s="240"/>
      <c r="AY692" s="240"/>
      <c r="AZ692" s="240"/>
      <c r="BA692" s="240"/>
      <c r="BB692" s="240"/>
      <c r="BC692" s="240"/>
      <c r="BD692" s="240"/>
      <c r="BE692" s="240"/>
      <c r="BF692" s="240"/>
      <c r="BG692" s="240"/>
      <c r="BH692" s="240"/>
      <c r="BI692" s="240"/>
      <c r="BJ692" s="240"/>
      <c r="BK692" s="240"/>
      <c r="BL692" s="240"/>
      <c r="BM692" s="240"/>
      <c r="BN692" s="240"/>
      <c r="BO692" s="240"/>
      <c r="BP692" s="240"/>
      <c r="BQ692" s="240"/>
      <c r="BR692" s="240"/>
      <c r="BS692" s="240"/>
      <c r="BT692" s="240"/>
      <c r="BU692" s="240"/>
      <c r="BV692" s="240"/>
      <c r="BW692" s="240"/>
      <c r="BX692" s="240"/>
      <c r="BY692" s="240"/>
      <c r="BZ692" s="240"/>
      <c r="CA692" s="240"/>
      <c r="CB692" s="240"/>
      <c r="CC692" s="240"/>
      <c r="CD692" s="240"/>
      <c r="CE692" s="240"/>
      <c r="CF692" s="240"/>
      <c r="CG692" s="240"/>
      <c r="CH692" s="240"/>
      <c r="CI692" s="240"/>
      <c r="CJ692" s="240"/>
      <c r="CK692" s="240"/>
      <c r="CL692" s="240"/>
      <c r="CM692" s="240"/>
      <c r="CN692" s="240"/>
      <c r="CO692" s="240"/>
      <c r="CP692" s="240"/>
      <c r="CQ692" s="240"/>
      <c r="CR692" s="240"/>
      <c r="CS692" s="240"/>
      <c r="CT692" s="240"/>
      <c r="CU692" s="240"/>
      <c r="CV692" s="240"/>
      <c r="CW692" s="240"/>
      <c r="CX692" s="240"/>
      <c r="CY692" s="240"/>
      <c r="CZ692" s="240"/>
      <c r="DA692" s="240"/>
      <c r="DB692" s="240"/>
      <c r="DC692" s="240"/>
      <c r="DD692" s="240"/>
      <c r="DE692" s="240"/>
      <c r="DF692" s="240"/>
      <c r="DG692" s="240"/>
      <c r="DH692" s="240"/>
      <c r="DI692" s="240"/>
      <c r="DJ692" s="240"/>
      <c r="DK692" s="240"/>
      <c r="DL692" s="240"/>
      <c r="DM692" s="240"/>
      <c r="DN692" s="240"/>
      <c r="DO692" s="240"/>
      <c r="DP692" s="240"/>
      <c r="DQ692" s="240"/>
      <c r="DR692" s="240"/>
      <c r="DS692" s="240"/>
      <c r="DT692" s="240"/>
      <c r="DU692" s="240"/>
      <c r="DV692" s="240"/>
      <c r="DW692" s="240"/>
      <c r="DX692" s="240"/>
      <c r="DY692" s="240"/>
      <c r="DZ692" s="240"/>
      <c r="EA692" s="240"/>
      <c r="EB692" s="240"/>
      <c r="EC692" s="240"/>
      <c r="ED692" s="240"/>
      <c r="EE692" s="241"/>
      <c r="EG692" s="134"/>
      <c r="EP692" s="134"/>
      <c r="ER692" s="31" t="str">
        <f>IF($C$519=C692,$ER$519,"Row mis-match")</f>
        <v xml:space="preserve"> - </v>
      </c>
    </row>
    <row r="693" spans="1:233" s="22" customFormat="1" hidden="1">
      <c r="A693" s="3"/>
      <c r="B693" s="23"/>
      <c r="C693" s="65"/>
      <c r="E693" s="112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12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12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12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12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12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12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12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12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12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12"/>
      <c r="EP693" s="134"/>
      <c r="ER693" s="31" t="str">
        <f>IF(AND(ER687="Hide Row",ER688="Hide Row",ER689="Hide Row",ER690="Hide Row",ER691="Hide Row",ER692="Hide Row"),"Hide Row"," - ")</f>
        <v xml:space="preserve"> - </v>
      </c>
    </row>
    <row r="694" spans="1:233" s="22" customFormat="1" hidden="1">
      <c r="A694" s="2"/>
      <c r="C694" s="23" t="str">
        <f t="shared" ref="C694:C706" si="201">C488</f>
        <v>Dunlap I Wind</v>
      </c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28"/>
      <c r="BN694" s="128"/>
      <c r="BO694" s="128"/>
      <c r="BP694" s="128"/>
      <c r="BQ694" s="128"/>
      <c r="BR694" s="128"/>
      <c r="BS694" s="128"/>
      <c r="BT694" s="128"/>
      <c r="BU694" s="128"/>
      <c r="BV694" s="128"/>
      <c r="BW694" s="128"/>
      <c r="BX694" s="128"/>
      <c r="BY694" s="128"/>
      <c r="BZ694" s="128"/>
      <c r="CA694" s="128"/>
      <c r="CB694" s="128"/>
      <c r="CC694" s="128"/>
      <c r="CD694" s="128"/>
      <c r="CE694" s="128"/>
      <c r="CF694" s="128"/>
      <c r="CG694" s="128"/>
      <c r="CH694" s="128"/>
      <c r="CI694" s="128"/>
      <c r="CJ694" s="128"/>
      <c r="CK694" s="128"/>
      <c r="CL694" s="128"/>
      <c r="CM694" s="128"/>
      <c r="CN694" s="128"/>
      <c r="CO694" s="128"/>
      <c r="CP694" s="128"/>
      <c r="CQ694" s="128"/>
      <c r="CR694" s="128"/>
      <c r="CS694" s="128"/>
      <c r="CT694" s="128"/>
      <c r="CU694" s="128"/>
      <c r="CV694" s="128"/>
      <c r="CW694" s="128"/>
      <c r="CX694" s="128"/>
      <c r="CY694" s="128"/>
      <c r="CZ694" s="128"/>
      <c r="DA694" s="128"/>
      <c r="DB694" s="128"/>
      <c r="DC694" s="128"/>
      <c r="DD694" s="128"/>
      <c r="DE694" s="128"/>
      <c r="DF694" s="128"/>
      <c r="DG694" s="128"/>
      <c r="DH694" s="128"/>
      <c r="DI694" s="128"/>
      <c r="DJ694" s="128"/>
      <c r="DK694" s="128"/>
      <c r="DL694" s="128"/>
      <c r="DM694" s="128"/>
      <c r="DN694" s="128"/>
      <c r="DO694" s="128"/>
      <c r="DP694" s="128"/>
      <c r="DQ694" s="128"/>
      <c r="DR694" s="128"/>
      <c r="DS694" s="128"/>
      <c r="DT694" s="128"/>
      <c r="DU694" s="128"/>
      <c r="DV694" s="128"/>
      <c r="DW694" s="128"/>
      <c r="DX694" s="128"/>
      <c r="DY694" s="128"/>
      <c r="DZ694" s="128"/>
      <c r="EA694" s="128"/>
      <c r="EB694" s="128"/>
      <c r="EC694" s="128"/>
      <c r="ED694" s="128"/>
      <c r="EH694" s="22" t="str">
        <f t="shared" ref="EH694:EH706" si="202">C694</f>
        <v>Dunlap I Wind</v>
      </c>
      <c r="EJ694" s="242">
        <v>111</v>
      </c>
      <c r="ER694" s="31" t="str">
        <f>IF($C$488=C694,$ER$488,"Row mis-match")</f>
        <v xml:space="preserve"> - </v>
      </c>
    </row>
    <row r="695" spans="1:233" s="22" customFormat="1" hidden="1">
      <c r="A695" s="2"/>
      <c r="C695" s="23" t="str">
        <f t="shared" si="201"/>
        <v>Foote Creek I Wind</v>
      </c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28"/>
      <c r="BN695" s="128"/>
      <c r="BO695" s="128"/>
      <c r="BP695" s="128"/>
      <c r="BQ695" s="128"/>
      <c r="BR695" s="128"/>
      <c r="BS695" s="128"/>
      <c r="BT695" s="128"/>
      <c r="BU695" s="128"/>
      <c r="BV695" s="128"/>
      <c r="BW695" s="128"/>
      <c r="BX695" s="128"/>
      <c r="BY695" s="128"/>
      <c r="BZ695" s="128"/>
      <c r="CA695" s="128"/>
      <c r="CB695" s="128"/>
      <c r="CC695" s="128"/>
      <c r="CD695" s="128"/>
      <c r="CE695" s="128"/>
      <c r="CF695" s="128"/>
      <c r="CG695" s="128"/>
      <c r="CH695" s="128"/>
      <c r="CI695" s="128"/>
      <c r="CJ695" s="128"/>
      <c r="CK695" s="128"/>
      <c r="CL695" s="128"/>
      <c r="CM695" s="128"/>
      <c r="CN695" s="128"/>
      <c r="CO695" s="128"/>
      <c r="CP695" s="128"/>
      <c r="CQ695" s="128"/>
      <c r="CR695" s="128"/>
      <c r="CS695" s="128"/>
      <c r="CT695" s="128"/>
      <c r="CU695" s="128"/>
      <c r="CV695" s="128"/>
      <c r="CW695" s="128"/>
      <c r="CX695" s="128"/>
      <c r="CY695" s="128"/>
      <c r="CZ695" s="128"/>
      <c r="DA695" s="128"/>
      <c r="DB695" s="128"/>
      <c r="DC695" s="128"/>
      <c r="DD695" s="128"/>
      <c r="DE695" s="128"/>
      <c r="DF695" s="128"/>
      <c r="DG695" s="128"/>
      <c r="DH695" s="128"/>
      <c r="DI695" s="128"/>
      <c r="DJ695" s="128"/>
      <c r="DK695" s="128"/>
      <c r="DL695" s="128"/>
      <c r="DM695" s="128"/>
      <c r="DN695" s="128"/>
      <c r="DO695" s="128"/>
      <c r="DP695" s="128"/>
      <c r="DQ695" s="128"/>
      <c r="DR695" s="128"/>
      <c r="DS695" s="128"/>
      <c r="DT695" s="128"/>
      <c r="DU695" s="128"/>
      <c r="DV695" s="128"/>
      <c r="DW695" s="128"/>
      <c r="DX695" s="128"/>
      <c r="DY695" s="128"/>
      <c r="DZ695" s="128"/>
      <c r="EA695" s="128"/>
      <c r="EB695" s="128"/>
      <c r="EC695" s="128"/>
      <c r="ED695" s="128"/>
      <c r="EH695" s="22" t="str">
        <f>C695</f>
        <v>Foote Creek I Wind</v>
      </c>
      <c r="EJ695" s="243">
        <v>32.619999999999997</v>
      </c>
      <c r="ER695" s="31" t="str">
        <f t="shared" ref="ER695:ER706" si="203">IF(C489=C695,ER489,"Row mis-match")</f>
        <v xml:space="preserve"> - </v>
      </c>
    </row>
    <row r="696" spans="1:233" s="22" customFormat="1" hidden="1">
      <c r="A696" s="2"/>
      <c r="C696" s="23" t="str">
        <f t="shared" si="201"/>
        <v>Glenrock Wind p423461</v>
      </c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8"/>
      <c r="AW696" s="128"/>
      <c r="AX696" s="128"/>
      <c r="AY696" s="128"/>
      <c r="AZ696" s="128"/>
      <c r="BA696" s="128"/>
      <c r="BB696" s="128"/>
      <c r="BC696" s="128"/>
      <c r="BD696" s="128"/>
      <c r="BE696" s="128"/>
      <c r="BF696" s="128"/>
      <c r="BG696" s="128"/>
      <c r="BH696" s="128"/>
      <c r="BI696" s="128"/>
      <c r="BJ696" s="128"/>
      <c r="BK696" s="128"/>
      <c r="BL696" s="128"/>
      <c r="BM696" s="128"/>
      <c r="BN696" s="128"/>
      <c r="BO696" s="128"/>
      <c r="BP696" s="128"/>
      <c r="BQ696" s="128"/>
      <c r="BR696" s="128"/>
      <c r="BS696" s="128"/>
      <c r="BT696" s="128"/>
      <c r="BU696" s="128"/>
      <c r="BV696" s="128"/>
      <c r="BW696" s="128"/>
      <c r="BX696" s="128"/>
      <c r="BY696" s="128"/>
      <c r="BZ696" s="128"/>
      <c r="CA696" s="128"/>
      <c r="CB696" s="128"/>
      <c r="CC696" s="128"/>
      <c r="CD696" s="128"/>
      <c r="CE696" s="128"/>
      <c r="CF696" s="128"/>
      <c r="CG696" s="128"/>
      <c r="CH696" s="128"/>
      <c r="CI696" s="128"/>
      <c r="CJ696" s="128"/>
      <c r="CK696" s="128"/>
      <c r="CL696" s="128"/>
      <c r="CM696" s="128"/>
      <c r="CN696" s="128"/>
      <c r="CO696" s="128"/>
      <c r="CP696" s="128"/>
      <c r="CQ696" s="128"/>
      <c r="CR696" s="128"/>
      <c r="CS696" s="128"/>
      <c r="CT696" s="128"/>
      <c r="CU696" s="128"/>
      <c r="CV696" s="128"/>
      <c r="CW696" s="128"/>
      <c r="CX696" s="128"/>
      <c r="CY696" s="128"/>
      <c r="CZ696" s="128"/>
      <c r="DA696" s="128"/>
      <c r="DB696" s="128"/>
      <c r="DC696" s="128"/>
      <c r="DD696" s="128"/>
      <c r="DE696" s="128"/>
      <c r="DF696" s="128"/>
      <c r="DG696" s="128"/>
      <c r="DH696" s="128"/>
      <c r="DI696" s="128"/>
      <c r="DJ696" s="128"/>
      <c r="DK696" s="128"/>
      <c r="DL696" s="128"/>
      <c r="DM696" s="128"/>
      <c r="DN696" s="128"/>
      <c r="DO696" s="128"/>
      <c r="DP696" s="128"/>
      <c r="DQ696" s="128"/>
      <c r="DR696" s="128"/>
      <c r="DS696" s="128"/>
      <c r="DT696" s="128"/>
      <c r="DU696" s="128"/>
      <c r="DV696" s="128"/>
      <c r="DW696" s="128"/>
      <c r="DX696" s="128"/>
      <c r="DY696" s="128"/>
      <c r="DZ696" s="128"/>
      <c r="EA696" s="128"/>
      <c r="EB696" s="128"/>
      <c r="EC696" s="128"/>
      <c r="ED696" s="128"/>
      <c r="EH696" s="22" t="str">
        <f t="shared" si="202"/>
        <v>Glenrock Wind p423461</v>
      </c>
      <c r="EJ696" s="243">
        <f>99</f>
        <v>99</v>
      </c>
      <c r="ER696" s="31" t="str">
        <f t="shared" si="203"/>
        <v xml:space="preserve"> - </v>
      </c>
    </row>
    <row r="697" spans="1:233" s="22" customFormat="1" hidden="1">
      <c r="A697" s="2"/>
      <c r="C697" s="23" t="str">
        <f t="shared" si="201"/>
        <v>Glenrock III Wind p454125</v>
      </c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8"/>
      <c r="AW697" s="128"/>
      <c r="AX697" s="128"/>
      <c r="AY697" s="128"/>
      <c r="AZ697" s="128"/>
      <c r="BA697" s="128"/>
      <c r="BB697" s="128"/>
      <c r="BC697" s="128"/>
      <c r="BD697" s="128"/>
      <c r="BE697" s="128"/>
      <c r="BF697" s="128"/>
      <c r="BG697" s="128"/>
      <c r="BH697" s="128"/>
      <c r="BI697" s="128"/>
      <c r="BJ697" s="128"/>
      <c r="BK697" s="128"/>
      <c r="BL697" s="128"/>
      <c r="BM697" s="128"/>
      <c r="BN697" s="128"/>
      <c r="BO697" s="128"/>
      <c r="BP697" s="128"/>
      <c r="BQ697" s="128"/>
      <c r="BR697" s="128"/>
      <c r="BS697" s="128"/>
      <c r="BT697" s="128"/>
      <c r="BU697" s="128"/>
      <c r="BV697" s="128"/>
      <c r="BW697" s="128"/>
      <c r="BX697" s="128"/>
      <c r="BY697" s="128"/>
      <c r="BZ697" s="128"/>
      <c r="CA697" s="128"/>
      <c r="CB697" s="128"/>
      <c r="CC697" s="128"/>
      <c r="CD697" s="128"/>
      <c r="CE697" s="128"/>
      <c r="CF697" s="128"/>
      <c r="CG697" s="128"/>
      <c r="CH697" s="128"/>
      <c r="CI697" s="128"/>
      <c r="CJ697" s="128"/>
      <c r="CK697" s="128"/>
      <c r="CL697" s="128"/>
      <c r="CM697" s="128"/>
      <c r="CN697" s="128"/>
      <c r="CO697" s="128"/>
      <c r="CP697" s="128"/>
      <c r="CQ697" s="128"/>
      <c r="CR697" s="128"/>
      <c r="CS697" s="128"/>
      <c r="CT697" s="128"/>
      <c r="CU697" s="128"/>
      <c r="CV697" s="128"/>
      <c r="CW697" s="128"/>
      <c r="CX697" s="128"/>
      <c r="CY697" s="128"/>
      <c r="CZ697" s="128"/>
      <c r="DA697" s="128"/>
      <c r="DB697" s="128"/>
      <c r="DC697" s="128"/>
      <c r="DD697" s="128"/>
      <c r="DE697" s="128"/>
      <c r="DF697" s="128"/>
      <c r="DG697" s="128"/>
      <c r="DH697" s="128"/>
      <c r="DI697" s="128"/>
      <c r="DJ697" s="128"/>
      <c r="DK697" s="128"/>
      <c r="DL697" s="128"/>
      <c r="DM697" s="128"/>
      <c r="DN697" s="128"/>
      <c r="DO697" s="128"/>
      <c r="DP697" s="128"/>
      <c r="DQ697" s="128"/>
      <c r="DR697" s="128"/>
      <c r="DS697" s="128"/>
      <c r="DT697" s="128"/>
      <c r="DU697" s="128"/>
      <c r="DV697" s="128"/>
      <c r="DW697" s="128"/>
      <c r="DX697" s="128"/>
      <c r="DY697" s="128"/>
      <c r="DZ697" s="128"/>
      <c r="EA697" s="128"/>
      <c r="EB697" s="128"/>
      <c r="EC697" s="128"/>
      <c r="ED697" s="128"/>
      <c r="EH697" s="22" t="str">
        <f t="shared" si="202"/>
        <v>Glenrock III Wind p454125</v>
      </c>
      <c r="EJ697" s="243">
        <f>39</f>
        <v>39</v>
      </c>
      <c r="ER697" s="31" t="str">
        <f t="shared" si="203"/>
        <v xml:space="preserve"> - </v>
      </c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  <c r="HF697" s="24"/>
      <c r="HG697" s="24"/>
      <c r="HH697" s="24"/>
      <c r="HI697" s="24"/>
      <c r="HJ697" s="24"/>
      <c r="HK697" s="24"/>
      <c r="HL697" s="24"/>
      <c r="HM697" s="24"/>
      <c r="HN697" s="24"/>
      <c r="HO697" s="24"/>
      <c r="HP697" s="24"/>
      <c r="HQ697" s="24"/>
      <c r="HR697" s="24"/>
      <c r="HS697" s="24"/>
      <c r="HT697" s="24"/>
      <c r="HU697" s="24"/>
      <c r="HV697" s="24"/>
      <c r="HW697" s="24"/>
      <c r="HX697" s="24"/>
      <c r="HY697" s="24"/>
    </row>
    <row r="698" spans="1:233" s="22" customFormat="1" hidden="1">
      <c r="A698" s="2"/>
      <c r="C698" s="23" t="str">
        <f t="shared" si="201"/>
        <v>Goodnoe Wind p332427</v>
      </c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  <c r="AS698" s="128"/>
      <c r="AT698" s="128"/>
      <c r="AU698" s="128"/>
      <c r="AV698" s="128"/>
      <c r="AW698" s="128"/>
      <c r="AX698" s="128"/>
      <c r="AY698" s="128"/>
      <c r="AZ698" s="128"/>
      <c r="BA698" s="128"/>
      <c r="BB698" s="128"/>
      <c r="BC698" s="128"/>
      <c r="BD698" s="128"/>
      <c r="BE698" s="128"/>
      <c r="BF698" s="128"/>
      <c r="BG698" s="128"/>
      <c r="BH698" s="128"/>
      <c r="BI698" s="128"/>
      <c r="BJ698" s="128"/>
      <c r="BK698" s="128"/>
      <c r="BL698" s="128"/>
      <c r="BM698" s="128"/>
      <c r="BN698" s="128"/>
      <c r="BO698" s="128"/>
      <c r="BP698" s="128"/>
      <c r="BQ698" s="128"/>
      <c r="BR698" s="128"/>
      <c r="BS698" s="128"/>
      <c r="BT698" s="128"/>
      <c r="BU698" s="128"/>
      <c r="BV698" s="128"/>
      <c r="BW698" s="128"/>
      <c r="BX698" s="128"/>
      <c r="BY698" s="128"/>
      <c r="BZ698" s="128"/>
      <c r="CA698" s="128"/>
      <c r="CB698" s="128"/>
      <c r="CC698" s="128"/>
      <c r="CD698" s="128"/>
      <c r="CE698" s="128"/>
      <c r="CF698" s="128"/>
      <c r="CG698" s="128"/>
      <c r="CH698" s="128"/>
      <c r="CI698" s="128"/>
      <c r="CJ698" s="128"/>
      <c r="CK698" s="128"/>
      <c r="CL698" s="128"/>
      <c r="CM698" s="128"/>
      <c r="CN698" s="128"/>
      <c r="CO698" s="128"/>
      <c r="CP698" s="128"/>
      <c r="CQ698" s="128"/>
      <c r="CR698" s="128"/>
      <c r="CS698" s="128"/>
      <c r="CT698" s="128"/>
      <c r="CU698" s="128"/>
      <c r="CV698" s="128"/>
      <c r="CW698" s="128"/>
      <c r="CX698" s="128"/>
      <c r="CY698" s="128"/>
      <c r="CZ698" s="128"/>
      <c r="DA698" s="128"/>
      <c r="DB698" s="128"/>
      <c r="DC698" s="128"/>
      <c r="DD698" s="128"/>
      <c r="DE698" s="128"/>
      <c r="DF698" s="128"/>
      <c r="DG698" s="128"/>
      <c r="DH698" s="128"/>
      <c r="DI698" s="128"/>
      <c r="DJ698" s="128"/>
      <c r="DK698" s="128"/>
      <c r="DL698" s="128"/>
      <c r="DM698" s="128"/>
      <c r="DN698" s="128"/>
      <c r="DO698" s="128"/>
      <c r="DP698" s="128"/>
      <c r="DQ698" s="128"/>
      <c r="DR698" s="128"/>
      <c r="DS698" s="128"/>
      <c r="DT698" s="128"/>
      <c r="DU698" s="128"/>
      <c r="DV698" s="128"/>
      <c r="DW698" s="128"/>
      <c r="DX698" s="128"/>
      <c r="DY698" s="128"/>
      <c r="DZ698" s="128"/>
      <c r="EA698" s="128"/>
      <c r="EB698" s="128"/>
      <c r="EC698" s="128"/>
      <c r="ED698" s="128"/>
      <c r="EH698" s="22" t="str">
        <f t="shared" si="202"/>
        <v>Goodnoe Wind p332427</v>
      </c>
      <c r="EJ698" s="243">
        <f>94</f>
        <v>94</v>
      </c>
      <c r="ER698" s="31" t="str">
        <f t="shared" si="203"/>
        <v xml:space="preserve"> - </v>
      </c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</row>
    <row r="699" spans="1:233" s="22" customFormat="1" hidden="1">
      <c r="A699" s="2"/>
      <c r="C699" s="23" t="str">
        <f t="shared" si="201"/>
        <v>High Plains Wind p492251</v>
      </c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  <c r="AS699" s="128"/>
      <c r="AT699" s="128"/>
      <c r="AU699" s="128"/>
      <c r="AV699" s="128"/>
      <c r="AW699" s="128"/>
      <c r="AX699" s="128"/>
      <c r="AY699" s="128"/>
      <c r="AZ699" s="128"/>
      <c r="BA699" s="128"/>
      <c r="BB699" s="128"/>
      <c r="BC699" s="128"/>
      <c r="BD699" s="128"/>
      <c r="BE699" s="128"/>
      <c r="BF699" s="128"/>
      <c r="BG699" s="128"/>
      <c r="BH699" s="128"/>
      <c r="BI699" s="128"/>
      <c r="BJ699" s="128"/>
      <c r="BK699" s="128"/>
      <c r="BL699" s="128"/>
      <c r="BM699" s="128"/>
      <c r="BN699" s="128"/>
      <c r="BO699" s="128"/>
      <c r="BP699" s="128"/>
      <c r="BQ699" s="128"/>
      <c r="BR699" s="128"/>
      <c r="BS699" s="128"/>
      <c r="BT699" s="128"/>
      <c r="BU699" s="128"/>
      <c r="BV699" s="128"/>
      <c r="BW699" s="128"/>
      <c r="BX699" s="128"/>
      <c r="BY699" s="128"/>
      <c r="BZ699" s="128"/>
      <c r="CA699" s="128"/>
      <c r="CB699" s="128"/>
      <c r="CC699" s="128"/>
      <c r="CD699" s="128"/>
      <c r="CE699" s="128"/>
      <c r="CF699" s="128"/>
      <c r="CG699" s="128"/>
      <c r="CH699" s="128"/>
      <c r="CI699" s="128"/>
      <c r="CJ699" s="128"/>
      <c r="CK699" s="128"/>
      <c r="CL699" s="128"/>
      <c r="CM699" s="128"/>
      <c r="CN699" s="128"/>
      <c r="CO699" s="128"/>
      <c r="CP699" s="128"/>
      <c r="CQ699" s="128"/>
      <c r="CR699" s="128"/>
      <c r="CS699" s="128"/>
      <c r="CT699" s="128"/>
      <c r="CU699" s="128"/>
      <c r="CV699" s="128"/>
      <c r="CW699" s="128"/>
      <c r="CX699" s="128"/>
      <c r="CY699" s="128"/>
      <c r="CZ699" s="128"/>
      <c r="DA699" s="128"/>
      <c r="DB699" s="128"/>
      <c r="DC699" s="128"/>
      <c r="DD699" s="128"/>
      <c r="DE699" s="128"/>
      <c r="DF699" s="128"/>
      <c r="DG699" s="128"/>
      <c r="DH699" s="128"/>
      <c r="DI699" s="128"/>
      <c r="DJ699" s="128"/>
      <c r="DK699" s="128"/>
      <c r="DL699" s="128"/>
      <c r="DM699" s="128"/>
      <c r="DN699" s="128"/>
      <c r="DO699" s="128"/>
      <c r="DP699" s="128"/>
      <c r="DQ699" s="128"/>
      <c r="DR699" s="128"/>
      <c r="DS699" s="128"/>
      <c r="DT699" s="128"/>
      <c r="DU699" s="128"/>
      <c r="DV699" s="128"/>
      <c r="DW699" s="128"/>
      <c r="DX699" s="128"/>
      <c r="DY699" s="128"/>
      <c r="DZ699" s="128"/>
      <c r="EA699" s="128"/>
      <c r="EB699" s="128"/>
      <c r="EC699" s="128"/>
      <c r="ED699" s="128"/>
      <c r="EH699" s="22" t="str">
        <f t="shared" si="202"/>
        <v>High Plains Wind p492251</v>
      </c>
      <c r="EJ699" s="243">
        <f>99</f>
        <v>99</v>
      </c>
      <c r="ER699" s="31" t="str">
        <f t="shared" si="203"/>
        <v xml:space="preserve"> - </v>
      </c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  <c r="HF699" s="24"/>
      <c r="HG699" s="24"/>
      <c r="HH699" s="24"/>
      <c r="HI699" s="24"/>
      <c r="HJ699" s="24"/>
      <c r="HK699" s="24"/>
      <c r="HL699" s="24"/>
      <c r="HM699" s="24"/>
      <c r="HN699" s="24"/>
      <c r="HO699" s="24"/>
      <c r="HP699" s="24"/>
      <c r="HQ699" s="24"/>
      <c r="HR699" s="24"/>
      <c r="HS699" s="24"/>
      <c r="HT699" s="24"/>
      <c r="HU699" s="24"/>
      <c r="HV699" s="24"/>
      <c r="HW699" s="24"/>
      <c r="HX699" s="24"/>
      <c r="HY699" s="24"/>
    </row>
    <row r="700" spans="1:233" s="22" customFormat="1" hidden="1">
      <c r="A700" s="2"/>
      <c r="C700" s="23" t="str">
        <f t="shared" si="201"/>
        <v>Leaning Juniper 1 p317714</v>
      </c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  <c r="AS700" s="128"/>
      <c r="AT700" s="128"/>
      <c r="AU700" s="128"/>
      <c r="AV700" s="128"/>
      <c r="AW700" s="128"/>
      <c r="AX700" s="128"/>
      <c r="AY700" s="128"/>
      <c r="AZ700" s="128"/>
      <c r="BA700" s="128"/>
      <c r="BB700" s="128"/>
      <c r="BC700" s="128"/>
      <c r="BD700" s="128"/>
      <c r="BE700" s="128"/>
      <c r="BF700" s="128"/>
      <c r="BG700" s="128"/>
      <c r="BH700" s="128"/>
      <c r="BI700" s="128"/>
      <c r="BJ700" s="128"/>
      <c r="BK700" s="128"/>
      <c r="BL700" s="128"/>
      <c r="BM700" s="128"/>
      <c r="BN700" s="128"/>
      <c r="BO700" s="128"/>
      <c r="BP700" s="128"/>
      <c r="BQ700" s="128"/>
      <c r="BR700" s="128"/>
      <c r="BS700" s="128"/>
      <c r="BT700" s="128"/>
      <c r="BU700" s="128"/>
      <c r="BV700" s="128"/>
      <c r="BW700" s="128"/>
      <c r="BX700" s="128"/>
      <c r="BY700" s="128"/>
      <c r="BZ700" s="128"/>
      <c r="CA700" s="128"/>
      <c r="CB700" s="128"/>
      <c r="CC700" s="128"/>
      <c r="CD700" s="128"/>
      <c r="CE700" s="128"/>
      <c r="CF700" s="128"/>
      <c r="CG700" s="128"/>
      <c r="CH700" s="128"/>
      <c r="CI700" s="128"/>
      <c r="CJ700" s="128"/>
      <c r="CK700" s="128"/>
      <c r="CL700" s="128"/>
      <c r="CM700" s="128"/>
      <c r="CN700" s="128"/>
      <c r="CO700" s="128"/>
      <c r="CP700" s="128"/>
      <c r="CQ700" s="128"/>
      <c r="CR700" s="128"/>
      <c r="CS700" s="128"/>
      <c r="CT700" s="128"/>
      <c r="CU700" s="128"/>
      <c r="CV700" s="128"/>
      <c r="CW700" s="128"/>
      <c r="CX700" s="128"/>
      <c r="CY700" s="128"/>
      <c r="CZ700" s="128"/>
      <c r="DA700" s="128"/>
      <c r="DB700" s="128"/>
      <c r="DC700" s="128"/>
      <c r="DD700" s="128"/>
      <c r="DE700" s="128"/>
      <c r="DF700" s="128"/>
      <c r="DG700" s="128"/>
      <c r="DH700" s="128"/>
      <c r="DI700" s="128"/>
      <c r="DJ700" s="128"/>
      <c r="DK700" s="128"/>
      <c r="DL700" s="128"/>
      <c r="DM700" s="128"/>
      <c r="DN700" s="128"/>
      <c r="DO700" s="128"/>
      <c r="DP700" s="128"/>
      <c r="DQ700" s="128"/>
      <c r="DR700" s="128"/>
      <c r="DS700" s="128"/>
      <c r="DT700" s="128"/>
      <c r="DU700" s="128"/>
      <c r="DV700" s="128"/>
      <c r="DW700" s="128"/>
      <c r="DX700" s="128"/>
      <c r="DY700" s="128"/>
      <c r="DZ700" s="128"/>
      <c r="EA700" s="128"/>
      <c r="EB700" s="128"/>
      <c r="EC700" s="128"/>
      <c r="ED700" s="128"/>
      <c r="EH700" s="22" t="str">
        <f t="shared" si="202"/>
        <v>Leaning Juniper 1 p317714</v>
      </c>
      <c r="EJ700" s="243">
        <f>100.5</f>
        <v>100.5</v>
      </c>
      <c r="ER700" s="31" t="str">
        <f t="shared" si="203"/>
        <v xml:space="preserve"> - </v>
      </c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  <c r="HF700" s="24"/>
      <c r="HG700" s="24"/>
      <c r="HH700" s="24"/>
      <c r="HI700" s="24"/>
      <c r="HJ700" s="24"/>
      <c r="HK700" s="24"/>
      <c r="HL700" s="24"/>
      <c r="HM700" s="24"/>
      <c r="HN700" s="24"/>
      <c r="HO700" s="24"/>
      <c r="HP700" s="24"/>
      <c r="HQ700" s="24"/>
      <c r="HR700" s="24"/>
      <c r="HS700" s="24"/>
      <c r="HT700" s="24"/>
      <c r="HU700" s="24"/>
      <c r="HV700" s="24"/>
      <c r="HW700" s="24"/>
      <c r="HX700" s="24"/>
      <c r="HY700" s="24"/>
    </row>
    <row r="701" spans="1:233" s="22" customFormat="1" hidden="1">
      <c r="A701" s="2"/>
      <c r="C701" s="23" t="str">
        <f t="shared" si="201"/>
        <v>Marengo I Wind p332428</v>
      </c>
      <c r="D701" s="5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28"/>
      <c r="BN701" s="128"/>
      <c r="BO701" s="128"/>
      <c r="BP701" s="128"/>
      <c r="BQ701" s="128"/>
      <c r="BR701" s="128"/>
      <c r="BS701" s="128"/>
      <c r="BT701" s="128"/>
      <c r="BU701" s="128"/>
      <c r="BV701" s="128"/>
      <c r="BW701" s="128"/>
      <c r="BX701" s="128"/>
      <c r="BY701" s="128"/>
      <c r="BZ701" s="128"/>
      <c r="CA701" s="128"/>
      <c r="CB701" s="128"/>
      <c r="CC701" s="128"/>
      <c r="CD701" s="128"/>
      <c r="CE701" s="128"/>
      <c r="CF701" s="128"/>
      <c r="CG701" s="128"/>
      <c r="CH701" s="128"/>
      <c r="CI701" s="128"/>
      <c r="CJ701" s="128"/>
      <c r="CK701" s="128"/>
      <c r="CL701" s="128"/>
      <c r="CM701" s="128"/>
      <c r="CN701" s="128"/>
      <c r="CO701" s="128"/>
      <c r="CP701" s="128"/>
      <c r="CQ701" s="128"/>
      <c r="CR701" s="128"/>
      <c r="CS701" s="128"/>
      <c r="CT701" s="128"/>
      <c r="CU701" s="128"/>
      <c r="CV701" s="128"/>
      <c r="CW701" s="128"/>
      <c r="CX701" s="128"/>
      <c r="CY701" s="128"/>
      <c r="CZ701" s="128"/>
      <c r="DA701" s="128"/>
      <c r="DB701" s="128"/>
      <c r="DC701" s="128"/>
      <c r="DD701" s="128"/>
      <c r="DE701" s="128"/>
      <c r="DF701" s="128"/>
      <c r="DG701" s="128"/>
      <c r="DH701" s="128"/>
      <c r="DI701" s="128"/>
      <c r="DJ701" s="128"/>
      <c r="DK701" s="128"/>
      <c r="DL701" s="128"/>
      <c r="DM701" s="128"/>
      <c r="DN701" s="128"/>
      <c r="DO701" s="128"/>
      <c r="DP701" s="128"/>
      <c r="DQ701" s="128"/>
      <c r="DR701" s="128"/>
      <c r="DS701" s="128"/>
      <c r="DT701" s="128"/>
      <c r="DU701" s="128"/>
      <c r="DV701" s="128"/>
      <c r="DW701" s="128"/>
      <c r="DX701" s="128"/>
      <c r="DY701" s="128"/>
      <c r="DZ701" s="128"/>
      <c r="EA701" s="128"/>
      <c r="EB701" s="128"/>
      <c r="EC701" s="128"/>
      <c r="ED701" s="128"/>
      <c r="EH701" s="22" t="str">
        <f t="shared" si="202"/>
        <v>Marengo I Wind p332428</v>
      </c>
      <c r="EJ701" s="243">
        <f>140.4</f>
        <v>140.4</v>
      </c>
      <c r="ER701" s="31" t="str">
        <f t="shared" si="203"/>
        <v xml:space="preserve"> - </v>
      </c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  <c r="HF701" s="24"/>
      <c r="HG701" s="24"/>
      <c r="HH701" s="24"/>
      <c r="HI701" s="24"/>
      <c r="HJ701" s="24"/>
      <c r="HK701" s="24"/>
      <c r="HL701" s="24"/>
      <c r="HM701" s="24"/>
      <c r="HN701" s="24"/>
      <c r="HO701" s="24"/>
      <c r="HP701" s="24"/>
      <c r="HQ701" s="24"/>
      <c r="HR701" s="24"/>
      <c r="HS701" s="24"/>
      <c r="HT701" s="24"/>
      <c r="HU701" s="24"/>
      <c r="HV701" s="24"/>
      <c r="HW701" s="24"/>
      <c r="HX701" s="24"/>
      <c r="HY701" s="24"/>
    </row>
    <row r="702" spans="1:233" s="22" customFormat="1" hidden="1">
      <c r="A702" s="2"/>
      <c r="C702" s="23" t="str">
        <f t="shared" si="201"/>
        <v>Marengo II Wind p423463</v>
      </c>
      <c r="D702" s="5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  <c r="AS702" s="128"/>
      <c r="AT702" s="128"/>
      <c r="AU702" s="128"/>
      <c r="AV702" s="128"/>
      <c r="AW702" s="128"/>
      <c r="AX702" s="128"/>
      <c r="AY702" s="128"/>
      <c r="AZ702" s="128"/>
      <c r="BA702" s="128"/>
      <c r="BB702" s="128"/>
      <c r="BC702" s="128"/>
      <c r="BD702" s="128"/>
      <c r="BE702" s="128"/>
      <c r="BF702" s="128"/>
      <c r="BG702" s="128"/>
      <c r="BH702" s="128"/>
      <c r="BI702" s="128"/>
      <c r="BJ702" s="128"/>
      <c r="BK702" s="128"/>
      <c r="BL702" s="128"/>
      <c r="BM702" s="128"/>
      <c r="BN702" s="128"/>
      <c r="BO702" s="128"/>
      <c r="BP702" s="128"/>
      <c r="BQ702" s="128"/>
      <c r="BR702" s="128"/>
      <c r="BS702" s="128"/>
      <c r="BT702" s="128"/>
      <c r="BU702" s="128"/>
      <c r="BV702" s="128"/>
      <c r="BW702" s="128"/>
      <c r="BX702" s="128"/>
      <c r="BY702" s="128"/>
      <c r="BZ702" s="128"/>
      <c r="CA702" s="128"/>
      <c r="CB702" s="128"/>
      <c r="CC702" s="128"/>
      <c r="CD702" s="128"/>
      <c r="CE702" s="128"/>
      <c r="CF702" s="128"/>
      <c r="CG702" s="128"/>
      <c r="CH702" s="128"/>
      <c r="CI702" s="128"/>
      <c r="CJ702" s="128"/>
      <c r="CK702" s="128"/>
      <c r="CL702" s="128"/>
      <c r="CM702" s="128"/>
      <c r="CN702" s="128"/>
      <c r="CO702" s="128"/>
      <c r="CP702" s="128"/>
      <c r="CQ702" s="128"/>
      <c r="CR702" s="128"/>
      <c r="CS702" s="128"/>
      <c r="CT702" s="128"/>
      <c r="CU702" s="128"/>
      <c r="CV702" s="128"/>
      <c r="CW702" s="128"/>
      <c r="CX702" s="128"/>
      <c r="CY702" s="128"/>
      <c r="CZ702" s="128"/>
      <c r="DA702" s="128"/>
      <c r="DB702" s="128"/>
      <c r="DC702" s="128"/>
      <c r="DD702" s="128"/>
      <c r="DE702" s="128"/>
      <c r="DF702" s="128"/>
      <c r="DG702" s="128"/>
      <c r="DH702" s="128"/>
      <c r="DI702" s="128"/>
      <c r="DJ702" s="128"/>
      <c r="DK702" s="128"/>
      <c r="DL702" s="128"/>
      <c r="DM702" s="128"/>
      <c r="DN702" s="128"/>
      <c r="DO702" s="128"/>
      <c r="DP702" s="128"/>
      <c r="DQ702" s="128"/>
      <c r="DR702" s="128"/>
      <c r="DS702" s="128"/>
      <c r="DT702" s="128"/>
      <c r="DU702" s="128"/>
      <c r="DV702" s="128"/>
      <c r="DW702" s="128"/>
      <c r="DX702" s="128"/>
      <c r="DY702" s="128"/>
      <c r="DZ702" s="128"/>
      <c r="EA702" s="128"/>
      <c r="EB702" s="128"/>
      <c r="EC702" s="128"/>
      <c r="ED702" s="128"/>
      <c r="EH702" s="22" t="str">
        <f t="shared" si="202"/>
        <v>Marengo II Wind p423463</v>
      </c>
      <c r="EJ702" s="243">
        <v>70.2</v>
      </c>
      <c r="ER702" s="31" t="str">
        <f t="shared" si="203"/>
        <v xml:space="preserve"> - </v>
      </c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  <c r="HF702" s="24"/>
      <c r="HG702" s="24"/>
      <c r="HH702" s="24"/>
      <c r="HI702" s="24"/>
      <c r="HJ702" s="24"/>
      <c r="HK702" s="24"/>
      <c r="HL702" s="24"/>
      <c r="HM702" s="24"/>
      <c r="HN702" s="24"/>
      <c r="HO702" s="24"/>
      <c r="HP702" s="24"/>
      <c r="HQ702" s="24"/>
      <c r="HR702" s="24"/>
      <c r="HS702" s="24"/>
      <c r="HT702" s="24"/>
      <c r="HU702" s="24"/>
      <c r="HV702" s="24"/>
      <c r="HW702" s="24"/>
      <c r="HX702" s="24"/>
      <c r="HY702" s="24"/>
    </row>
    <row r="703" spans="1:233" s="22" customFormat="1" hidden="1">
      <c r="A703" s="2"/>
      <c r="C703" s="23" t="str">
        <f t="shared" si="201"/>
        <v>McFadden Ridge Wind p492250</v>
      </c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28"/>
      <c r="BN703" s="128"/>
      <c r="BO703" s="128"/>
      <c r="BP703" s="128"/>
      <c r="BQ703" s="128"/>
      <c r="BR703" s="128"/>
      <c r="BS703" s="128"/>
      <c r="BT703" s="128"/>
      <c r="BU703" s="128"/>
      <c r="BV703" s="128"/>
      <c r="BW703" s="128"/>
      <c r="BX703" s="128"/>
      <c r="BY703" s="128"/>
      <c r="BZ703" s="128"/>
      <c r="CA703" s="128"/>
      <c r="CB703" s="128"/>
      <c r="CC703" s="128"/>
      <c r="CD703" s="128"/>
      <c r="CE703" s="128"/>
      <c r="CF703" s="128"/>
      <c r="CG703" s="128"/>
      <c r="CH703" s="128"/>
      <c r="CI703" s="128"/>
      <c r="CJ703" s="128"/>
      <c r="CK703" s="128"/>
      <c r="CL703" s="128"/>
      <c r="CM703" s="128"/>
      <c r="CN703" s="128"/>
      <c r="CO703" s="128"/>
      <c r="CP703" s="128"/>
      <c r="CQ703" s="128"/>
      <c r="CR703" s="128"/>
      <c r="CS703" s="128"/>
      <c r="CT703" s="128"/>
      <c r="CU703" s="128"/>
      <c r="CV703" s="128"/>
      <c r="CW703" s="128"/>
      <c r="CX703" s="128"/>
      <c r="CY703" s="128"/>
      <c r="CZ703" s="128"/>
      <c r="DA703" s="128"/>
      <c r="DB703" s="128"/>
      <c r="DC703" s="128"/>
      <c r="DD703" s="128"/>
      <c r="DE703" s="128"/>
      <c r="DF703" s="128"/>
      <c r="DG703" s="128"/>
      <c r="DH703" s="128"/>
      <c r="DI703" s="128"/>
      <c r="DJ703" s="128"/>
      <c r="DK703" s="128"/>
      <c r="DL703" s="128"/>
      <c r="DM703" s="128"/>
      <c r="DN703" s="128"/>
      <c r="DO703" s="128"/>
      <c r="DP703" s="128"/>
      <c r="DQ703" s="128"/>
      <c r="DR703" s="128"/>
      <c r="DS703" s="128"/>
      <c r="DT703" s="128"/>
      <c r="DU703" s="128"/>
      <c r="DV703" s="128"/>
      <c r="DW703" s="128"/>
      <c r="DX703" s="128"/>
      <c r="DY703" s="128"/>
      <c r="DZ703" s="128"/>
      <c r="EA703" s="128"/>
      <c r="EB703" s="128"/>
      <c r="EC703" s="128"/>
      <c r="ED703" s="128"/>
      <c r="EH703" s="22" t="str">
        <f t="shared" si="202"/>
        <v>McFadden Ridge Wind p492250</v>
      </c>
      <c r="EJ703" s="243">
        <v>28.5</v>
      </c>
      <c r="ER703" s="31" t="str">
        <f t="shared" si="203"/>
        <v xml:space="preserve"> - </v>
      </c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  <c r="HF703" s="24"/>
      <c r="HG703" s="24"/>
      <c r="HH703" s="24"/>
      <c r="HI703" s="24"/>
      <c r="HJ703" s="24"/>
      <c r="HK703" s="24"/>
      <c r="HL703" s="24"/>
      <c r="HM703" s="24"/>
      <c r="HN703" s="24"/>
      <c r="HO703" s="24"/>
      <c r="HP703" s="24"/>
      <c r="HQ703" s="24"/>
      <c r="HR703" s="24"/>
      <c r="HS703" s="24"/>
      <c r="HT703" s="24"/>
      <c r="HU703" s="24"/>
      <c r="HV703" s="24"/>
      <c r="HW703" s="24"/>
      <c r="HX703" s="24"/>
      <c r="HY703" s="24"/>
    </row>
    <row r="704" spans="1:233" s="22" customFormat="1" hidden="1">
      <c r="A704" s="2"/>
      <c r="C704" s="23" t="str">
        <f t="shared" si="201"/>
        <v>Rolling Hills Wind p423462</v>
      </c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28"/>
      <c r="BN704" s="128"/>
      <c r="BO704" s="128"/>
      <c r="BP704" s="128"/>
      <c r="BQ704" s="128"/>
      <c r="BR704" s="128"/>
      <c r="BS704" s="128"/>
      <c r="BT704" s="128"/>
      <c r="BU704" s="128"/>
      <c r="BV704" s="128"/>
      <c r="BW704" s="128"/>
      <c r="BX704" s="128"/>
      <c r="BY704" s="128"/>
      <c r="BZ704" s="128"/>
      <c r="CA704" s="128"/>
      <c r="CB704" s="128"/>
      <c r="CC704" s="128"/>
      <c r="CD704" s="128"/>
      <c r="CE704" s="128"/>
      <c r="CF704" s="128"/>
      <c r="CG704" s="128"/>
      <c r="CH704" s="128"/>
      <c r="CI704" s="128"/>
      <c r="CJ704" s="128"/>
      <c r="CK704" s="128"/>
      <c r="CL704" s="128"/>
      <c r="CM704" s="128"/>
      <c r="CN704" s="128"/>
      <c r="CO704" s="128"/>
      <c r="CP704" s="128"/>
      <c r="CQ704" s="128"/>
      <c r="CR704" s="128"/>
      <c r="CS704" s="128"/>
      <c r="CT704" s="128"/>
      <c r="CU704" s="128"/>
      <c r="CV704" s="128"/>
      <c r="CW704" s="128"/>
      <c r="CX704" s="128"/>
      <c r="CY704" s="128"/>
      <c r="CZ704" s="128"/>
      <c r="DA704" s="128"/>
      <c r="DB704" s="128"/>
      <c r="DC704" s="128"/>
      <c r="DD704" s="128"/>
      <c r="DE704" s="128"/>
      <c r="DF704" s="128"/>
      <c r="DG704" s="128"/>
      <c r="DH704" s="128"/>
      <c r="DI704" s="128"/>
      <c r="DJ704" s="128"/>
      <c r="DK704" s="128"/>
      <c r="DL704" s="128"/>
      <c r="DM704" s="128"/>
      <c r="DN704" s="128"/>
      <c r="DO704" s="128"/>
      <c r="DP704" s="128"/>
      <c r="DQ704" s="128"/>
      <c r="DR704" s="128"/>
      <c r="DS704" s="128"/>
      <c r="DT704" s="128"/>
      <c r="DU704" s="128"/>
      <c r="DV704" s="128"/>
      <c r="DW704" s="128"/>
      <c r="DX704" s="128"/>
      <c r="DY704" s="128"/>
      <c r="DZ704" s="128"/>
      <c r="EA704" s="128"/>
      <c r="EB704" s="128"/>
      <c r="EC704" s="128"/>
      <c r="ED704" s="128"/>
      <c r="EH704" s="22" t="str">
        <f t="shared" si="202"/>
        <v>Rolling Hills Wind p423462</v>
      </c>
      <c r="EJ704" s="243">
        <f>99</f>
        <v>99</v>
      </c>
      <c r="ER704" s="31" t="str">
        <f t="shared" si="203"/>
        <v xml:space="preserve"> - </v>
      </c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  <c r="HF704" s="24"/>
      <c r="HG704" s="24"/>
      <c r="HH704" s="24"/>
      <c r="HI704" s="24"/>
      <c r="HJ704" s="24"/>
      <c r="HK704" s="24"/>
      <c r="HL704" s="24"/>
      <c r="HM704" s="24"/>
      <c r="HN704" s="24"/>
      <c r="HO704" s="24"/>
      <c r="HP704" s="24"/>
      <c r="HQ704" s="24"/>
      <c r="HR704" s="24"/>
      <c r="HS704" s="24"/>
      <c r="HT704" s="24"/>
      <c r="HU704" s="24"/>
      <c r="HV704" s="24"/>
      <c r="HW704" s="24"/>
      <c r="HX704" s="24"/>
      <c r="HY704" s="24"/>
    </row>
    <row r="705" spans="1:233" s="22" customFormat="1" hidden="1">
      <c r="A705" s="2"/>
      <c r="C705" s="23" t="str">
        <f t="shared" si="201"/>
        <v>Seven Mile Wind p454126</v>
      </c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  <c r="AS705" s="128"/>
      <c r="AT705" s="128"/>
      <c r="AU705" s="128"/>
      <c r="AV705" s="128"/>
      <c r="AW705" s="128"/>
      <c r="AX705" s="128"/>
      <c r="AY705" s="128"/>
      <c r="AZ705" s="128"/>
      <c r="BA705" s="128"/>
      <c r="BB705" s="128"/>
      <c r="BC705" s="128"/>
      <c r="BD705" s="128"/>
      <c r="BE705" s="128"/>
      <c r="BF705" s="128"/>
      <c r="BG705" s="128"/>
      <c r="BH705" s="128"/>
      <c r="BI705" s="128"/>
      <c r="BJ705" s="128"/>
      <c r="BK705" s="128"/>
      <c r="BL705" s="128"/>
      <c r="BM705" s="128"/>
      <c r="BN705" s="128"/>
      <c r="BO705" s="128"/>
      <c r="BP705" s="128"/>
      <c r="BQ705" s="128"/>
      <c r="BR705" s="128"/>
      <c r="BS705" s="128"/>
      <c r="BT705" s="128"/>
      <c r="BU705" s="128"/>
      <c r="BV705" s="128"/>
      <c r="BW705" s="128"/>
      <c r="BX705" s="128"/>
      <c r="BY705" s="128"/>
      <c r="BZ705" s="128"/>
      <c r="CA705" s="128"/>
      <c r="CB705" s="128"/>
      <c r="CC705" s="128"/>
      <c r="CD705" s="128"/>
      <c r="CE705" s="128"/>
      <c r="CF705" s="128"/>
      <c r="CG705" s="128"/>
      <c r="CH705" s="128"/>
      <c r="CI705" s="128"/>
      <c r="CJ705" s="128"/>
      <c r="CK705" s="128"/>
      <c r="CL705" s="128"/>
      <c r="CM705" s="128"/>
      <c r="CN705" s="128"/>
      <c r="CO705" s="128"/>
      <c r="CP705" s="128"/>
      <c r="CQ705" s="128"/>
      <c r="CR705" s="128"/>
      <c r="CS705" s="128"/>
      <c r="CT705" s="128"/>
      <c r="CU705" s="128"/>
      <c r="CV705" s="128"/>
      <c r="CW705" s="128"/>
      <c r="CX705" s="128"/>
      <c r="CY705" s="128"/>
      <c r="CZ705" s="128"/>
      <c r="DA705" s="128"/>
      <c r="DB705" s="128"/>
      <c r="DC705" s="128"/>
      <c r="DD705" s="128"/>
      <c r="DE705" s="128"/>
      <c r="DF705" s="128"/>
      <c r="DG705" s="128"/>
      <c r="DH705" s="128"/>
      <c r="DI705" s="128"/>
      <c r="DJ705" s="128"/>
      <c r="DK705" s="128"/>
      <c r="DL705" s="128"/>
      <c r="DM705" s="128"/>
      <c r="DN705" s="128"/>
      <c r="DO705" s="128"/>
      <c r="DP705" s="128"/>
      <c r="DQ705" s="128"/>
      <c r="DR705" s="128"/>
      <c r="DS705" s="128"/>
      <c r="DT705" s="128"/>
      <c r="DU705" s="128"/>
      <c r="DV705" s="128"/>
      <c r="DW705" s="128"/>
      <c r="DX705" s="128"/>
      <c r="DY705" s="128"/>
      <c r="DZ705" s="128"/>
      <c r="EA705" s="128"/>
      <c r="EB705" s="128"/>
      <c r="EC705" s="128"/>
      <c r="ED705" s="128"/>
      <c r="EH705" s="22" t="str">
        <f t="shared" si="202"/>
        <v>Seven Mile Wind p454126</v>
      </c>
      <c r="EJ705" s="243">
        <f>99</f>
        <v>99</v>
      </c>
      <c r="ER705" s="31" t="str">
        <f t="shared" si="203"/>
        <v xml:space="preserve"> - </v>
      </c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  <c r="HF705" s="24"/>
      <c r="HG705" s="24"/>
      <c r="HH705" s="24"/>
      <c r="HI705" s="24"/>
      <c r="HJ705" s="24"/>
      <c r="HK705" s="24"/>
      <c r="HL705" s="24"/>
      <c r="HM705" s="24"/>
      <c r="HN705" s="24"/>
      <c r="HO705" s="24"/>
      <c r="HP705" s="24"/>
      <c r="HQ705" s="24"/>
      <c r="HR705" s="24"/>
      <c r="HS705" s="24"/>
      <c r="HT705" s="24"/>
      <c r="HU705" s="24"/>
      <c r="HV705" s="24"/>
      <c r="HW705" s="24"/>
      <c r="HX705" s="24"/>
      <c r="HY705" s="24"/>
    </row>
    <row r="706" spans="1:233" hidden="1">
      <c r="C706" s="23" t="str">
        <f t="shared" si="201"/>
        <v>Seven Mile II Wind p357819</v>
      </c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  <c r="AS706" s="128"/>
      <c r="AT706" s="128"/>
      <c r="AU706" s="128"/>
      <c r="AV706" s="128"/>
      <c r="AW706" s="128"/>
      <c r="AX706" s="128"/>
      <c r="AY706" s="128"/>
      <c r="AZ706" s="128"/>
      <c r="BA706" s="128"/>
      <c r="BB706" s="128"/>
      <c r="BC706" s="128"/>
      <c r="BD706" s="128"/>
      <c r="BE706" s="128"/>
      <c r="BF706" s="128"/>
      <c r="BG706" s="128"/>
      <c r="BH706" s="128"/>
      <c r="BI706" s="128"/>
      <c r="BJ706" s="128"/>
      <c r="BK706" s="128"/>
      <c r="BL706" s="128"/>
      <c r="BM706" s="128"/>
      <c r="BN706" s="128"/>
      <c r="BO706" s="128"/>
      <c r="BP706" s="128"/>
      <c r="BQ706" s="128"/>
      <c r="BR706" s="128"/>
      <c r="BS706" s="128"/>
      <c r="BT706" s="128"/>
      <c r="BU706" s="128"/>
      <c r="BV706" s="128"/>
      <c r="BW706" s="128"/>
      <c r="BX706" s="128"/>
      <c r="BY706" s="128"/>
      <c r="BZ706" s="128"/>
      <c r="CA706" s="128"/>
      <c r="CB706" s="128"/>
      <c r="CC706" s="128"/>
      <c r="CD706" s="128"/>
      <c r="CE706" s="128"/>
      <c r="CF706" s="128"/>
      <c r="CG706" s="128"/>
      <c r="CH706" s="128"/>
      <c r="CI706" s="128"/>
      <c r="CJ706" s="128"/>
      <c r="CK706" s="128"/>
      <c r="CL706" s="128"/>
      <c r="CM706" s="128"/>
      <c r="CN706" s="128"/>
      <c r="CO706" s="128"/>
      <c r="CP706" s="128"/>
      <c r="CQ706" s="128"/>
      <c r="CR706" s="128"/>
      <c r="CS706" s="128"/>
      <c r="CT706" s="128"/>
      <c r="CU706" s="128"/>
      <c r="CV706" s="128"/>
      <c r="CW706" s="128"/>
      <c r="CX706" s="128"/>
      <c r="CY706" s="128"/>
      <c r="CZ706" s="128"/>
      <c r="DA706" s="128"/>
      <c r="DB706" s="128"/>
      <c r="DC706" s="128"/>
      <c r="DD706" s="128"/>
      <c r="DE706" s="128"/>
      <c r="DF706" s="128"/>
      <c r="DG706" s="128"/>
      <c r="DH706" s="128"/>
      <c r="DI706" s="128"/>
      <c r="DJ706" s="128"/>
      <c r="DK706" s="128"/>
      <c r="DL706" s="128"/>
      <c r="DM706" s="128"/>
      <c r="DN706" s="128"/>
      <c r="DO706" s="128"/>
      <c r="DP706" s="128"/>
      <c r="DQ706" s="128"/>
      <c r="DR706" s="128"/>
      <c r="DS706" s="128"/>
      <c r="DT706" s="128"/>
      <c r="DU706" s="128"/>
      <c r="DV706" s="128"/>
      <c r="DW706" s="128"/>
      <c r="DX706" s="128"/>
      <c r="DY706" s="128"/>
      <c r="DZ706" s="128"/>
      <c r="EA706" s="128"/>
      <c r="EB706" s="128"/>
      <c r="EC706" s="128"/>
      <c r="ED706" s="128"/>
      <c r="EH706" s="22" t="str">
        <f t="shared" si="202"/>
        <v>Seven Mile II Wind p357819</v>
      </c>
      <c r="EJ706" s="243">
        <f>19.5</f>
        <v>19.5</v>
      </c>
      <c r="ER706" s="31" t="str">
        <f t="shared" si="203"/>
        <v xml:space="preserve"> - </v>
      </c>
    </row>
    <row r="707" spans="1:233" hidden="1"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8"/>
      <c r="AW707" s="128"/>
      <c r="AX707" s="128"/>
      <c r="AY707" s="128"/>
      <c r="AZ707" s="128"/>
      <c r="BA707" s="128"/>
      <c r="BB707" s="128"/>
      <c r="BC707" s="128"/>
      <c r="BD707" s="128"/>
      <c r="BE707" s="128"/>
      <c r="BF707" s="128"/>
      <c r="BG707" s="128"/>
      <c r="BH707" s="128"/>
      <c r="BI707" s="128"/>
      <c r="BJ707" s="128"/>
      <c r="BK707" s="128"/>
      <c r="BL707" s="128"/>
      <c r="BM707" s="128"/>
      <c r="BN707" s="128"/>
      <c r="BO707" s="128"/>
      <c r="BP707" s="128"/>
      <c r="BQ707" s="128"/>
      <c r="BR707" s="128"/>
      <c r="BS707" s="128"/>
      <c r="BT707" s="128"/>
      <c r="BU707" s="128"/>
      <c r="BV707" s="128"/>
      <c r="BW707" s="128"/>
      <c r="BX707" s="128"/>
      <c r="BY707" s="128"/>
      <c r="BZ707" s="128"/>
      <c r="CA707" s="128"/>
      <c r="CB707" s="128"/>
      <c r="CC707" s="128"/>
      <c r="CD707" s="128"/>
      <c r="CE707" s="128"/>
      <c r="CF707" s="128"/>
      <c r="CG707" s="128"/>
      <c r="CH707" s="128"/>
      <c r="CI707" s="128"/>
      <c r="CJ707" s="128"/>
      <c r="CK707" s="128"/>
      <c r="CL707" s="128"/>
      <c r="CM707" s="128"/>
      <c r="CN707" s="128"/>
      <c r="CO707" s="128"/>
      <c r="CP707" s="128"/>
      <c r="CQ707" s="128"/>
      <c r="CR707" s="128"/>
      <c r="CS707" s="128"/>
      <c r="CT707" s="128"/>
      <c r="CU707" s="128"/>
      <c r="CV707" s="128"/>
      <c r="CW707" s="128"/>
      <c r="CX707" s="128"/>
      <c r="CY707" s="128"/>
      <c r="CZ707" s="128"/>
      <c r="DA707" s="128"/>
      <c r="DB707" s="128"/>
      <c r="DC707" s="128"/>
      <c r="DD707" s="128"/>
      <c r="DE707" s="128"/>
      <c r="DF707" s="128"/>
      <c r="DG707" s="128"/>
      <c r="DH707" s="128"/>
      <c r="DI707" s="128"/>
      <c r="DJ707" s="128"/>
      <c r="DK707" s="128"/>
      <c r="DL707" s="128"/>
      <c r="DM707" s="128"/>
      <c r="DN707" s="128"/>
      <c r="DO707" s="128"/>
      <c r="DP707" s="128"/>
      <c r="DQ707" s="128"/>
      <c r="DR707" s="128"/>
      <c r="DS707" s="128"/>
      <c r="DT707" s="128"/>
      <c r="DU707" s="128"/>
      <c r="DV707" s="128"/>
      <c r="DW707" s="128"/>
      <c r="DX707" s="128"/>
      <c r="DY707" s="128"/>
      <c r="DZ707" s="128"/>
      <c r="EA707" s="128"/>
      <c r="EB707" s="128"/>
      <c r="EC707" s="128"/>
      <c r="ED707" s="128"/>
      <c r="EG707" s="22"/>
    </row>
    <row r="708" spans="1:233" ht="15.75" hidden="1">
      <c r="A708" s="17" t="s">
        <v>518</v>
      </c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6"/>
      <c r="DV708" s="106"/>
      <c r="DW708" s="106"/>
      <c r="DX708" s="106"/>
      <c r="DY708" s="106"/>
      <c r="DZ708" s="106"/>
      <c r="EA708" s="106"/>
      <c r="EB708" s="106"/>
      <c r="EC708" s="106"/>
      <c r="ED708" s="106"/>
    </row>
    <row r="709" spans="1:233" ht="15.75" hidden="1">
      <c r="A709" s="17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6"/>
      <c r="DV709" s="106"/>
      <c r="DW709" s="106"/>
      <c r="DX709" s="106"/>
      <c r="DY709" s="106"/>
      <c r="DZ709" s="106"/>
      <c r="EA709" s="106"/>
      <c r="EB709" s="106"/>
      <c r="EC709" s="106"/>
      <c r="ED709" s="106"/>
    </row>
    <row r="710" spans="1:233" ht="15.75" hidden="1">
      <c r="A710" s="17"/>
      <c r="B710" s="22" t="s">
        <v>519</v>
      </c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6"/>
      <c r="DV710" s="106"/>
      <c r="DW710" s="106"/>
      <c r="DX710" s="106"/>
      <c r="DY710" s="106"/>
      <c r="DZ710" s="106"/>
      <c r="EA710" s="106"/>
      <c r="EB710" s="106"/>
      <c r="EC710" s="106"/>
      <c r="ED710" s="106"/>
    </row>
    <row r="711" spans="1:233" hidden="1">
      <c r="C711" s="23" t="str">
        <f t="shared" ref="C711:C723" si="204">C488</f>
        <v>Dunlap I Wind</v>
      </c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  <c r="BP711" s="129"/>
      <c r="BQ711" s="129"/>
      <c r="BR711" s="129"/>
      <c r="BS711" s="129"/>
      <c r="BT711" s="129"/>
      <c r="BU711" s="129"/>
      <c r="BV711" s="129"/>
      <c r="BW711" s="129"/>
      <c r="BX711" s="129"/>
      <c r="BY711" s="129"/>
      <c r="BZ711" s="129"/>
      <c r="CA711" s="129"/>
      <c r="CB711" s="129"/>
      <c r="CC711" s="129"/>
      <c r="CD711" s="129"/>
      <c r="CE711" s="129"/>
      <c r="CF711" s="129"/>
      <c r="CG711" s="129"/>
      <c r="CH711" s="129"/>
      <c r="CI711" s="129"/>
      <c r="CJ711" s="129"/>
      <c r="CK711" s="129"/>
      <c r="CL711" s="129"/>
      <c r="CM711" s="129"/>
      <c r="CN711" s="129"/>
      <c r="CO711" s="129"/>
      <c r="CP711" s="129"/>
      <c r="CQ711" s="129"/>
      <c r="CR711" s="129"/>
      <c r="CS711" s="129"/>
      <c r="CT711" s="129"/>
      <c r="CU711" s="129"/>
      <c r="CV711" s="129"/>
      <c r="CW711" s="129"/>
      <c r="CX711" s="129"/>
      <c r="CY711" s="129"/>
      <c r="CZ711" s="129"/>
      <c r="DA711" s="129"/>
      <c r="DB711" s="129"/>
      <c r="DC711" s="129"/>
      <c r="DD711" s="129"/>
      <c r="DE711" s="129"/>
      <c r="DF711" s="129"/>
      <c r="DG711" s="129"/>
      <c r="DH711" s="129"/>
      <c r="DI711" s="129"/>
      <c r="DJ711" s="129"/>
      <c r="DK711" s="129"/>
      <c r="DL711" s="129"/>
      <c r="DM711" s="129"/>
      <c r="DN711" s="129"/>
      <c r="DO711" s="129"/>
      <c r="DP711" s="129"/>
      <c r="DQ711" s="129"/>
      <c r="DR711" s="129"/>
      <c r="DS711" s="129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29"/>
      <c r="ED711" s="129"/>
      <c r="ER711" s="31" t="str">
        <f>IF(C488=C711,ER488,"Row mis-match")</f>
        <v xml:space="preserve"> - </v>
      </c>
    </row>
    <row r="712" spans="1:233" hidden="1">
      <c r="C712" s="23" t="str">
        <f t="shared" si="204"/>
        <v>Foote Creek I Wind</v>
      </c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  <c r="BP712" s="129"/>
      <c r="BQ712" s="129"/>
      <c r="BR712" s="129"/>
      <c r="BS712" s="129"/>
      <c r="BT712" s="129"/>
      <c r="BU712" s="129"/>
      <c r="BV712" s="129"/>
      <c r="BW712" s="129"/>
      <c r="BX712" s="129"/>
      <c r="BY712" s="129"/>
      <c r="BZ712" s="129"/>
      <c r="CA712" s="129"/>
      <c r="CB712" s="129"/>
      <c r="CC712" s="129"/>
      <c r="CD712" s="129"/>
      <c r="CE712" s="129"/>
      <c r="CF712" s="129"/>
      <c r="CG712" s="129"/>
      <c r="CH712" s="129"/>
      <c r="CI712" s="129"/>
      <c r="CJ712" s="129"/>
      <c r="CK712" s="129"/>
      <c r="CL712" s="129"/>
      <c r="CM712" s="129"/>
      <c r="CN712" s="129"/>
      <c r="CO712" s="129"/>
      <c r="CP712" s="129"/>
      <c r="CQ712" s="129"/>
      <c r="CR712" s="129"/>
      <c r="CS712" s="129"/>
      <c r="CT712" s="129"/>
      <c r="CU712" s="129"/>
      <c r="CV712" s="129"/>
      <c r="CW712" s="129"/>
      <c r="CX712" s="129"/>
      <c r="CY712" s="129"/>
      <c r="CZ712" s="129"/>
      <c r="DA712" s="129"/>
      <c r="DB712" s="129"/>
      <c r="DC712" s="129"/>
      <c r="DD712" s="129"/>
      <c r="DE712" s="129"/>
      <c r="DF712" s="129"/>
      <c r="DG712" s="129"/>
      <c r="DH712" s="129"/>
      <c r="DI712" s="129"/>
      <c r="DJ712" s="129"/>
      <c r="DK712" s="129"/>
      <c r="DL712" s="129"/>
      <c r="DM712" s="129"/>
      <c r="DN712" s="129"/>
      <c r="DO712" s="129"/>
      <c r="DP712" s="129"/>
      <c r="DQ712" s="129"/>
      <c r="DR712" s="129"/>
      <c r="DS712" s="129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29"/>
      <c r="ED712" s="129"/>
      <c r="ER712" s="31" t="str">
        <f>IF(C489=C712,ER489,"Row mis-match")</f>
        <v xml:space="preserve"> - </v>
      </c>
    </row>
    <row r="713" spans="1:233" hidden="1">
      <c r="C713" s="23" t="str">
        <f t="shared" si="204"/>
        <v>Glenrock Wind p423461</v>
      </c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  <c r="BP713" s="129"/>
      <c r="BQ713" s="129"/>
      <c r="BR713" s="129"/>
      <c r="BS713" s="129"/>
      <c r="BT713" s="129"/>
      <c r="BU713" s="129"/>
      <c r="BV713" s="129"/>
      <c r="BW713" s="129"/>
      <c r="BX713" s="129"/>
      <c r="BY713" s="129"/>
      <c r="BZ713" s="129"/>
      <c r="CA713" s="129"/>
      <c r="CB713" s="129"/>
      <c r="CC713" s="129"/>
      <c r="CD713" s="129"/>
      <c r="CE713" s="129"/>
      <c r="CF713" s="129"/>
      <c r="CG713" s="129"/>
      <c r="CH713" s="129"/>
      <c r="CI713" s="129"/>
      <c r="CJ713" s="129"/>
      <c r="CK713" s="129"/>
      <c r="CL713" s="129"/>
      <c r="CM713" s="129"/>
      <c r="CN713" s="129"/>
      <c r="CO713" s="129"/>
      <c r="CP713" s="129"/>
      <c r="CQ713" s="129"/>
      <c r="CR713" s="129"/>
      <c r="CS713" s="129"/>
      <c r="CT713" s="129"/>
      <c r="CU713" s="129"/>
      <c r="CV713" s="129"/>
      <c r="CW713" s="129"/>
      <c r="CX713" s="129"/>
      <c r="CY713" s="129"/>
      <c r="CZ713" s="129"/>
      <c r="DA713" s="129"/>
      <c r="DB713" s="129"/>
      <c r="DC713" s="129"/>
      <c r="DD713" s="129"/>
      <c r="DE713" s="129"/>
      <c r="DF713" s="129"/>
      <c r="DG713" s="129"/>
      <c r="DH713" s="129"/>
      <c r="DI713" s="129"/>
      <c r="DJ713" s="129"/>
      <c r="DK713" s="129"/>
      <c r="DL713" s="129"/>
      <c r="DM713" s="129"/>
      <c r="DN713" s="129"/>
      <c r="DO713" s="129"/>
      <c r="DP713" s="129"/>
      <c r="DQ713" s="129"/>
      <c r="DR713" s="129"/>
      <c r="DS713" s="129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29"/>
      <c r="ED713" s="129"/>
      <c r="ER713" s="31" t="str">
        <f>IF(C490=C713,ER490,"Row mis-match")</f>
        <v xml:space="preserve"> - </v>
      </c>
    </row>
    <row r="714" spans="1:233" hidden="1">
      <c r="C714" s="23" t="str">
        <f t="shared" si="204"/>
        <v>Glenrock III Wind p454125</v>
      </c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  <c r="BP714" s="129"/>
      <c r="BQ714" s="129"/>
      <c r="BR714" s="129"/>
      <c r="BS714" s="129"/>
      <c r="BT714" s="129"/>
      <c r="BU714" s="129"/>
      <c r="BV714" s="129"/>
      <c r="BW714" s="129"/>
      <c r="BX714" s="129"/>
      <c r="BY714" s="129"/>
      <c r="BZ714" s="129"/>
      <c r="CA714" s="129"/>
      <c r="CB714" s="129"/>
      <c r="CC714" s="129"/>
      <c r="CD714" s="129"/>
      <c r="CE714" s="129"/>
      <c r="CF714" s="129"/>
      <c r="CG714" s="129"/>
      <c r="CH714" s="129"/>
      <c r="CI714" s="129"/>
      <c r="CJ714" s="129"/>
      <c r="CK714" s="129"/>
      <c r="CL714" s="129"/>
      <c r="CM714" s="129"/>
      <c r="CN714" s="129"/>
      <c r="CO714" s="129"/>
      <c r="CP714" s="129"/>
      <c r="CQ714" s="129"/>
      <c r="CR714" s="129"/>
      <c r="CS714" s="129"/>
      <c r="CT714" s="129"/>
      <c r="CU714" s="129"/>
      <c r="CV714" s="129"/>
      <c r="CW714" s="129"/>
      <c r="CX714" s="129"/>
      <c r="CY714" s="129"/>
      <c r="CZ714" s="129"/>
      <c r="DA714" s="129"/>
      <c r="DB714" s="129"/>
      <c r="DC714" s="129"/>
      <c r="DD714" s="129"/>
      <c r="DE714" s="129"/>
      <c r="DF714" s="129"/>
      <c r="DG714" s="129"/>
      <c r="DH714" s="129"/>
      <c r="DI714" s="129"/>
      <c r="DJ714" s="129"/>
      <c r="DK714" s="129"/>
      <c r="DL714" s="129"/>
      <c r="DM714" s="129"/>
      <c r="DN714" s="129"/>
      <c r="DO714" s="129"/>
      <c r="DP714" s="129"/>
      <c r="DQ714" s="129"/>
      <c r="DR714" s="129"/>
      <c r="DS714" s="129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29"/>
      <c r="ED714" s="129"/>
      <c r="ER714" s="31" t="str">
        <f>IF(C491=C714,ER491,"Row mis-match")</f>
        <v xml:space="preserve"> - </v>
      </c>
    </row>
    <row r="715" spans="1:233" hidden="1">
      <c r="C715" s="28" t="str">
        <f t="shared" si="204"/>
        <v>Goodnoe Wind p332427</v>
      </c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  <c r="BP715" s="129"/>
      <c r="BQ715" s="129"/>
      <c r="BR715" s="129"/>
      <c r="BS715" s="129"/>
      <c r="BT715" s="129"/>
      <c r="BU715" s="129"/>
      <c r="BV715" s="129"/>
      <c r="BW715" s="129"/>
      <c r="BX715" s="129"/>
      <c r="BY715" s="129"/>
      <c r="BZ715" s="129"/>
      <c r="CA715" s="129"/>
      <c r="CB715" s="129"/>
      <c r="CC715" s="129"/>
      <c r="CD715" s="129"/>
      <c r="CE715" s="129"/>
      <c r="CF715" s="129"/>
      <c r="CG715" s="129"/>
      <c r="CH715" s="129"/>
      <c r="CI715" s="129"/>
      <c r="CJ715" s="129"/>
      <c r="CK715" s="129"/>
      <c r="CL715" s="129"/>
      <c r="CM715" s="129"/>
      <c r="CN715" s="129"/>
      <c r="CO715" s="129"/>
      <c r="CP715" s="129"/>
      <c r="CQ715" s="129"/>
      <c r="CR715" s="129"/>
      <c r="CS715" s="129"/>
      <c r="CT715" s="129"/>
      <c r="CU715" s="129"/>
      <c r="CV715" s="129"/>
      <c r="CW715" s="129"/>
      <c r="CX715" s="129"/>
      <c r="CY715" s="129"/>
      <c r="CZ715" s="129"/>
      <c r="DA715" s="129"/>
      <c r="DB715" s="129"/>
      <c r="DC715" s="129"/>
      <c r="DD715" s="129"/>
      <c r="DE715" s="129"/>
      <c r="DF715" s="129"/>
      <c r="DG715" s="129"/>
      <c r="DH715" s="129"/>
      <c r="DI715" s="129"/>
      <c r="DJ715" s="129"/>
      <c r="DK715" s="129"/>
      <c r="DL715" s="129"/>
      <c r="DM715" s="129"/>
      <c r="DN715" s="129"/>
      <c r="DO715" s="129"/>
      <c r="DP715" s="129"/>
      <c r="DQ715" s="129"/>
      <c r="DR715" s="129"/>
      <c r="DS715" s="129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29"/>
      <c r="ED715" s="129"/>
      <c r="ER715" s="31" t="str">
        <f>IF(SUM(E715:EE715)=0,"Hide Row"," - ")</f>
        <v>Hide Row</v>
      </c>
    </row>
    <row r="716" spans="1:233" hidden="1">
      <c r="C716" s="23" t="str">
        <f t="shared" si="204"/>
        <v>High Plains Wind p492251</v>
      </c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  <c r="BP716" s="129"/>
      <c r="BQ716" s="129"/>
      <c r="BR716" s="129"/>
      <c r="BS716" s="129"/>
      <c r="BT716" s="129"/>
      <c r="BU716" s="129"/>
      <c r="BV716" s="129"/>
      <c r="BW716" s="129"/>
      <c r="BX716" s="129"/>
      <c r="BY716" s="129"/>
      <c r="BZ716" s="129"/>
      <c r="CA716" s="129"/>
      <c r="CB716" s="129"/>
      <c r="CC716" s="129"/>
      <c r="CD716" s="129"/>
      <c r="CE716" s="129"/>
      <c r="CF716" s="129"/>
      <c r="CG716" s="129"/>
      <c r="CH716" s="129"/>
      <c r="CI716" s="129"/>
      <c r="CJ716" s="129"/>
      <c r="CK716" s="129"/>
      <c r="CL716" s="129"/>
      <c r="CM716" s="129"/>
      <c r="CN716" s="129"/>
      <c r="CO716" s="129"/>
      <c r="CP716" s="129"/>
      <c r="CQ716" s="129"/>
      <c r="CR716" s="129"/>
      <c r="CS716" s="129"/>
      <c r="CT716" s="129"/>
      <c r="CU716" s="129"/>
      <c r="CV716" s="129"/>
      <c r="CW716" s="129"/>
      <c r="CX716" s="129"/>
      <c r="CY716" s="129"/>
      <c r="CZ716" s="129"/>
      <c r="DA716" s="129"/>
      <c r="DB716" s="129"/>
      <c r="DC716" s="129"/>
      <c r="DD716" s="129"/>
      <c r="DE716" s="129"/>
      <c r="DF716" s="129"/>
      <c r="DG716" s="129"/>
      <c r="DH716" s="129"/>
      <c r="DI716" s="129"/>
      <c r="DJ716" s="129"/>
      <c r="DK716" s="129"/>
      <c r="DL716" s="129"/>
      <c r="DM716" s="129"/>
      <c r="DN716" s="129"/>
      <c r="DO716" s="129"/>
      <c r="DP716" s="129"/>
      <c r="DQ716" s="129"/>
      <c r="DR716" s="129"/>
      <c r="DS716" s="129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29"/>
      <c r="ED716" s="129"/>
      <c r="ER716" s="31" t="str">
        <f>IF(C493=C716,ER493,"Row mis-match")</f>
        <v xml:space="preserve"> - </v>
      </c>
    </row>
    <row r="717" spans="1:233" hidden="1">
      <c r="C717" s="53" t="str">
        <f t="shared" si="204"/>
        <v>Leaning Juniper 1 p317714</v>
      </c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  <c r="BP717" s="129"/>
      <c r="BQ717" s="129"/>
      <c r="BR717" s="129"/>
      <c r="BS717" s="129"/>
      <c r="BT717" s="129"/>
      <c r="BU717" s="129"/>
      <c r="BV717" s="129"/>
      <c r="BW717" s="129"/>
      <c r="BX717" s="129"/>
      <c r="BY717" s="129"/>
      <c r="BZ717" s="129"/>
      <c r="CA717" s="129"/>
      <c r="CB717" s="129"/>
      <c r="CC717" s="129"/>
      <c r="CD717" s="129"/>
      <c r="CE717" s="129"/>
      <c r="CF717" s="129"/>
      <c r="CG717" s="129"/>
      <c r="CH717" s="129"/>
      <c r="CI717" s="129"/>
      <c r="CJ717" s="129"/>
      <c r="CK717" s="129"/>
      <c r="CL717" s="129"/>
      <c r="CM717" s="129"/>
      <c r="CN717" s="129"/>
      <c r="CO717" s="129"/>
      <c r="CP717" s="129"/>
      <c r="CQ717" s="129"/>
      <c r="CR717" s="129"/>
      <c r="CS717" s="129"/>
      <c r="CT717" s="129"/>
      <c r="CU717" s="129"/>
      <c r="CV717" s="129"/>
      <c r="CW717" s="129"/>
      <c r="CX717" s="129"/>
      <c r="CY717" s="129"/>
      <c r="CZ717" s="129"/>
      <c r="DA717" s="129"/>
      <c r="DB717" s="129"/>
      <c r="DC717" s="129"/>
      <c r="DD717" s="129"/>
      <c r="DE717" s="129"/>
      <c r="DF717" s="129"/>
      <c r="DG717" s="129"/>
      <c r="DH717" s="129"/>
      <c r="DI717" s="129"/>
      <c r="DJ717" s="129"/>
      <c r="DK717" s="129"/>
      <c r="DL717" s="129"/>
      <c r="DM717" s="129"/>
      <c r="DN717" s="129"/>
      <c r="DO717" s="129"/>
      <c r="DP717" s="129"/>
      <c r="DQ717" s="129"/>
      <c r="DR717" s="129"/>
      <c r="DS717" s="129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29"/>
      <c r="ED717" s="129"/>
      <c r="ER717" s="31" t="str">
        <f>IF(SUM(E717:EE717)=0,"Hide Row"," - ")</f>
        <v>Hide Row</v>
      </c>
    </row>
    <row r="718" spans="1:233" hidden="1">
      <c r="C718" s="23" t="str">
        <f t="shared" si="204"/>
        <v>Marengo I Wind p332428</v>
      </c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  <c r="BP718" s="129"/>
      <c r="BQ718" s="129"/>
      <c r="BR718" s="129"/>
      <c r="BS718" s="129"/>
      <c r="BT718" s="129"/>
      <c r="BU718" s="129"/>
      <c r="BV718" s="129"/>
      <c r="BW718" s="129"/>
      <c r="BX718" s="129"/>
      <c r="BY718" s="129"/>
      <c r="BZ718" s="129"/>
      <c r="CA718" s="129"/>
      <c r="CB718" s="129"/>
      <c r="CC718" s="129"/>
      <c r="CD718" s="129"/>
      <c r="CE718" s="129"/>
      <c r="CF718" s="129"/>
      <c r="CG718" s="129"/>
      <c r="CH718" s="129"/>
      <c r="CI718" s="129"/>
      <c r="CJ718" s="129"/>
      <c r="CK718" s="129"/>
      <c r="CL718" s="129"/>
      <c r="CM718" s="129"/>
      <c r="CN718" s="129"/>
      <c r="CO718" s="129"/>
      <c r="CP718" s="129"/>
      <c r="CQ718" s="129"/>
      <c r="CR718" s="129"/>
      <c r="CS718" s="129"/>
      <c r="CT718" s="129"/>
      <c r="CU718" s="129"/>
      <c r="CV718" s="129"/>
      <c r="CW718" s="129"/>
      <c r="CX718" s="129"/>
      <c r="CY718" s="129"/>
      <c r="CZ718" s="129"/>
      <c r="DA718" s="129"/>
      <c r="DB718" s="129"/>
      <c r="DC718" s="129"/>
      <c r="DD718" s="129"/>
      <c r="DE718" s="129"/>
      <c r="DF718" s="129"/>
      <c r="DG718" s="129"/>
      <c r="DH718" s="129"/>
      <c r="DI718" s="129"/>
      <c r="DJ718" s="129"/>
      <c r="DK718" s="129"/>
      <c r="DL718" s="129"/>
      <c r="DM718" s="129"/>
      <c r="DN718" s="129"/>
      <c r="DO718" s="129"/>
      <c r="DP718" s="129"/>
      <c r="DQ718" s="129"/>
      <c r="DR718" s="129"/>
      <c r="DS718" s="129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29"/>
      <c r="ED718" s="129"/>
      <c r="ER718" s="31" t="str">
        <f t="shared" ref="ER718:ER723" si="205">IF(C495=C718,ER495,"Row mis-match")</f>
        <v xml:space="preserve"> - </v>
      </c>
    </row>
    <row r="719" spans="1:233" hidden="1">
      <c r="C719" s="23" t="str">
        <f t="shared" si="204"/>
        <v>Marengo II Wind p423463</v>
      </c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  <c r="BP719" s="129"/>
      <c r="BQ719" s="129"/>
      <c r="BR719" s="129"/>
      <c r="BS719" s="129"/>
      <c r="BT719" s="129"/>
      <c r="BU719" s="129"/>
      <c r="BV719" s="129"/>
      <c r="BW719" s="129"/>
      <c r="BX719" s="129"/>
      <c r="BY719" s="129"/>
      <c r="BZ719" s="129"/>
      <c r="CA719" s="129"/>
      <c r="CB719" s="129"/>
      <c r="CC719" s="129"/>
      <c r="CD719" s="129"/>
      <c r="CE719" s="129"/>
      <c r="CF719" s="129"/>
      <c r="CG719" s="129"/>
      <c r="CH719" s="129"/>
      <c r="CI719" s="129"/>
      <c r="CJ719" s="129"/>
      <c r="CK719" s="129"/>
      <c r="CL719" s="129"/>
      <c r="CM719" s="129"/>
      <c r="CN719" s="129"/>
      <c r="CO719" s="129"/>
      <c r="CP719" s="129"/>
      <c r="CQ719" s="129"/>
      <c r="CR719" s="129"/>
      <c r="CS719" s="129"/>
      <c r="CT719" s="129"/>
      <c r="CU719" s="129"/>
      <c r="CV719" s="129"/>
      <c r="CW719" s="129"/>
      <c r="CX719" s="129"/>
      <c r="CY719" s="129"/>
      <c r="CZ719" s="129"/>
      <c r="DA719" s="129"/>
      <c r="DB719" s="129"/>
      <c r="DC719" s="129"/>
      <c r="DD719" s="129"/>
      <c r="DE719" s="129"/>
      <c r="DF719" s="129"/>
      <c r="DG719" s="129"/>
      <c r="DH719" s="129"/>
      <c r="DI719" s="129"/>
      <c r="DJ719" s="129"/>
      <c r="DK719" s="129"/>
      <c r="DL719" s="129"/>
      <c r="DM719" s="129"/>
      <c r="DN719" s="129"/>
      <c r="DO719" s="129"/>
      <c r="DP719" s="129"/>
      <c r="DQ719" s="129"/>
      <c r="DR719" s="129"/>
      <c r="DS719" s="129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29"/>
      <c r="ED719" s="129"/>
      <c r="ER719" s="31" t="str">
        <f t="shared" si="205"/>
        <v xml:space="preserve"> - </v>
      </c>
    </row>
    <row r="720" spans="1:233" hidden="1">
      <c r="C720" s="23" t="str">
        <f t="shared" si="204"/>
        <v>McFadden Ridge Wind p492250</v>
      </c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  <c r="BP720" s="129"/>
      <c r="BQ720" s="129"/>
      <c r="BR720" s="129"/>
      <c r="BS720" s="129"/>
      <c r="BT720" s="129"/>
      <c r="BU720" s="129"/>
      <c r="BV720" s="129"/>
      <c r="BW720" s="129"/>
      <c r="BX720" s="129"/>
      <c r="BY720" s="129"/>
      <c r="BZ720" s="129"/>
      <c r="CA720" s="129"/>
      <c r="CB720" s="129"/>
      <c r="CC720" s="129"/>
      <c r="CD720" s="129"/>
      <c r="CE720" s="129"/>
      <c r="CF720" s="129"/>
      <c r="CG720" s="129"/>
      <c r="CH720" s="129"/>
      <c r="CI720" s="129"/>
      <c r="CJ720" s="129"/>
      <c r="CK720" s="129"/>
      <c r="CL720" s="129"/>
      <c r="CM720" s="129"/>
      <c r="CN720" s="129"/>
      <c r="CO720" s="129"/>
      <c r="CP720" s="129"/>
      <c r="CQ720" s="129"/>
      <c r="CR720" s="129"/>
      <c r="CS720" s="129"/>
      <c r="CT720" s="129"/>
      <c r="CU720" s="129"/>
      <c r="CV720" s="129"/>
      <c r="CW720" s="129"/>
      <c r="CX720" s="129"/>
      <c r="CY720" s="129"/>
      <c r="CZ720" s="129"/>
      <c r="DA720" s="129"/>
      <c r="DB720" s="129"/>
      <c r="DC720" s="129"/>
      <c r="DD720" s="129"/>
      <c r="DE720" s="129"/>
      <c r="DF720" s="129"/>
      <c r="DG720" s="129"/>
      <c r="DH720" s="129"/>
      <c r="DI720" s="129"/>
      <c r="DJ720" s="129"/>
      <c r="DK720" s="129"/>
      <c r="DL720" s="129"/>
      <c r="DM720" s="129"/>
      <c r="DN720" s="129"/>
      <c r="DO720" s="129"/>
      <c r="DP720" s="129"/>
      <c r="DQ720" s="129"/>
      <c r="DR720" s="129"/>
      <c r="DS720" s="129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29"/>
      <c r="ED720" s="129"/>
      <c r="ER720" s="31" t="str">
        <f t="shared" si="205"/>
        <v xml:space="preserve"> - </v>
      </c>
    </row>
    <row r="721" spans="2:148" hidden="1">
      <c r="C721" s="23" t="str">
        <f t="shared" si="204"/>
        <v>Rolling Hills Wind p423462</v>
      </c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  <c r="BP721" s="129"/>
      <c r="BQ721" s="129"/>
      <c r="BR721" s="129"/>
      <c r="BS721" s="129"/>
      <c r="BT721" s="129"/>
      <c r="BU721" s="129"/>
      <c r="BV721" s="129"/>
      <c r="BW721" s="129"/>
      <c r="BX721" s="129"/>
      <c r="BY721" s="129"/>
      <c r="BZ721" s="129"/>
      <c r="CA721" s="129"/>
      <c r="CB721" s="129"/>
      <c r="CC721" s="129"/>
      <c r="CD721" s="129"/>
      <c r="CE721" s="129"/>
      <c r="CF721" s="129"/>
      <c r="CG721" s="129"/>
      <c r="CH721" s="129"/>
      <c r="CI721" s="129"/>
      <c r="CJ721" s="129"/>
      <c r="CK721" s="129"/>
      <c r="CL721" s="129"/>
      <c r="CM721" s="129"/>
      <c r="CN721" s="129"/>
      <c r="CO721" s="129"/>
      <c r="CP721" s="129"/>
      <c r="CQ721" s="129"/>
      <c r="CR721" s="129"/>
      <c r="CS721" s="129"/>
      <c r="CT721" s="129"/>
      <c r="CU721" s="129"/>
      <c r="CV721" s="129"/>
      <c r="CW721" s="129"/>
      <c r="CX721" s="129"/>
      <c r="CY721" s="129"/>
      <c r="CZ721" s="129"/>
      <c r="DA721" s="129"/>
      <c r="DB721" s="129"/>
      <c r="DC721" s="129"/>
      <c r="DD721" s="129"/>
      <c r="DE721" s="129"/>
      <c r="DF721" s="129"/>
      <c r="DG721" s="129"/>
      <c r="DH721" s="129"/>
      <c r="DI721" s="129"/>
      <c r="DJ721" s="129"/>
      <c r="DK721" s="129"/>
      <c r="DL721" s="129"/>
      <c r="DM721" s="129"/>
      <c r="DN721" s="129"/>
      <c r="DO721" s="129"/>
      <c r="DP721" s="129"/>
      <c r="DQ721" s="129"/>
      <c r="DR721" s="129"/>
      <c r="DS721" s="129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29"/>
      <c r="ED721" s="129"/>
      <c r="ER721" s="31" t="str">
        <f t="shared" si="205"/>
        <v xml:space="preserve"> - </v>
      </c>
    </row>
    <row r="722" spans="2:148" hidden="1">
      <c r="C722" s="23" t="str">
        <f t="shared" si="204"/>
        <v>Seven Mile Wind p454126</v>
      </c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  <c r="BP722" s="129"/>
      <c r="BQ722" s="129"/>
      <c r="BR722" s="129"/>
      <c r="BS722" s="129"/>
      <c r="BT722" s="129"/>
      <c r="BU722" s="129"/>
      <c r="BV722" s="129"/>
      <c r="BW722" s="129"/>
      <c r="BX722" s="129"/>
      <c r="BY722" s="129"/>
      <c r="BZ722" s="129"/>
      <c r="CA722" s="129"/>
      <c r="CB722" s="129"/>
      <c r="CC722" s="129"/>
      <c r="CD722" s="129"/>
      <c r="CE722" s="129"/>
      <c r="CF722" s="129"/>
      <c r="CG722" s="129"/>
      <c r="CH722" s="129"/>
      <c r="CI722" s="129"/>
      <c r="CJ722" s="129"/>
      <c r="CK722" s="129"/>
      <c r="CL722" s="129"/>
      <c r="CM722" s="129"/>
      <c r="CN722" s="129"/>
      <c r="CO722" s="129"/>
      <c r="CP722" s="129"/>
      <c r="CQ722" s="129"/>
      <c r="CR722" s="129"/>
      <c r="CS722" s="129"/>
      <c r="CT722" s="129"/>
      <c r="CU722" s="129"/>
      <c r="CV722" s="129"/>
      <c r="CW722" s="129"/>
      <c r="CX722" s="129"/>
      <c r="CY722" s="129"/>
      <c r="CZ722" s="129"/>
      <c r="DA722" s="129"/>
      <c r="DB722" s="129"/>
      <c r="DC722" s="129"/>
      <c r="DD722" s="129"/>
      <c r="DE722" s="129"/>
      <c r="DF722" s="129"/>
      <c r="DG722" s="129"/>
      <c r="DH722" s="129"/>
      <c r="DI722" s="129"/>
      <c r="DJ722" s="129"/>
      <c r="DK722" s="129"/>
      <c r="DL722" s="129"/>
      <c r="DM722" s="129"/>
      <c r="DN722" s="129"/>
      <c r="DO722" s="129"/>
      <c r="DP722" s="129"/>
      <c r="DQ722" s="129"/>
      <c r="DR722" s="129"/>
      <c r="DS722" s="129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29"/>
      <c r="ED722" s="129"/>
      <c r="ER722" s="31" t="str">
        <f t="shared" si="205"/>
        <v xml:space="preserve"> - </v>
      </c>
    </row>
    <row r="723" spans="2:148" hidden="1">
      <c r="C723" s="23" t="str">
        <f t="shared" si="204"/>
        <v>Seven Mile II Wind p357819</v>
      </c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  <c r="BP723" s="129"/>
      <c r="BQ723" s="129"/>
      <c r="BR723" s="129"/>
      <c r="BS723" s="129"/>
      <c r="BT723" s="129"/>
      <c r="BU723" s="129"/>
      <c r="BV723" s="129"/>
      <c r="BW723" s="129"/>
      <c r="BX723" s="129"/>
      <c r="BY723" s="129"/>
      <c r="BZ723" s="129"/>
      <c r="CA723" s="129"/>
      <c r="CB723" s="129"/>
      <c r="CC723" s="129"/>
      <c r="CD723" s="129"/>
      <c r="CE723" s="129"/>
      <c r="CF723" s="129"/>
      <c r="CG723" s="129"/>
      <c r="CH723" s="129"/>
      <c r="CI723" s="129"/>
      <c r="CJ723" s="129"/>
      <c r="CK723" s="129"/>
      <c r="CL723" s="129"/>
      <c r="CM723" s="129"/>
      <c r="CN723" s="129"/>
      <c r="CO723" s="129"/>
      <c r="CP723" s="129"/>
      <c r="CQ723" s="129"/>
      <c r="CR723" s="129"/>
      <c r="CS723" s="129"/>
      <c r="CT723" s="129"/>
      <c r="CU723" s="129"/>
      <c r="CV723" s="129"/>
      <c r="CW723" s="129"/>
      <c r="CX723" s="129"/>
      <c r="CY723" s="129"/>
      <c r="CZ723" s="129"/>
      <c r="DA723" s="129"/>
      <c r="DB723" s="129"/>
      <c r="DC723" s="129"/>
      <c r="DD723" s="129"/>
      <c r="DE723" s="129"/>
      <c r="DF723" s="129"/>
      <c r="DG723" s="129"/>
      <c r="DH723" s="129"/>
      <c r="DI723" s="129"/>
      <c r="DJ723" s="129"/>
      <c r="DK723" s="129"/>
      <c r="DL723" s="129"/>
      <c r="DM723" s="129"/>
      <c r="DN723" s="129"/>
      <c r="DO723" s="129"/>
      <c r="DP723" s="129"/>
      <c r="DQ723" s="129"/>
      <c r="DR723" s="129"/>
      <c r="DS723" s="129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29"/>
      <c r="ED723" s="129"/>
      <c r="ER723" s="31" t="str">
        <f t="shared" si="205"/>
        <v xml:space="preserve"> - </v>
      </c>
    </row>
    <row r="724" spans="2:148" hidden="1">
      <c r="B724" s="22" t="s">
        <v>520</v>
      </c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  <c r="BP724" s="129"/>
      <c r="BQ724" s="129"/>
      <c r="BR724" s="129"/>
      <c r="BS724" s="129"/>
      <c r="BT724" s="129"/>
      <c r="BU724" s="129"/>
      <c r="BV724" s="129"/>
      <c r="BW724" s="129"/>
      <c r="BX724" s="129"/>
      <c r="BY724" s="129"/>
      <c r="BZ724" s="129"/>
      <c r="CA724" s="129"/>
      <c r="CB724" s="129"/>
      <c r="CC724" s="129"/>
      <c r="CD724" s="129"/>
      <c r="CE724" s="129"/>
      <c r="CF724" s="129"/>
      <c r="CG724" s="129"/>
      <c r="CH724" s="129"/>
      <c r="CI724" s="129"/>
      <c r="CJ724" s="129"/>
      <c r="CK724" s="129"/>
      <c r="CL724" s="129"/>
      <c r="CM724" s="129"/>
      <c r="CN724" s="129"/>
      <c r="CO724" s="129"/>
      <c r="CP724" s="129"/>
      <c r="CQ724" s="129"/>
      <c r="CR724" s="129"/>
      <c r="CS724" s="129"/>
      <c r="CT724" s="129"/>
      <c r="CU724" s="129"/>
      <c r="CV724" s="129"/>
      <c r="CW724" s="129"/>
      <c r="CX724" s="129"/>
      <c r="CY724" s="129"/>
      <c r="CZ724" s="129"/>
      <c r="DA724" s="129"/>
      <c r="DB724" s="129"/>
      <c r="DC724" s="129"/>
      <c r="DD724" s="129"/>
      <c r="DE724" s="129"/>
      <c r="DF724" s="129"/>
      <c r="DG724" s="129"/>
      <c r="DH724" s="129"/>
      <c r="DI724" s="129"/>
      <c r="DJ724" s="129"/>
      <c r="DK724" s="129"/>
      <c r="DL724" s="129"/>
      <c r="DM724" s="129"/>
      <c r="DN724" s="129"/>
      <c r="DO724" s="129"/>
      <c r="DP724" s="129"/>
      <c r="DQ724" s="129"/>
      <c r="DR724" s="129"/>
      <c r="DS724" s="129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29"/>
      <c r="ED724" s="129"/>
    </row>
    <row r="725" spans="2:148" hidden="1">
      <c r="C725" s="23" t="str">
        <f>C317</f>
        <v xml:space="preserve">Combine Hills Wind p160595 </v>
      </c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  <c r="BP725" s="129"/>
      <c r="BQ725" s="129"/>
      <c r="BR725" s="129"/>
      <c r="BS725" s="129"/>
      <c r="BT725" s="129"/>
      <c r="BU725" s="129"/>
      <c r="BV725" s="129"/>
      <c r="BW725" s="129"/>
      <c r="BX725" s="129"/>
      <c r="BY725" s="129"/>
      <c r="BZ725" s="129"/>
      <c r="CA725" s="129"/>
      <c r="CB725" s="129"/>
      <c r="CC725" s="129"/>
      <c r="CD725" s="129"/>
      <c r="CE725" s="129"/>
      <c r="CF725" s="129"/>
      <c r="CG725" s="129"/>
      <c r="CH725" s="129"/>
      <c r="CI725" s="129"/>
      <c r="CJ725" s="129"/>
      <c r="CK725" s="129"/>
      <c r="CL725" s="129"/>
      <c r="CM725" s="129"/>
      <c r="CN725" s="129"/>
      <c r="CO725" s="129"/>
      <c r="CP725" s="129"/>
      <c r="CQ725" s="129"/>
      <c r="CR725" s="129"/>
      <c r="CS725" s="129"/>
      <c r="CT725" s="129"/>
      <c r="CU725" s="129"/>
      <c r="CV725" s="129"/>
      <c r="CW725" s="129"/>
      <c r="CX725" s="129"/>
      <c r="CY725" s="129"/>
      <c r="CZ725" s="129"/>
      <c r="DA725" s="129"/>
      <c r="DB725" s="129"/>
      <c r="DC725" s="129"/>
      <c r="DD725" s="129"/>
      <c r="DE725" s="129"/>
      <c r="DF725" s="129"/>
      <c r="DG725" s="129"/>
      <c r="DH725" s="129"/>
      <c r="DI725" s="129"/>
      <c r="DJ725" s="129"/>
      <c r="DK725" s="129"/>
      <c r="DL725" s="129"/>
      <c r="DM725" s="129"/>
      <c r="DN725" s="129"/>
      <c r="DO725" s="129"/>
      <c r="DP725" s="129"/>
      <c r="DQ725" s="129"/>
      <c r="DR725" s="129"/>
      <c r="DS725" s="129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29"/>
      <c r="ED725" s="129"/>
      <c r="ER725" s="31" t="str">
        <f>IF(SUM(E725:EE725)=0,"Hide Row"," - ")</f>
        <v>Hide Row</v>
      </c>
    </row>
    <row r="726" spans="2:148" hidden="1">
      <c r="C726" s="53" t="str">
        <f>C330</f>
        <v>Rock River Wind p100371</v>
      </c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  <c r="BP726" s="129"/>
      <c r="BQ726" s="129"/>
      <c r="BR726" s="129"/>
      <c r="BS726" s="129"/>
      <c r="BT726" s="129"/>
      <c r="BU726" s="129"/>
      <c r="BV726" s="129"/>
      <c r="BW726" s="129"/>
      <c r="BX726" s="129"/>
      <c r="BY726" s="129"/>
      <c r="BZ726" s="129"/>
      <c r="CA726" s="129"/>
      <c r="CB726" s="129"/>
      <c r="CC726" s="129"/>
      <c r="CD726" s="129"/>
      <c r="CE726" s="129"/>
      <c r="CF726" s="129"/>
      <c r="CG726" s="129"/>
      <c r="CH726" s="129"/>
      <c r="CI726" s="129"/>
      <c r="CJ726" s="129"/>
      <c r="CK726" s="129"/>
      <c r="CL726" s="129"/>
      <c r="CM726" s="129"/>
      <c r="CN726" s="129"/>
      <c r="CO726" s="129"/>
      <c r="CP726" s="129"/>
      <c r="CQ726" s="129"/>
      <c r="CR726" s="129"/>
      <c r="CS726" s="129"/>
      <c r="CT726" s="129"/>
      <c r="CU726" s="129"/>
      <c r="CV726" s="129"/>
      <c r="CW726" s="129"/>
      <c r="CX726" s="129"/>
      <c r="CY726" s="129"/>
      <c r="CZ726" s="129"/>
      <c r="DA726" s="129"/>
      <c r="DB726" s="129"/>
      <c r="DC726" s="129"/>
      <c r="DD726" s="129"/>
      <c r="DE726" s="129"/>
      <c r="DF726" s="129"/>
      <c r="DG726" s="129"/>
      <c r="DH726" s="129"/>
      <c r="DI726" s="129"/>
      <c r="DJ726" s="129"/>
      <c r="DK726" s="129"/>
      <c r="DL726" s="129"/>
      <c r="DM726" s="129"/>
      <c r="DN726" s="129"/>
      <c r="DO726" s="129"/>
      <c r="DP726" s="129"/>
      <c r="DQ726" s="129"/>
      <c r="DR726" s="129"/>
      <c r="DS726" s="129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29"/>
      <c r="ED726" s="129"/>
      <c r="ER726" s="31" t="str">
        <f>IF(SUM(E726:EE726)=0,"Hide Row"," - ")</f>
        <v>Hide Row</v>
      </c>
    </row>
    <row r="727" spans="2:148" hidden="1">
      <c r="C727" s="53" t="str">
        <f>C333</f>
        <v>Three Buttes Wind p460457</v>
      </c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  <c r="BP727" s="129"/>
      <c r="BQ727" s="129"/>
      <c r="BR727" s="129"/>
      <c r="BS727" s="129"/>
      <c r="BT727" s="129"/>
      <c r="BU727" s="129"/>
      <c r="BV727" s="129"/>
      <c r="BW727" s="129"/>
      <c r="BX727" s="129"/>
      <c r="BY727" s="129"/>
      <c r="BZ727" s="129"/>
      <c r="CA727" s="129"/>
      <c r="CB727" s="129"/>
      <c r="CC727" s="129"/>
      <c r="CD727" s="129"/>
      <c r="CE727" s="129"/>
      <c r="CF727" s="129"/>
      <c r="CG727" s="129"/>
      <c r="CH727" s="129"/>
      <c r="CI727" s="129"/>
      <c r="CJ727" s="129"/>
      <c r="CK727" s="129"/>
      <c r="CL727" s="129"/>
      <c r="CM727" s="129"/>
      <c r="CN727" s="129"/>
      <c r="CO727" s="129"/>
      <c r="CP727" s="129"/>
      <c r="CQ727" s="129"/>
      <c r="CR727" s="129"/>
      <c r="CS727" s="129"/>
      <c r="CT727" s="129"/>
      <c r="CU727" s="129"/>
      <c r="CV727" s="129"/>
      <c r="CW727" s="129"/>
      <c r="CX727" s="129"/>
      <c r="CY727" s="129"/>
      <c r="CZ727" s="129"/>
      <c r="DA727" s="129"/>
      <c r="DB727" s="129"/>
      <c r="DC727" s="129"/>
      <c r="DD727" s="129"/>
      <c r="DE727" s="129"/>
      <c r="DF727" s="129"/>
      <c r="DG727" s="129"/>
      <c r="DH727" s="129"/>
      <c r="DI727" s="129"/>
      <c r="DJ727" s="129"/>
      <c r="DK727" s="129"/>
      <c r="DL727" s="129"/>
      <c r="DM727" s="129"/>
      <c r="DN727" s="129"/>
      <c r="DO727" s="129"/>
      <c r="DP727" s="129"/>
      <c r="DQ727" s="129"/>
      <c r="DR727" s="129"/>
      <c r="DS727" s="129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29"/>
      <c r="ED727" s="129"/>
      <c r="ER727" s="31" t="str">
        <f>IF(SUM(E727:EE727)=0,"Hide Row"," - ")</f>
        <v>Hide Row</v>
      </c>
    </row>
    <row r="728" spans="2:148" hidden="1">
      <c r="C728" s="53" t="str">
        <f>C334</f>
        <v>Top of the World Wind p522807</v>
      </c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  <c r="BP728" s="129"/>
      <c r="BQ728" s="129"/>
      <c r="BR728" s="129"/>
      <c r="BS728" s="129"/>
      <c r="BT728" s="129"/>
      <c r="BU728" s="129"/>
      <c r="BV728" s="129"/>
      <c r="BW728" s="129"/>
      <c r="BX728" s="129"/>
      <c r="BY728" s="129"/>
      <c r="BZ728" s="129"/>
      <c r="CA728" s="129"/>
      <c r="CB728" s="129"/>
      <c r="CC728" s="129"/>
      <c r="CD728" s="129"/>
      <c r="CE728" s="129"/>
      <c r="CF728" s="129"/>
      <c r="CG728" s="129"/>
      <c r="CH728" s="129"/>
      <c r="CI728" s="129"/>
      <c r="CJ728" s="129"/>
      <c r="CK728" s="129"/>
      <c r="CL728" s="129"/>
      <c r="CM728" s="129"/>
      <c r="CN728" s="129"/>
      <c r="CO728" s="129"/>
      <c r="CP728" s="129"/>
      <c r="CQ728" s="129"/>
      <c r="CR728" s="129"/>
      <c r="CS728" s="129"/>
      <c r="CT728" s="129"/>
      <c r="CU728" s="129"/>
      <c r="CV728" s="129"/>
      <c r="CW728" s="129"/>
      <c r="CX728" s="129"/>
      <c r="CY728" s="129"/>
      <c r="CZ728" s="129"/>
      <c r="DA728" s="129"/>
      <c r="DB728" s="129"/>
      <c r="DC728" s="129"/>
      <c r="DD728" s="129"/>
      <c r="DE728" s="129"/>
      <c r="DF728" s="129"/>
      <c r="DG728" s="129"/>
      <c r="DH728" s="129"/>
      <c r="DI728" s="129"/>
      <c r="DJ728" s="129"/>
      <c r="DK728" s="129"/>
      <c r="DL728" s="129"/>
      <c r="DM728" s="129"/>
      <c r="DN728" s="129"/>
      <c r="DO728" s="129"/>
      <c r="DP728" s="129"/>
      <c r="DQ728" s="129"/>
      <c r="DR728" s="129"/>
      <c r="DS728" s="129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29"/>
      <c r="ED728" s="129"/>
      <c r="ER728" s="31" t="str">
        <f>IF(SUM(E728:EE728)=0,"Hide Row"," - ")</f>
        <v>Hide Row</v>
      </c>
    </row>
    <row r="729" spans="2:148" hidden="1">
      <c r="C729" s="53" t="str">
        <f>C338</f>
        <v>Wolverine Creek Wind p244520</v>
      </c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  <c r="BP729" s="129"/>
      <c r="BQ729" s="129"/>
      <c r="BR729" s="129"/>
      <c r="BS729" s="129"/>
      <c r="BT729" s="129"/>
      <c r="BU729" s="129"/>
      <c r="BV729" s="129"/>
      <c r="BW729" s="129"/>
      <c r="BX729" s="129"/>
      <c r="BY729" s="129"/>
      <c r="BZ729" s="129"/>
      <c r="CA729" s="129"/>
      <c r="CB729" s="129"/>
      <c r="CC729" s="129"/>
      <c r="CD729" s="129"/>
      <c r="CE729" s="129"/>
      <c r="CF729" s="129"/>
      <c r="CG729" s="129"/>
      <c r="CH729" s="129"/>
      <c r="CI729" s="129"/>
      <c r="CJ729" s="129"/>
      <c r="CK729" s="129"/>
      <c r="CL729" s="129"/>
      <c r="CM729" s="129"/>
      <c r="CN729" s="129"/>
      <c r="CO729" s="129"/>
      <c r="CP729" s="129"/>
      <c r="CQ729" s="129"/>
      <c r="CR729" s="129"/>
      <c r="CS729" s="129"/>
      <c r="CT729" s="129"/>
      <c r="CU729" s="129"/>
      <c r="CV729" s="129"/>
      <c r="CW729" s="129"/>
      <c r="CX729" s="129"/>
      <c r="CY729" s="129"/>
      <c r="CZ729" s="129"/>
      <c r="DA729" s="129"/>
      <c r="DB729" s="129"/>
      <c r="DC729" s="129"/>
      <c r="DD729" s="129"/>
      <c r="DE729" s="129"/>
      <c r="DF729" s="129"/>
      <c r="DG729" s="129"/>
      <c r="DH729" s="129"/>
      <c r="DI729" s="129"/>
      <c r="DJ729" s="129"/>
      <c r="DK729" s="129"/>
      <c r="DL729" s="129"/>
      <c r="DM729" s="129"/>
      <c r="DN729" s="129"/>
      <c r="DO729" s="129"/>
      <c r="DP729" s="129"/>
      <c r="DQ729" s="129"/>
      <c r="DR729" s="129"/>
      <c r="DS729" s="129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29"/>
      <c r="ED729" s="129"/>
      <c r="ER729" s="31" t="str">
        <f>IF(SUM(E729:EE729)=0,"Hide Row"," - ")</f>
        <v>Hide Row</v>
      </c>
    </row>
    <row r="730" spans="2:148" hidden="1">
      <c r="B730" s="22" t="s">
        <v>521</v>
      </c>
      <c r="C730" s="53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  <c r="BP730" s="129"/>
      <c r="BQ730" s="129"/>
      <c r="BR730" s="129"/>
      <c r="BS730" s="129"/>
      <c r="BT730" s="129"/>
      <c r="BU730" s="129"/>
      <c r="BV730" s="129"/>
      <c r="BW730" s="129"/>
      <c r="BX730" s="129"/>
      <c r="BY730" s="129"/>
      <c r="BZ730" s="129"/>
      <c r="CA730" s="129"/>
      <c r="CB730" s="129"/>
      <c r="CC730" s="129"/>
      <c r="CD730" s="129"/>
      <c r="CE730" s="129"/>
      <c r="CF730" s="129"/>
      <c r="CG730" s="129"/>
      <c r="CH730" s="129"/>
      <c r="CI730" s="129"/>
      <c r="CJ730" s="129"/>
      <c r="CK730" s="129"/>
      <c r="CL730" s="129"/>
      <c r="CM730" s="129"/>
      <c r="CN730" s="129"/>
      <c r="CO730" s="129"/>
      <c r="CP730" s="129"/>
      <c r="CQ730" s="129"/>
      <c r="CR730" s="129"/>
      <c r="CS730" s="129"/>
      <c r="CT730" s="129"/>
      <c r="CU730" s="129"/>
      <c r="CV730" s="129"/>
      <c r="CW730" s="129"/>
      <c r="CX730" s="129"/>
      <c r="CY730" s="129"/>
      <c r="CZ730" s="129"/>
      <c r="DA730" s="129"/>
      <c r="DB730" s="129"/>
      <c r="DC730" s="129"/>
      <c r="DD730" s="129"/>
      <c r="DE730" s="129"/>
      <c r="DF730" s="129"/>
      <c r="DG730" s="129"/>
      <c r="DH730" s="129"/>
      <c r="DI730" s="129"/>
      <c r="DJ730" s="129"/>
      <c r="DK730" s="129"/>
      <c r="DL730" s="129"/>
      <c r="DM730" s="129"/>
      <c r="DN730" s="129"/>
      <c r="DO730" s="129"/>
      <c r="DP730" s="129"/>
      <c r="DQ730" s="129"/>
      <c r="DR730" s="129"/>
      <c r="DS730" s="129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29"/>
      <c r="ED730" s="129"/>
      <c r="EH730" s="2" t="s">
        <v>475</v>
      </c>
    </row>
    <row r="731" spans="2:148" hidden="1">
      <c r="C731" s="53" t="s">
        <v>268</v>
      </c>
      <c r="E731" s="129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29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29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8"/>
      <c r="AR731" s="129"/>
      <c r="AS731" s="108"/>
      <c r="AT731" s="108"/>
      <c r="AU731" s="108"/>
      <c r="AV731" s="108"/>
      <c r="AW731" s="108"/>
      <c r="AX731" s="108"/>
      <c r="AY731" s="108"/>
      <c r="AZ731" s="108"/>
      <c r="BA731" s="108"/>
      <c r="BB731" s="108"/>
      <c r="BC731" s="108"/>
      <c r="BD731" s="108"/>
      <c r="BE731" s="129"/>
      <c r="BF731" s="108"/>
      <c r="BG731" s="108"/>
      <c r="BH731" s="108"/>
      <c r="BI731" s="108"/>
      <c r="BJ731" s="108"/>
      <c r="BK731" s="108"/>
      <c r="BL731" s="108"/>
      <c r="BM731" s="108"/>
      <c r="BN731" s="108"/>
      <c r="BO731" s="108"/>
      <c r="BP731" s="108"/>
      <c r="BQ731" s="108"/>
      <c r="BR731" s="129"/>
      <c r="BS731" s="108"/>
      <c r="BT731" s="108"/>
      <c r="BU731" s="108"/>
      <c r="BV731" s="108"/>
      <c r="BW731" s="108"/>
      <c r="BX731" s="108"/>
      <c r="BY731" s="108"/>
      <c r="BZ731" s="108"/>
      <c r="CA731" s="108"/>
      <c r="CB731" s="108"/>
      <c r="CC731" s="108"/>
      <c r="CD731" s="108"/>
      <c r="CE731" s="129"/>
      <c r="CF731" s="108"/>
      <c r="CG731" s="108"/>
      <c r="CH731" s="108"/>
      <c r="CI731" s="108"/>
      <c r="CJ731" s="108"/>
      <c r="CK731" s="108"/>
      <c r="CL731" s="108"/>
      <c r="CM731" s="108"/>
      <c r="CN731" s="108"/>
      <c r="CO731" s="108"/>
      <c r="CP731" s="108"/>
      <c r="CQ731" s="108"/>
      <c r="CR731" s="129"/>
      <c r="CS731" s="108"/>
      <c r="CT731" s="108"/>
      <c r="CU731" s="108"/>
      <c r="CV731" s="108"/>
      <c r="CW731" s="108"/>
      <c r="CX731" s="108"/>
      <c r="CY731" s="108"/>
      <c r="CZ731" s="108"/>
      <c r="DA731" s="108"/>
      <c r="DB731" s="108"/>
      <c r="DC731" s="108"/>
      <c r="DD731" s="108"/>
      <c r="DE731" s="129"/>
      <c r="DF731" s="108"/>
      <c r="DG731" s="108"/>
      <c r="DH731" s="108"/>
      <c r="DI731" s="108"/>
      <c r="DJ731" s="108"/>
      <c r="DK731" s="108"/>
      <c r="DL731" s="108"/>
      <c r="DM731" s="108"/>
      <c r="DN731" s="108"/>
      <c r="DO731" s="108"/>
      <c r="DP731" s="108"/>
      <c r="DQ731" s="108"/>
      <c r="DR731" s="129"/>
      <c r="DS731" s="108"/>
      <c r="DT731" s="108"/>
      <c r="DU731" s="108"/>
      <c r="DV731" s="108"/>
      <c r="DW731" s="108"/>
      <c r="DX731" s="108"/>
      <c r="DY731" s="108"/>
      <c r="DZ731" s="108"/>
      <c r="EA731" s="108"/>
      <c r="EB731" s="108"/>
      <c r="EC731" s="108"/>
      <c r="ED731" s="108"/>
      <c r="EH731" s="168" t="e">
        <v>#N/A</v>
      </c>
      <c r="EI731" s="22" t="str">
        <f>C731</f>
        <v>BPA FC II Generation</v>
      </c>
      <c r="EJ731" s="168"/>
      <c r="EL731" s="168"/>
      <c r="ER731" s="31" t="str">
        <f>IF(SUM(E731:EE731)=0,"Hide Row"," - ")</f>
        <v>Hide Row</v>
      </c>
    </row>
    <row r="732" spans="2:148" hidden="1">
      <c r="C732" s="53" t="s">
        <v>271</v>
      </c>
      <c r="E732" s="129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29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29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8"/>
      <c r="AR732" s="129"/>
      <c r="AS732" s="108"/>
      <c r="AT732" s="108"/>
      <c r="AU732" s="108"/>
      <c r="AV732" s="108"/>
      <c r="AW732" s="108"/>
      <c r="AX732" s="108"/>
      <c r="AY732" s="108"/>
      <c r="AZ732" s="108"/>
      <c r="BA732" s="108"/>
      <c r="BB732" s="108"/>
      <c r="BC732" s="108"/>
      <c r="BD732" s="108"/>
      <c r="BE732" s="129"/>
      <c r="BF732" s="108"/>
      <c r="BG732" s="108"/>
      <c r="BH732" s="108"/>
      <c r="BI732" s="108"/>
      <c r="BJ732" s="108"/>
      <c r="BK732" s="108"/>
      <c r="BL732" s="108"/>
      <c r="BM732" s="108"/>
      <c r="BN732" s="108"/>
      <c r="BO732" s="108"/>
      <c r="BP732" s="108"/>
      <c r="BQ732" s="108"/>
      <c r="BR732" s="129"/>
      <c r="BS732" s="108"/>
      <c r="BT732" s="108"/>
      <c r="BU732" s="108"/>
      <c r="BV732" s="108"/>
      <c r="BW732" s="108"/>
      <c r="BX732" s="108"/>
      <c r="BY732" s="108"/>
      <c r="BZ732" s="108"/>
      <c r="CA732" s="108"/>
      <c r="CB732" s="108"/>
      <c r="CC732" s="108"/>
      <c r="CD732" s="108"/>
      <c r="CE732" s="129"/>
      <c r="CF732" s="108"/>
      <c r="CG732" s="108"/>
      <c r="CH732" s="108"/>
      <c r="CI732" s="108"/>
      <c r="CJ732" s="108"/>
      <c r="CK732" s="108"/>
      <c r="CL732" s="108"/>
      <c r="CM732" s="108"/>
      <c r="CN732" s="108"/>
      <c r="CO732" s="108"/>
      <c r="CP732" s="108"/>
      <c r="CQ732" s="108"/>
      <c r="CR732" s="129"/>
      <c r="CS732" s="108"/>
      <c r="CT732" s="108"/>
      <c r="CU732" s="108"/>
      <c r="CV732" s="108"/>
      <c r="CW732" s="108"/>
      <c r="CX732" s="108"/>
      <c r="CY732" s="108"/>
      <c r="CZ732" s="108"/>
      <c r="DA732" s="108"/>
      <c r="DB732" s="108"/>
      <c r="DC732" s="108"/>
      <c r="DD732" s="108"/>
      <c r="DE732" s="129"/>
      <c r="DF732" s="108"/>
      <c r="DG732" s="108"/>
      <c r="DH732" s="108"/>
      <c r="DI732" s="108"/>
      <c r="DJ732" s="108"/>
      <c r="DK732" s="108"/>
      <c r="DL732" s="108"/>
      <c r="DM732" s="108"/>
      <c r="DN732" s="108"/>
      <c r="DO732" s="108"/>
      <c r="DP732" s="108"/>
      <c r="DQ732" s="108"/>
      <c r="DR732" s="129"/>
      <c r="DS732" s="108"/>
      <c r="DT732" s="108"/>
      <c r="DU732" s="108"/>
      <c r="DV732" s="108"/>
      <c r="DW732" s="108"/>
      <c r="DX732" s="108"/>
      <c r="DY732" s="108"/>
      <c r="DZ732" s="108"/>
      <c r="EA732" s="108"/>
      <c r="EB732" s="108"/>
      <c r="EC732" s="108"/>
      <c r="ED732" s="108"/>
      <c r="EH732" s="168">
        <v>12</v>
      </c>
      <c r="EI732" s="22" t="str">
        <f>C732</f>
        <v>BPA FC IV Generation</v>
      </c>
      <c r="EJ732" s="168"/>
      <c r="EL732" s="168"/>
      <c r="ER732" s="31" t="str">
        <f>IF(SUM(E732:EE732)=0,"Hide Row"," - ")</f>
        <v>Hide Row</v>
      </c>
    </row>
    <row r="733" spans="2:148" hidden="1">
      <c r="C733" s="53" t="s">
        <v>288</v>
      </c>
      <c r="E733" s="129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29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29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  <c r="AR733" s="129"/>
      <c r="AS733" s="108"/>
      <c r="AT733" s="108"/>
      <c r="AU733" s="108"/>
      <c r="AV733" s="108"/>
      <c r="AW733" s="108"/>
      <c r="AX733" s="108"/>
      <c r="AY733" s="108"/>
      <c r="AZ733" s="108"/>
      <c r="BA733" s="108"/>
      <c r="BB733" s="108"/>
      <c r="BC733" s="108"/>
      <c r="BD733" s="108"/>
      <c r="BE733" s="129"/>
      <c r="BF733" s="108"/>
      <c r="BG733" s="108"/>
      <c r="BH733" s="108"/>
      <c r="BI733" s="108"/>
      <c r="BJ733" s="108"/>
      <c r="BK733" s="108"/>
      <c r="BL733" s="108"/>
      <c r="BM733" s="108"/>
      <c r="BN733" s="108"/>
      <c r="BO733" s="108"/>
      <c r="BP733" s="108"/>
      <c r="BQ733" s="108"/>
      <c r="BR733" s="129"/>
      <c r="BS733" s="108"/>
      <c r="BT733" s="108"/>
      <c r="BU733" s="108"/>
      <c r="BV733" s="108"/>
      <c r="BW733" s="108"/>
      <c r="BX733" s="108"/>
      <c r="BY733" s="108"/>
      <c r="BZ733" s="108"/>
      <c r="CA733" s="108"/>
      <c r="CB733" s="108"/>
      <c r="CC733" s="108"/>
      <c r="CD733" s="108"/>
      <c r="CE733" s="129"/>
      <c r="CF733" s="108"/>
      <c r="CG733" s="108"/>
      <c r="CH733" s="108"/>
      <c r="CI733" s="108"/>
      <c r="CJ733" s="108"/>
      <c r="CK733" s="108"/>
      <c r="CL733" s="108"/>
      <c r="CM733" s="108"/>
      <c r="CN733" s="108"/>
      <c r="CO733" s="108"/>
      <c r="CP733" s="108"/>
      <c r="CQ733" s="108"/>
      <c r="CR733" s="129"/>
      <c r="CS733" s="108"/>
      <c r="CT733" s="108"/>
      <c r="CU733" s="108"/>
      <c r="CV733" s="108"/>
      <c r="CW733" s="108"/>
      <c r="CX733" s="108"/>
      <c r="CY733" s="108"/>
      <c r="CZ733" s="108"/>
      <c r="DA733" s="108"/>
      <c r="DB733" s="108"/>
      <c r="DC733" s="108"/>
      <c r="DD733" s="108"/>
      <c r="DE733" s="129"/>
      <c r="DF733" s="108"/>
      <c r="DG733" s="108"/>
      <c r="DH733" s="108"/>
      <c r="DI733" s="108"/>
      <c r="DJ733" s="108"/>
      <c r="DK733" s="108"/>
      <c r="DL733" s="108"/>
      <c r="DM733" s="108"/>
      <c r="DN733" s="108"/>
      <c r="DO733" s="108"/>
      <c r="DP733" s="108"/>
      <c r="DQ733" s="108"/>
      <c r="DR733" s="129"/>
      <c r="DS733" s="108"/>
      <c r="DT733" s="108"/>
      <c r="DU733" s="108"/>
      <c r="DV733" s="108"/>
      <c r="DW733" s="108"/>
      <c r="DX733" s="108"/>
      <c r="DY733" s="108"/>
      <c r="DZ733" s="108"/>
      <c r="EA733" s="108"/>
      <c r="EB733" s="108"/>
      <c r="EC733" s="108"/>
      <c r="ED733" s="108"/>
      <c r="EH733" s="168">
        <v>38</v>
      </c>
      <c r="EI733" s="22" t="str">
        <f>C733</f>
        <v>EWEB FC I Generation</v>
      </c>
      <c r="EJ733" s="168"/>
      <c r="EL733" s="168"/>
      <c r="ER733" s="31" t="str">
        <f>IF(SUM(E733:EE733)=0,"Hide Row"," - ")</f>
        <v>Hide Row</v>
      </c>
    </row>
    <row r="734" spans="2:148" hidden="1">
      <c r="C734" s="53" t="s">
        <v>295</v>
      </c>
      <c r="E734" s="129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29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29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  <c r="AR734" s="129"/>
      <c r="AS734" s="108"/>
      <c r="AT734" s="108"/>
      <c r="AU734" s="108"/>
      <c r="AV734" s="108"/>
      <c r="AW734" s="108"/>
      <c r="AX734" s="108"/>
      <c r="AY734" s="108"/>
      <c r="AZ734" s="108"/>
      <c r="BA734" s="108"/>
      <c r="BB734" s="108"/>
      <c r="BC734" s="108"/>
      <c r="BD734" s="108"/>
      <c r="BE734" s="129"/>
      <c r="BF734" s="108"/>
      <c r="BG734" s="108"/>
      <c r="BH734" s="108"/>
      <c r="BI734" s="108"/>
      <c r="BJ734" s="108"/>
      <c r="BK734" s="108"/>
      <c r="BL734" s="108"/>
      <c r="BM734" s="108"/>
      <c r="BN734" s="108"/>
      <c r="BO734" s="108"/>
      <c r="BP734" s="108"/>
      <c r="BQ734" s="108"/>
      <c r="BR734" s="129"/>
      <c r="BS734" s="108"/>
      <c r="BT734" s="108"/>
      <c r="BU734" s="108"/>
      <c r="BV734" s="108"/>
      <c r="BW734" s="108"/>
      <c r="BX734" s="108"/>
      <c r="BY734" s="108"/>
      <c r="BZ734" s="108"/>
      <c r="CA734" s="108"/>
      <c r="CB734" s="108"/>
      <c r="CC734" s="108"/>
      <c r="CD734" s="108"/>
      <c r="CE734" s="129"/>
      <c r="CF734" s="108"/>
      <c r="CG734" s="108"/>
      <c r="CH734" s="108"/>
      <c r="CI734" s="108"/>
      <c r="CJ734" s="108"/>
      <c r="CK734" s="108"/>
      <c r="CL734" s="108"/>
      <c r="CM734" s="108"/>
      <c r="CN734" s="108"/>
      <c r="CO734" s="108"/>
      <c r="CP734" s="108"/>
      <c r="CQ734" s="108"/>
      <c r="CR734" s="129"/>
      <c r="CS734" s="108"/>
      <c r="CT734" s="108"/>
      <c r="CU734" s="108"/>
      <c r="CV734" s="108"/>
      <c r="CW734" s="108"/>
      <c r="CX734" s="108"/>
      <c r="CY734" s="108"/>
      <c r="CZ734" s="108"/>
      <c r="DA734" s="108"/>
      <c r="DB734" s="108"/>
      <c r="DC734" s="108"/>
      <c r="DD734" s="108"/>
      <c r="DE734" s="129"/>
      <c r="DF734" s="108"/>
      <c r="DG734" s="108"/>
      <c r="DH734" s="108"/>
      <c r="DI734" s="108"/>
      <c r="DJ734" s="108"/>
      <c r="DK734" s="108"/>
      <c r="DL734" s="108"/>
      <c r="DM734" s="108"/>
      <c r="DN734" s="108"/>
      <c r="DO734" s="108"/>
      <c r="DP734" s="108"/>
      <c r="DQ734" s="108"/>
      <c r="DR734" s="129"/>
      <c r="DS734" s="108"/>
      <c r="DT734" s="108"/>
      <c r="DU734" s="108"/>
      <c r="DV734" s="108"/>
      <c r="DW734" s="108"/>
      <c r="DX734" s="108"/>
      <c r="DY734" s="108"/>
      <c r="DZ734" s="108"/>
      <c r="EA734" s="108"/>
      <c r="EB734" s="108"/>
      <c r="EC734" s="108"/>
      <c r="ED734" s="108"/>
      <c r="EH734" s="168" t="e">
        <v>#N/A</v>
      </c>
      <c r="EI734" s="22" t="str">
        <f>C734</f>
        <v>PSCo FC III Generation</v>
      </c>
      <c r="EJ734" s="168"/>
      <c r="EL734" s="168"/>
      <c r="ER734" s="31" t="str">
        <f>IF(SUM(E734:EE734)=0,"Hide Row"," - ")</f>
        <v>Hide Row</v>
      </c>
    </row>
    <row r="735" spans="2:148" hidden="1">
      <c r="C735" s="53" t="s">
        <v>301</v>
      </c>
      <c r="E735" s="129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29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29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  <c r="AR735" s="129"/>
      <c r="AS735" s="108"/>
      <c r="AT735" s="108"/>
      <c r="AU735" s="108"/>
      <c r="AV735" s="108"/>
      <c r="AW735" s="108"/>
      <c r="AX735" s="108"/>
      <c r="AY735" s="108"/>
      <c r="AZ735" s="108"/>
      <c r="BA735" s="108"/>
      <c r="BB735" s="108"/>
      <c r="BC735" s="108"/>
      <c r="BD735" s="108"/>
      <c r="BE735" s="129"/>
      <c r="BF735" s="108"/>
      <c r="BG735" s="108"/>
      <c r="BH735" s="108"/>
      <c r="BI735" s="108"/>
      <c r="BJ735" s="108"/>
      <c r="BK735" s="108"/>
      <c r="BL735" s="108"/>
      <c r="BM735" s="108"/>
      <c r="BN735" s="108"/>
      <c r="BO735" s="108"/>
      <c r="BP735" s="108"/>
      <c r="BQ735" s="108"/>
      <c r="BR735" s="129"/>
      <c r="BS735" s="108"/>
      <c r="BT735" s="108"/>
      <c r="BU735" s="108"/>
      <c r="BV735" s="108"/>
      <c r="BW735" s="108"/>
      <c r="BX735" s="108"/>
      <c r="BY735" s="108"/>
      <c r="BZ735" s="108"/>
      <c r="CA735" s="108"/>
      <c r="CB735" s="108"/>
      <c r="CC735" s="108"/>
      <c r="CD735" s="108"/>
      <c r="CE735" s="129"/>
      <c r="CF735" s="108"/>
      <c r="CG735" s="108"/>
      <c r="CH735" s="108"/>
      <c r="CI735" s="108"/>
      <c r="CJ735" s="108"/>
      <c r="CK735" s="108"/>
      <c r="CL735" s="108"/>
      <c r="CM735" s="108"/>
      <c r="CN735" s="108"/>
      <c r="CO735" s="108"/>
      <c r="CP735" s="108"/>
      <c r="CQ735" s="108"/>
      <c r="CR735" s="129"/>
      <c r="CS735" s="108"/>
      <c r="CT735" s="108"/>
      <c r="CU735" s="108"/>
      <c r="CV735" s="108"/>
      <c r="CW735" s="108"/>
      <c r="CX735" s="108"/>
      <c r="CY735" s="108"/>
      <c r="CZ735" s="108"/>
      <c r="DA735" s="108"/>
      <c r="DB735" s="108"/>
      <c r="DC735" s="108"/>
      <c r="DD735" s="108"/>
      <c r="DE735" s="129"/>
      <c r="DF735" s="108"/>
      <c r="DG735" s="108"/>
      <c r="DH735" s="108"/>
      <c r="DI735" s="108"/>
      <c r="DJ735" s="108"/>
      <c r="DK735" s="108"/>
      <c r="DL735" s="108"/>
      <c r="DM735" s="108"/>
      <c r="DN735" s="108"/>
      <c r="DO735" s="108"/>
      <c r="DP735" s="108"/>
      <c r="DQ735" s="108"/>
      <c r="DR735" s="129"/>
      <c r="DS735" s="108"/>
      <c r="DT735" s="108"/>
      <c r="DU735" s="108"/>
      <c r="DV735" s="108"/>
      <c r="DW735" s="108"/>
      <c r="DX735" s="108"/>
      <c r="DY735" s="108"/>
      <c r="DZ735" s="108"/>
      <c r="EA735" s="108"/>
      <c r="EB735" s="108"/>
      <c r="EC735" s="108"/>
      <c r="ED735" s="108"/>
      <c r="EH735" s="168">
        <v>119</v>
      </c>
      <c r="EI735" s="22" t="str">
        <f>C735</f>
        <v>SCL State Line generation</v>
      </c>
      <c r="EJ735" s="168"/>
      <c r="EL735" s="168"/>
      <c r="ER735" s="31" t="str">
        <f>IF(SUM(E735:EE735)=0,"Hide Row"," - ")</f>
        <v>Hide Row</v>
      </c>
    </row>
    <row r="736" spans="2:148" hidden="1">
      <c r="B736" s="22" t="s">
        <v>522</v>
      </c>
      <c r="C736" s="53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  <c r="BP736" s="129"/>
      <c r="BQ736" s="129"/>
      <c r="BR736" s="129"/>
      <c r="BS736" s="129"/>
      <c r="BT736" s="129"/>
      <c r="BU736" s="129"/>
      <c r="BV736" s="129"/>
      <c r="BW736" s="129"/>
      <c r="BX736" s="129"/>
      <c r="BY736" s="129"/>
      <c r="BZ736" s="129"/>
      <c r="CA736" s="129"/>
      <c r="CB736" s="129"/>
      <c r="CC736" s="129"/>
      <c r="CD736" s="129"/>
      <c r="CE736" s="129"/>
      <c r="CF736" s="129"/>
      <c r="CG736" s="129"/>
      <c r="CH736" s="129"/>
      <c r="CI736" s="129"/>
      <c r="CJ736" s="129"/>
      <c r="CK736" s="129"/>
      <c r="CL736" s="129"/>
      <c r="CM736" s="129"/>
      <c r="CN736" s="129"/>
      <c r="CO736" s="129"/>
      <c r="CP736" s="129"/>
      <c r="CQ736" s="129"/>
      <c r="CR736" s="129"/>
      <c r="CS736" s="129"/>
      <c r="CT736" s="129"/>
      <c r="CU736" s="129"/>
      <c r="CV736" s="129"/>
      <c r="CW736" s="129"/>
      <c r="CX736" s="129"/>
      <c r="CY736" s="129"/>
      <c r="CZ736" s="129"/>
      <c r="DA736" s="129"/>
      <c r="DB736" s="129"/>
      <c r="DC736" s="129"/>
      <c r="DD736" s="129"/>
      <c r="DE736" s="129"/>
      <c r="DF736" s="129"/>
      <c r="DG736" s="129"/>
      <c r="DH736" s="129"/>
      <c r="DI736" s="129"/>
      <c r="DJ736" s="129"/>
      <c r="DK736" s="129"/>
      <c r="DL736" s="129"/>
      <c r="DM736" s="129"/>
      <c r="DN736" s="129"/>
      <c r="DO736" s="129"/>
      <c r="DP736" s="129"/>
      <c r="DQ736" s="129"/>
      <c r="DR736" s="129"/>
      <c r="DS736" s="129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29"/>
      <c r="ED736" s="129"/>
    </row>
    <row r="737" spans="3:148" hidden="1">
      <c r="C737" s="53" t="str">
        <f>C364</f>
        <v>Champlin Blue Mtn Wind QF</v>
      </c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  <c r="BP737" s="129"/>
      <c r="BQ737" s="129"/>
      <c r="BR737" s="129"/>
      <c r="BS737" s="129"/>
      <c r="BT737" s="129"/>
      <c r="BU737" s="129"/>
      <c r="BV737" s="129"/>
      <c r="BW737" s="129"/>
      <c r="BX737" s="129"/>
      <c r="BY737" s="129"/>
      <c r="BZ737" s="129"/>
      <c r="CA737" s="129"/>
      <c r="CB737" s="129"/>
      <c r="CC737" s="129"/>
      <c r="CD737" s="129"/>
      <c r="CE737" s="129"/>
      <c r="CF737" s="129"/>
      <c r="CG737" s="129"/>
      <c r="CH737" s="129"/>
      <c r="CI737" s="129"/>
      <c r="CJ737" s="129"/>
      <c r="CK737" s="129"/>
      <c r="CL737" s="129"/>
      <c r="CM737" s="129"/>
      <c r="CN737" s="129"/>
      <c r="CO737" s="129"/>
      <c r="CP737" s="129"/>
      <c r="CQ737" s="129"/>
      <c r="CR737" s="129"/>
      <c r="CS737" s="129"/>
      <c r="CT737" s="129"/>
      <c r="CU737" s="129"/>
      <c r="CV737" s="129"/>
      <c r="CW737" s="129"/>
      <c r="CX737" s="129"/>
      <c r="CY737" s="129"/>
      <c r="CZ737" s="129"/>
      <c r="DA737" s="129"/>
      <c r="DB737" s="129"/>
      <c r="DC737" s="129"/>
      <c r="DD737" s="129"/>
      <c r="DE737" s="129"/>
      <c r="DF737" s="129"/>
      <c r="DG737" s="129"/>
      <c r="DH737" s="129"/>
      <c r="DI737" s="129"/>
      <c r="DJ737" s="129"/>
      <c r="DK737" s="129"/>
      <c r="DL737" s="129"/>
      <c r="DM737" s="129"/>
      <c r="DN737" s="129"/>
      <c r="DO737" s="129"/>
      <c r="DP737" s="129"/>
      <c r="DQ737" s="129"/>
      <c r="DR737" s="129"/>
      <c r="DS737" s="129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29"/>
      <c r="ED737" s="129"/>
      <c r="ER737" s="31" t="str">
        <f>IF(SUM(E737:EE737)=0,"Hide Row"," - ")</f>
        <v>Hide Row</v>
      </c>
    </row>
    <row r="738" spans="3:148" hidden="1">
      <c r="C738" s="53" t="str">
        <f>C365</f>
        <v>Chevron Wind p499335 QF</v>
      </c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  <c r="BP738" s="129"/>
      <c r="BQ738" s="129"/>
      <c r="BR738" s="129"/>
      <c r="BS738" s="129"/>
      <c r="BT738" s="129"/>
      <c r="BU738" s="129"/>
      <c r="BV738" s="129"/>
      <c r="BW738" s="129"/>
      <c r="BX738" s="129"/>
      <c r="BY738" s="129"/>
      <c r="BZ738" s="129"/>
      <c r="CA738" s="129"/>
      <c r="CB738" s="129"/>
      <c r="CC738" s="129"/>
      <c r="CD738" s="129"/>
      <c r="CE738" s="129"/>
      <c r="CF738" s="129"/>
      <c r="CG738" s="129"/>
      <c r="CH738" s="129"/>
      <c r="CI738" s="129"/>
      <c r="CJ738" s="129"/>
      <c r="CK738" s="129"/>
      <c r="CL738" s="129"/>
      <c r="CM738" s="129"/>
      <c r="CN738" s="129"/>
      <c r="CO738" s="129"/>
      <c r="CP738" s="129"/>
      <c r="CQ738" s="129"/>
      <c r="CR738" s="129"/>
      <c r="CS738" s="129"/>
      <c r="CT738" s="129"/>
      <c r="CU738" s="129"/>
      <c r="CV738" s="129"/>
      <c r="CW738" s="129"/>
      <c r="CX738" s="129"/>
      <c r="CY738" s="129"/>
      <c r="CZ738" s="129"/>
      <c r="DA738" s="129"/>
      <c r="DB738" s="129"/>
      <c r="DC738" s="129"/>
      <c r="DD738" s="129"/>
      <c r="DE738" s="129"/>
      <c r="DF738" s="129"/>
      <c r="DG738" s="129"/>
      <c r="DH738" s="129"/>
      <c r="DI738" s="129"/>
      <c r="DJ738" s="129"/>
      <c r="DK738" s="129"/>
      <c r="DL738" s="129"/>
      <c r="DM738" s="129"/>
      <c r="DN738" s="129"/>
      <c r="DO738" s="129"/>
      <c r="DP738" s="129"/>
      <c r="DQ738" s="129"/>
      <c r="DR738" s="129"/>
      <c r="DS738" s="129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29"/>
      <c r="ED738" s="129"/>
      <c r="ER738" s="31" t="str">
        <f>IF(SUM(E738:EE738)=0,"Hide Row"," - ")</f>
        <v>Hide Row</v>
      </c>
    </row>
    <row r="739" spans="3:148" hidden="1">
      <c r="C739" s="53" t="str">
        <f>C369</f>
        <v>First Wind QF Projects</v>
      </c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  <c r="BP739" s="129"/>
      <c r="BQ739" s="129"/>
      <c r="BR739" s="129"/>
      <c r="BS739" s="129"/>
      <c r="BT739" s="129"/>
      <c r="BU739" s="129"/>
      <c r="BV739" s="129"/>
      <c r="BW739" s="129"/>
      <c r="BX739" s="129"/>
      <c r="BY739" s="129"/>
      <c r="BZ739" s="129"/>
      <c r="CA739" s="129"/>
      <c r="CB739" s="129"/>
      <c r="CC739" s="129"/>
      <c r="CD739" s="129"/>
      <c r="CE739" s="129"/>
      <c r="CF739" s="129"/>
      <c r="CG739" s="129"/>
      <c r="CH739" s="129"/>
      <c r="CI739" s="129"/>
      <c r="CJ739" s="129"/>
      <c r="CK739" s="129"/>
      <c r="CL739" s="129"/>
      <c r="CM739" s="129"/>
      <c r="CN739" s="129"/>
      <c r="CO739" s="129"/>
      <c r="CP739" s="129"/>
      <c r="CQ739" s="129"/>
      <c r="CR739" s="129"/>
      <c r="CS739" s="129"/>
      <c r="CT739" s="129"/>
      <c r="CU739" s="129"/>
      <c r="CV739" s="129"/>
      <c r="CW739" s="129"/>
      <c r="CX739" s="129"/>
      <c r="CY739" s="129"/>
      <c r="CZ739" s="129"/>
      <c r="DA739" s="129"/>
      <c r="DB739" s="129"/>
      <c r="DC739" s="129"/>
      <c r="DD739" s="129"/>
      <c r="DE739" s="129"/>
      <c r="DF739" s="129"/>
      <c r="DG739" s="129"/>
      <c r="DH739" s="129"/>
      <c r="DI739" s="129"/>
      <c r="DJ739" s="129"/>
      <c r="DK739" s="129"/>
      <c r="DL739" s="129"/>
      <c r="DM739" s="129"/>
      <c r="DN739" s="129"/>
      <c r="DO739" s="129"/>
      <c r="DP739" s="129"/>
      <c r="DQ739" s="129"/>
      <c r="DR739" s="129"/>
      <c r="DS739" s="129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29"/>
      <c r="ED739" s="129"/>
      <c r="ER739" s="31" t="str">
        <f>IF(SUM(E739:EE739)=0,"Hide Row"," - ")</f>
        <v>Hide Row</v>
      </c>
    </row>
    <row r="740" spans="3:148" hidden="1">
      <c r="C740" s="53" t="str">
        <f>C370</f>
        <v>Five Pine Wind QF</v>
      </c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  <c r="BP740" s="129"/>
      <c r="BQ740" s="129"/>
      <c r="BR740" s="129"/>
      <c r="BS740" s="129"/>
      <c r="BT740" s="129"/>
      <c r="BU740" s="129"/>
      <c r="BV740" s="129"/>
      <c r="BW740" s="129"/>
      <c r="BX740" s="129"/>
      <c r="BY740" s="129"/>
      <c r="BZ740" s="129"/>
      <c r="CA740" s="129"/>
      <c r="CB740" s="129"/>
      <c r="CC740" s="129"/>
      <c r="CD740" s="129"/>
      <c r="CE740" s="129"/>
      <c r="CF740" s="129"/>
      <c r="CG740" s="129"/>
      <c r="CH740" s="129"/>
      <c r="CI740" s="129"/>
      <c r="CJ740" s="129"/>
      <c r="CK740" s="129"/>
      <c r="CL740" s="129"/>
      <c r="CM740" s="129"/>
      <c r="CN740" s="129"/>
      <c r="CO740" s="129"/>
      <c r="CP740" s="129"/>
      <c r="CQ740" s="129"/>
      <c r="CR740" s="129"/>
      <c r="CS740" s="129"/>
      <c r="CT740" s="129"/>
      <c r="CU740" s="129"/>
      <c r="CV740" s="129"/>
      <c r="CW740" s="129"/>
      <c r="CX740" s="129"/>
      <c r="CY740" s="129"/>
      <c r="CZ740" s="129"/>
      <c r="DA740" s="129"/>
      <c r="DB740" s="129"/>
      <c r="DC740" s="129"/>
      <c r="DD740" s="129"/>
      <c r="DE740" s="129"/>
      <c r="DF740" s="129"/>
      <c r="DG740" s="129"/>
      <c r="DH740" s="129"/>
      <c r="DI740" s="129"/>
      <c r="DJ740" s="129"/>
      <c r="DK740" s="129"/>
      <c r="DL740" s="129"/>
      <c r="DM740" s="129"/>
      <c r="DN740" s="129"/>
      <c r="DO740" s="129"/>
      <c r="DP740" s="129"/>
      <c r="DQ740" s="129"/>
      <c r="DR740" s="129"/>
      <c r="DS740" s="129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29"/>
      <c r="ED740" s="129"/>
      <c r="ER740" s="31" t="str">
        <f>IF(SUM(E740:EE740)=0,"Hide Row"," - ")</f>
        <v>Hide Row</v>
      </c>
    </row>
    <row r="741" spans="3:148" hidden="1">
      <c r="C741" s="53" t="str">
        <f>C371</f>
        <v>Foote Creek II &amp; III Wind QF</v>
      </c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  <c r="BP741" s="129"/>
      <c r="BQ741" s="129"/>
      <c r="BR741" s="129"/>
      <c r="BS741" s="129"/>
      <c r="BT741" s="129"/>
      <c r="BU741" s="129"/>
      <c r="BV741" s="129"/>
      <c r="BW741" s="129"/>
      <c r="BX741" s="129"/>
      <c r="BY741" s="129"/>
      <c r="BZ741" s="129"/>
      <c r="CA741" s="129"/>
      <c r="CB741" s="129"/>
      <c r="CC741" s="129"/>
      <c r="CD741" s="129"/>
      <c r="CE741" s="129"/>
      <c r="CF741" s="129"/>
      <c r="CG741" s="129"/>
      <c r="CH741" s="129"/>
      <c r="CI741" s="129"/>
      <c r="CJ741" s="129"/>
      <c r="CK741" s="129"/>
      <c r="CL741" s="129"/>
      <c r="CM741" s="129"/>
      <c r="CN741" s="129"/>
      <c r="CO741" s="129"/>
      <c r="CP741" s="129"/>
      <c r="CQ741" s="129"/>
      <c r="CR741" s="129"/>
      <c r="CS741" s="129"/>
      <c r="CT741" s="129"/>
      <c r="CU741" s="129"/>
      <c r="CV741" s="129"/>
      <c r="CW741" s="129"/>
      <c r="CX741" s="129"/>
      <c r="CY741" s="129"/>
      <c r="CZ741" s="129"/>
      <c r="DA741" s="129"/>
      <c r="DB741" s="129"/>
      <c r="DC741" s="129"/>
      <c r="DD741" s="129"/>
      <c r="DE741" s="129"/>
      <c r="DF741" s="129"/>
      <c r="DG741" s="129"/>
      <c r="DH741" s="129"/>
      <c r="DI741" s="129"/>
      <c r="DJ741" s="129"/>
      <c r="DK741" s="129"/>
      <c r="DL741" s="129"/>
      <c r="DM741" s="129"/>
      <c r="DN741" s="129"/>
      <c r="DO741" s="129"/>
      <c r="DP741" s="129"/>
      <c r="DQ741" s="129"/>
      <c r="DR741" s="129"/>
      <c r="DS741" s="129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29"/>
      <c r="ED741" s="129"/>
      <c r="ER741" s="31" t="str">
        <f t="shared" ref="ER741:ER755" si="206">IF(SUM(E741:EE741)=0,"Hide Row"," - ")</f>
        <v>Hide Row</v>
      </c>
    </row>
    <row r="742" spans="3:148" hidden="1">
      <c r="C742" s="53" t="str">
        <f t="shared" ref="C742:C747" si="207">C373</f>
        <v>Latigo Wind Park QF</v>
      </c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  <c r="BP742" s="129"/>
      <c r="BQ742" s="129"/>
      <c r="BR742" s="129"/>
      <c r="BS742" s="129"/>
      <c r="BT742" s="129"/>
      <c r="BU742" s="129"/>
      <c r="BV742" s="129"/>
      <c r="BW742" s="129"/>
      <c r="BX742" s="129"/>
      <c r="BY742" s="129"/>
      <c r="BZ742" s="129"/>
      <c r="CA742" s="129"/>
      <c r="CB742" s="129"/>
      <c r="CC742" s="129"/>
      <c r="CD742" s="129"/>
      <c r="CE742" s="129"/>
      <c r="CF742" s="129"/>
      <c r="CG742" s="129"/>
      <c r="CH742" s="129"/>
      <c r="CI742" s="129"/>
      <c r="CJ742" s="129"/>
      <c r="CK742" s="129"/>
      <c r="CL742" s="129"/>
      <c r="CM742" s="129"/>
      <c r="CN742" s="129"/>
      <c r="CO742" s="129"/>
      <c r="CP742" s="129"/>
      <c r="CQ742" s="129"/>
      <c r="CR742" s="129"/>
      <c r="CS742" s="129"/>
      <c r="CT742" s="129"/>
      <c r="CU742" s="129"/>
      <c r="CV742" s="129"/>
      <c r="CW742" s="129"/>
      <c r="CX742" s="129"/>
      <c r="CY742" s="129"/>
      <c r="CZ742" s="129"/>
      <c r="DA742" s="129"/>
      <c r="DB742" s="129"/>
      <c r="DC742" s="129"/>
      <c r="DD742" s="129"/>
      <c r="DE742" s="129"/>
      <c r="DF742" s="129"/>
      <c r="DG742" s="129"/>
      <c r="DH742" s="129"/>
      <c r="DI742" s="129"/>
      <c r="DJ742" s="129"/>
      <c r="DK742" s="129"/>
      <c r="DL742" s="129"/>
      <c r="DM742" s="129"/>
      <c r="DN742" s="129"/>
      <c r="DO742" s="129"/>
      <c r="DP742" s="129"/>
      <c r="DQ742" s="129"/>
      <c r="DR742" s="129"/>
      <c r="DS742" s="129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29"/>
      <c r="ED742" s="129"/>
      <c r="ER742" s="31" t="str">
        <f>IF(SUM(E742:EE742)=0,"Hide Row"," - ")</f>
        <v>Hide Row</v>
      </c>
    </row>
    <row r="743" spans="3:148" hidden="1">
      <c r="C743" s="53" t="str">
        <f t="shared" si="207"/>
        <v>Long Ridge Wind I QF</v>
      </c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  <c r="BP743" s="129"/>
      <c r="BQ743" s="129"/>
      <c r="BR743" s="129"/>
      <c r="BS743" s="129"/>
      <c r="BT743" s="129"/>
      <c r="BU743" s="129"/>
      <c r="BV743" s="129"/>
      <c r="BW743" s="129"/>
      <c r="BX743" s="129"/>
      <c r="BY743" s="129"/>
      <c r="BZ743" s="129"/>
      <c r="CA743" s="129"/>
      <c r="CB743" s="129"/>
      <c r="CC743" s="129"/>
      <c r="CD743" s="129"/>
      <c r="CE743" s="129"/>
      <c r="CF743" s="129"/>
      <c r="CG743" s="129"/>
      <c r="CH743" s="129"/>
      <c r="CI743" s="129"/>
      <c r="CJ743" s="129"/>
      <c r="CK743" s="129"/>
      <c r="CL743" s="129"/>
      <c r="CM743" s="129"/>
      <c r="CN743" s="129"/>
      <c r="CO743" s="129"/>
      <c r="CP743" s="129"/>
      <c r="CQ743" s="129"/>
      <c r="CR743" s="129"/>
      <c r="CS743" s="129"/>
      <c r="CT743" s="129"/>
      <c r="CU743" s="129"/>
      <c r="CV743" s="129"/>
      <c r="CW743" s="129"/>
      <c r="CX743" s="129"/>
      <c r="CY743" s="129"/>
      <c r="CZ743" s="129"/>
      <c r="DA743" s="129"/>
      <c r="DB743" s="129"/>
      <c r="DC743" s="129"/>
      <c r="DD743" s="129"/>
      <c r="DE743" s="129"/>
      <c r="DF743" s="129"/>
      <c r="DG743" s="129"/>
      <c r="DH743" s="129"/>
      <c r="DI743" s="129"/>
      <c r="DJ743" s="129"/>
      <c r="DK743" s="129"/>
      <c r="DL743" s="129"/>
      <c r="DM743" s="129"/>
      <c r="DN743" s="129"/>
      <c r="DO743" s="129"/>
      <c r="DP743" s="129"/>
      <c r="DQ743" s="129"/>
      <c r="DR743" s="129"/>
      <c r="DS743" s="129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29"/>
      <c r="ED743" s="129"/>
      <c r="ER743" s="31" t="str">
        <f>IF(SUM(E743:EE743)=0,"Hide Row"," - ")</f>
        <v>Hide Row</v>
      </c>
    </row>
    <row r="744" spans="3:148" hidden="1">
      <c r="C744" s="53" t="str">
        <f t="shared" si="207"/>
        <v>Long Ridge Wind II QF</v>
      </c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129"/>
      <c r="CA744" s="129"/>
      <c r="CB744" s="129"/>
      <c r="CC744" s="129"/>
      <c r="CD744" s="129"/>
      <c r="CE744" s="129"/>
      <c r="CF744" s="129"/>
      <c r="CG744" s="129"/>
      <c r="CH744" s="129"/>
      <c r="CI744" s="129"/>
      <c r="CJ744" s="129"/>
      <c r="CK744" s="129"/>
      <c r="CL744" s="129"/>
      <c r="CM744" s="129"/>
      <c r="CN744" s="129"/>
      <c r="CO744" s="129"/>
      <c r="CP744" s="129"/>
      <c r="CQ744" s="129"/>
      <c r="CR744" s="129"/>
      <c r="CS744" s="129"/>
      <c r="CT744" s="129"/>
      <c r="CU744" s="129"/>
      <c r="CV744" s="129"/>
      <c r="CW744" s="129"/>
      <c r="CX744" s="129"/>
      <c r="CY744" s="129"/>
      <c r="CZ744" s="129"/>
      <c r="DA744" s="129"/>
      <c r="DB744" s="129"/>
      <c r="DC744" s="129"/>
      <c r="DD744" s="129"/>
      <c r="DE744" s="129"/>
      <c r="DF744" s="129"/>
      <c r="DG744" s="129"/>
      <c r="DH744" s="129"/>
      <c r="DI744" s="129"/>
      <c r="DJ744" s="129"/>
      <c r="DK744" s="129"/>
      <c r="DL744" s="129"/>
      <c r="DM744" s="129"/>
      <c r="DN744" s="129"/>
      <c r="DO744" s="129"/>
      <c r="DP744" s="129"/>
      <c r="DQ744" s="129"/>
      <c r="DR744" s="129"/>
      <c r="DS744" s="129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29"/>
      <c r="ED744" s="129"/>
      <c r="ER744" s="31" t="str">
        <f>IF(SUM(E744:EE744)=0,"Hide Row"," - ")</f>
        <v>Hide Row</v>
      </c>
    </row>
    <row r="745" spans="3:148" hidden="1">
      <c r="C745" s="53" t="str">
        <f t="shared" si="207"/>
        <v>Mountain Wind 1 p367721 QF</v>
      </c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  <c r="BP745" s="129"/>
      <c r="BQ745" s="129"/>
      <c r="BR745" s="129"/>
      <c r="BS745" s="129"/>
      <c r="BT745" s="129"/>
      <c r="BU745" s="129"/>
      <c r="BV745" s="129"/>
      <c r="BW745" s="129"/>
      <c r="BX745" s="129"/>
      <c r="BY745" s="129"/>
      <c r="BZ745" s="129"/>
      <c r="CA745" s="129"/>
      <c r="CB745" s="129"/>
      <c r="CC745" s="129"/>
      <c r="CD745" s="129"/>
      <c r="CE745" s="129"/>
      <c r="CF745" s="129"/>
      <c r="CG745" s="129"/>
      <c r="CH745" s="129"/>
      <c r="CI745" s="129"/>
      <c r="CJ745" s="129"/>
      <c r="CK745" s="129"/>
      <c r="CL745" s="129"/>
      <c r="CM745" s="129"/>
      <c r="CN745" s="129"/>
      <c r="CO745" s="129"/>
      <c r="CP745" s="129"/>
      <c r="CQ745" s="129"/>
      <c r="CR745" s="129"/>
      <c r="CS745" s="129"/>
      <c r="CT745" s="129"/>
      <c r="CU745" s="129"/>
      <c r="CV745" s="129"/>
      <c r="CW745" s="129"/>
      <c r="CX745" s="129"/>
      <c r="CY745" s="129"/>
      <c r="CZ745" s="129"/>
      <c r="DA745" s="129"/>
      <c r="DB745" s="129"/>
      <c r="DC745" s="129"/>
      <c r="DD745" s="129"/>
      <c r="DE745" s="129"/>
      <c r="DF745" s="129"/>
      <c r="DG745" s="129"/>
      <c r="DH745" s="129"/>
      <c r="DI745" s="129"/>
      <c r="DJ745" s="129"/>
      <c r="DK745" s="129"/>
      <c r="DL745" s="129"/>
      <c r="DM745" s="129"/>
      <c r="DN745" s="129"/>
      <c r="DO745" s="129"/>
      <c r="DP745" s="129"/>
      <c r="DQ745" s="129"/>
      <c r="DR745" s="129"/>
      <c r="DS745" s="129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29"/>
      <c r="ED745" s="129"/>
      <c r="ER745" s="31" t="str">
        <f t="shared" si="206"/>
        <v>Hide Row</v>
      </c>
    </row>
    <row r="746" spans="3:148" hidden="1">
      <c r="C746" s="53" t="str">
        <f t="shared" si="207"/>
        <v>Mountain Wind 2 p398449 QF</v>
      </c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  <c r="BP746" s="129"/>
      <c r="BQ746" s="129"/>
      <c r="BR746" s="129"/>
      <c r="BS746" s="129"/>
      <c r="BT746" s="129"/>
      <c r="BU746" s="129"/>
      <c r="BV746" s="129"/>
      <c r="BW746" s="129"/>
      <c r="BX746" s="129"/>
      <c r="BY746" s="129"/>
      <c r="BZ746" s="129"/>
      <c r="CA746" s="129"/>
      <c r="CB746" s="129"/>
      <c r="CC746" s="129"/>
      <c r="CD746" s="129"/>
      <c r="CE746" s="129"/>
      <c r="CF746" s="129"/>
      <c r="CG746" s="129"/>
      <c r="CH746" s="129"/>
      <c r="CI746" s="129"/>
      <c r="CJ746" s="129"/>
      <c r="CK746" s="129"/>
      <c r="CL746" s="129"/>
      <c r="CM746" s="129"/>
      <c r="CN746" s="129"/>
      <c r="CO746" s="129"/>
      <c r="CP746" s="129"/>
      <c r="CQ746" s="129"/>
      <c r="CR746" s="129"/>
      <c r="CS746" s="129"/>
      <c r="CT746" s="129"/>
      <c r="CU746" s="129"/>
      <c r="CV746" s="129"/>
      <c r="CW746" s="129"/>
      <c r="CX746" s="129"/>
      <c r="CY746" s="129"/>
      <c r="CZ746" s="129"/>
      <c r="DA746" s="129"/>
      <c r="DB746" s="129"/>
      <c r="DC746" s="129"/>
      <c r="DD746" s="129"/>
      <c r="DE746" s="129"/>
      <c r="DF746" s="129"/>
      <c r="DG746" s="129"/>
      <c r="DH746" s="129"/>
      <c r="DI746" s="129"/>
      <c r="DJ746" s="129"/>
      <c r="DK746" s="129"/>
      <c r="DL746" s="129"/>
      <c r="DM746" s="129"/>
      <c r="DN746" s="129"/>
      <c r="DO746" s="129"/>
      <c r="DP746" s="129"/>
      <c r="DQ746" s="129"/>
      <c r="DR746" s="129"/>
      <c r="DS746" s="129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29"/>
      <c r="ED746" s="129"/>
      <c r="ER746" s="31" t="str">
        <f t="shared" si="206"/>
        <v>Hide Row</v>
      </c>
    </row>
    <row r="747" spans="3:148" hidden="1">
      <c r="C747" s="53" t="str">
        <f t="shared" si="207"/>
        <v>North Point Wind QF</v>
      </c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  <c r="BP747" s="129"/>
      <c r="BQ747" s="129"/>
      <c r="BR747" s="129"/>
      <c r="BS747" s="129"/>
      <c r="BT747" s="129"/>
      <c r="BU747" s="129"/>
      <c r="BV747" s="129"/>
      <c r="BW747" s="129"/>
      <c r="BX747" s="129"/>
      <c r="BY747" s="129"/>
      <c r="BZ747" s="129"/>
      <c r="CA747" s="129"/>
      <c r="CB747" s="129"/>
      <c r="CC747" s="129"/>
      <c r="CD747" s="129"/>
      <c r="CE747" s="129"/>
      <c r="CF747" s="129"/>
      <c r="CG747" s="129"/>
      <c r="CH747" s="129"/>
      <c r="CI747" s="129"/>
      <c r="CJ747" s="129"/>
      <c r="CK747" s="129"/>
      <c r="CL747" s="129"/>
      <c r="CM747" s="129"/>
      <c r="CN747" s="129"/>
      <c r="CO747" s="129"/>
      <c r="CP747" s="129"/>
      <c r="CQ747" s="129"/>
      <c r="CR747" s="129"/>
      <c r="CS747" s="129"/>
      <c r="CT747" s="129"/>
      <c r="CU747" s="129"/>
      <c r="CV747" s="129"/>
      <c r="CW747" s="129"/>
      <c r="CX747" s="129"/>
      <c r="CY747" s="129"/>
      <c r="CZ747" s="129"/>
      <c r="DA747" s="129"/>
      <c r="DB747" s="129"/>
      <c r="DC747" s="129"/>
      <c r="DD747" s="129"/>
      <c r="DE747" s="129"/>
      <c r="DF747" s="129"/>
      <c r="DG747" s="129"/>
      <c r="DH747" s="129"/>
      <c r="DI747" s="129"/>
      <c r="DJ747" s="129"/>
      <c r="DK747" s="129"/>
      <c r="DL747" s="129"/>
      <c r="DM747" s="129"/>
      <c r="DN747" s="129"/>
      <c r="DO747" s="129"/>
      <c r="DP747" s="129"/>
      <c r="DQ747" s="129"/>
      <c r="DR747" s="129"/>
      <c r="DS747" s="129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29"/>
      <c r="ED747" s="129"/>
      <c r="ER747" s="31" t="str">
        <f t="shared" si="206"/>
        <v>Hide Row</v>
      </c>
    </row>
    <row r="748" spans="3:148" hidden="1">
      <c r="C748" s="53" t="str">
        <f t="shared" ref="C748:C753" si="208">C380</f>
        <v>Oregon Sch 37 QFs</v>
      </c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  <c r="BP748" s="129"/>
      <c r="BQ748" s="129"/>
      <c r="BR748" s="129"/>
      <c r="BS748" s="129"/>
      <c r="BT748" s="129"/>
      <c r="BU748" s="129"/>
      <c r="BV748" s="129"/>
      <c r="BW748" s="129"/>
      <c r="BX748" s="129"/>
      <c r="BY748" s="129"/>
      <c r="BZ748" s="129"/>
      <c r="CA748" s="129"/>
      <c r="CB748" s="129"/>
      <c r="CC748" s="129"/>
      <c r="CD748" s="129"/>
      <c r="CE748" s="129"/>
      <c r="CF748" s="129"/>
      <c r="CG748" s="129"/>
      <c r="CH748" s="129"/>
      <c r="CI748" s="129"/>
      <c r="CJ748" s="129"/>
      <c r="CK748" s="129"/>
      <c r="CL748" s="129"/>
      <c r="CM748" s="129"/>
      <c r="CN748" s="129"/>
      <c r="CO748" s="129"/>
      <c r="CP748" s="129"/>
      <c r="CQ748" s="129"/>
      <c r="CR748" s="129"/>
      <c r="CS748" s="129"/>
      <c r="CT748" s="129"/>
      <c r="CU748" s="129"/>
      <c r="CV748" s="129"/>
      <c r="CW748" s="129"/>
      <c r="CX748" s="129"/>
      <c r="CY748" s="129"/>
      <c r="CZ748" s="129"/>
      <c r="DA748" s="129"/>
      <c r="DB748" s="129"/>
      <c r="DC748" s="129"/>
      <c r="DD748" s="129"/>
      <c r="DE748" s="129"/>
      <c r="DF748" s="129"/>
      <c r="DG748" s="129"/>
      <c r="DH748" s="129"/>
      <c r="DI748" s="129"/>
      <c r="DJ748" s="129"/>
      <c r="DK748" s="129"/>
      <c r="DL748" s="129"/>
      <c r="DM748" s="129"/>
      <c r="DN748" s="129"/>
      <c r="DO748" s="129"/>
      <c r="DP748" s="129"/>
      <c r="DQ748" s="129"/>
      <c r="DR748" s="129"/>
      <c r="DS748" s="129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29"/>
      <c r="ED748" s="129"/>
      <c r="ER748" s="31" t="str">
        <f>IF(SUM(E748:EE748)=0,"Hide Row"," - ")</f>
        <v>Hide Row</v>
      </c>
    </row>
    <row r="749" spans="3:148" hidden="1">
      <c r="C749" s="53" t="str">
        <f t="shared" si="208"/>
        <v>Oregon Wind Farm QF</v>
      </c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  <c r="BP749" s="129"/>
      <c r="BQ749" s="129"/>
      <c r="BR749" s="129"/>
      <c r="BS749" s="129"/>
      <c r="BT749" s="129"/>
      <c r="BU749" s="129"/>
      <c r="BV749" s="129"/>
      <c r="BW749" s="129"/>
      <c r="BX749" s="129"/>
      <c r="BY749" s="129"/>
      <c r="BZ749" s="129"/>
      <c r="CA749" s="129"/>
      <c r="CB749" s="129"/>
      <c r="CC749" s="129"/>
      <c r="CD749" s="129"/>
      <c r="CE749" s="129"/>
      <c r="CF749" s="129"/>
      <c r="CG749" s="129"/>
      <c r="CH749" s="129"/>
      <c r="CI749" s="129"/>
      <c r="CJ749" s="129"/>
      <c r="CK749" s="129"/>
      <c r="CL749" s="129"/>
      <c r="CM749" s="129"/>
      <c r="CN749" s="129"/>
      <c r="CO749" s="129"/>
      <c r="CP749" s="129"/>
      <c r="CQ749" s="129"/>
      <c r="CR749" s="129"/>
      <c r="CS749" s="129"/>
      <c r="CT749" s="129"/>
      <c r="CU749" s="129"/>
      <c r="CV749" s="129"/>
      <c r="CW749" s="129"/>
      <c r="CX749" s="129"/>
      <c r="CY749" s="129"/>
      <c r="CZ749" s="129"/>
      <c r="DA749" s="129"/>
      <c r="DB749" s="129"/>
      <c r="DC749" s="129"/>
      <c r="DD749" s="129"/>
      <c r="DE749" s="129"/>
      <c r="DF749" s="129"/>
      <c r="DG749" s="129"/>
      <c r="DH749" s="129"/>
      <c r="DI749" s="129"/>
      <c r="DJ749" s="129"/>
      <c r="DK749" s="129"/>
      <c r="DL749" s="129"/>
      <c r="DM749" s="129"/>
      <c r="DN749" s="129"/>
      <c r="DO749" s="129"/>
      <c r="DP749" s="129"/>
      <c r="DQ749" s="129"/>
      <c r="DR749" s="129"/>
      <c r="DS749" s="129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29"/>
      <c r="ED749" s="129"/>
      <c r="ER749" s="31" t="str">
        <f t="shared" si="206"/>
        <v>Hide Row</v>
      </c>
    </row>
    <row r="750" spans="3:148" hidden="1">
      <c r="C750" s="53" t="str">
        <f t="shared" si="208"/>
        <v>Pavant Solar QF</v>
      </c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  <c r="BQ750" s="129"/>
      <c r="BR750" s="129"/>
      <c r="BS750" s="129"/>
      <c r="BT750" s="129"/>
      <c r="BU750" s="129"/>
      <c r="BV750" s="129"/>
      <c r="BW750" s="129"/>
      <c r="BX750" s="129"/>
      <c r="BY750" s="129"/>
      <c r="BZ750" s="129"/>
      <c r="CA750" s="129"/>
      <c r="CB750" s="129"/>
      <c r="CC750" s="129"/>
      <c r="CD750" s="129"/>
      <c r="CE750" s="129"/>
      <c r="CF750" s="129"/>
      <c r="CG750" s="129"/>
      <c r="CH750" s="129"/>
      <c r="CI750" s="129"/>
      <c r="CJ750" s="129"/>
      <c r="CK750" s="129"/>
      <c r="CL750" s="129"/>
      <c r="CM750" s="129"/>
      <c r="CN750" s="129"/>
      <c r="CO750" s="129"/>
      <c r="CP750" s="129"/>
      <c r="CQ750" s="129"/>
      <c r="CR750" s="129"/>
      <c r="CS750" s="129"/>
      <c r="CT750" s="129"/>
      <c r="CU750" s="129"/>
      <c r="CV750" s="129"/>
      <c r="CW750" s="129"/>
      <c r="CX750" s="129"/>
      <c r="CY750" s="129"/>
      <c r="CZ750" s="129"/>
      <c r="DA750" s="129"/>
      <c r="DB750" s="129"/>
      <c r="DC750" s="129"/>
      <c r="DD750" s="129"/>
      <c r="DE750" s="129"/>
      <c r="DF750" s="129"/>
      <c r="DG750" s="129"/>
      <c r="DH750" s="129"/>
      <c r="DI750" s="129"/>
      <c r="DJ750" s="129"/>
      <c r="DK750" s="129"/>
      <c r="DL750" s="129"/>
      <c r="DM750" s="129"/>
      <c r="DN750" s="129"/>
      <c r="DO750" s="129"/>
      <c r="DP750" s="129"/>
      <c r="DQ750" s="129"/>
      <c r="DR750" s="129"/>
      <c r="DS750" s="129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29"/>
      <c r="ED750" s="129"/>
      <c r="ER750" s="31" t="str">
        <f>IF(SUM(E750:EE750)=0,"Hide Row"," - ")</f>
        <v>Hide Row</v>
      </c>
    </row>
    <row r="751" spans="3:148" hidden="1">
      <c r="C751" s="53" t="str">
        <f t="shared" si="208"/>
        <v>Pioneer Wind Park I QF</v>
      </c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  <c r="BP751" s="129"/>
      <c r="BQ751" s="129"/>
      <c r="BR751" s="129"/>
      <c r="BS751" s="129"/>
      <c r="BT751" s="129"/>
      <c r="BU751" s="129"/>
      <c r="BV751" s="129"/>
      <c r="BW751" s="129"/>
      <c r="BX751" s="129"/>
      <c r="BY751" s="129"/>
      <c r="BZ751" s="129"/>
      <c r="CA751" s="129"/>
      <c r="CB751" s="129"/>
      <c r="CC751" s="129"/>
      <c r="CD751" s="129"/>
      <c r="CE751" s="129"/>
      <c r="CF751" s="129"/>
      <c r="CG751" s="129"/>
      <c r="CH751" s="129"/>
      <c r="CI751" s="129"/>
      <c r="CJ751" s="129"/>
      <c r="CK751" s="129"/>
      <c r="CL751" s="129"/>
      <c r="CM751" s="129"/>
      <c r="CN751" s="129"/>
      <c r="CO751" s="129"/>
      <c r="CP751" s="129"/>
      <c r="CQ751" s="129"/>
      <c r="CR751" s="129"/>
      <c r="CS751" s="129"/>
      <c r="CT751" s="129"/>
      <c r="CU751" s="129"/>
      <c r="CV751" s="129"/>
      <c r="CW751" s="129"/>
      <c r="CX751" s="129"/>
      <c r="CY751" s="129"/>
      <c r="CZ751" s="129"/>
      <c r="DA751" s="129"/>
      <c r="DB751" s="129"/>
      <c r="DC751" s="129"/>
      <c r="DD751" s="129"/>
      <c r="DE751" s="129"/>
      <c r="DF751" s="129"/>
      <c r="DG751" s="129"/>
      <c r="DH751" s="129"/>
      <c r="DI751" s="129"/>
      <c r="DJ751" s="129"/>
      <c r="DK751" s="129"/>
      <c r="DL751" s="129"/>
      <c r="DM751" s="129"/>
      <c r="DN751" s="129"/>
      <c r="DO751" s="129"/>
      <c r="DP751" s="129"/>
      <c r="DQ751" s="129"/>
      <c r="DR751" s="129"/>
      <c r="DS751" s="129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29"/>
      <c r="ED751" s="129"/>
      <c r="ER751" s="31" t="str">
        <f>IF(SUM(E751:EE751)=0,"Hide Row"," - ")</f>
        <v>Hide Row</v>
      </c>
    </row>
    <row r="752" spans="3:148" hidden="1">
      <c r="C752" s="53" t="str">
        <f t="shared" si="208"/>
        <v>Power County North Wind QF p575612</v>
      </c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  <c r="BP752" s="129"/>
      <c r="BQ752" s="129"/>
      <c r="BR752" s="129"/>
      <c r="BS752" s="129"/>
      <c r="BT752" s="129"/>
      <c r="BU752" s="129"/>
      <c r="BV752" s="129"/>
      <c r="BW752" s="129"/>
      <c r="BX752" s="129"/>
      <c r="BY752" s="129"/>
      <c r="BZ752" s="129"/>
      <c r="CA752" s="129"/>
      <c r="CB752" s="129"/>
      <c r="CC752" s="129"/>
      <c r="CD752" s="129"/>
      <c r="CE752" s="129"/>
      <c r="CF752" s="129"/>
      <c r="CG752" s="129"/>
      <c r="CH752" s="129"/>
      <c r="CI752" s="129"/>
      <c r="CJ752" s="129"/>
      <c r="CK752" s="129"/>
      <c r="CL752" s="129"/>
      <c r="CM752" s="129"/>
      <c r="CN752" s="129"/>
      <c r="CO752" s="129"/>
      <c r="CP752" s="129"/>
      <c r="CQ752" s="129"/>
      <c r="CR752" s="129"/>
      <c r="CS752" s="129"/>
      <c r="CT752" s="129"/>
      <c r="CU752" s="129"/>
      <c r="CV752" s="129"/>
      <c r="CW752" s="129"/>
      <c r="CX752" s="129"/>
      <c r="CY752" s="129"/>
      <c r="CZ752" s="129"/>
      <c r="DA752" s="129"/>
      <c r="DB752" s="129"/>
      <c r="DC752" s="129"/>
      <c r="DD752" s="129"/>
      <c r="DE752" s="129"/>
      <c r="DF752" s="129"/>
      <c r="DG752" s="129"/>
      <c r="DH752" s="129"/>
      <c r="DI752" s="129"/>
      <c r="DJ752" s="129"/>
      <c r="DK752" s="129"/>
      <c r="DL752" s="129"/>
      <c r="DM752" s="129"/>
      <c r="DN752" s="129"/>
      <c r="DO752" s="129"/>
      <c r="DP752" s="129"/>
      <c r="DQ752" s="129"/>
      <c r="DR752" s="129"/>
      <c r="DS752" s="129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29"/>
      <c r="ED752" s="129"/>
      <c r="ER752" s="31" t="str">
        <f t="shared" si="206"/>
        <v>Hide Row</v>
      </c>
    </row>
    <row r="753" spans="2:148" hidden="1">
      <c r="C753" s="53" t="str">
        <f t="shared" si="208"/>
        <v>Power County South Wind QF p575614</v>
      </c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  <c r="BP753" s="129"/>
      <c r="BQ753" s="129"/>
      <c r="BR753" s="129"/>
      <c r="BS753" s="129"/>
      <c r="BT753" s="129"/>
      <c r="BU753" s="129"/>
      <c r="BV753" s="129"/>
      <c r="BW753" s="129"/>
      <c r="BX753" s="129"/>
      <c r="BY753" s="129"/>
      <c r="BZ753" s="129"/>
      <c r="CA753" s="129"/>
      <c r="CB753" s="129"/>
      <c r="CC753" s="129"/>
      <c r="CD753" s="129"/>
      <c r="CE753" s="129"/>
      <c r="CF753" s="129"/>
      <c r="CG753" s="129"/>
      <c r="CH753" s="129"/>
      <c r="CI753" s="129"/>
      <c r="CJ753" s="129"/>
      <c r="CK753" s="129"/>
      <c r="CL753" s="129"/>
      <c r="CM753" s="129"/>
      <c r="CN753" s="129"/>
      <c r="CO753" s="129"/>
      <c r="CP753" s="129"/>
      <c r="CQ753" s="129"/>
      <c r="CR753" s="129"/>
      <c r="CS753" s="129"/>
      <c r="CT753" s="129"/>
      <c r="CU753" s="129"/>
      <c r="CV753" s="129"/>
      <c r="CW753" s="129"/>
      <c r="CX753" s="129"/>
      <c r="CY753" s="129"/>
      <c r="CZ753" s="129"/>
      <c r="DA753" s="129"/>
      <c r="DB753" s="129"/>
      <c r="DC753" s="129"/>
      <c r="DD753" s="129"/>
      <c r="DE753" s="129"/>
      <c r="DF753" s="129"/>
      <c r="DG753" s="129"/>
      <c r="DH753" s="129"/>
      <c r="DI753" s="129"/>
      <c r="DJ753" s="129"/>
      <c r="DK753" s="129"/>
      <c r="DL753" s="129"/>
      <c r="DM753" s="129"/>
      <c r="DN753" s="129"/>
      <c r="DO753" s="129"/>
      <c r="DP753" s="129"/>
      <c r="DQ753" s="129"/>
      <c r="DR753" s="129"/>
      <c r="DS753" s="129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29"/>
      <c r="ED753" s="129"/>
      <c r="ER753" s="31" t="str">
        <f t="shared" si="206"/>
        <v>Hide Row</v>
      </c>
    </row>
    <row r="754" spans="2:148" hidden="1">
      <c r="C754" s="53" t="str">
        <f>C388</f>
        <v>Spanish Fork Wind 2 p311681 QF</v>
      </c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  <c r="BP754" s="129"/>
      <c r="BQ754" s="129"/>
      <c r="BR754" s="129"/>
      <c r="BS754" s="129"/>
      <c r="BT754" s="129"/>
      <c r="BU754" s="129"/>
      <c r="BV754" s="129"/>
      <c r="BW754" s="129"/>
      <c r="BX754" s="129"/>
      <c r="BY754" s="129"/>
      <c r="BZ754" s="129"/>
      <c r="CA754" s="129"/>
      <c r="CB754" s="129"/>
      <c r="CC754" s="129"/>
      <c r="CD754" s="129"/>
      <c r="CE754" s="129"/>
      <c r="CF754" s="129"/>
      <c r="CG754" s="129"/>
      <c r="CH754" s="129"/>
      <c r="CI754" s="129"/>
      <c r="CJ754" s="129"/>
      <c r="CK754" s="129"/>
      <c r="CL754" s="129"/>
      <c r="CM754" s="129"/>
      <c r="CN754" s="129"/>
      <c r="CO754" s="129"/>
      <c r="CP754" s="129"/>
      <c r="CQ754" s="129"/>
      <c r="CR754" s="129"/>
      <c r="CS754" s="129"/>
      <c r="CT754" s="129"/>
      <c r="CU754" s="129"/>
      <c r="CV754" s="129"/>
      <c r="CW754" s="129"/>
      <c r="CX754" s="129"/>
      <c r="CY754" s="129"/>
      <c r="CZ754" s="129"/>
      <c r="DA754" s="129"/>
      <c r="DB754" s="129"/>
      <c r="DC754" s="129"/>
      <c r="DD754" s="129"/>
      <c r="DE754" s="129"/>
      <c r="DF754" s="129"/>
      <c r="DG754" s="129"/>
      <c r="DH754" s="129"/>
      <c r="DI754" s="129"/>
      <c r="DJ754" s="129"/>
      <c r="DK754" s="129"/>
      <c r="DL754" s="129"/>
      <c r="DM754" s="129"/>
      <c r="DN754" s="129"/>
      <c r="DO754" s="129"/>
      <c r="DP754" s="129"/>
      <c r="DQ754" s="129"/>
      <c r="DR754" s="129"/>
      <c r="DS754" s="129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29"/>
      <c r="ED754" s="129"/>
      <c r="ER754" s="31" t="str">
        <f t="shared" si="206"/>
        <v>Hide Row</v>
      </c>
    </row>
    <row r="755" spans="2:148" hidden="1">
      <c r="C755" s="53" t="str">
        <f>C392</f>
        <v>Threemile Canyon Wind QF p500139</v>
      </c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  <c r="BP755" s="129"/>
      <c r="BQ755" s="129"/>
      <c r="BR755" s="129"/>
      <c r="BS755" s="129"/>
      <c r="BT755" s="129"/>
      <c r="BU755" s="129"/>
      <c r="BV755" s="129"/>
      <c r="BW755" s="129"/>
      <c r="BX755" s="129"/>
      <c r="BY755" s="129"/>
      <c r="BZ755" s="129"/>
      <c r="CA755" s="129"/>
      <c r="CB755" s="129"/>
      <c r="CC755" s="129"/>
      <c r="CD755" s="129"/>
      <c r="CE755" s="129"/>
      <c r="CF755" s="129"/>
      <c r="CG755" s="129"/>
      <c r="CH755" s="129"/>
      <c r="CI755" s="129"/>
      <c r="CJ755" s="129"/>
      <c r="CK755" s="129"/>
      <c r="CL755" s="129"/>
      <c r="CM755" s="129"/>
      <c r="CN755" s="129"/>
      <c r="CO755" s="129"/>
      <c r="CP755" s="129"/>
      <c r="CQ755" s="129"/>
      <c r="CR755" s="129"/>
      <c r="CS755" s="129"/>
      <c r="CT755" s="129"/>
      <c r="CU755" s="129"/>
      <c r="CV755" s="129"/>
      <c r="CW755" s="129"/>
      <c r="CX755" s="129"/>
      <c r="CY755" s="129"/>
      <c r="CZ755" s="129"/>
      <c r="DA755" s="129"/>
      <c r="DB755" s="129"/>
      <c r="DC755" s="129"/>
      <c r="DD755" s="129"/>
      <c r="DE755" s="129"/>
      <c r="DF755" s="129"/>
      <c r="DG755" s="129"/>
      <c r="DH755" s="129"/>
      <c r="DI755" s="129"/>
      <c r="DJ755" s="129"/>
      <c r="DK755" s="129"/>
      <c r="DL755" s="129"/>
      <c r="DM755" s="129"/>
      <c r="DN755" s="129"/>
      <c r="DO755" s="129"/>
      <c r="DP755" s="129"/>
      <c r="DQ755" s="129"/>
      <c r="DR755" s="129"/>
      <c r="DS755" s="129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29"/>
      <c r="ED755" s="129"/>
      <c r="ER755" s="31" t="str">
        <f t="shared" si="206"/>
        <v>Hide Row</v>
      </c>
    </row>
    <row r="756" spans="2:148" hidden="1">
      <c r="C756" s="53" t="str">
        <f>C394</f>
        <v>Utah Pavant Solar I &amp; II QF</v>
      </c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  <c r="BP756" s="129"/>
      <c r="BQ756" s="129"/>
      <c r="BR756" s="129"/>
      <c r="BS756" s="129"/>
      <c r="BT756" s="129"/>
      <c r="BU756" s="129"/>
      <c r="BV756" s="129"/>
      <c r="BW756" s="129"/>
      <c r="BX756" s="129"/>
      <c r="BY756" s="129"/>
      <c r="BZ756" s="129"/>
      <c r="CA756" s="129"/>
      <c r="CB756" s="129"/>
      <c r="CC756" s="129"/>
      <c r="CD756" s="129"/>
      <c r="CE756" s="129"/>
      <c r="CF756" s="129"/>
      <c r="CG756" s="129"/>
      <c r="CH756" s="129"/>
      <c r="CI756" s="129"/>
      <c r="CJ756" s="129"/>
      <c r="CK756" s="129"/>
      <c r="CL756" s="129"/>
      <c r="CM756" s="129"/>
      <c r="CN756" s="129"/>
      <c r="CO756" s="129"/>
      <c r="CP756" s="129"/>
      <c r="CQ756" s="129"/>
      <c r="CR756" s="129"/>
      <c r="CS756" s="129"/>
      <c r="CT756" s="129"/>
      <c r="CU756" s="129"/>
      <c r="CV756" s="129"/>
      <c r="CW756" s="129"/>
      <c r="CX756" s="129"/>
      <c r="CY756" s="129"/>
      <c r="CZ756" s="129"/>
      <c r="DA756" s="129"/>
      <c r="DB756" s="129"/>
      <c r="DC756" s="129"/>
      <c r="DD756" s="129"/>
      <c r="DE756" s="129"/>
      <c r="DF756" s="129"/>
      <c r="DG756" s="129"/>
      <c r="DH756" s="129"/>
      <c r="DI756" s="129"/>
      <c r="DJ756" s="129"/>
      <c r="DK756" s="129"/>
      <c r="DL756" s="129"/>
      <c r="DM756" s="129"/>
      <c r="DN756" s="129"/>
      <c r="DO756" s="129"/>
      <c r="DP756" s="129"/>
      <c r="DQ756" s="129"/>
      <c r="DR756" s="129"/>
      <c r="DS756" s="129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29"/>
      <c r="ED756" s="129"/>
      <c r="ER756" s="31" t="str">
        <f>IF(SUM(E756:EE756)=0,"Hide Row"," - ")</f>
        <v>Hide Row</v>
      </c>
    </row>
    <row r="757" spans="2:148" hidden="1">
      <c r="C757" s="53" t="str">
        <f>C395</f>
        <v>Utah Red Hills Solar QF</v>
      </c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  <c r="BP757" s="129"/>
      <c r="BQ757" s="129"/>
      <c r="BR757" s="129"/>
      <c r="BS757" s="129"/>
      <c r="BT757" s="129"/>
      <c r="BU757" s="129"/>
      <c r="BV757" s="129"/>
      <c r="BW757" s="129"/>
      <c r="BX757" s="129"/>
      <c r="BY757" s="129"/>
      <c r="BZ757" s="129"/>
      <c r="CA757" s="129"/>
      <c r="CB757" s="129"/>
      <c r="CC757" s="129"/>
      <c r="CD757" s="129"/>
      <c r="CE757" s="129"/>
      <c r="CF757" s="129"/>
      <c r="CG757" s="129"/>
      <c r="CH757" s="129"/>
      <c r="CI757" s="129"/>
      <c r="CJ757" s="129"/>
      <c r="CK757" s="129"/>
      <c r="CL757" s="129"/>
      <c r="CM757" s="129"/>
      <c r="CN757" s="129"/>
      <c r="CO757" s="129"/>
      <c r="CP757" s="129"/>
      <c r="CQ757" s="129"/>
      <c r="CR757" s="129"/>
      <c r="CS757" s="129"/>
      <c r="CT757" s="129"/>
      <c r="CU757" s="129"/>
      <c r="CV757" s="129"/>
      <c r="CW757" s="129"/>
      <c r="CX757" s="129"/>
      <c r="CY757" s="129"/>
      <c r="CZ757" s="129"/>
      <c r="DA757" s="129"/>
      <c r="DB757" s="129"/>
      <c r="DC757" s="129"/>
      <c r="DD757" s="129"/>
      <c r="DE757" s="129"/>
      <c r="DF757" s="129"/>
      <c r="DG757" s="129"/>
      <c r="DH757" s="129"/>
      <c r="DI757" s="129"/>
      <c r="DJ757" s="129"/>
      <c r="DK757" s="129"/>
      <c r="DL757" s="129"/>
      <c r="DM757" s="129"/>
      <c r="DN757" s="129"/>
      <c r="DO757" s="129"/>
      <c r="DP757" s="129"/>
      <c r="DQ757" s="129"/>
      <c r="DR757" s="129"/>
      <c r="DS757" s="129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29"/>
      <c r="ED757" s="129"/>
      <c r="ER757" s="31" t="str">
        <f>IF(SUM(E757:EE757)=0,"Hide Row"," - ")</f>
        <v>Hide Row</v>
      </c>
    </row>
    <row r="758" spans="2:148" hidden="1">
      <c r="C758" s="53" t="str">
        <f>C396</f>
        <v>Utah SunEdison Wind QF Projects</v>
      </c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  <c r="BP758" s="129"/>
      <c r="BQ758" s="129"/>
      <c r="BR758" s="129"/>
      <c r="BS758" s="129"/>
      <c r="BT758" s="129"/>
      <c r="BU758" s="129"/>
      <c r="BV758" s="129"/>
      <c r="BW758" s="129"/>
      <c r="BX758" s="129"/>
      <c r="BY758" s="129"/>
      <c r="BZ758" s="129"/>
      <c r="CA758" s="129"/>
      <c r="CB758" s="129"/>
      <c r="CC758" s="129"/>
      <c r="CD758" s="129"/>
      <c r="CE758" s="129"/>
      <c r="CF758" s="129"/>
      <c r="CG758" s="129"/>
      <c r="CH758" s="129"/>
      <c r="CI758" s="129"/>
      <c r="CJ758" s="129"/>
      <c r="CK758" s="129"/>
      <c r="CL758" s="129"/>
      <c r="CM758" s="129"/>
      <c r="CN758" s="129"/>
      <c r="CO758" s="129"/>
      <c r="CP758" s="129"/>
      <c r="CQ758" s="129"/>
      <c r="CR758" s="129"/>
      <c r="CS758" s="129"/>
      <c r="CT758" s="129"/>
      <c r="CU758" s="129"/>
      <c r="CV758" s="129"/>
      <c r="CW758" s="129"/>
      <c r="CX758" s="129"/>
      <c r="CY758" s="129"/>
      <c r="CZ758" s="129"/>
      <c r="DA758" s="129"/>
      <c r="DB758" s="129"/>
      <c r="DC758" s="129"/>
      <c r="DD758" s="129"/>
      <c r="DE758" s="129"/>
      <c r="DF758" s="129"/>
      <c r="DG758" s="129"/>
      <c r="DH758" s="129"/>
      <c r="DI758" s="129"/>
      <c r="DJ758" s="129"/>
      <c r="DK758" s="129"/>
      <c r="DL758" s="129"/>
      <c r="DM758" s="129"/>
      <c r="DN758" s="129"/>
      <c r="DO758" s="129"/>
      <c r="DP758" s="129"/>
      <c r="DQ758" s="129"/>
      <c r="DR758" s="129"/>
      <c r="DS758" s="129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29"/>
      <c r="ED758" s="129"/>
      <c r="ER758" s="31" t="str">
        <f>IF(SUM(E758:EE758)=0,"Hide Row"," - ")</f>
        <v>Hide Row</v>
      </c>
    </row>
    <row r="759" spans="2:148" hidden="1">
      <c r="C759" s="53" t="str">
        <f>C397</f>
        <v>Utah Sch 37 Solar</v>
      </c>
      <c r="E759" s="244"/>
      <c r="F759" s="244"/>
      <c r="G759" s="244"/>
      <c r="H759" s="244"/>
      <c r="I759" s="244"/>
      <c r="J759" s="244"/>
      <c r="K759" s="244"/>
      <c r="L759" s="244"/>
      <c r="M759" s="244"/>
      <c r="N759" s="244"/>
      <c r="O759" s="244"/>
      <c r="P759" s="244"/>
      <c r="Q759" s="244"/>
      <c r="R759" s="244"/>
      <c r="S759" s="244"/>
      <c r="T759" s="244"/>
      <c r="U759" s="244"/>
      <c r="V759" s="244"/>
      <c r="W759" s="244"/>
      <c r="X759" s="244"/>
      <c r="Y759" s="244"/>
      <c r="Z759" s="244"/>
      <c r="AA759" s="244"/>
      <c r="AB759" s="244"/>
      <c r="AC759" s="244"/>
      <c r="AD759" s="244"/>
      <c r="AE759" s="244"/>
      <c r="AF759" s="244"/>
      <c r="AG759" s="244"/>
      <c r="AH759" s="244"/>
      <c r="AI759" s="244"/>
      <c r="AJ759" s="244"/>
      <c r="AK759" s="244"/>
      <c r="AL759" s="244"/>
      <c r="AM759" s="244"/>
      <c r="AN759" s="244"/>
      <c r="AO759" s="244"/>
      <c r="AP759" s="244"/>
      <c r="AQ759" s="244"/>
      <c r="AR759" s="244"/>
      <c r="AS759" s="244"/>
      <c r="AT759" s="244"/>
      <c r="AU759" s="244"/>
      <c r="AV759" s="244"/>
      <c r="AW759" s="244"/>
      <c r="AX759" s="244"/>
      <c r="AY759" s="244"/>
      <c r="AZ759" s="244"/>
      <c r="BA759" s="244"/>
      <c r="BB759" s="244"/>
      <c r="BC759" s="244"/>
      <c r="BD759" s="244"/>
      <c r="BE759" s="244"/>
      <c r="BF759" s="244"/>
      <c r="BG759" s="244"/>
      <c r="BH759" s="244"/>
      <c r="BI759" s="244"/>
      <c r="BJ759" s="244"/>
      <c r="BK759" s="244"/>
      <c r="BL759" s="244"/>
      <c r="BM759" s="244"/>
      <c r="BN759" s="244"/>
      <c r="BO759" s="244"/>
      <c r="BP759" s="244"/>
      <c r="BQ759" s="244"/>
      <c r="BR759" s="244"/>
      <c r="BS759" s="244"/>
      <c r="BT759" s="244"/>
      <c r="BU759" s="244"/>
      <c r="BV759" s="244"/>
      <c r="BW759" s="244"/>
      <c r="BX759" s="244"/>
      <c r="BY759" s="244"/>
      <c r="BZ759" s="244"/>
      <c r="CA759" s="244"/>
      <c r="CB759" s="244"/>
      <c r="CC759" s="244"/>
      <c r="CD759" s="244"/>
      <c r="CE759" s="244"/>
      <c r="CF759" s="244"/>
      <c r="CG759" s="244"/>
      <c r="CH759" s="244"/>
      <c r="CI759" s="244"/>
      <c r="CJ759" s="244"/>
      <c r="CK759" s="244"/>
      <c r="CL759" s="244"/>
      <c r="CM759" s="244"/>
      <c r="CN759" s="244"/>
      <c r="CO759" s="244"/>
      <c r="CP759" s="244"/>
      <c r="CQ759" s="244"/>
      <c r="CR759" s="244"/>
      <c r="CS759" s="244"/>
      <c r="CT759" s="244"/>
      <c r="CU759" s="244"/>
      <c r="CV759" s="244"/>
      <c r="CW759" s="244"/>
      <c r="CX759" s="244"/>
      <c r="CY759" s="244"/>
      <c r="CZ759" s="244"/>
      <c r="DA759" s="145"/>
      <c r="DB759" s="145"/>
      <c r="DC759" s="145"/>
      <c r="DD759" s="145"/>
      <c r="DE759" s="244"/>
      <c r="DF759" s="145"/>
      <c r="DG759" s="145"/>
      <c r="DH759" s="145"/>
      <c r="DI759" s="145"/>
      <c r="DJ759" s="145"/>
      <c r="DK759" s="145"/>
      <c r="DL759" s="145"/>
      <c r="DM759" s="145"/>
      <c r="DN759" s="145"/>
      <c r="DO759" s="145"/>
      <c r="DP759" s="145"/>
      <c r="DQ759" s="145"/>
      <c r="DR759" s="244"/>
      <c r="DS759" s="244"/>
      <c r="DT759" s="244"/>
      <c r="DU759" s="244"/>
      <c r="DV759" s="244"/>
      <c r="DW759" s="244"/>
      <c r="DX759" s="244"/>
      <c r="DY759" s="244"/>
      <c r="DZ759" s="244"/>
      <c r="EA759" s="244"/>
      <c r="EB759" s="244"/>
      <c r="EC759" s="244"/>
      <c r="ED759" s="244"/>
      <c r="ER759" s="31" t="str">
        <f>IF(SUM(E759:EE759)=0,"Hide Row"," - ")</f>
        <v>Hide Row</v>
      </c>
    </row>
    <row r="760" spans="2:148" hidden="1">
      <c r="B760" s="53" t="s">
        <v>6</v>
      </c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  <c r="BP760" s="129"/>
      <c r="BQ760" s="129"/>
      <c r="BR760" s="129"/>
      <c r="BS760" s="129"/>
      <c r="BT760" s="129"/>
      <c r="BU760" s="129"/>
      <c r="BV760" s="129"/>
      <c r="BW760" s="129"/>
      <c r="BX760" s="129"/>
      <c r="BY760" s="129"/>
      <c r="BZ760" s="129"/>
      <c r="CA760" s="129"/>
      <c r="CB760" s="129"/>
      <c r="CC760" s="129"/>
      <c r="CD760" s="129"/>
      <c r="CE760" s="129"/>
      <c r="CF760" s="129"/>
      <c r="CG760" s="129"/>
      <c r="CH760" s="129"/>
      <c r="CI760" s="129"/>
      <c r="CJ760" s="129"/>
      <c r="CK760" s="129"/>
      <c r="CL760" s="129"/>
      <c r="CM760" s="129"/>
      <c r="CN760" s="129"/>
      <c r="CO760" s="129"/>
      <c r="CP760" s="129"/>
      <c r="CQ760" s="129"/>
      <c r="CR760" s="129"/>
      <c r="CS760" s="129"/>
      <c r="CT760" s="129"/>
      <c r="CU760" s="129"/>
      <c r="CV760" s="129"/>
      <c r="CW760" s="129"/>
      <c r="CX760" s="129"/>
      <c r="CY760" s="129"/>
      <c r="CZ760" s="129"/>
      <c r="DA760" s="129"/>
      <c r="DB760" s="129"/>
      <c r="DC760" s="129"/>
      <c r="DD760" s="129"/>
      <c r="DE760" s="129"/>
      <c r="DF760" s="129"/>
      <c r="DG760" s="129"/>
      <c r="DH760" s="129"/>
      <c r="DI760" s="129"/>
      <c r="DJ760" s="129"/>
      <c r="DK760" s="129"/>
      <c r="DL760" s="129"/>
      <c r="DM760" s="129"/>
      <c r="DN760" s="129"/>
      <c r="DO760" s="129"/>
      <c r="DP760" s="129"/>
      <c r="DQ760" s="129"/>
      <c r="DR760" s="129"/>
      <c r="DS760" s="129"/>
      <c r="DT760" s="129"/>
      <c r="DU760" s="129"/>
      <c r="DV760" s="129"/>
      <c r="DW760" s="129"/>
      <c r="DX760" s="129"/>
      <c r="DY760" s="129"/>
      <c r="DZ760" s="129"/>
      <c r="EA760" s="129"/>
      <c r="EB760" s="129"/>
      <c r="EC760" s="129"/>
      <c r="ED760" s="129"/>
    </row>
    <row r="761" spans="2:148" ht="15" hidden="1">
      <c r="B761" s="24"/>
      <c r="C761" s="53" t="s">
        <v>523</v>
      </c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  <c r="Y761" s="245"/>
      <c r="Z761" s="245"/>
      <c r="AA761" s="245"/>
      <c r="AB761" s="245"/>
      <c r="AC761" s="245"/>
      <c r="AD761" s="245"/>
      <c r="AE761" s="245"/>
      <c r="AF761" s="245"/>
      <c r="AG761" s="245"/>
      <c r="AH761" s="245"/>
      <c r="AI761" s="245"/>
      <c r="AJ761" s="245"/>
      <c r="AK761" s="245"/>
      <c r="AL761" s="245"/>
      <c r="AM761" s="245"/>
      <c r="AN761" s="245"/>
      <c r="AO761" s="245"/>
      <c r="AP761" s="245"/>
      <c r="AQ761" s="245"/>
      <c r="AR761" s="245"/>
      <c r="AS761" s="245"/>
      <c r="AT761" s="245"/>
      <c r="AU761" s="245"/>
      <c r="AV761" s="245"/>
      <c r="AW761" s="245"/>
      <c r="AX761" s="245"/>
      <c r="AY761" s="245"/>
      <c r="AZ761" s="245"/>
      <c r="BA761" s="245"/>
      <c r="BB761" s="245"/>
      <c r="BC761" s="245"/>
      <c r="BD761" s="245"/>
      <c r="BE761" s="245"/>
      <c r="BF761" s="245"/>
      <c r="BG761" s="245"/>
      <c r="BH761" s="245"/>
      <c r="BI761" s="245"/>
      <c r="BJ761" s="245"/>
      <c r="BK761" s="245"/>
      <c r="BL761" s="245"/>
      <c r="BM761" s="245"/>
      <c r="BN761" s="245"/>
      <c r="BO761" s="245"/>
      <c r="BP761" s="245"/>
      <c r="BQ761" s="245"/>
      <c r="BR761" s="245"/>
      <c r="BS761" s="245"/>
      <c r="BT761" s="245"/>
      <c r="BU761" s="245"/>
      <c r="BV761" s="245"/>
      <c r="BW761" s="245"/>
      <c r="BX761" s="245"/>
      <c r="BY761" s="245"/>
      <c r="BZ761" s="245"/>
      <c r="CA761" s="245"/>
      <c r="CB761" s="245"/>
      <c r="CC761" s="245"/>
      <c r="CD761" s="245"/>
      <c r="CE761" s="245"/>
      <c r="CF761" s="245"/>
      <c r="CG761" s="245"/>
      <c r="CH761" s="245"/>
      <c r="CI761" s="245"/>
      <c r="CJ761" s="245"/>
      <c r="CK761" s="245"/>
      <c r="CL761" s="245"/>
      <c r="CM761" s="245"/>
      <c r="CN761" s="245"/>
      <c r="CO761" s="245"/>
      <c r="CP761" s="245"/>
      <c r="CQ761" s="245"/>
      <c r="CR761" s="245"/>
      <c r="CS761" s="245"/>
      <c r="CT761" s="245"/>
      <c r="CU761" s="245"/>
      <c r="CV761" s="245"/>
      <c r="CW761" s="245"/>
      <c r="CX761" s="245"/>
      <c r="CY761" s="245"/>
      <c r="CZ761" s="245"/>
      <c r="DA761" s="245"/>
      <c r="DB761" s="245"/>
      <c r="DC761" s="245"/>
      <c r="DD761" s="245"/>
      <c r="DE761" s="245"/>
      <c r="DF761" s="245"/>
      <c r="DG761" s="245"/>
      <c r="DH761" s="245"/>
      <c r="DI761" s="245"/>
      <c r="DJ761" s="245"/>
      <c r="DK761" s="245"/>
      <c r="DL761" s="245"/>
      <c r="DM761" s="245"/>
      <c r="DN761" s="245"/>
      <c r="DO761" s="245"/>
      <c r="DP761" s="245"/>
      <c r="DQ761" s="245"/>
      <c r="DR761" s="245"/>
      <c r="DS761" s="245"/>
      <c r="DT761" s="245"/>
      <c r="DU761" s="245"/>
      <c r="DV761" s="245"/>
      <c r="DW761" s="245"/>
      <c r="DX761" s="245"/>
      <c r="DY761" s="245"/>
      <c r="DZ761" s="245"/>
      <c r="EA761" s="245"/>
      <c r="EB761" s="245"/>
      <c r="EC761" s="245"/>
      <c r="ED761" s="245"/>
    </row>
    <row r="762" spans="2:148" hidden="1">
      <c r="B762" s="24"/>
      <c r="C762" s="53" t="s">
        <v>7</v>
      </c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  <c r="AA762" s="144"/>
      <c r="AB762" s="144"/>
      <c r="AC762" s="144"/>
      <c r="AD762" s="144"/>
      <c r="AE762" s="144"/>
      <c r="AF762" s="144"/>
      <c r="AG762" s="144"/>
      <c r="AH762" s="144"/>
      <c r="AI762" s="144"/>
      <c r="AJ762" s="144"/>
      <c r="AK762" s="144"/>
      <c r="AL762" s="144"/>
      <c r="AM762" s="144"/>
      <c r="AN762" s="144"/>
      <c r="AO762" s="144"/>
      <c r="AP762" s="144"/>
      <c r="AQ762" s="144"/>
      <c r="AR762" s="144"/>
      <c r="AS762" s="144"/>
      <c r="AT762" s="144"/>
      <c r="AU762" s="144"/>
      <c r="AV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  <c r="BG762" s="144"/>
      <c r="BH762" s="144"/>
      <c r="BI762" s="144"/>
      <c r="BJ762" s="144"/>
      <c r="BK762" s="144"/>
      <c r="BL762" s="144"/>
      <c r="BM762" s="144"/>
      <c r="BN762" s="144"/>
      <c r="BO762" s="144"/>
      <c r="BP762" s="144"/>
      <c r="BQ762" s="144"/>
      <c r="BR762" s="144"/>
      <c r="BS762" s="144"/>
      <c r="BT762" s="144"/>
      <c r="BU762" s="144"/>
      <c r="BV762" s="144"/>
      <c r="BW762" s="144"/>
      <c r="BX762" s="144"/>
      <c r="BY762" s="144"/>
      <c r="BZ762" s="144"/>
      <c r="CA762" s="144"/>
      <c r="CB762" s="144"/>
      <c r="CC762" s="144"/>
      <c r="CD762" s="144"/>
      <c r="CE762" s="144"/>
      <c r="CF762" s="144"/>
      <c r="CG762" s="144"/>
      <c r="CH762" s="144"/>
      <c r="CI762" s="144"/>
      <c r="CJ762" s="144"/>
      <c r="CK762" s="144"/>
      <c r="CL762" s="144"/>
      <c r="CM762" s="144"/>
      <c r="CN762" s="144"/>
      <c r="CO762" s="144"/>
      <c r="CP762" s="144"/>
      <c r="CQ762" s="144"/>
      <c r="CR762" s="144"/>
      <c r="CS762" s="144"/>
      <c r="CT762" s="144"/>
      <c r="CU762" s="144"/>
      <c r="CV762" s="144"/>
      <c r="CW762" s="144"/>
      <c r="CX762" s="144"/>
      <c r="CY762" s="144"/>
      <c r="CZ762" s="144"/>
      <c r="DA762" s="144"/>
      <c r="DB762" s="144"/>
      <c r="DC762" s="144"/>
      <c r="DD762" s="144"/>
      <c r="DE762" s="144"/>
      <c r="DF762" s="144"/>
      <c r="DG762" s="144"/>
      <c r="DH762" s="144"/>
      <c r="DI762" s="144"/>
      <c r="DJ762" s="144"/>
      <c r="DK762" s="144"/>
      <c r="DL762" s="144"/>
      <c r="DM762" s="144"/>
      <c r="DN762" s="144"/>
      <c r="DO762" s="144"/>
      <c r="DP762" s="144"/>
      <c r="DQ762" s="144"/>
      <c r="DR762" s="144"/>
      <c r="DS762" s="144"/>
      <c r="DT762" s="144"/>
      <c r="DU762" s="144"/>
      <c r="DV762" s="144"/>
      <c r="DW762" s="144"/>
      <c r="DX762" s="144"/>
      <c r="DY762" s="144"/>
      <c r="DZ762" s="144"/>
      <c r="EA762" s="144"/>
      <c r="EB762" s="144"/>
      <c r="EC762" s="144"/>
      <c r="ED762" s="144"/>
    </row>
    <row r="763" spans="2:148" hidden="1">
      <c r="C763" s="53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  <c r="BP763" s="129"/>
      <c r="BQ763" s="129"/>
      <c r="BR763" s="129"/>
      <c r="BS763" s="129"/>
      <c r="BT763" s="129"/>
      <c r="BU763" s="129"/>
      <c r="BV763" s="129"/>
      <c r="BW763" s="129"/>
      <c r="BX763" s="129"/>
      <c r="BY763" s="129"/>
      <c r="BZ763" s="129"/>
      <c r="CA763" s="129"/>
      <c r="CB763" s="129"/>
      <c r="CC763" s="129"/>
      <c r="CD763" s="129"/>
      <c r="CE763" s="129"/>
      <c r="CF763" s="129"/>
      <c r="CG763" s="129"/>
      <c r="CH763" s="129"/>
      <c r="CI763" s="129"/>
      <c r="CJ763" s="129"/>
      <c r="CK763" s="129"/>
      <c r="CL763" s="129"/>
      <c r="CM763" s="129"/>
      <c r="CN763" s="129"/>
      <c r="CO763" s="129"/>
      <c r="CP763" s="129"/>
      <c r="CQ763" s="129"/>
      <c r="CR763" s="129"/>
      <c r="CS763" s="129"/>
      <c r="CT763" s="129"/>
      <c r="CU763" s="129"/>
      <c r="CV763" s="129"/>
      <c r="CW763" s="129"/>
      <c r="CX763" s="129"/>
      <c r="CY763" s="129"/>
      <c r="CZ763" s="129"/>
      <c r="DA763" s="129"/>
      <c r="DB763" s="129"/>
      <c r="DC763" s="129"/>
      <c r="DD763" s="129"/>
      <c r="DE763" s="129"/>
      <c r="DF763" s="129"/>
      <c r="DG763" s="129"/>
      <c r="DH763" s="129"/>
      <c r="DI763" s="129"/>
      <c r="DJ763" s="129"/>
      <c r="DK763" s="129"/>
      <c r="DL763" s="129"/>
      <c r="DM763" s="129"/>
      <c r="DN763" s="129"/>
      <c r="DO763" s="129"/>
      <c r="DP763" s="129"/>
      <c r="DQ763" s="129"/>
      <c r="DR763" s="129"/>
      <c r="DS763" s="129"/>
      <c r="DT763" s="129"/>
      <c r="DU763" s="129"/>
      <c r="DV763" s="129"/>
      <c r="DW763" s="129"/>
      <c r="DX763" s="129"/>
      <c r="DY763" s="129"/>
      <c r="DZ763" s="129"/>
      <c r="EA763" s="129"/>
      <c r="EB763" s="129"/>
      <c r="EC763" s="129"/>
      <c r="ED763" s="129"/>
    </row>
    <row r="764" spans="2:148" hidden="1">
      <c r="B764" s="22" t="s">
        <v>524</v>
      </c>
      <c r="C764" s="53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  <c r="BP764" s="129"/>
      <c r="BQ764" s="129"/>
      <c r="BR764" s="129"/>
      <c r="BS764" s="129"/>
      <c r="BT764" s="129"/>
      <c r="BU764" s="129"/>
      <c r="BV764" s="129"/>
      <c r="BW764" s="129"/>
      <c r="BX764" s="129"/>
      <c r="BY764" s="129"/>
      <c r="BZ764" s="129"/>
      <c r="CA764" s="129"/>
      <c r="CB764" s="129"/>
      <c r="CC764" s="129"/>
      <c r="CD764" s="129"/>
      <c r="CE764" s="129"/>
      <c r="CF764" s="129"/>
      <c r="CG764" s="129"/>
      <c r="CH764" s="129"/>
      <c r="CI764" s="129"/>
      <c r="CJ764" s="129"/>
      <c r="CK764" s="129"/>
      <c r="CL764" s="129"/>
      <c r="CM764" s="129"/>
      <c r="CN764" s="129"/>
      <c r="CO764" s="129"/>
      <c r="CP764" s="129"/>
      <c r="CQ764" s="129"/>
      <c r="CR764" s="129"/>
      <c r="CS764" s="129"/>
      <c r="CT764" s="129"/>
      <c r="CU764" s="129"/>
      <c r="CV764" s="129"/>
      <c r="CW764" s="129"/>
      <c r="CX764" s="129"/>
      <c r="CY764" s="129"/>
      <c r="CZ764" s="129"/>
      <c r="DA764" s="129"/>
      <c r="DB764" s="129"/>
      <c r="DC764" s="129"/>
      <c r="DD764" s="129"/>
      <c r="DE764" s="129"/>
      <c r="DF764" s="129"/>
      <c r="DG764" s="129"/>
      <c r="DH764" s="129"/>
      <c r="DI764" s="129"/>
      <c r="DJ764" s="129"/>
      <c r="DK764" s="129"/>
      <c r="DL764" s="129"/>
      <c r="DM764" s="129"/>
      <c r="DN764" s="129"/>
      <c r="DO764" s="129"/>
      <c r="DP764" s="129"/>
      <c r="DQ764" s="129"/>
      <c r="DR764" s="129"/>
      <c r="DS764" s="129"/>
      <c r="DT764" s="129"/>
      <c r="DU764" s="129"/>
      <c r="DV764" s="129"/>
      <c r="DW764" s="129"/>
      <c r="DX764" s="129"/>
      <c r="DY764" s="129"/>
      <c r="DZ764" s="129"/>
      <c r="EA764" s="129"/>
      <c r="EB764" s="129"/>
      <c r="EC764" s="129"/>
      <c r="ED764" s="129"/>
      <c r="ER764" s="57"/>
    </row>
    <row r="765" spans="2:148" hidden="1">
      <c r="B765" s="24"/>
      <c r="C765" s="53" t="str">
        <f>IF(ISNUMBER(EJ343),EK343,"Not Used")</f>
        <v>Not Used</v>
      </c>
      <c r="E765" s="145"/>
      <c r="F765" s="145"/>
      <c r="G765" s="145"/>
      <c r="H765" s="145"/>
      <c r="I765" s="145"/>
      <c r="J765" s="145"/>
      <c r="K765" s="145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  <c r="BJ765" s="145"/>
      <c r="BK765" s="145"/>
      <c r="BL765" s="145"/>
      <c r="BM765" s="145"/>
      <c r="BN765" s="145"/>
      <c r="BO765" s="145"/>
      <c r="BP765" s="145"/>
      <c r="BQ765" s="145"/>
      <c r="BR765" s="145"/>
      <c r="BS765" s="145"/>
      <c r="BT765" s="145"/>
      <c r="BU765" s="145"/>
      <c r="BV765" s="145"/>
      <c r="BW765" s="145"/>
      <c r="BX765" s="145"/>
      <c r="BY765" s="145"/>
      <c r="BZ765" s="145"/>
      <c r="CA765" s="145"/>
      <c r="CB765" s="145"/>
      <c r="CC765" s="145"/>
      <c r="CD765" s="145"/>
      <c r="CE765" s="145"/>
      <c r="CF765" s="145"/>
      <c r="CG765" s="145"/>
      <c r="CH765" s="145"/>
      <c r="CI765" s="145"/>
      <c r="CJ765" s="145"/>
      <c r="CK765" s="145"/>
      <c r="CL765" s="145"/>
      <c r="CM765" s="145"/>
      <c r="CN765" s="145"/>
      <c r="CO765" s="145"/>
      <c r="CP765" s="145"/>
      <c r="CQ765" s="145"/>
      <c r="CR765" s="145"/>
      <c r="CS765" s="145"/>
      <c r="CT765" s="145"/>
      <c r="CU765" s="145"/>
      <c r="CV765" s="145"/>
      <c r="CW765" s="145"/>
      <c r="CX765" s="145"/>
      <c r="CY765" s="145"/>
      <c r="CZ765" s="145"/>
      <c r="DA765" s="145"/>
      <c r="DB765" s="145"/>
      <c r="DC765" s="145"/>
      <c r="DD765" s="145"/>
      <c r="DE765" s="145"/>
      <c r="DF765" s="145"/>
      <c r="DG765" s="145"/>
      <c r="DH765" s="145"/>
      <c r="DI765" s="145"/>
      <c r="DJ765" s="145"/>
      <c r="DK765" s="145"/>
      <c r="DL765" s="145"/>
      <c r="DM765" s="145"/>
      <c r="DN765" s="145"/>
      <c r="DO765" s="145"/>
      <c r="DP765" s="145"/>
      <c r="DQ765" s="145"/>
      <c r="DR765" s="145"/>
      <c r="DS765" s="145"/>
      <c r="DT765" s="145"/>
      <c r="DU765" s="145"/>
      <c r="DV765" s="145"/>
      <c r="DW765" s="145"/>
      <c r="DX765" s="145"/>
      <c r="DY765" s="145"/>
      <c r="DZ765" s="145"/>
      <c r="EA765" s="145"/>
      <c r="EB765" s="145"/>
      <c r="EC765" s="145"/>
      <c r="ED765" s="145"/>
      <c r="ER765" s="31" t="str">
        <f>IF(SUM(E765:EE765)=0,"Hide Row"," - ")</f>
        <v>Hide Row</v>
      </c>
    </row>
    <row r="766" spans="2:148" hidden="1">
      <c r="B766" s="22" t="s">
        <v>525</v>
      </c>
      <c r="C766" s="53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  <c r="BP766" s="129"/>
      <c r="BQ766" s="129"/>
      <c r="BR766" s="129"/>
      <c r="BS766" s="129"/>
      <c r="BT766" s="129"/>
      <c r="BU766" s="129"/>
      <c r="BV766" s="129"/>
      <c r="BW766" s="129"/>
      <c r="BX766" s="129"/>
      <c r="BY766" s="129"/>
      <c r="BZ766" s="129"/>
      <c r="CA766" s="129"/>
      <c r="CB766" s="129"/>
      <c r="CC766" s="129"/>
      <c r="CD766" s="129"/>
      <c r="CE766" s="129"/>
      <c r="CF766" s="129"/>
      <c r="CG766" s="129"/>
      <c r="CH766" s="129"/>
      <c r="CI766" s="129"/>
      <c r="CJ766" s="129"/>
      <c r="CK766" s="129"/>
      <c r="CL766" s="129"/>
      <c r="CM766" s="129"/>
      <c r="CN766" s="129"/>
      <c r="CO766" s="129"/>
      <c r="CP766" s="129"/>
      <c r="CQ766" s="129"/>
      <c r="CR766" s="129"/>
      <c r="CS766" s="129"/>
      <c r="CT766" s="129"/>
      <c r="CU766" s="129"/>
      <c r="CV766" s="129"/>
      <c r="CW766" s="129"/>
      <c r="CX766" s="129"/>
      <c r="CY766" s="129"/>
      <c r="CZ766" s="129"/>
      <c r="DA766" s="129"/>
      <c r="DB766" s="129"/>
      <c r="DC766" s="129"/>
      <c r="DD766" s="129"/>
      <c r="DE766" s="129"/>
      <c r="DF766" s="129"/>
      <c r="DG766" s="129"/>
      <c r="DH766" s="129"/>
      <c r="DI766" s="129"/>
      <c r="DJ766" s="129"/>
      <c r="DK766" s="129"/>
      <c r="DL766" s="129"/>
      <c r="DM766" s="129"/>
      <c r="DN766" s="129"/>
      <c r="DO766" s="129"/>
      <c r="DP766" s="129"/>
      <c r="DQ766" s="129"/>
      <c r="DR766" s="129"/>
      <c r="DS766" s="129"/>
      <c r="DT766" s="129"/>
      <c r="DU766" s="129"/>
      <c r="DV766" s="129"/>
      <c r="DW766" s="129"/>
      <c r="DX766" s="129"/>
      <c r="DY766" s="129"/>
      <c r="DZ766" s="129"/>
      <c r="EA766" s="129"/>
      <c r="EB766" s="129"/>
      <c r="EC766" s="129"/>
      <c r="ED766" s="129"/>
      <c r="ER766" s="31" t="str">
        <f>IF(SUM(E767:EE768)=0,"Hide Row"," - ")</f>
        <v>Hide Row</v>
      </c>
    </row>
    <row r="767" spans="2:148" hidden="1">
      <c r="C767" s="53" t="str">
        <f t="shared" ref="C767:C773" si="209">C345</f>
        <v>Potential QFs  - BPA NITS</v>
      </c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  <c r="BP767" s="129"/>
      <c r="BQ767" s="129"/>
      <c r="BR767" s="129"/>
      <c r="BS767" s="129"/>
      <c r="BT767" s="129"/>
      <c r="BU767" s="129"/>
      <c r="BV767" s="129"/>
      <c r="BW767" s="129"/>
      <c r="BX767" s="129"/>
      <c r="BY767" s="129"/>
      <c r="BZ767" s="129"/>
      <c r="CA767" s="129"/>
      <c r="CB767" s="129"/>
      <c r="CC767" s="129"/>
      <c r="CD767" s="129"/>
      <c r="CE767" s="129"/>
      <c r="CF767" s="129"/>
      <c r="CG767" s="129"/>
      <c r="CH767" s="129"/>
      <c r="CI767" s="129"/>
      <c r="CJ767" s="129"/>
      <c r="CK767" s="129"/>
      <c r="CL767" s="129"/>
      <c r="CM767" s="129"/>
      <c r="CN767" s="129"/>
      <c r="CO767" s="129"/>
      <c r="CP767" s="129"/>
      <c r="CQ767" s="129"/>
      <c r="CR767" s="129"/>
      <c r="CS767" s="129"/>
      <c r="CT767" s="129"/>
      <c r="CU767" s="129"/>
      <c r="CV767" s="129"/>
      <c r="CW767" s="129"/>
      <c r="CX767" s="129"/>
      <c r="CY767" s="129"/>
      <c r="CZ767" s="129"/>
      <c r="DA767" s="129"/>
      <c r="DB767" s="129"/>
      <c r="DC767" s="129"/>
      <c r="DD767" s="129"/>
      <c r="DE767" s="129"/>
      <c r="DF767" s="129"/>
      <c r="DG767" s="129"/>
      <c r="DH767" s="129"/>
      <c r="DI767" s="129"/>
      <c r="DJ767" s="129"/>
      <c r="DK767" s="129"/>
      <c r="DL767" s="129"/>
      <c r="DM767" s="129"/>
      <c r="DN767" s="129"/>
      <c r="DO767" s="129"/>
      <c r="DP767" s="129"/>
      <c r="DQ767" s="129"/>
      <c r="DR767" s="129"/>
      <c r="DS767" s="129"/>
      <c r="DT767" s="129"/>
      <c r="DU767" s="129"/>
      <c r="DV767" s="129"/>
      <c r="DW767" s="129"/>
      <c r="DX767" s="129"/>
      <c r="DY767" s="129"/>
      <c r="DZ767" s="129"/>
      <c r="EA767" s="129"/>
      <c r="EB767" s="129"/>
      <c r="EC767" s="129"/>
      <c r="ED767" s="129"/>
      <c r="ER767" s="31" t="str">
        <f t="shared" ref="ER767:ER773" si="210">IF(SUM(E767:EE767)=0,"Hide Row"," - ")</f>
        <v>Hide Row</v>
      </c>
    </row>
    <row r="768" spans="2:148" hidden="1">
      <c r="C768" s="53" t="str">
        <f t="shared" si="209"/>
        <v>Potential QFs  - Central Oregon</v>
      </c>
      <c r="E768" s="145"/>
      <c r="F768" s="145"/>
      <c r="G768" s="145"/>
      <c r="H768" s="145"/>
      <c r="I768" s="145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  <c r="BJ768" s="145"/>
      <c r="BK768" s="145"/>
      <c r="BL768" s="145"/>
      <c r="BM768" s="145"/>
      <c r="BN768" s="145"/>
      <c r="BO768" s="145"/>
      <c r="BP768" s="145"/>
      <c r="BQ768" s="145"/>
      <c r="BR768" s="145"/>
      <c r="BS768" s="145"/>
      <c r="BT768" s="145"/>
      <c r="BU768" s="145"/>
      <c r="BV768" s="145"/>
      <c r="BW768" s="145"/>
      <c r="BX768" s="145"/>
      <c r="BY768" s="145"/>
      <c r="BZ768" s="145"/>
      <c r="CA768" s="145"/>
      <c r="CB768" s="145"/>
      <c r="CC768" s="145"/>
      <c r="CD768" s="145"/>
      <c r="CE768" s="145"/>
      <c r="CF768" s="145"/>
      <c r="CG768" s="145"/>
      <c r="CH768" s="145"/>
      <c r="CI768" s="145"/>
      <c r="CJ768" s="145"/>
      <c r="CK768" s="145"/>
      <c r="CL768" s="145"/>
      <c r="CM768" s="145"/>
      <c r="CN768" s="145"/>
      <c r="CO768" s="145"/>
      <c r="CP768" s="145"/>
      <c r="CQ768" s="145"/>
      <c r="CR768" s="145"/>
      <c r="CS768" s="145"/>
      <c r="CT768" s="145"/>
      <c r="CU768" s="145"/>
      <c r="CV768" s="145"/>
      <c r="CW768" s="145"/>
      <c r="CX768" s="145"/>
      <c r="CY768" s="145"/>
      <c r="CZ768" s="145"/>
      <c r="DA768" s="145"/>
      <c r="DB768" s="145"/>
      <c r="DC768" s="145"/>
      <c r="DD768" s="145"/>
      <c r="DE768" s="145"/>
      <c r="DF768" s="145"/>
      <c r="DG768" s="145"/>
      <c r="DH768" s="145"/>
      <c r="DI768" s="145"/>
      <c r="DJ768" s="145"/>
      <c r="DK768" s="145"/>
      <c r="DL768" s="145"/>
      <c r="DM768" s="145"/>
      <c r="DN768" s="145"/>
      <c r="DO768" s="145"/>
      <c r="DP768" s="145"/>
      <c r="DQ768" s="145"/>
      <c r="DR768" s="145"/>
      <c r="DS768" s="244"/>
      <c r="DT768" s="244"/>
      <c r="DU768" s="244"/>
      <c r="DV768" s="244"/>
      <c r="DW768" s="244"/>
      <c r="DX768" s="244"/>
      <c r="DY768" s="244"/>
      <c r="DZ768" s="244"/>
      <c r="EA768" s="244"/>
      <c r="EB768" s="244"/>
      <c r="EC768" s="244"/>
      <c r="ED768" s="244"/>
      <c r="ER768" s="31" t="str">
        <f t="shared" si="210"/>
        <v>Hide Row</v>
      </c>
    </row>
    <row r="769" spans="2:148" hidden="1">
      <c r="C769" s="53" t="str">
        <f t="shared" si="209"/>
        <v>Potential QFs  - Clover</v>
      </c>
      <c r="E769" s="145"/>
      <c r="F769" s="145"/>
      <c r="G769" s="145"/>
      <c r="H769" s="145"/>
      <c r="I769" s="145"/>
      <c r="J769" s="145"/>
      <c r="K769" s="145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  <c r="BJ769" s="145"/>
      <c r="BK769" s="145"/>
      <c r="BL769" s="145"/>
      <c r="BM769" s="145"/>
      <c r="BN769" s="145"/>
      <c r="BO769" s="145"/>
      <c r="BP769" s="145"/>
      <c r="BQ769" s="145"/>
      <c r="BR769" s="145"/>
      <c r="BS769" s="145"/>
      <c r="BT769" s="145"/>
      <c r="BU769" s="145"/>
      <c r="BV769" s="145"/>
      <c r="BW769" s="145"/>
      <c r="BX769" s="145"/>
      <c r="BY769" s="145"/>
      <c r="BZ769" s="145"/>
      <c r="CA769" s="145"/>
      <c r="CB769" s="145"/>
      <c r="CC769" s="145"/>
      <c r="CD769" s="145"/>
      <c r="CE769" s="145"/>
      <c r="CF769" s="145"/>
      <c r="CG769" s="145"/>
      <c r="CH769" s="145"/>
      <c r="CI769" s="145"/>
      <c r="CJ769" s="145"/>
      <c r="CK769" s="145"/>
      <c r="CL769" s="145"/>
      <c r="CM769" s="145"/>
      <c r="CN769" s="145"/>
      <c r="CO769" s="145"/>
      <c r="CP769" s="145"/>
      <c r="CQ769" s="145"/>
      <c r="CR769" s="145"/>
      <c r="CS769" s="145"/>
      <c r="CT769" s="145"/>
      <c r="CU769" s="145"/>
      <c r="CV769" s="145"/>
      <c r="CW769" s="145"/>
      <c r="CX769" s="145"/>
      <c r="CY769" s="145"/>
      <c r="CZ769" s="145"/>
      <c r="DA769" s="145"/>
      <c r="DB769" s="145"/>
      <c r="DC769" s="145"/>
      <c r="DD769" s="145"/>
      <c r="DE769" s="145"/>
      <c r="DF769" s="145"/>
      <c r="DG769" s="145"/>
      <c r="DH769" s="145"/>
      <c r="DI769" s="145"/>
      <c r="DJ769" s="145"/>
      <c r="DK769" s="145"/>
      <c r="DL769" s="145"/>
      <c r="DM769" s="145"/>
      <c r="DN769" s="145"/>
      <c r="DO769" s="145"/>
      <c r="DP769" s="145"/>
      <c r="DQ769" s="145"/>
      <c r="DR769" s="145"/>
      <c r="DS769" s="244"/>
      <c r="DT769" s="244"/>
      <c r="DU769" s="244"/>
      <c r="DV769" s="244"/>
      <c r="DW769" s="244"/>
      <c r="DX769" s="244"/>
      <c r="DY769" s="244"/>
      <c r="DZ769" s="244"/>
      <c r="EA769" s="244"/>
      <c r="EB769" s="244"/>
      <c r="EC769" s="244"/>
      <c r="ED769" s="244"/>
      <c r="ER769" s="31" t="str">
        <f t="shared" si="210"/>
        <v>Hide Row</v>
      </c>
    </row>
    <row r="770" spans="2:148" hidden="1">
      <c r="C770" s="53" t="str">
        <f t="shared" si="209"/>
        <v>Potential QFs  - Goshen</v>
      </c>
      <c r="E770" s="145"/>
      <c r="F770" s="145"/>
      <c r="G770" s="145"/>
      <c r="H770" s="145"/>
      <c r="I770" s="145"/>
      <c r="J770" s="145"/>
      <c r="K770" s="145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  <c r="BJ770" s="145"/>
      <c r="BK770" s="145"/>
      <c r="BL770" s="145"/>
      <c r="BM770" s="145"/>
      <c r="BN770" s="145"/>
      <c r="BO770" s="145"/>
      <c r="BP770" s="145"/>
      <c r="BQ770" s="145"/>
      <c r="BR770" s="145"/>
      <c r="BS770" s="145"/>
      <c r="BT770" s="145"/>
      <c r="BU770" s="145"/>
      <c r="BV770" s="145"/>
      <c r="BW770" s="145"/>
      <c r="BX770" s="145"/>
      <c r="BY770" s="145"/>
      <c r="BZ770" s="145"/>
      <c r="CA770" s="145"/>
      <c r="CB770" s="145"/>
      <c r="CC770" s="145"/>
      <c r="CD770" s="145"/>
      <c r="CE770" s="145"/>
      <c r="CF770" s="145"/>
      <c r="CG770" s="145"/>
      <c r="CH770" s="145"/>
      <c r="CI770" s="145"/>
      <c r="CJ770" s="145"/>
      <c r="CK770" s="145"/>
      <c r="CL770" s="145"/>
      <c r="CM770" s="145"/>
      <c r="CN770" s="145"/>
      <c r="CO770" s="145"/>
      <c r="CP770" s="145"/>
      <c r="CQ770" s="145"/>
      <c r="CR770" s="145"/>
      <c r="CS770" s="145"/>
      <c r="CT770" s="145"/>
      <c r="CU770" s="145"/>
      <c r="CV770" s="145"/>
      <c r="CW770" s="145"/>
      <c r="CX770" s="145"/>
      <c r="CY770" s="145"/>
      <c r="CZ770" s="145"/>
      <c r="DA770" s="145"/>
      <c r="DB770" s="145"/>
      <c r="DC770" s="145"/>
      <c r="DD770" s="145"/>
      <c r="DE770" s="145"/>
      <c r="DF770" s="145"/>
      <c r="DG770" s="145"/>
      <c r="DH770" s="145"/>
      <c r="DI770" s="145"/>
      <c r="DJ770" s="145"/>
      <c r="DK770" s="145"/>
      <c r="DL770" s="145"/>
      <c r="DM770" s="145"/>
      <c r="DN770" s="145"/>
      <c r="DO770" s="145"/>
      <c r="DP770" s="145"/>
      <c r="DQ770" s="145"/>
      <c r="DR770" s="145"/>
      <c r="DS770" s="244"/>
      <c r="DT770" s="244"/>
      <c r="DU770" s="244"/>
      <c r="DV770" s="244"/>
      <c r="DW770" s="244"/>
      <c r="DX770" s="244"/>
      <c r="DY770" s="244"/>
      <c r="DZ770" s="244"/>
      <c r="EA770" s="244"/>
      <c r="EB770" s="244"/>
      <c r="EC770" s="244"/>
      <c r="ED770" s="244"/>
      <c r="ER770" s="31" t="str">
        <f t="shared" si="210"/>
        <v>Hide Row</v>
      </c>
    </row>
    <row r="771" spans="2:148" hidden="1">
      <c r="C771" s="53" t="str">
        <f t="shared" si="209"/>
        <v>Potential QFs  - Utah North</v>
      </c>
      <c r="E771" s="145"/>
      <c r="F771" s="145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  <c r="BJ771" s="145"/>
      <c r="BK771" s="145"/>
      <c r="BL771" s="145"/>
      <c r="BM771" s="145"/>
      <c r="BN771" s="145"/>
      <c r="BO771" s="145"/>
      <c r="BP771" s="145"/>
      <c r="BQ771" s="145"/>
      <c r="BR771" s="145"/>
      <c r="BS771" s="145"/>
      <c r="BT771" s="145"/>
      <c r="BU771" s="145"/>
      <c r="BV771" s="145"/>
      <c r="BW771" s="145"/>
      <c r="BX771" s="145"/>
      <c r="BY771" s="145"/>
      <c r="BZ771" s="145"/>
      <c r="CA771" s="145"/>
      <c r="CB771" s="145"/>
      <c r="CC771" s="145"/>
      <c r="CD771" s="145"/>
      <c r="CE771" s="145"/>
      <c r="CF771" s="145"/>
      <c r="CG771" s="145"/>
      <c r="CH771" s="145"/>
      <c r="CI771" s="145"/>
      <c r="CJ771" s="145"/>
      <c r="CK771" s="145"/>
      <c r="CL771" s="145"/>
      <c r="CM771" s="145"/>
      <c r="CN771" s="145"/>
      <c r="CO771" s="145"/>
      <c r="CP771" s="145"/>
      <c r="CQ771" s="145"/>
      <c r="CR771" s="145"/>
      <c r="CS771" s="145"/>
      <c r="CT771" s="145"/>
      <c r="CU771" s="145"/>
      <c r="CV771" s="145"/>
      <c r="CW771" s="145"/>
      <c r="CX771" s="145"/>
      <c r="CY771" s="145"/>
      <c r="CZ771" s="145"/>
      <c r="DA771" s="145"/>
      <c r="DB771" s="145"/>
      <c r="DC771" s="145"/>
      <c r="DD771" s="145"/>
      <c r="DE771" s="145"/>
      <c r="DF771" s="145"/>
      <c r="DG771" s="145"/>
      <c r="DH771" s="145"/>
      <c r="DI771" s="145"/>
      <c r="DJ771" s="145"/>
      <c r="DK771" s="145"/>
      <c r="DL771" s="145"/>
      <c r="DM771" s="145"/>
      <c r="DN771" s="145"/>
      <c r="DO771" s="145"/>
      <c r="DP771" s="145"/>
      <c r="DQ771" s="145"/>
      <c r="DR771" s="145"/>
      <c r="DS771" s="244"/>
      <c r="DT771" s="244"/>
      <c r="DU771" s="244"/>
      <c r="DV771" s="244"/>
      <c r="DW771" s="244"/>
      <c r="DX771" s="244"/>
      <c r="DY771" s="244"/>
      <c r="DZ771" s="244"/>
      <c r="EA771" s="244"/>
      <c r="EB771" s="244"/>
      <c r="EC771" s="244"/>
      <c r="ED771" s="244"/>
      <c r="ER771" s="31" t="str">
        <f>IF(SUM(E771:EE771)=0,"Hide Row"," - ")</f>
        <v>Hide Row</v>
      </c>
    </row>
    <row r="772" spans="2:148" hidden="1">
      <c r="C772" s="53" t="str">
        <f t="shared" si="209"/>
        <v>Potential QFs  - Utah South</v>
      </c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  <c r="BJ772" s="145"/>
      <c r="BK772" s="145"/>
      <c r="BL772" s="145"/>
      <c r="BM772" s="145"/>
      <c r="BN772" s="145"/>
      <c r="BO772" s="145"/>
      <c r="BP772" s="145"/>
      <c r="BQ772" s="145"/>
      <c r="BR772" s="145"/>
      <c r="BS772" s="145"/>
      <c r="BT772" s="145"/>
      <c r="BU772" s="145"/>
      <c r="BV772" s="145"/>
      <c r="BW772" s="145"/>
      <c r="BX772" s="145"/>
      <c r="BY772" s="145"/>
      <c r="BZ772" s="145"/>
      <c r="CA772" s="145"/>
      <c r="CB772" s="145"/>
      <c r="CC772" s="145"/>
      <c r="CD772" s="145"/>
      <c r="CE772" s="145"/>
      <c r="CF772" s="145"/>
      <c r="CG772" s="145"/>
      <c r="CH772" s="145"/>
      <c r="CI772" s="145"/>
      <c r="CJ772" s="145"/>
      <c r="CK772" s="145"/>
      <c r="CL772" s="145"/>
      <c r="CM772" s="145"/>
      <c r="CN772" s="145"/>
      <c r="CO772" s="145"/>
      <c r="CP772" s="145"/>
      <c r="CQ772" s="145"/>
      <c r="CR772" s="145"/>
      <c r="CS772" s="145"/>
      <c r="CT772" s="145"/>
      <c r="CU772" s="145"/>
      <c r="CV772" s="145"/>
      <c r="CW772" s="145"/>
      <c r="CX772" s="145"/>
      <c r="CY772" s="145"/>
      <c r="CZ772" s="145"/>
      <c r="DA772" s="145"/>
      <c r="DB772" s="145"/>
      <c r="DC772" s="145"/>
      <c r="DD772" s="145"/>
      <c r="DE772" s="145"/>
      <c r="DF772" s="145"/>
      <c r="DG772" s="145"/>
      <c r="DH772" s="145"/>
      <c r="DI772" s="145"/>
      <c r="DJ772" s="145"/>
      <c r="DK772" s="145"/>
      <c r="DL772" s="145"/>
      <c r="DM772" s="145"/>
      <c r="DN772" s="145"/>
      <c r="DO772" s="145"/>
      <c r="DP772" s="145"/>
      <c r="DQ772" s="145"/>
      <c r="DR772" s="145"/>
      <c r="DS772" s="244"/>
      <c r="DT772" s="244"/>
      <c r="DU772" s="244"/>
      <c r="DV772" s="244"/>
      <c r="DW772" s="244"/>
      <c r="DX772" s="244"/>
      <c r="DY772" s="244"/>
      <c r="DZ772" s="244"/>
      <c r="EA772" s="244"/>
      <c r="EB772" s="244"/>
      <c r="EC772" s="244"/>
      <c r="ED772" s="244"/>
      <c r="ER772" s="31" t="str">
        <f t="shared" si="210"/>
        <v>Hide Row</v>
      </c>
    </row>
    <row r="773" spans="2:148" hidden="1">
      <c r="C773" s="53" t="str">
        <f t="shared" si="209"/>
        <v>Potential QFs  - West Main</v>
      </c>
      <c r="E773" s="145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  <c r="BJ773" s="145"/>
      <c r="BK773" s="145"/>
      <c r="BL773" s="145"/>
      <c r="BM773" s="145"/>
      <c r="BN773" s="145"/>
      <c r="BO773" s="145"/>
      <c r="BP773" s="145"/>
      <c r="BQ773" s="145"/>
      <c r="BR773" s="145"/>
      <c r="BS773" s="145"/>
      <c r="BT773" s="145"/>
      <c r="BU773" s="145"/>
      <c r="BV773" s="145"/>
      <c r="BW773" s="145"/>
      <c r="BX773" s="145"/>
      <c r="BY773" s="145"/>
      <c r="BZ773" s="145"/>
      <c r="CA773" s="145"/>
      <c r="CB773" s="145"/>
      <c r="CC773" s="145"/>
      <c r="CD773" s="145"/>
      <c r="CE773" s="145"/>
      <c r="CF773" s="145"/>
      <c r="CG773" s="145"/>
      <c r="CH773" s="145"/>
      <c r="CI773" s="145"/>
      <c r="CJ773" s="145"/>
      <c r="CK773" s="145"/>
      <c r="CL773" s="145"/>
      <c r="CM773" s="145"/>
      <c r="CN773" s="145"/>
      <c r="CO773" s="145"/>
      <c r="CP773" s="145"/>
      <c r="CQ773" s="145"/>
      <c r="CR773" s="145"/>
      <c r="CS773" s="145"/>
      <c r="CT773" s="145"/>
      <c r="CU773" s="145"/>
      <c r="CV773" s="145"/>
      <c r="CW773" s="145"/>
      <c r="CX773" s="145"/>
      <c r="CY773" s="145"/>
      <c r="CZ773" s="145"/>
      <c r="DA773" s="145"/>
      <c r="DB773" s="145"/>
      <c r="DC773" s="145"/>
      <c r="DD773" s="145"/>
      <c r="DE773" s="145"/>
      <c r="DF773" s="145"/>
      <c r="DG773" s="145"/>
      <c r="DH773" s="145"/>
      <c r="DI773" s="145"/>
      <c r="DJ773" s="145"/>
      <c r="DK773" s="145"/>
      <c r="DL773" s="145"/>
      <c r="DM773" s="145"/>
      <c r="DN773" s="145"/>
      <c r="DO773" s="145"/>
      <c r="DP773" s="145"/>
      <c r="DQ773" s="145"/>
      <c r="DR773" s="145"/>
      <c r="DS773" s="244"/>
      <c r="DT773" s="244"/>
      <c r="DU773" s="244"/>
      <c r="DV773" s="244"/>
      <c r="DW773" s="244"/>
      <c r="DX773" s="244"/>
      <c r="DY773" s="244"/>
      <c r="DZ773" s="244"/>
      <c r="EA773" s="244"/>
      <c r="EB773" s="244"/>
      <c r="EC773" s="244"/>
      <c r="ED773" s="244"/>
      <c r="ER773" s="31" t="str">
        <f t="shared" si="210"/>
        <v>Hide Row</v>
      </c>
    </row>
    <row r="774" spans="2:148" ht="15" hidden="1">
      <c r="B774" s="53" t="s">
        <v>526</v>
      </c>
      <c r="C774" s="24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/>
      <c r="AH774" s="135"/>
      <c r="AI774" s="135"/>
      <c r="AJ774" s="135"/>
      <c r="AK774" s="135"/>
      <c r="AL774" s="135"/>
      <c r="AM774" s="135"/>
      <c r="AN774" s="135"/>
      <c r="AO774" s="135"/>
      <c r="AP774" s="135"/>
      <c r="AQ774" s="135"/>
      <c r="AR774" s="135"/>
      <c r="AS774" s="135"/>
      <c r="AT774" s="135"/>
      <c r="AU774" s="135"/>
      <c r="AV774" s="135"/>
      <c r="AW774" s="135"/>
      <c r="AX774" s="135"/>
      <c r="AY774" s="135"/>
      <c r="AZ774" s="135"/>
      <c r="BA774" s="135"/>
      <c r="BB774" s="135"/>
      <c r="BC774" s="135"/>
      <c r="BD774" s="135"/>
      <c r="BE774" s="135"/>
      <c r="BF774" s="135"/>
      <c r="BG774" s="135"/>
      <c r="BH774" s="135"/>
      <c r="BI774" s="135"/>
      <c r="BJ774" s="135"/>
      <c r="BK774" s="135"/>
      <c r="BL774" s="135"/>
      <c r="BM774" s="135"/>
      <c r="BN774" s="135"/>
      <c r="BO774" s="135"/>
      <c r="BP774" s="135"/>
      <c r="BQ774" s="135"/>
      <c r="BR774" s="135"/>
      <c r="BS774" s="135"/>
      <c r="BT774" s="135"/>
      <c r="BU774" s="135"/>
      <c r="BV774" s="135"/>
      <c r="BW774" s="135"/>
      <c r="BX774" s="135"/>
      <c r="BY774" s="135"/>
      <c r="BZ774" s="135"/>
      <c r="CA774" s="135"/>
      <c r="CB774" s="135"/>
      <c r="CC774" s="135"/>
      <c r="CD774" s="135"/>
      <c r="CE774" s="135"/>
      <c r="CF774" s="135"/>
      <c r="CG774" s="135"/>
      <c r="CH774" s="135"/>
      <c r="CI774" s="135"/>
      <c r="CJ774" s="135"/>
      <c r="CK774" s="135"/>
      <c r="CL774" s="135"/>
      <c r="CM774" s="135"/>
      <c r="CN774" s="135"/>
      <c r="CO774" s="135"/>
      <c r="CP774" s="135"/>
      <c r="CQ774" s="135"/>
      <c r="CR774" s="135"/>
      <c r="CS774" s="135"/>
      <c r="CT774" s="135"/>
      <c r="CU774" s="135"/>
      <c r="CV774" s="135"/>
      <c r="CW774" s="135"/>
      <c r="CX774" s="135"/>
      <c r="CY774" s="135"/>
      <c r="CZ774" s="135"/>
      <c r="DA774" s="135"/>
      <c r="DB774" s="135"/>
      <c r="DC774" s="135"/>
      <c r="DD774" s="135"/>
      <c r="DE774" s="135"/>
      <c r="DF774" s="135"/>
      <c r="DG774" s="135"/>
      <c r="DH774" s="135"/>
      <c r="DI774" s="135"/>
      <c r="DJ774" s="135"/>
      <c r="DK774" s="135"/>
      <c r="DL774" s="135"/>
      <c r="DM774" s="135"/>
      <c r="DN774" s="135"/>
      <c r="DO774" s="135"/>
      <c r="DP774" s="135"/>
      <c r="DQ774" s="135"/>
      <c r="DR774" s="135"/>
      <c r="DS774" s="135"/>
      <c r="DT774" s="135"/>
      <c r="DU774" s="135"/>
      <c r="DV774" s="135"/>
      <c r="DW774" s="135"/>
      <c r="DX774" s="135"/>
      <c r="DY774" s="135"/>
      <c r="DZ774" s="135"/>
      <c r="EA774" s="135"/>
      <c r="EB774" s="135"/>
      <c r="EC774" s="135"/>
      <c r="ED774" s="135"/>
      <c r="ER774" s="57"/>
    </row>
    <row r="775" spans="2:148" hidden="1">
      <c r="C775" s="53" t="s">
        <v>527</v>
      </c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  <c r="BP775" s="129"/>
      <c r="BQ775" s="129"/>
      <c r="BR775" s="129"/>
      <c r="BS775" s="129"/>
      <c r="BT775" s="129"/>
      <c r="BU775" s="129"/>
      <c r="BV775" s="129"/>
      <c r="BW775" s="129"/>
      <c r="BX775" s="129"/>
      <c r="BY775" s="129"/>
      <c r="BZ775" s="129"/>
      <c r="CA775" s="129"/>
      <c r="CB775" s="129"/>
      <c r="CC775" s="129"/>
      <c r="CD775" s="129"/>
      <c r="CE775" s="129"/>
      <c r="CF775" s="129"/>
      <c r="CG775" s="129"/>
      <c r="CH775" s="129"/>
      <c r="CI775" s="129"/>
      <c r="CJ775" s="129"/>
      <c r="CK775" s="129"/>
      <c r="CL775" s="129"/>
      <c r="CM775" s="129"/>
      <c r="CN775" s="129"/>
      <c r="CO775" s="129"/>
      <c r="CP775" s="129"/>
      <c r="CQ775" s="129"/>
      <c r="CR775" s="129"/>
      <c r="CS775" s="129"/>
      <c r="CT775" s="129"/>
      <c r="CU775" s="129"/>
      <c r="CV775" s="129"/>
      <c r="CW775" s="129"/>
      <c r="CX775" s="129"/>
      <c r="CY775" s="129"/>
      <c r="CZ775" s="129"/>
      <c r="DA775" s="129"/>
      <c r="DB775" s="129"/>
      <c r="DC775" s="129"/>
      <c r="DD775" s="129"/>
      <c r="DE775" s="129"/>
      <c r="DF775" s="129"/>
      <c r="DG775" s="129"/>
      <c r="DH775" s="129"/>
      <c r="DI775" s="129"/>
      <c r="DJ775" s="129"/>
      <c r="DK775" s="129"/>
      <c r="DL775" s="129"/>
      <c r="DM775" s="129"/>
      <c r="DN775" s="129"/>
      <c r="DO775" s="129"/>
      <c r="DP775" s="129"/>
      <c r="DQ775" s="129"/>
      <c r="DR775" s="129"/>
      <c r="DS775" s="129"/>
      <c r="DT775" s="129"/>
      <c r="DU775" s="129"/>
      <c r="DV775" s="129"/>
      <c r="DW775" s="129"/>
      <c r="DX775" s="129"/>
      <c r="DY775" s="129"/>
      <c r="DZ775" s="129"/>
      <c r="EA775" s="129"/>
      <c r="EB775" s="129"/>
      <c r="EC775" s="129"/>
      <c r="ED775" s="129"/>
      <c r="EE775" s="129"/>
      <c r="ER775" s="57"/>
    </row>
    <row r="776" spans="2:148" ht="15" hidden="1">
      <c r="C776" s="53" t="s">
        <v>528</v>
      </c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  <c r="Y776" s="245"/>
      <c r="Z776" s="245"/>
      <c r="AA776" s="245"/>
      <c r="AB776" s="245"/>
      <c r="AC776" s="245"/>
      <c r="AD776" s="245"/>
      <c r="AE776" s="245"/>
      <c r="AF776" s="245"/>
      <c r="AG776" s="245"/>
      <c r="AH776" s="245"/>
      <c r="AI776" s="245"/>
      <c r="AJ776" s="245"/>
      <c r="AK776" s="245"/>
      <c r="AL776" s="245"/>
      <c r="AM776" s="245"/>
      <c r="AN776" s="245"/>
      <c r="AO776" s="245"/>
      <c r="AP776" s="245"/>
      <c r="AQ776" s="245"/>
      <c r="AR776" s="245"/>
      <c r="AS776" s="245"/>
      <c r="AT776" s="245"/>
      <c r="AU776" s="245"/>
      <c r="AV776" s="245"/>
      <c r="AW776" s="245"/>
      <c r="AX776" s="245"/>
      <c r="AY776" s="245"/>
      <c r="AZ776" s="245"/>
      <c r="BA776" s="245"/>
      <c r="BB776" s="245"/>
      <c r="BC776" s="245"/>
      <c r="BD776" s="245"/>
      <c r="BE776" s="245"/>
      <c r="BF776" s="245"/>
      <c r="BG776" s="245"/>
      <c r="BH776" s="245"/>
      <c r="BI776" s="245"/>
      <c r="BJ776" s="245"/>
      <c r="BK776" s="245"/>
      <c r="BL776" s="245"/>
      <c r="BM776" s="245"/>
      <c r="BN776" s="245"/>
      <c r="BO776" s="245"/>
      <c r="BP776" s="245"/>
      <c r="BQ776" s="245"/>
      <c r="BR776" s="245"/>
      <c r="BS776" s="245"/>
      <c r="BT776" s="245"/>
      <c r="BU776" s="245"/>
      <c r="BV776" s="245"/>
      <c r="BW776" s="245"/>
      <c r="BX776" s="245"/>
      <c r="BY776" s="245"/>
      <c r="BZ776" s="245"/>
      <c r="CA776" s="245"/>
      <c r="CB776" s="245"/>
      <c r="CC776" s="245"/>
      <c r="CD776" s="245"/>
      <c r="CE776" s="245"/>
      <c r="CF776" s="245"/>
      <c r="CG776" s="245"/>
      <c r="CH776" s="245"/>
      <c r="CI776" s="245"/>
      <c r="CJ776" s="245"/>
      <c r="CK776" s="245"/>
      <c r="CL776" s="245"/>
      <c r="CM776" s="245"/>
      <c r="CN776" s="245"/>
      <c r="CO776" s="245"/>
      <c r="CP776" s="245"/>
      <c r="CQ776" s="245"/>
      <c r="CR776" s="245"/>
      <c r="CS776" s="245"/>
      <c r="CT776" s="245"/>
      <c r="CU776" s="245"/>
      <c r="CV776" s="245"/>
      <c r="CW776" s="245"/>
      <c r="CX776" s="245"/>
      <c r="CY776" s="245"/>
      <c r="CZ776" s="245"/>
      <c r="DA776" s="245"/>
      <c r="DB776" s="245"/>
      <c r="DC776" s="245"/>
      <c r="DD776" s="245"/>
      <c r="DE776" s="245"/>
      <c r="DF776" s="245"/>
      <c r="DG776" s="245"/>
      <c r="DH776" s="245"/>
      <c r="DI776" s="245"/>
      <c r="DJ776" s="245"/>
      <c r="DK776" s="245"/>
      <c r="DL776" s="245"/>
      <c r="DM776" s="245"/>
      <c r="DN776" s="245"/>
      <c r="DO776" s="245"/>
      <c r="DP776" s="245"/>
      <c r="DQ776" s="245"/>
      <c r="DR776" s="245"/>
      <c r="DS776" s="245"/>
      <c r="DT776" s="245"/>
      <c r="DU776" s="245"/>
      <c r="DV776" s="245"/>
      <c r="DW776" s="245"/>
      <c r="DX776" s="245"/>
      <c r="DY776" s="245"/>
      <c r="DZ776" s="245"/>
      <c r="EA776" s="245"/>
      <c r="EB776" s="245"/>
      <c r="EC776" s="245"/>
      <c r="ED776" s="245"/>
      <c r="ER776" s="57"/>
    </row>
    <row r="777" spans="2:148" hidden="1">
      <c r="B777" s="24"/>
      <c r="C777" s="53" t="s">
        <v>529</v>
      </c>
      <c r="E777" s="144"/>
      <c r="F777" s="144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  <c r="AA777" s="144"/>
      <c r="AB777" s="144"/>
      <c r="AC777" s="144"/>
      <c r="AD777" s="144"/>
      <c r="AE777" s="144"/>
      <c r="AF777" s="144"/>
      <c r="AG777" s="144"/>
      <c r="AH777" s="144"/>
      <c r="AI777" s="144"/>
      <c r="AJ777" s="144"/>
      <c r="AK777" s="144"/>
      <c r="AL777" s="144"/>
      <c r="AM777" s="144"/>
      <c r="AN777" s="144"/>
      <c r="AO777" s="144"/>
      <c r="AP777" s="144"/>
      <c r="AQ777" s="144"/>
      <c r="AR777" s="144"/>
      <c r="AS777" s="144"/>
      <c r="AT777" s="144"/>
      <c r="AU777" s="144"/>
      <c r="AV777" s="144"/>
      <c r="AW777" s="144"/>
      <c r="AX777" s="144"/>
      <c r="AY777" s="144"/>
      <c r="AZ777" s="144"/>
      <c r="BA777" s="144"/>
      <c r="BB777" s="144"/>
      <c r="BC777" s="144"/>
      <c r="BD777" s="144"/>
      <c r="BE777" s="144"/>
      <c r="BF777" s="144"/>
      <c r="BG777" s="144"/>
      <c r="BH777" s="144"/>
      <c r="BI777" s="144"/>
      <c r="BJ777" s="144"/>
      <c r="BK777" s="144"/>
      <c r="BL777" s="144"/>
      <c r="BM777" s="144"/>
      <c r="BN777" s="144"/>
      <c r="BO777" s="144"/>
      <c r="BP777" s="144"/>
      <c r="BQ777" s="144"/>
      <c r="BR777" s="144"/>
      <c r="BS777" s="144"/>
      <c r="BT777" s="144"/>
      <c r="BU777" s="144"/>
      <c r="BV777" s="144"/>
      <c r="BW777" s="144"/>
      <c r="BX777" s="144"/>
      <c r="BY777" s="144"/>
      <c r="BZ777" s="144"/>
      <c r="CA777" s="144"/>
      <c r="CB777" s="144"/>
      <c r="CC777" s="144"/>
      <c r="CD777" s="144"/>
      <c r="CE777" s="144"/>
      <c r="CF777" s="144"/>
      <c r="CG777" s="144"/>
      <c r="CH777" s="144"/>
      <c r="CI777" s="144"/>
      <c r="CJ777" s="144"/>
      <c r="CK777" s="144"/>
      <c r="CL777" s="144"/>
      <c r="CM777" s="144"/>
      <c r="CN777" s="144"/>
      <c r="CO777" s="144"/>
      <c r="CP777" s="144"/>
      <c r="CQ777" s="144"/>
      <c r="CR777" s="144"/>
      <c r="CS777" s="144"/>
      <c r="CT777" s="144"/>
      <c r="CU777" s="144"/>
      <c r="CV777" s="144"/>
      <c r="CW777" s="144"/>
      <c r="CX777" s="144"/>
      <c r="CY777" s="144"/>
      <c r="CZ777" s="144"/>
      <c r="DA777" s="144"/>
      <c r="DB777" s="144"/>
      <c r="DC777" s="144"/>
      <c r="DD777" s="144"/>
      <c r="DE777" s="144"/>
      <c r="DF777" s="144"/>
      <c r="DG777" s="144"/>
      <c r="DH777" s="144"/>
      <c r="DI777" s="144"/>
      <c r="DJ777" s="144"/>
      <c r="DK777" s="144"/>
      <c r="DL777" s="144"/>
      <c r="DM777" s="144"/>
      <c r="DN777" s="144"/>
      <c r="DO777" s="144"/>
      <c r="DP777" s="144"/>
      <c r="DQ777" s="144"/>
      <c r="DR777" s="144"/>
      <c r="DS777" s="144"/>
      <c r="DT777" s="144"/>
      <c r="DU777" s="144"/>
      <c r="DV777" s="144"/>
      <c r="DW777" s="144"/>
      <c r="DX777" s="144"/>
      <c r="DY777" s="144"/>
      <c r="DZ777" s="144"/>
      <c r="EA777" s="144"/>
      <c r="EB777" s="144"/>
      <c r="EC777" s="144"/>
      <c r="ED777" s="144"/>
      <c r="ER777" s="57"/>
    </row>
    <row r="778" spans="2:148" hidden="1">
      <c r="B778" s="24"/>
      <c r="C778" s="53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  <c r="DB778" s="137"/>
      <c r="DC778" s="137"/>
      <c r="DD778" s="137"/>
      <c r="DE778" s="137"/>
      <c r="DF778" s="137"/>
      <c r="DG778" s="137"/>
      <c r="DH778" s="137"/>
      <c r="DI778" s="137"/>
      <c r="DJ778" s="137"/>
      <c r="DK778" s="137"/>
      <c r="DL778" s="137"/>
      <c r="DM778" s="137"/>
      <c r="DN778" s="137"/>
      <c r="DO778" s="137"/>
      <c r="DP778" s="137"/>
      <c r="DQ778" s="137"/>
      <c r="DR778" s="137"/>
      <c r="DS778" s="137"/>
      <c r="DT778" s="137"/>
      <c r="DU778" s="137"/>
      <c r="DV778" s="137"/>
      <c r="DW778" s="137"/>
      <c r="DX778" s="137"/>
      <c r="DY778" s="137"/>
      <c r="DZ778" s="137"/>
      <c r="EA778" s="137"/>
      <c r="EB778" s="137"/>
      <c r="EC778" s="137"/>
      <c r="ED778" s="137"/>
      <c r="ER778" s="57"/>
    </row>
    <row r="779" spans="2:148" hidden="1">
      <c r="B779" s="24" t="s">
        <v>530</v>
      </c>
      <c r="C779" s="53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  <c r="DB779" s="137"/>
      <c r="DC779" s="137"/>
      <c r="DD779" s="137"/>
      <c r="DE779" s="137"/>
      <c r="DF779" s="137"/>
      <c r="DG779" s="137"/>
      <c r="DH779" s="137"/>
      <c r="DI779" s="137"/>
      <c r="DJ779" s="137"/>
      <c r="DK779" s="137"/>
      <c r="DL779" s="137"/>
      <c r="DM779" s="137"/>
      <c r="DN779" s="137"/>
      <c r="DO779" s="137"/>
      <c r="DP779" s="137"/>
      <c r="DQ779" s="137"/>
      <c r="DR779" s="137"/>
      <c r="DS779" s="137"/>
      <c r="DT779" s="137"/>
      <c r="DU779" s="137"/>
      <c r="DV779" s="137"/>
      <c r="DW779" s="137"/>
      <c r="DX779" s="137"/>
      <c r="DY779" s="137"/>
      <c r="DZ779" s="137"/>
      <c r="EA779" s="137"/>
      <c r="EB779" s="137"/>
      <c r="EC779" s="137"/>
      <c r="ED779" s="137"/>
      <c r="ER779" s="57"/>
    </row>
    <row r="780" spans="2:148" hidden="1">
      <c r="B780" s="24"/>
      <c r="C780" s="53" t="str">
        <f>EM75</f>
        <v>Not Used</v>
      </c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  <c r="BJ780" s="145"/>
      <c r="BK780" s="145"/>
      <c r="BL780" s="145"/>
      <c r="BM780" s="145"/>
      <c r="BN780" s="145"/>
      <c r="BO780" s="145"/>
      <c r="BP780" s="145"/>
      <c r="BQ780" s="145"/>
      <c r="BR780" s="145"/>
      <c r="BS780" s="145"/>
      <c r="BT780" s="145"/>
      <c r="BU780" s="145"/>
      <c r="BV780" s="145"/>
      <c r="BW780" s="145"/>
      <c r="BX780" s="145"/>
      <c r="BY780" s="145"/>
      <c r="BZ780" s="145"/>
      <c r="CA780" s="145"/>
      <c r="CB780" s="145"/>
      <c r="CC780" s="145"/>
      <c r="CD780" s="145"/>
      <c r="CE780" s="145"/>
      <c r="CF780" s="145"/>
      <c r="CG780" s="145"/>
      <c r="CH780" s="145"/>
      <c r="CI780" s="145"/>
      <c r="CJ780" s="145"/>
      <c r="CK780" s="145"/>
      <c r="CL780" s="145"/>
      <c r="CM780" s="145"/>
      <c r="CN780" s="145"/>
      <c r="CO780" s="145"/>
      <c r="CP780" s="145"/>
      <c r="CQ780" s="145"/>
      <c r="CR780" s="145"/>
      <c r="CS780" s="145"/>
      <c r="CT780" s="145"/>
      <c r="CU780" s="145"/>
      <c r="CV780" s="145"/>
      <c r="CW780" s="145"/>
      <c r="CX780" s="145"/>
      <c r="CY780" s="145"/>
      <c r="CZ780" s="145"/>
      <c r="DA780" s="145"/>
      <c r="DB780" s="145"/>
      <c r="DC780" s="145"/>
      <c r="DD780" s="145"/>
      <c r="DE780" s="145"/>
      <c r="DF780" s="145"/>
      <c r="DG780" s="145"/>
      <c r="DH780" s="145"/>
      <c r="DI780" s="145"/>
      <c r="DJ780" s="145"/>
      <c r="DK780" s="145"/>
      <c r="DL780" s="145"/>
      <c r="DM780" s="145"/>
      <c r="DN780" s="145"/>
      <c r="DO780" s="145"/>
      <c r="DP780" s="145"/>
      <c r="DQ780" s="145"/>
      <c r="DR780" s="145"/>
      <c r="DS780" s="145"/>
      <c r="DT780" s="145"/>
      <c r="DU780" s="145"/>
      <c r="DV780" s="145"/>
      <c r="DW780" s="145"/>
      <c r="DX780" s="145"/>
      <c r="DY780" s="145"/>
      <c r="DZ780" s="145"/>
      <c r="EA780" s="145"/>
      <c r="EB780" s="145"/>
      <c r="EC780" s="145"/>
      <c r="ED780" s="145"/>
      <c r="ER780" s="31" t="str">
        <f>IF(SUM(E780:EE780)=0,"Hide Row"," - ")</f>
        <v>Hide Row</v>
      </c>
    </row>
    <row r="781" spans="2:148" ht="15" hidden="1">
      <c r="C781" s="53" t="s">
        <v>422</v>
      </c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/>
      <c r="AH781" s="135"/>
      <c r="AI781" s="135"/>
      <c r="AJ781" s="135"/>
      <c r="AK781" s="135"/>
      <c r="AL781" s="135"/>
      <c r="AM781" s="135"/>
      <c r="AN781" s="135"/>
      <c r="AO781" s="135"/>
      <c r="AP781" s="135"/>
      <c r="AQ781" s="135"/>
      <c r="AR781" s="135"/>
      <c r="AS781" s="135"/>
      <c r="AT781" s="135"/>
      <c r="AU781" s="135"/>
      <c r="AV781" s="135"/>
      <c r="AW781" s="135"/>
      <c r="AX781" s="135"/>
      <c r="AY781" s="135"/>
      <c r="AZ781" s="135"/>
      <c r="BA781" s="135"/>
      <c r="BB781" s="135"/>
      <c r="BC781" s="135"/>
      <c r="BD781" s="135"/>
      <c r="BE781" s="135"/>
      <c r="BF781" s="135"/>
      <c r="BG781" s="135"/>
      <c r="BH781" s="135"/>
      <c r="BI781" s="135"/>
      <c r="BJ781" s="135"/>
      <c r="BK781" s="135"/>
      <c r="BL781" s="135"/>
      <c r="BM781" s="135"/>
      <c r="BN781" s="135"/>
      <c r="BO781" s="135"/>
      <c r="BP781" s="135"/>
      <c r="BQ781" s="135"/>
      <c r="BR781" s="135"/>
      <c r="BS781" s="135"/>
      <c r="BT781" s="135"/>
      <c r="BU781" s="135"/>
      <c r="BV781" s="135"/>
      <c r="BW781" s="135"/>
      <c r="BX781" s="135"/>
      <c r="BY781" s="135"/>
      <c r="BZ781" s="135"/>
      <c r="CA781" s="135"/>
      <c r="CB781" s="135"/>
      <c r="CC781" s="135"/>
      <c r="CD781" s="135"/>
      <c r="CE781" s="135"/>
      <c r="CF781" s="135"/>
      <c r="CG781" s="135"/>
      <c r="CH781" s="135"/>
      <c r="CI781" s="135"/>
      <c r="CJ781" s="135"/>
      <c r="CK781" s="135"/>
      <c r="CL781" s="135"/>
      <c r="CM781" s="135"/>
      <c r="CN781" s="135"/>
      <c r="CO781" s="135"/>
      <c r="CP781" s="135"/>
      <c r="CQ781" s="135"/>
      <c r="CR781" s="135"/>
      <c r="CS781" s="135"/>
      <c r="CT781" s="135"/>
      <c r="CU781" s="135"/>
      <c r="CV781" s="135"/>
      <c r="CW781" s="135"/>
      <c r="CX781" s="135"/>
      <c r="CY781" s="135"/>
      <c r="CZ781" s="135"/>
      <c r="DA781" s="135"/>
      <c r="DB781" s="135"/>
      <c r="DC781" s="135"/>
      <c r="DD781" s="135"/>
      <c r="DE781" s="135"/>
      <c r="DF781" s="135"/>
      <c r="DG781" s="135"/>
      <c r="DH781" s="135"/>
      <c r="DI781" s="135"/>
      <c r="DJ781" s="135"/>
      <c r="DK781" s="135"/>
      <c r="DL781" s="135"/>
      <c r="DM781" s="135"/>
      <c r="DN781" s="135"/>
      <c r="DO781" s="135"/>
      <c r="DP781" s="135"/>
      <c r="DQ781" s="135"/>
      <c r="DR781" s="135"/>
      <c r="DS781" s="135"/>
      <c r="DT781" s="135"/>
      <c r="DU781" s="135"/>
      <c r="DV781" s="135"/>
      <c r="DW781" s="135"/>
      <c r="DX781" s="135"/>
      <c r="DY781" s="135"/>
      <c r="DZ781" s="135"/>
      <c r="EA781" s="135"/>
      <c r="EB781" s="135"/>
      <c r="EC781" s="135"/>
      <c r="ED781" s="135"/>
      <c r="ER781" s="57"/>
    </row>
    <row r="782" spans="2:148" hidden="1">
      <c r="C782" s="53" t="s">
        <v>531</v>
      </c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  <c r="BP782" s="129"/>
      <c r="BQ782" s="129"/>
      <c r="BR782" s="129"/>
      <c r="BS782" s="129"/>
      <c r="BT782" s="129"/>
      <c r="BU782" s="129"/>
      <c r="BV782" s="129"/>
      <c r="BW782" s="129"/>
      <c r="BX782" s="129"/>
      <c r="BY782" s="129"/>
      <c r="BZ782" s="129"/>
      <c r="CA782" s="129"/>
      <c r="CB782" s="129"/>
      <c r="CC782" s="129"/>
      <c r="CD782" s="129"/>
      <c r="CE782" s="129"/>
      <c r="CF782" s="129"/>
      <c r="CG782" s="129"/>
      <c r="CH782" s="129"/>
      <c r="CI782" s="129"/>
      <c r="CJ782" s="129"/>
      <c r="CK782" s="129"/>
      <c r="CL782" s="129"/>
      <c r="CM782" s="129"/>
      <c r="CN782" s="129"/>
      <c r="CO782" s="129"/>
      <c r="CP782" s="129"/>
      <c r="CQ782" s="129"/>
      <c r="CR782" s="129"/>
      <c r="CS782" s="129"/>
      <c r="CT782" s="129"/>
      <c r="CU782" s="129"/>
      <c r="CV782" s="129"/>
      <c r="CW782" s="129"/>
      <c r="CX782" s="129"/>
      <c r="CY782" s="129"/>
      <c r="CZ782" s="129"/>
      <c r="DA782" s="129"/>
      <c r="DB782" s="129"/>
      <c r="DC782" s="129"/>
      <c r="DD782" s="129"/>
      <c r="DE782" s="129"/>
      <c r="DF782" s="129"/>
      <c r="DG782" s="129"/>
      <c r="DH782" s="129"/>
      <c r="DI782" s="129"/>
      <c r="DJ782" s="129"/>
      <c r="DK782" s="129"/>
      <c r="DL782" s="129"/>
      <c r="DM782" s="129"/>
      <c r="DN782" s="129"/>
      <c r="DO782" s="129"/>
      <c r="DP782" s="129"/>
      <c r="DQ782" s="129"/>
      <c r="DR782" s="129"/>
      <c r="DS782" s="129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29"/>
      <c r="ED782" s="129"/>
      <c r="ER782" s="57"/>
    </row>
    <row r="783" spans="2:148" ht="15" hidden="1">
      <c r="C783" s="53" t="s">
        <v>551</v>
      </c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45"/>
      <c r="Z783" s="245"/>
      <c r="AA783" s="245"/>
      <c r="AB783" s="245"/>
      <c r="AC783" s="245"/>
      <c r="AD783" s="245"/>
      <c r="AE783" s="245"/>
      <c r="AF783" s="245"/>
      <c r="AG783" s="245"/>
      <c r="AH783" s="245"/>
      <c r="AI783" s="245"/>
      <c r="AJ783" s="245"/>
      <c r="AK783" s="245"/>
      <c r="AL783" s="245"/>
      <c r="AM783" s="245"/>
      <c r="AN783" s="245"/>
      <c r="AO783" s="245"/>
      <c r="AP783" s="245"/>
      <c r="AQ783" s="245"/>
      <c r="AR783" s="245"/>
      <c r="AS783" s="245"/>
      <c r="AT783" s="245"/>
      <c r="AU783" s="245"/>
      <c r="AV783" s="245"/>
      <c r="AW783" s="245"/>
      <c r="AX783" s="245"/>
      <c r="AY783" s="245"/>
      <c r="AZ783" s="245"/>
      <c r="BA783" s="245"/>
      <c r="BB783" s="245"/>
      <c r="BC783" s="245"/>
      <c r="BD783" s="245"/>
      <c r="BE783" s="245"/>
      <c r="BF783" s="245"/>
      <c r="BG783" s="245"/>
      <c r="BH783" s="245"/>
      <c r="BI783" s="245"/>
      <c r="BJ783" s="245"/>
      <c r="BK783" s="245"/>
      <c r="BL783" s="245"/>
      <c r="BM783" s="245"/>
      <c r="BN783" s="245"/>
      <c r="BO783" s="245"/>
      <c r="BP783" s="245"/>
      <c r="BQ783" s="245"/>
      <c r="BR783" s="245"/>
      <c r="BS783" s="245"/>
      <c r="BT783" s="245"/>
      <c r="BU783" s="245"/>
      <c r="BV783" s="245"/>
      <c r="BW783" s="245"/>
      <c r="BX783" s="245"/>
      <c r="BY783" s="245"/>
      <c r="BZ783" s="245"/>
      <c r="CA783" s="245"/>
      <c r="CB783" s="245"/>
      <c r="CC783" s="245"/>
      <c r="CD783" s="245"/>
      <c r="CE783" s="245"/>
      <c r="CF783" s="245"/>
      <c r="CG783" s="245"/>
      <c r="CH783" s="245"/>
      <c r="CI783" s="245"/>
      <c r="CJ783" s="245"/>
      <c r="CK783" s="245"/>
      <c r="CL783" s="245"/>
      <c r="CM783" s="245"/>
      <c r="CN783" s="245"/>
      <c r="CO783" s="245"/>
      <c r="CP783" s="245"/>
      <c r="CQ783" s="245"/>
      <c r="CR783" s="245"/>
      <c r="CS783" s="245"/>
      <c r="CT783" s="245"/>
      <c r="CU783" s="245"/>
      <c r="CV783" s="245"/>
      <c r="CW783" s="245"/>
      <c r="CX783" s="245"/>
      <c r="CY783" s="245"/>
      <c r="CZ783" s="245"/>
      <c r="DA783" s="245"/>
      <c r="DB783" s="245"/>
      <c r="DC783" s="245"/>
      <c r="DD783" s="245"/>
      <c r="DE783" s="245"/>
      <c r="DF783" s="245"/>
      <c r="DG783" s="245"/>
      <c r="DH783" s="245"/>
      <c r="DI783" s="245"/>
      <c r="DJ783" s="245"/>
      <c r="DK783" s="245"/>
      <c r="DL783" s="245"/>
      <c r="DM783" s="245"/>
      <c r="DN783" s="245"/>
      <c r="DO783" s="245"/>
      <c r="DP783" s="245"/>
      <c r="DQ783" s="245"/>
      <c r="DR783" s="245"/>
      <c r="DS783" s="245"/>
      <c r="DT783" s="245"/>
      <c r="DU783" s="245"/>
      <c r="DV783" s="245"/>
      <c r="DW783" s="245"/>
      <c r="DX783" s="245"/>
      <c r="DY783" s="245"/>
      <c r="DZ783" s="245"/>
      <c r="EA783" s="245"/>
      <c r="EB783" s="245"/>
      <c r="EC783" s="245"/>
      <c r="ED783" s="245"/>
      <c r="ER783" s="57"/>
    </row>
    <row r="784" spans="2:148" hidden="1">
      <c r="B784" s="24"/>
      <c r="C784" s="53" t="s">
        <v>532</v>
      </c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40"/>
      <c r="ER784" s="57"/>
    </row>
    <row r="785" spans="1:148" hidden="1">
      <c r="B785" s="24"/>
      <c r="C785" s="53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40"/>
      <c r="ER785" s="57"/>
    </row>
    <row r="786" spans="1:148" hidden="1">
      <c r="B786" s="24" t="s">
        <v>533</v>
      </c>
      <c r="C786" s="53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40"/>
      <c r="ER786" s="31" t="str">
        <f>ER787</f>
        <v>Hide Row</v>
      </c>
    </row>
    <row r="787" spans="1:148" hidden="1">
      <c r="B787" s="24"/>
      <c r="C787" s="53" t="str">
        <f>EO75</f>
        <v>Not Used</v>
      </c>
      <c r="E787" s="246"/>
      <c r="F787" s="246"/>
      <c r="G787" s="246"/>
      <c r="H787" s="246"/>
      <c r="I787" s="246"/>
      <c r="J787" s="246"/>
      <c r="K787" s="246"/>
      <c r="L787" s="246"/>
      <c r="M787" s="246"/>
      <c r="N787" s="246"/>
      <c r="O787" s="246"/>
      <c r="P787" s="246"/>
      <c r="Q787" s="246"/>
      <c r="R787" s="246"/>
      <c r="S787" s="246"/>
      <c r="T787" s="246"/>
      <c r="U787" s="246"/>
      <c r="V787" s="246"/>
      <c r="W787" s="246"/>
      <c r="X787" s="246"/>
      <c r="Y787" s="246"/>
      <c r="Z787" s="246"/>
      <c r="AA787" s="246"/>
      <c r="AB787" s="246"/>
      <c r="AC787" s="246"/>
      <c r="AD787" s="246"/>
      <c r="AE787" s="246"/>
      <c r="AF787" s="246"/>
      <c r="AG787" s="246"/>
      <c r="AH787" s="246"/>
      <c r="AI787" s="246"/>
      <c r="AJ787" s="246"/>
      <c r="AK787" s="246"/>
      <c r="AL787" s="246"/>
      <c r="AM787" s="246"/>
      <c r="AN787" s="246"/>
      <c r="AO787" s="246"/>
      <c r="AP787" s="246"/>
      <c r="AQ787" s="246"/>
      <c r="AR787" s="246"/>
      <c r="AS787" s="246"/>
      <c r="AT787" s="246"/>
      <c r="AU787" s="246"/>
      <c r="AV787" s="246"/>
      <c r="AW787" s="246"/>
      <c r="AX787" s="246"/>
      <c r="AY787" s="246"/>
      <c r="AZ787" s="246"/>
      <c r="BA787" s="246"/>
      <c r="BB787" s="246"/>
      <c r="BC787" s="246"/>
      <c r="BD787" s="246"/>
      <c r="BE787" s="246"/>
      <c r="BF787" s="246"/>
      <c r="BG787" s="246"/>
      <c r="BH787" s="246"/>
      <c r="BI787" s="246"/>
      <c r="BJ787" s="246"/>
      <c r="BK787" s="246"/>
      <c r="BL787" s="246"/>
      <c r="BM787" s="246"/>
      <c r="BN787" s="246"/>
      <c r="BO787" s="246"/>
      <c r="BP787" s="246"/>
      <c r="BQ787" s="246"/>
      <c r="BR787" s="246"/>
      <c r="BS787" s="246"/>
      <c r="BT787" s="246"/>
      <c r="BU787" s="246"/>
      <c r="BV787" s="246"/>
      <c r="BW787" s="246"/>
      <c r="BX787" s="246"/>
      <c r="BY787" s="246"/>
      <c r="BZ787" s="246"/>
      <c r="CA787" s="246"/>
      <c r="CB787" s="246"/>
      <c r="CC787" s="246"/>
      <c r="CD787" s="246"/>
      <c r="CE787" s="246"/>
      <c r="CF787" s="246"/>
      <c r="CG787" s="246"/>
      <c r="CH787" s="246"/>
      <c r="CI787" s="246"/>
      <c r="CJ787" s="246"/>
      <c r="CK787" s="246"/>
      <c r="CL787" s="246"/>
      <c r="CM787" s="246"/>
      <c r="CN787" s="246"/>
      <c r="CO787" s="246"/>
      <c r="CP787" s="246"/>
      <c r="CQ787" s="246"/>
      <c r="CR787" s="246"/>
      <c r="CS787" s="246"/>
      <c r="CT787" s="246"/>
      <c r="CU787" s="246"/>
      <c r="CV787" s="246"/>
      <c r="CW787" s="246"/>
      <c r="CX787" s="246"/>
      <c r="CY787" s="246"/>
      <c r="CZ787" s="246"/>
      <c r="DA787" s="246"/>
      <c r="DB787" s="246"/>
      <c r="DC787" s="246"/>
      <c r="DD787" s="246"/>
      <c r="DE787" s="246"/>
      <c r="DF787" s="246"/>
      <c r="DG787" s="246"/>
      <c r="DH787" s="246"/>
      <c r="DI787" s="246"/>
      <c r="DJ787" s="246"/>
      <c r="DK787" s="246"/>
      <c r="DL787" s="246"/>
      <c r="DM787" s="246"/>
      <c r="DN787" s="246"/>
      <c r="DO787" s="246"/>
      <c r="DP787" s="246"/>
      <c r="DQ787" s="246"/>
      <c r="DR787" s="246"/>
      <c r="DS787" s="246"/>
      <c r="DT787" s="246"/>
      <c r="DU787" s="246"/>
      <c r="DV787" s="246"/>
      <c r="DW787" s="246"/>
      <c r="DX787" s="246"/>
      <c r="DY787" s="246"/>
      <c r="DZ787" s="246"/>
      <c r="EA787" s="246"/>
      <c r="EB787" s="246"/>
      <c r="EC787" s="246"/>
      <c r="ED787" s="246"/>
      <c r="EE787" s="140"/>
      <c r="ER787" s="31" t="str">
        <f>IF(SUM(E787:EE787)=0,"Hide Row"," - ")</f>
        <v>Hide Row</v>
      </c>
    </row>
    <row r="788" spans="1:148" ht="15" hidden="1">
      <c r="C788" s="53" t="s">
        <v>552</v>
      </c>
      <c r="E788" s="247"/>
      <c r="F788" s="247"/>
      <c r="G788" s="247"/>
      <c r="H788" s="247"/>
      <c r="I788" s="247"/>
      <c r="J788" s="247"/>
      <c r="K788" s="247"/>
      <c r="L788" s="247"/>
      <c r="M788" s="247"/>
      <c r="N788" s="247"/>
      <c r="O788" s="247"/>
      <c r="P788" s="247"/>
      <c r="Q788" s="247"/>
      <c r="R788" s="248"/>
      <c r="S788" s="247"/>
      <c r="T788" s="247"/>
      <c r="U788" s="247"/>
      <c r="V788" s="247"/>
      <c r="W788" s="247"/>
      <c r="X788" s="247"/>
      <c r="Y788" s="247"/>
      <c r="Z788" s="247"/>
      <c r="AA788" s="247"/>
      <c r="AB788" s="247"/>
      <c r="AC788" s="247"/>
      <c r="AD788" s="247"/>
      <c r="AE788" s="247"/>
      <c r="AF788" s="247"/>
      <c r="AG788" s="247"/>
      <c r="AH788" s="247"/>
      <c r="AI788" s="247"/>
      <c r="AJ788" s="247"/>
      <c r="AK788" s="247"/>
      <c r="AL788" s="247"/>
      <c r="AM788" s="247"/>
      <c r="AN788" s="247"/>
      <c r="AO788" s="247"/>
      <c r="AP788" s="247"/>
      <c r="AQ788" s="247"/>
      <c r="AR788" s="247"/>
      <c r="AS788" s="247"/>
      <c r="AT788" s="247"/>
      <c r="AU788" s="247"/>
      <c r="AV788" s="247"/>
      <c r="AW788" s="247"/>
      <c r="AX788" s="247"/>
      <c r="AY788" s="247"/>
      <c r="AZ788" s="247"/>
      <c r="BA788" s="247"/>
      <c r="BB788" s="247"/>
      <c r="BC788" s="247"/>
      <c r="BD788" s="247"/>
      <c r="BE788" s="247"/>
      <c r="BF788" s="247"/>
      <c r="BG788" s="247"/>
      <c r="BH788" s="247"/>
      <c r="BI788" s="247"/>
      <c r="BJ788" s="247"/>
      <c r="BK788" s="247"/>
      <c r="BL788" s="247"/>
      <c r="BM788" s="247"/>
      <c r="BN788" s="247"/>
      <c r="BO788" s="247"/>
      <c r="BP788" s="247"/>
      <c r="BQ788" s="247"/>
      <c r="BR788" s="247"/>
      <c r="BS788" s="247"/>
      <c r="BT788" s="247"/>
      <c r="BU788" s="247"/>
      <c r="BV788" s="247"/>
      <c r="BW788" s="247"/>
      <c r="BX788" s="247"/>
      <c r="BY788" s="247"/>
      <c r="BZ788" s="247"/>
      <c r="CA788" s="247"/>
      <c r="CB788" s="247"/>
      <c r="CC788" s="247"/>
      <c r="CD788" s="247"/>
      <c r="CE788" s="247"/>
      <c r="CF788" s="247"/>
      <c r="CG788" s="247"/>
      <c r="CH788" s="247"/>
      <c r="CI788" s="247"/>
      <c r="CJ788" s="247"/>
      <c r="CK788" s="247"/>
      <c r="CL788" s="247"/>
      <c r="CM788" s="247"/>
      <c r="CN788" s="247"/>
      <c r="CO788" s="247"/>
      <c r="CP788" s="247"/>
      <c r="CQ788" s="247"/>
      <c r="CR788" s="247"/>
      <c r="CS788" s="247"/>
      <c r="CT788" s="247"/>
      <c r="CU788" s="247"/>
      <c r="CV788" s="247"/>
      <c r="CW788" s="247"/>
      <c r="CX788" s="247"/>
      <c r="CY788" s="247"/>
      <c r="CZ788" s="247"/>
      <c r="DA788" s="247"/>
      <c r="DB788" s="247"/>
      <c r="DC788" s="247"/>
      <c r="DD788" s="247"/>
      <c r="DE788" s="247"/>
      <c r="DF788" s="247"/>
      <c r="DG788" s="247"/>
      <c r="DH788" s="247"/>
      <c r="DI788" s="247"/>
      <c r="DJ788" s="247"/>
      <c r="DK788" s="247"/>
      <c r="DL788" s="247"/>
      <c r="DM788" s="247"/>
      <c r="DN788" s="247"/>
      <c r="DO788" s="247"/>
      <c r="DP788" s="247"/>
      <c r="DQ788" s="247"/>
      <c r="DR788" s="247"/>
      <c r="DS788" s="247"/>
      <c r="DT788" s="247"/>
      <c r="DU788" s="247"/>
      <c r="DV788" s="247"/>
      <c r="DW788" s="247"/>
      <c r="DX788" s="247"/>
      <c r="DY788" s="247"/>
      <c r="DZ788" s="247"/>
      <c r="EA788" s="247"/>
      <c r="EB788" s="247"/>
      <c r="EC788" s="247"/>
      <c r="ED788" s="247"/>
      <c r="EE788" s="140"/>
      <c r="ER788" s="31" t="str">
        <f>ER787</f>
        <v>Hide Row</v>
      </c>
    </row>
    <row r="789" spans="1:148" hidden="1">
      <c r="B789" s="24"/>
      <c r="C789" s="53" t="s">
        <v>532</v>
      </c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40"/>
      <c r="ER789" s="31" t="str">
        <f>ER787</f>
        <v>Hide Row</v>
      </c>
    </row>
    <row r="790" spans="1:148" ht="13.5" thickBot="1">
      <c r="B790" s="24"/>
      <c r="C790" s="53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40"/>
      <c r="ER790" s="31" t="s">
        <v>549</v>
      </c>
    </row>
    <row r="791" spans="1:148" ht="26.25">
      <c r="A791" s="268"/>
      <c r="B791" s="289" t="s">
        <v>550</v>
      </c>
      <c r="C791" s="270"/>
      <c r="D791" s="269"/>
      <c r="E791" s="288"/>
      <c r="F791" s="288"/>
      <c r="G791" s="288"/>
      <c r="H791" s="288"/>
      <c r="I791" s="288"/>
      <c r="J791" s="288"/>
      <c r="K791" s="288"/>
      <c r="L791" s="288"/>
      <c r="M791" s="288"/>
      <c r="N791" s="288"/>
      <c r="O791" s="288"/>
      <c r="P791" s="288"/>
      <c r="Q791" s="288"/>
      <c r="R791" s="288"/>
      <c r="S791" s="288"/>
      <c r="T791" s="288"/>
      <c r="U791" s="288"/>
      <c r="V791" s="288"/>
      <c r="W791" s="288"/>
      <c r="X791" s="288"/>
      <c r="Y791" s="288"/>
      <c r="Z791" s="288"/>
      <c r="AA791" s="288"/>
      <c r="AB791" s="288"/>
      <c r="AC791" s="288"/>
      <c r="AD791" s="288"/>
      <c r="AE791" s="288"/>
      <c r="AF791" s="288"/>
      <c r="AG791" s="288"/>
      <c r="AH791" s="288"/>
      <c r="AI791" s="288"/>
      <c r="AJ791" s="288"/>
      <c r="AK791" s="288"/>
      <c r="AL791" s="288"/>
      <c r="AM791" s="288"/>
      <c r="AN791" s="288"/>
      <c r="AO791" s="288"/>
      <c r="AP791" s="288"/>
      <c r="AQ791" s="288"/>
      <c r="AR791" s="288"/>
      <c r="AS791" s="288"/>
      <c r="AT791" s="288"/>
      <c r="AU791" s="288"/>
      <c r="AV791" s="288"/>
      <c r="AW791" s="288"/>
      <c r="AX791" s="288"/>
      <c r="AY791" s="288"/>
      <c r="AZ791" s="288"/>
      <c r="BA791" s="288"/>
      <c r="BB791" s="288"/>
      <c r="BC791" s="288"/>
      <c r="BD791" s="288"/>
      <c r="BE791" s="288"/>
      <c r="BF791" s="288"/>
      <c r="BG791" s="288"/>
      <c r="BH791" s="288"/>
      <c r="BI791" s="288"/>
      <c r="BJ791" s="288"/>
      <c r="BK791" s="288"/>
      <c r="BL791" s="288"/>
      <c r="BM791" s="288"/>
      <c r="BN791" s="288"/>
      <c r="BO791" s="288"/>
      <c r="BP791" s="288"/>
      <c r="BQ791" s="288"/>
      <c r="BR791" s="288"/>
      <c r="BS791" s="288"/>
      <c r="BT791" s="288"/>
      <c r="BU791" s="288"/>
      <c r="BV791" s="288"/>
      <c r="BW791" s="288"/>
      <c r="BX791" s="288"/>
      <c r="BY791" s="288"/>
      <c r="BZ791" s="288"/>
      <c r="CA791" s="288"/>
      <c r="CB791" s="288"/>
      <c r="CC791" s="288"/>
      <c r="CD791" s="288"/>
      <c r="CE791" s="288"/>
      <c r="CF791" s="288"/>
      <c r="CG791" s="288"/>
      <c r="CH791" s="288"/>
      <c r="CI791" s="288"/>
      <c r="CJ791" s="288"/>
      <c r="CK791" s="288"/>
      <c r="CL791" s="288"/>
      <c r="CM791" s="288"/>
      <c r="CN791" s="288"/>
      <c r="CO791" s="288"/>
      <c r="CP791" s="288"/>
      <c r="CQ791" s="288"/>
      <c r="CR791" s="288"/>
      <c r="CS791" s="288"/>
      <c r="CT791" s="288"/>
      <c r="CU791" s="288"/>
      <c r="CV791" s="288"/>
      <c r="CW791" s="288"/>
      <c r="CX791" s="288"/>
      <c r="CY791" s="288"/>
      <c r="CZ791" s="288"/>
      <c r="DA791" s="288"/>
      <c r="DB791" s="288"/>
      <c r="DC791" s="288"/>
      <c r="DD791" s="288"/>
      <c r="DE791" s="288"/>
      <c r="DF791" s="288"/>
      <c r="DG791" s="288"/>
      <c r="DH791" s="288"/>
      <c r="DI791" s="288"/>
      <c r="DJ791" s="288"/>
      <c r="DK791" s="288"/>
      <c r="DL791" s="288"/>
      <c r="DM791" s="288"/>
      <c r="DN791" s="288"/>
      <c r="DO791" s="288"/>
      <c r="DP791" s="288"/>
      <c r="DQ791" s="288"/>
      <c r="DR791" s="288"/>
      <c r="DS791" s="288"/>
      <c r="DT791" s="288"/>
      <c r="DU791" s="288"/>
      <c r="DV791" s="288"/>
      <c r="DW791" s="288"/>
      <c r="DX791" s="288"/>
      <c r="DY791" s="288"/>
      <c r="DZ791" s="288"/>
      <c r="EA791" s="288"/>
      <c r="EB791" s="288"/>
      <c r="EC791" s="288"/>
      <c r="ED791" s="288"/>
      <c r="EE791" s="272"/>
      <c r="ER791" s="31" t="s">
        <v>549</v>
      </c>
    </row>
    <row r="792" spans="1:148">
      <c r="A792" s="273"/>
      <c r="B792" s="24"/>
      <c r="C792" s="53" t="s">
        <v>9</v>
      </c>
      <c r="D792" s="24"/>
      <c r="E792" s="274">
        <f>SUM(F792:Q792)</f>
        <v>4396.1699000000008</v>
      </c>
      <c r="F792" s="274">
        <f>INDEX('GRID Reserves (MWh)'!$2:$10,$EH792,F$1004+1)</f>
        <v>0</v>
      </c>
      <c r="G792" s="274">
        <f>INDEX('GRID Reserves (MWh)'!$2:$10,$EH792,G$1004+1)</f>
        <v>0</v>
      </c>
      <c r="H792" s="274">
        <f>INDEX('GRID Reserves (MWh)'!$2:$10,$EH792,H$1004+1)</f>
        <v>94.057149999999993</v>
      </c>
      <c r="I792" s="274">
        <f>INDEX('GRID Reserves (MWh)'!$2:$10,$EH792,I$1004+1)</f>
        <v>602.77458560000002</v>
      </c>
      <c r="J792" s="274">
        <f>INDEX('GRID Reserves (MWh)'!$2:$10,$EH792,J$1004+1)</f>
        <v>187.64877999999999</v>
      </c>
      <c r="K792" s="274">
        <f>INDEX('GRID Reserves (MWh)'!$2:$10,$EH792,K$1004+1)</f>
        <v>1320.4754949999999</v>
      </c>
      <c r="L792" s="274">
        <f>INDEX('GRID Reserves (MWh)'!$2:$10,$EH792,L$1004+1)</f>
        <v>0</v>
      </c>
      <c r="M792" s="274">
        <f>INDEX('GRID Reserves (MWh)'!$2:$10,$EH792,M$1004+1)</f>
        <v>0</v>
      </c>
      <c r="N792" s="274">
        <f>INDEX('GRID Reserves (MWh)'!$2:$10,$EH792,N$1004+1)</f>
        <v>0</v>
      </c>
      <c r="O792" s="274">
        <f>INDEX('GRID Reserves (MWh)'!$2:$10,$EH792,O$1004+1)</f>
        <v>5.5240479999999996</v>
      </c>
      <c r="P792" s="274">
        <f>INDEX('GRID Reserves (MWh)'!$2:$10,$EH792,P$1004+1)</f>
        <v>1932.6713844000001</v>
      </c>
      <c r="Q792" s="274">
        <f>INDEX('GRID Reserves (MWh)'!$2:$10,$EH792,Q$1004+1)</f>
        <v>253.01845700000001</v>
      </c>
      <c r="R792" s="274">
        <f>SUM(S792:AD792)</f>
        <v>69338.809064920017</v>
      </c>
      <c r="S792" s="274">
        <f>INDEX('GRID Reserves (MWh)'!$2:$10,$EH792,S$1004+1)</f>
        <v>0</v>
      </c>
      <c r="T792" s="274">
        <f>INDEX('GRID Reserves (MWh)'!$2:$10,$EH792,T$1004+1)</f>
        <v>243.976438</v>
      </c>
      <c r="U792" s="274">
        <f>INDEX('GRID Reserves (MWh)'!$2:$10,$EH792,U$1004+1)</f>
        <v>7002.3751475400004</v>
      </c>
      <c r="V792" s="274">
        <f>INDEX('GRID Reserves (MWh)'!$2:$10,$EH792,V$1004+1)</f>
        <v>21221.695867400002</v>
      </c>
      <c r="W792" s="274">
        <f>INDEX('GRID Reserves (MWh)'!$2:$10,$EH792,W$1004+1)</f>
        <v>23328.77960708</v>
      </c>
      <c r="X792" s="274">
        <f>INDEX('GRID Reserves (MWh)'!$2:$10,$EH792,X$1004+1)</f>
        <v>13332.4130554</v>
      </c>
      <c r="Y792" s="274">
        <f>INDEX('GRID Reserves (MWh)'!$2:$10,$EH792,Y$1004+1)</f>
        <v>174.46263852999999</v>
      </c>
      <c r="Z792" s="274">
        <f>INDEX('GRID Reserves (MWh)'!$2:$10,$EH792,Z$1004+1)</f>
        <v>0</v>
      </c>
      <c r="AA792" s="274">
        <f>INDEX('GRID Reserves (MWh)'!$2:$10,$EH792,AA$1004+1)</f>
        <v>288.63729999999998</v>
      </c>
      <c r="AB792" s="274">
        <f>INDEX('GRID Reserves (MWh)'!$2:$10,$EH792,AB$1004+1)</f>
        <v>152.67105789999999</v>
      </c>
      <c r="AC792" s="274">
        <f>INDEX('GRID Reserves (MWh)'!$2:$10,$EH792,AC$1004+1)</f>
        <v>2468.6651170700002</v>
      </c>
      <c r="AD792" s="274">
        <f>INDEX('GRID Reserves (MWh)'!$2:$10,$EH792,AD$1004+1)</f>
        <v>1125.132836</v>
      </c>
      <c r="AE792" s="274">
        <f>SUM(AF792:AQ792)</f>
        <v>121843.79832419302</v>
      </c>
      <c r="AF792" s="274">
        <f>INDEX('GRID Reserves (MWh)'!$2:$10,$EH792,AF$1004+1)</f>
        <v>115.40293907900001</v>
      </c>
      <c r="AG792" s="274">
        <f>INDEX('GRID Reserves (MWh)'!$2:$10,$EH792,AG$1004+1)</f>
        <v>687.25075500000003</v>
      </c>
      <c r="AH792" s="274">
        <f>INDEX('GRID Reserves (MWh)'!$2:$10,$EH792,AH$1004+1)</f>
        <v>21228.881555799999</v>
      </c>
      <c r="AI792" s="274">
        <f>INDEX('GRID Reserves (MWh)'!$2:$10,$EH792,AI$1004+1)</f>
        <v>25640.369983723998</v>
      </c>
      <c r="AJ792" s="274">
        <f>INDEX('GRID Reserves (MWh)'!$2:$10,$EH792,AJ$1004+1)</f>
        <v>37455.026580450001</v>
      </c>
      <c r="AK792" s="274">
        <f>INDEX('GRID Reserves (MWh)'!$2:$10,$EH792,AK$1004+1)</f>
        <v>23957.75851824</v>
      </c>
      <c r="AL792" s="274">
        <f>INDEX('GRID Reserves (MWh)'!$2:$10,$EH792,AL$1004+1)</f>
        <v>706.33089140000004</v>
      </c>
      <c r="AM792" s="274">
        <f>INDEX('GRID Reserves (MWh)'!$2:$10,$EH792,AM$1004+1)</f>
        <v>0</v>
      </c>
      <c r="AN792" s="274">
        <f>INDEX('GRID Reserves (MWh)'!$2:$10,$EH792,AN$1004+1)</f>
        <v>41.954873999999997</v>
      </c>
      <c r="AO792" s="274">
        <f>INDEX('GRID Reserves (MWh)'!$2:$10,$EH792,AO$1004+1)</f>
        <v>1561.2501722</v>
      </c>
      <c r="AP792" s="274">
        <f>INDEX('GRID Reserves (MWh)'!$2:$10,$EH792,AP$1004+1)</f>
        <v>7496.0882210999998</v>
      </c>
      <c r="AQ792" s="274">
        <f>INDEX('GRID Reserves (MWh)'!$2:$10,$EH792,AQ$1004+1)</f>
        <v>2953.4838331999999</v>
      </c>
      <c r="AR792" s="274">
        <f>SUM(AS792:BD792)</f>
        <v>82541.815203929989</v>
      </c>
      <c r="AS792" s="274">
        <f>INDEX('GRID Reserves (MWh)'!$2:$10,$EH792,AS$1004+1)</f>
        <v>102.953934</v>
      </c>
      <c r="AT792" s="274">
        <f>INDEX('GRID Reserves (MWh)'!$2:$10,$EH792,AT$1004+1)</f>
        <v>434.6832647</v>
      </c>
      <c r="AU792" s="274">
        <f>INDEX('GRID Reserves (MWh)'!$2:$10,$EH792,AU$1004+1)</f>
        <v>12441.30077023</v>
      </c>
      <c r="AV792" s="274">
        <f>INDEX('GRID Reserves (MWh)'!$2:$10,$EH792,AV$1004+1)</f>
        <v>15850.539072956</v>
      </c>
      <c r="AW792" s="274">
        <f>INDEX('GRID Reserves (MWh)'!$2:$10,$EH792,AW$1004+1)</f>
        <v>17539.059257614001</v>
      </c>
      <c r="AX792" s="274">
        <f>INDEX('GRID Reserves (MWh)'!$2:$10,$EH792,AX$1004+1)</f>
        <v>23708.051503359999</v>
      </c>
      <c r="AY792" s="274">
        <f>INDEX('GRID Reserves (MWh)'!$2:$10,$EH792,AY$1004+1)</f>
        <v>298.4200065</v>
      </c>
      <c r="AZ792" s="274">
        <f>INDEX('GRID Reserves (MWh)'!$2:$10,$EH792,AZ$1004+1)</f>
        <v>10.824066</v>
      </c>
      <c r="BA792" s="274">
        <f>INDEX('GRID Reserves (MWh)'!$2:$10,$EH792,BA$1004+1)</f>
        <v>0</v>
      </c>
      <c r="BB792" s="274">
        <f>INDEX('GRID Reserves (MWh)'!$2:$10,$EH792,BB$1004+1)</f>
        <v>1274.1012768999999</v>
      </c>
      <c r="BC792" s="274">
        <f>INDEX('GRID Reserves (MWh)'!$2:$10,$EH792,BC$1004+1)</f>
        <v>8521.8498767000001</v>
      </c>
      <c r="BD792" s="274">
        <f>INDEX('GRID Reserves (MWh)'!$2:$10,$EH792,BD$1004+1)</f>
        <v>2360.0321749700001</v>
      </c>
      <c r="BE792" s="274">
        <f>SUM(BF792:BQ792)</f>
        <v>58699.962951659996</v>
      </c>
      <c r="BF792" s="274">
        <f>INDEX('GRID Reserves (MWh)'!$2:$10,$EH792,BF$1004+1)</f>
        <v>0</v>
      </c>
      <c r="BG792" s="274">
        <f>INDEX('GRID Reserves (MWh)'!$2:$10,$EH792,BG$1004+1)</f>
        <v>295.10769399999998</v>
      </c>
      <c r="BH792" s="274">
        <f>INDEX('GRID Reserves (MWh)'!$2:$10,$EH792,BH$1004+1)</f>
        <v>10009.5715556</v>
      </c>
      <c r="BI792" s="274">
        <f>INDEX('GRID Reserves (MWh)'!$2:$10,$EH792,BI$1004+1)</f>
        <v>11523.63364188</v>
      </c>
      <c r="BJ792" s="274">
        <f>INDEX('GRID Reserves (MWh)'!$2:$10,$EH792,BJ$1004+1)</f>
        <v>11675.75385331</v>
      </c>
      <c r="BK792" s="274">
        <f>INDEX('GRID Reserves (MWh)'!$2:$10,$EH792,BK$1004+1)</f>
        <v>16564.566574870001</v>
      </c>
      <c r="BL792" s="274">
        <f>INDEX('GRID Reserves (MWh)'!$2:$10,$EH792,BL$1004+1)</f>
        <v>613.66476179999995</v>
      </c>
      <c r="BM792" s="274">
        <f>INDEX('GRID Reserves (MWh)'!$2:$10,$EH792,BM$1004+1)</f>
        <v>0</v>
      </c>
      <c r="BN792" s="274">
        <f>INDEX('GRID Reserves (MWh)'!$2:$10,$EH792,BN$1004+1)</f>
        <v>11.320953299999999</v>
      </c>
      <c r="BO792" s="274">
        <f>INDEX('GRID Reserves (MWh)'!$2:$10,$EH792,BO$1004+1)</f>
        <v>1464.7937047</v>
      </c>
      <c r="BP792" s="274">
        <f>INDEX('GRID Reserves (MWh)'!$2:$10,$EH792,BP$1004+1)</f>
        <v>4698.2334907000004</v>
      </c>
      <c r="BQ792" s="274">
        <f>INDEX('GRID Reserves (MWh)'!$2:$10,$EH792,BQ$1004+1)</f>
        <v>1843.3167215000001</v>
      </c>
      <c r="BR792" s="274"/>
      <c r="BS792" s="274"/>
      <c r="BT792" s="274"/>
      <c r="BU792" s="274"/>
      <c r="BV792" s="274"/>
      <c r="BW792" s="274"/>
      <c r="BX792" s="274"/>
      <c r="BY792" s="274"/>
      <c r="BZ792" s="274"/>
      <c r="CA792" s="274"/>
      <c r="CB792" s="274"/>
      <c r="CC792" s="274"/>
      <c r="CD792" s="274"/>
      <c r="CE792" s="274"/>
      <c r="CF792" s="274"/>
      <c r="CG792" s="274"/>
      <c r="CH792" s="274"/>
      <c r="CI792" s="274"/>
      <c r="CJ792" s="274"/>
      <c r="CK792" s="274"/>
      <c r="CL792" s="274"/>
      <c r="CM792" s="274"/>
      <c r="CN792" s="274"/>
      <c r="CO792" s="274"/>
      <c r="CP792" s="274"/>
      <c r="CQ792" s="274"/>
      <c r="CR792" s="274"/>
      <c r="CS792" s="274"/>
      <c r="CT792" s="274"/>
      <c r="CU792" s="274"/>
      <c r="CV792" s="274"/>
      <c r="CW792" s="274"/>
      <c r="CX792" s="274"/>
      <c r="CY792" s="274"/>
      <c r="CZ792" s="274"/>
      <c r="DA792" s="274"/>
      <c r="DB792" s="274"/>
      <c r="DC792" s="274"/>
      <c r="DD792" s="274"/>
      <c r="DE792" s="274"/>
      <c r="DF792" s="274"/>
      <c r="DG792" s="274"/>
      <c r="DH792" s="274"/>
      <c r="DI792" s="274"/>
      <c r="DJ792" s="274"/>
      <c r="DK792" s="274"/>
      <c r="DL792" s="274"/>
      <c r="DM792" s="274"/>
      <c r="DN792" s="274"/>
      <c r="DO792" s="274"/>
      <c r="DP792" s="274"/>
      <c r="DQ792" s="274"/>
      <c r="DR792" s="274"/>
      <c r="DS792" s="274"/>
      <c r="DT792" s="274"/>
      <c r="DU792" s="274"/>
      <c r="DV792" s="274"/>
      <c r="DW792" s="274"/>
      <c r="DX792" s="274"/>
      <c r="DY792" s="274"/>
      <c r="DZ792" s="274"/>
      <c r="EA792" s="274"/>
      <c r="EB792" s="274"/>
      <c r="EC792" s="274"/>
      <c r="ED792" s="274"/>
      <c r="EE792" s="275"/>
      <c r="EH792" s="168">
        <f>MATCH(EI792,'GRID Reserves (MWh)'!$A:$A,0)-1</f>
        <v>1</v>
      </c>
      <c r="EI792" s="22" t="s">
        <v>492</v>
      </c>
      <c r="ER792" s="31" t="s">
        <v>549</v>
      </c>
    </row>
    <row r="793" spans="1:148">
      <c r="A793" s="273"/>
      <c r="B793" s="24"/>
      <c r="C793" s="53" t="s">
        <v>534</v>
      </c>
      <c r="D793" s="24"/>
      <c r="E793" s="276">
        <f>E794/E792</f>
        <v>6.4891967839095095</v>
      </c>
      <c r="F793" s="276">
        <f>MAX(IFERROR(SUM(F172,F174:F175)/SUM(F439,F441:F442),F953)-IFERROR(MAX(F964,F965),0),0)</f>
        <v>8.54067112303456</v>
      </c>
      <c r="G793" s="276">
        <f t="shared" ref="G793:Q793" si="211">MAX(IFERROR(SUM(G172,G174:G175)/SUM(G439,G441:G442),G953)-IFERROR(MAX(G964,G965),0),0)</f>
        <v>6.8070293053822084</v>
      </c>
      <c r="H793" s="276">
        <f t="shared" si="211"/>
        <v>6.3786210559634959</v>
      </c>
      <c r="I793" s="276">
        <f t="shared" si="211"/>
        <v>2.5062694595348525</v>
      </c>
      <c r="J793" s="276">
        <f t="shared" si="211"/>
        <v>3.6698023940151998</v>
      </c>
      <c r="K793" s="276">
        <f t="shared" si="211"/>
        <v>0</v>
      </c>
      <c r="L793" s="276">
        <f t="shared" si="211"/>
        <v>3.4999071050045956</v>
      </c>
      <c r="M793" s="276">
        <f t="shared" si="211"/>
        <v>3.9762463216469754</v>
      </c>
      <c r="N793" s="276">
        <f t="shared" si="211"/>
        <v>2.0909596592697781</v>
      </c>
      <c r="O793" s="276">
        <f t="shared" si="211"/>
        <v>4.6597145341480903</v>
      </c>
      <c r="P793" s="276">
        <f t="shared" si="211"/>
        <v>11.444069350981078</v>
      </c>
      <c r="Q793" s="276">
        <f t="shared" si="211"/>
        <v>14.168694972761017</v>
      </c>
      <c r="R793" s="276">
        <f>R794/R792</f>
        <v>3.5687448234021311</v>
      </c>
      <c r="S793" s="276">
        <f>MAX(IFERROR(SUM(S172,S174:S175)/SUM(S439,S441:S442),S953)-IFERROR(MAX(S964,S965),0),0)</f>
        <v>10.070940590381451</v>
      </c>
      <c r="T793" s="276">
        <f t="shared" ref="T793:AD793" si="212">MAX(IFERROR(SUM(T172,T174:T175)/SUM(T439,T441:T442),T953)-IFERROR(MAX(T964,T965),0),0)</f>
        <v>7.9990855111612369</v>
      </c>
      <c r="U793" s="276">
        <f t="shared" si="212"/>
        <v>6.446855756954168</v>
      </c>
      <c r="V793" s="276">
        <f t="shared" si="212"/>
        <v>2.9711223118052992</v>
      </c>
      <c r="W793" s="276">
        <f t="shared" si="212"/>
        <v>3.3418999704348415</v>
      </c>
      <c r="X793" s="276">
        <f t="shared" si="212"/>
        <v>0</v>
      </c>
      <c r="Y793" s="276">
        <f t="shared" si="212"/>
        <v>18.5415937908617</v>
      </c>
      <c r="Z793" s="276">
        <f t="shared" si="212"/>
        <v>0</v>
      </c>
      <c r="AA793" s="276">
        <f t="shared" si="212"/>
        <v>15.010576930437519</v>
      </c>
      <c r="AB793" s="276">
        <f t="shared" si="212"/>
        <v>10.388348780533256</v>
      </c>
      <c r="AC793" s="276">
        <f t="shared" si="212"/>
        <v>12.910181485464999</v>
      </c>
      <c r="AD793" s="276">
        <f t="shared" si="212"/>
        <v>16.281260113612849</v>
      </c>
      <c r="AE793" s="276">
        <f>AE794/AE792</f>
        <v>5.5009133902621059</v>
      </c>
      <c r="AF793" s="276">
        <f>MAX(IFERROR(SUM(AF172,AF174:AF175)/SUM(AF439,AF441:AF442),AF953)-IFERROR(MAX(AF964,AF965),0),0)</f>
        <v>12.842384499631184</v>
      </c>
      <c r="AG793" s="276">
        <f t="shared" ref="AG793:AQ793" si="213">MAX(IFERROR(SUM(AG172,AG174:AG175)/SUM(AG439,AG441:AG442),AG953)-IFERROR(MAX(AG964,AG965),0),0)</f>
        <v>10.239695298542642</v>
      </c>
      <c r="AH793" s="276">
        <f t="shared" si="213"/>
        <v>8.2605791494904892</v>
      </c>
      <c r="AI793" s="276">
        <f t="shared" si="213"/>
        <v>3.6859473456338137</v>
      </c>
      <c r="AJ793" s="276">
        <f t="shared" si="213"/>
        <v>4.6784632257031653</v>
      </c>
      <c r="AK793" s="276">
        <f t="shared" si="213"/>
        <v>1.8567626322334299</v>
      </c>
      <c r="AL793" s="276">
        <f t="shared" si="213"/>
        <v>19.016104575280085</v>
      </c>
      <c r="AM793" s="276">
        <f t="shared" si="213"/>
        <v>0</v>
      </c>
      <c r="AN793" s="276">
        <f t="shared" si="213"/>
        <v>9.1813577818627863</v>
      </c>
      <c r="AO793" s="276">
        <f t="shared" si="213"/>
        <v>9.065903267544158</v>
      </c>
      <c r="AP793" s="276">
        <f t="shared" si="213"/>
        <v>12.781806527016819</v>
      </c>
      <c r="AQ793" s="276">
        <f t="shared" si="213"/>
        <v>16.374083877220794</v>
      </c>
      <c r="AR793" s="276">
        <f>AR794/AR792</f>
        <v>7.0548185209956698</v>
      </c>
      <c r="AS793" s="276">
        <f>MAX(IFERROR(SUM(AS172,AS174:AS175)/SUM(AS439,AS441:AS442),AS953)-IFERROR(MAX(AS964,AS965),0),0)</f>
        <v>13.877598894584857</v>
      </c>
      <c r="AT793" s="276">
        <f t="shared" ref="AT793:BD793" si="214">MAX(IFERROR(SUM(AT172,AT174:AT175)/SUM(AT439,AT441:AT442),AT953)-IFERROR(MAX(AT964,AT965),0),0)</f>
        <v>11.973210180023312</v>
      </c>
      <c r="AU793" s="276">
        <f t="shared" si="214"/>
        <v>8.7082385895380021</v>
      </c>
      <c r="AV793" s="276">
        <f t="shared" si="214"/>
        <v>6.705844970322115</v>
      </c>
      <c r="AW793" s="276">
        <f t="shared" si="214"/>
        <v>6.6695816156213326</v>
      </c>
      <c r="AX793" s="276">
        <f t="shared" si="214"/>
        <v>2.8490869048059082</v>
      </c>
      <c r="AY793" s="276">
        <f t="shared" si="214"/>
        <v>24.246577761965501</v>
      </c>
      <c r="AZ793" s="276">
        <v>23.435546068745996</v>
      </c>
      <c r="BA793" s="276">
        <f t="shared" si="214"/>
        <v>11.041934391208063</v>
      </c>
      <c r="BB793" s="276">
        <f t="shared" si="214"/>
        <v>10.068497322141798</v>
      </c>
      <c r="BC793" s="276">
        <f t="shared" si="214"/>
        <v>13.519076163917774</v>
      </c>
      <c r="BD793" s="276">
        <f t="shared" si="214"/>
        <v>17.373282249438969</v>
      </c>
      <c r="BE793" s="276">
        <f>BE794/BE792</f>
        <v>10.764280059743513</v>
      </c>
      <c r="BF793" s="276">
        <f>MAX(IFERROR(SUM(BF172,BF174:BF175)/SUM(BF439,BF441:BF442),BF953)-IFERROR(MAX(BF964,BF965),0),0)</f>
        <v>16.341182928893542</v>
      </c>
      <c r="BG793" s="276">
        <f t="shared" ref="BG793:BQ793" si="215">MAX(IFERROR(SUM(BG172,BG174:BG175)/SUM(BG439,BG441:BG442),BG953)-IFERROR(MAX(BG964,BG965),0),0)</f>
        <v>14.208755998954771</v>
      </c>
      <c r="BH793" s="276">
        <f t="shared" si="215"/>
        <v>11.796482120713563</v>
      </c>
      <c r="BI793" s="276">
        <f t="shared" si="215"/>
        <v>9.3956205500371652</v>
      </c>
      <c r="BJ793" s="276">
        <f t="shared" si="215"/>
        <v>9.5390931735911053</v>
      </c>
      <c r="BK793" s="276">
        <f t="shared" si="215"/>
        <v>8.4965436314278264</v>
      </c>
      <c r="BL793" s="276">
        <f t="shared" si="215"/>
        <v>26.705709805710011</v>
      </c>
      <c r="BM793" s="276">
        <f t="shared" si="215"/>
        <v>28.566772601376123</v>
      </c>
      <c r="BN793" s="276">
        <f t="shared" si="215"/>
        <v>14.176497613645562</v>
      </c>
      <c r="BO793" s="276">
        <f t="shared" si="215"/>
        <v>13.116200145921123</v>
      </c>
      <c r="BP793" s="276">
        <f t="shared" si="215"/>
        <v>16.200024311005272</v>
      </c>
      <c r="BQ793" s="276">
        <f t="shared" si="215"/>
        <v>20.251414693828561</v>
      </c>
      <c r="BR793" s="276"/>
      <c r="BS793" s="276"/>
      <c r="BT793" s="276"/>
      <c r="BU793" s="276"/>
      <c r="BV793" s="276"/>
      <c r="BW793" s="276"/>
      <c r="BX793" s="276"/>
      <c r="BY793" s="276"/>
      <c r="BZ793" s="276"/>
      <c r="CA793" s="276"/>
      <c r="CB793" s="276"/>
      <c r="CC793" s="276"/>
      <c r="CD793" s="276"/>
      <c r="CE793" s="276"/>
      <c r="CF793" s="276"/>
      <c r="CG793" s="276"/>
      <c r="CH793" s="276"/>
      <c r="CI793" s="276"/>
      <c r="CJ793" s="276"/>
      <c r="CK793" s="276"/>
      <c r="CL793" s="276"/>
      <c r="CM793" s="276"/>
      <c r="CN793" s="276"/>
      <c r="CO793" s="276"/>
      <c r="CP793" s="276"/>
      <c r="CQ793" s="276"/>
      <c r="CR793" s="276"/>
      <c r="CS793" s="276"/>
      <c r="CT793" s="276"/>
      <c r="CU793" s="276"/>
      <c r="CV793" s="276"/>
      <c r="CW793" s="276"/>
      <c r="CX793" s="276"/>
      <c r="CY793" s="276"/>
      <c r="CZ793" s="276"/>
      <c r="DA793" s="276"/>
      <c r="DB793" s="276"/>
      <c r="DC793" s="276"/>
      <c r="DD793" s="276"/>
      <c r="DE793" s="276"/>
      <c r="DF793" s="276"/>
      <c r="DG793" s="276"/>
      <c r="DH793" s="276"/>
      <c r="DI793" s="276"/>
      <c r="DJ793" s="276"/>
      <c r="DK793" s="276"/>
      <c r="DL793" s="276"/>
      <c r="DM793" s="276"/>
      <c r="DN793" s="276"/>
      <c r="DO793" s="276"/>
      <c r="DP793" s="276"/>
      <c r="DQ793" s="276"/>
      <c r="DR793" s="276"/>
      <c r="DS793" s="276"/>
      <c r="DT793" s="276"/>
      <c r="DU793" s="276"/>
      <c r="DV793" s="276"/>
      <c r="DW793" s="276"/>
      <c r="DX793" s="276"/>
      <c r="DY793" s="276"/>
      <c r="DZ793" s="276"/>
      <c r="EA793" s="276"/>
      <c r="EB793" s="276"/>
      <c r="EC793" s="276"/>
      <c r="ED793" s="276"/>
      <c r="EE793" s="277"/>
      <c r="ER793" s="31" t="s">
        <v>549</v>
      </c>
    </row>
    <row r="794" spans="1:148">
      <c r="A794" s="273"/>
      <c r="B794" s="24"/>
      <c r="C794" s="53" t="s">
        <v>11</v>
      </c>
      <c r="D794" s="24"/>
      <c r="E794" s="280">
        <f>SUM(F794:Q794)</f>
        <v>28527.611576599797</v>
      </c>
      <c r="F794" s="280">
        <f>F792*F793</f>
        <v>0</v>
      </c>
      <c r="G794" s="280">
        <f t="shared" ref="G794:Q794" si="216">G792*G793</f>
        <v>0</v>
      </c>
      <c r="H794" s="280">
        <f t="shared" si="216"/>
        <v>599.95491745391689</v>
      </c>
      <c r="I794" s="280">
        <f t="shared" si="216"/>
        <v>1510.7155348730566</v>
      </c>
      <c r="J794" s="280">
        <f t="shared" si="216"/>
        <v>688.63394207803151</v>
      </c>
      <c r="K794" s="280">
        <f t="shared" si="216"/>
        <v>0</v>
      </c>
      <c r="L794" s="280">
        <f t="shared" si="216"/>
        <v>0</v>
      </c>
      <c r="M794" s="280">
        <f t="shared" si="216"/>
        <v>0</v>
      </c>
      <c r="N794" s="280">
        <f t="shared" si="216"/>
        <v>0</v>
      </c>
      <c r="O794" s="280">
        <f t="shared" si="216"/>
        <v>25.740486752931687</v>
      </c>
      <c r="P794" s="280">
        <f t="shared" si="216"/>
        <v>22117.625355730212</v>
      </c>
      <c r="Q794" s="280">
        <f t="shared" si="216"/>
        <v>3584.9413397116496</v>
      </c>
      <c r="R794" s="280">
        <f>SUM(S794:AD794)</f>
        <v>247452.51591130206</v>
      </c>
      <c r="S794" s="280">
        <f>S792*S793</f>
        <v>0</v>
      </c>
      <c r="T794" s="280">
        <f t="shared" ref="T794:AD794" si="217">T792*T793</f>
        <v>1951.5883902705277</v>
      </c>
      <c r="U794" s="280">
        <f t="shared" si="217"/>
        <v>45143.302532271045</v>
      </c>
      <c r="V794" s="280">
        <f t="shared" si="217"/>
        <v>63052.254085978457</v>
      </c>
      <c r="W794" s="280">
        <f t="shared" si="217"/>
        <v>77962.447879181578</v>
      </c>
      <c r="X794" s="280">
        <f t="shared" si="217"/>
        <v>0</v>
      </c>
      <c r="Y794" s="280">
        <f t="shared" si="217"/>
        <v>3234.815375305197</v>
      </c>
      <c r="Z794" s="280">
        <f t="shared" si="217"/>
        <v>0</v>
      </c>
      <c r="AA794" s="280">
        <f t="shared" si="217"/>
        <v>4332.6123966437735</v>
      </c>
      <c r="AB794" s="280">
        <f t="shared" si="217"/>
        <v>1586.000198158187</v>
      </c>
      <c r="AC794" s="280">
        <f t="shared" si="217"/>
        <v>31870.914688210403</v>
      </c>
      <c r="AD794" s="280">
        <f t="shared" si="217"/>
        <v>18318.580365282905</v>
      </c>
      <c r="AE794" s="280">
        <f>SUM(AF794:AQ794)</f>
        <v>670252.1817219489</v>
      </c>
      <c r="AF794" s="280">
        <f>AF792*AF793</f>
        <v>1482.0489160400314</v>
      </c>
      <c r="AG794" s="280">
        <f t="shared" ref="AG794:AQ794" si="218">AG792*AG793</f>
        <v>7037.238324893382</v>
      </c>
      <c r="AH794" s="280">
        <f t="shared" si="218"/>
        <v>175362.8563468447</v>
      </c>
      <c r="AI794" s="280">
        <f t="shared" si="218"/>
        <v>94509.053682576385</v>
      </c>
      <c r="AJ794" s="280">
        <f t="shared" si="218"/>
        <v>175231.96447436992</v>
      </c>
      <c r="AK794" s="280">
        <f t="shared" si="218"/>
        <v>44483.870768740177</v>
      </c>
      <c r="AL794" s="280">
        <f t="shared" si="218"/>
        <v>13431.662095613201</v>
      </c>
      <c r="AM794" s="280">
        <f t="shared" si="218"/>
        <v>0</v>
      </c>
      <c r="AN794" s="280">
        <f t="shared" si="218"/>
        <v>385.20270888697263</v>
      </c>
      <c r="AO794" s="280">
        <f t="shared" si="218"/>
        <v>14154.14303760186</v>
      </c>
      <c r="AP794" s="280">
        <f t="shared" si="218"/>
        <v>95813.549351549867</v>
      </c>
      <c r="AQ794" s="280">
        <f t="shared" si="218"/>
        <v>48360.592014832386</v>
      </c>
      <c r="AR794" s="280">
        <f>SUM(AS794:BD794)</f>
        <v>582317.52665728726</v>
      </c>
      <c r="AS794" s="280">
        <f>AS792*AS793</f>
        <v>1428.7534006715623</v>
      </c>
      <c r="AT794" s="280">
        <f t="shared" ref="AT794:BD794" si="219">AT792*AT793</f>
        <v>5204.5540899918078</v>
      </c>
      <c r="AU794" s="280">
        <f t="shared" si="219"/>
        <v>108341.81547136576</v>
      </c>
      <c r="AV794" s="280">
        <f t="shared" si="219"/>
        <v>106291.25771927615</v>
      </c>
      <c r="AW794" s="280">
        <f t="shared" si="219"/>
        <v>116978.18717987547</v>
      </c>
      <c r="AX794" s="280">
        <f t="shared" si="219"/>
        <v>67546.299076686992</v>
      </c>
      <c r="AY794" s="280">
        <f t="shared" si="219"/>
        <v>7235.6638933285003</v>
      </c>
      <c r="AZ794" s="280">
        <f t="shared" si="219"/>
        <v>253.66789739414719</v>
      </c>
      <c r="BA794" s="280">
        <f t="shared" si="219"/>
        <v>0</v>
      </c>
      <c r="BB794" s="280">
        <f t="shared" si="219"/>
        <v>12828.285294605095</v>
      </c>
      <c r="BC794" s="280">
        <f t="shared" si="219"/>
        <v>115207.53754058058</v>
      </c>
      <c r="BD794" s="280">
        <f t="shared" si="219"/>
        <v>41001.505093511143</v>
      </c>
      <c r="BE794" s="280">
        <f>SUM(BF794:BQ794)</f>
        <v>631862.84070823668</v>
      </c>
      <c r="BF794" s="280">
        <f>BF792*BF793</f>
        <v>0</v>
      </c>
      <c r="BG794" s="280">
        <f t="shared" ref="BG794:BQ794" si="220">BG792*BG793</f>
        <v>4193.1132174602089</v>
      </c>
      <c r="BH794" s="280">
        <f t="shared" si="220"/>
        <v>118077.73189163844</v>
      </c>
      <c r="BI794" s="280">
        <f t="shared" si="220"/>
        <v>108271.68905674735</v>
      </c>
      <c r="BJ794" s="280">
        <f t="shared" si="220"/>
        <v>111376.10387863946</v>
      </c>
      <c r="BK794" s="280">
        <f t="shared" si="220"/>
        <v>140741.56263907396</v>
      </c>
      <c r="BL794" s="280">
        <f t="shared" si="220"/>
        <v>16388.353046620956</v>
      </c>
      <c r="BM794" s="280">
        <f t="shared" si="220"/>
        <v>0</v>
      </c>
      <c r="BN794" s="280">
        <f t="shared" si="220"/>
        <v>160.49146744164284</v>
      </c>
      <c r="BO794" s="280">
        <f t="shared" si="220"/>
        <v>19212.527403330485</v>
      </c>
      <c r="BP794" s="280">
        <f t="shared" si="220"/>
        <v>76111.496768119163</v>
      </c>
      <c r="BQ794" s="280">
        <f t="shared" si="220"/>
        <v>37329.771339164989</v>
      </c>
      <c r="BR794" s="280"/>
      <c r="BS794" s="280"/>
      <c r="BT794" s="280"/>
      <c r="BU794" s="280"/>
      <c r="BV794" s="280"/>
      <c r="BW794" s="280"/>
      <c r="BX794" s="280"/>
      <c r="BY794" s="280"/>
      <c r="BZ794" s="280"/>
      <c r="CA794" s="280"/>
      <c r="CB794" s="280"/>
      <c r="CC794" s="280"/>
      <c r="CD794" s="280"/>
      <c r="CE794" s="280"/>
      <c r="CF794" s="280"/>
      <c r="CG794" s="280"/>
      <c r="CH794" s="280"/>
      <c r="CI794" s="280"/>
      <c r="CJ794" s="280"/>
      <c r="CK794" s="280"/>
      <c r="CL794" s="280"/>
      <c r="CM794" s="280"/>
      <c r="CN794" s="280"/>
      <c r="CO794" s="280"/>
      <c r="CP794" s="280"/>
      <c r="CQ794" s="280"/>
      <c r="CR794" s="280"/>
      <c r="CS794" s="280"/>
      <c r="CT794" s="280"/>
      <c r="CU794" s="280"/>
      <c r="CV794" s="280"/>
      <c r="CW794" s="280"/>
      <c r="CX794" s="280"/>
      <c r="CY794" s="280"/>
      <c r="CZ794" s="280"/>
      <c r="DA794" s="280"/>
      <c r="DB794" s="280"/>
      <c r="DC794" s="280"/>
      <c r="DD794" s="280"/>
      <c r="DE794" s="280"/>
      <c r="DF794" s="280"/>
      <c r="DG794" s="280"/>
      <c r="DH794" s="280"/>
      <c r="DI794" s="280"/>
      <c r="DJ794" s="280"/>
      <c r="DK794" s="280"/>
      <c r="DL794" s="280"/>
      <c r="DM794" s="280"/>
      <c r="DN794" s="280"/>
      <c r="DO794" s="280"/>
      <c r="DP794" s="280"/>
      <c r="DQ794" s="280"/>
      <c r="DR794" s="280"/>
      <c r="DS794" s="280"/>
      <c r="DT794" s="280"/>
      <c r="DU794" s="280"/>
      <c r="DV794" s="280"/>
      <c r="DW794" s="280"/>
      <c r="DX794" s="280"/>
      <c r="DY794" s="280"/>
      <c r="DZ794" s="280"/>
      <c r="EA794" s="280"/>
      <c r="EB794" s="280"/>
      <c r="EC794" s="280"/>
      <c r="ED794" s="280"/>
      <c r="EE794" s="277"/>
      <c r="ER794" s="31" t="s">
        <v>549</v>
      </c>
    </row>
    <row r="795" spans="1:148">
      <c r="A795" s="273"/>
      <c r="B795" s="24"/>
      <c r="C795" s="53"/>
      <c r="D795" s="24"/>
      <c r="E795" s="280"/>
      <c r="F795" s="280"/>
      <c r="G795" s="280"/>
      <c r="H795" s="280"/>
      <c r="I795" s="280"/>
      <c r="J795" s="280"/>
      <c r="K795" s="280"/>
      <c r="L795" s="280"/>
      <c r="M795" s="280"/>
      <c r="N795" s="280"/>
      <c r="O795" s="280"/>
      <c r="P795" s="280"/>
      <c r="Q795" s="280"/>
      <c r="R795" s="280"/>
      <c r="S795" s="280"/>
      <c r="T795" s="280"/>
      <c r="U795" s="280"/>
      <c r="V795" s="280"/>
      <c r="W795" s="280"/>
      <c r="X795" s="280"/>
      <c r="Y795" s="280"/>
      <c r="Z795" s="280"/>
      <c r="AA795" s="280"/>
      <c r="AB795" s="280"/>
      <c r="AC795" s="280"/>
      <c r="AD795" s="280"/>
      <c r="AE795" s="280"/>
      <c r="AF795" s="280"/>
      <c r="AG795" s="280"/>
      <c r="AH795" s="280"/>
      <c r="AI795" s="280"/>
      <c r="AJ795" s="280"/>
      <c r="AK795" s="280"/>
      <c r="AL795" s="280"/>
      <c r="AM795" s="280"/>
      <c r="AN795" s="280"/>
      <c r="AO795" s="280"/>
      <c r="AP795" s="280"/>
      <c r="AQ795" s="280"/>
      <c r="AR795" s="280"/>
      <c r="AS795" s="280"/>
      <c r="AT795" s="280"/>
      <c r="AU795" s="280"/>
      <c r="AV795" s="280"/>
      <c r="AW795" s="280"/>
      <c r="AX795" s="280"/>
      <c r="AY795" s="280"/>
      <c r="AZ795" s="280"/>
      <c r="BA795" s="280"/>
      <c r="BB795" s="280"/>
      <c r="BC795" s="280"/>
      <c r="BD795" s="280"/>
      <c r="BE795" s="280"/>
      <c r="BF795" s="280"/>
      <c r="BG795" s="280"/>
      <c r="BH795" s="280"/>
      <c r="BI795" s="280"/>
      <c r="BJ795" s="280"/>
      <c r="BK795" s="280"/>
      <c r="BL795" s="280"/>
      <c r="BM795" s="280"/>
      <c r="BN795" s="280"/>
      <c r="BO795" s="280"/>
      <c r="BP795" s="280"/>
      <c r="BQ795" s="280"/>
      <c r="BR795" s="280"/>
      <c r="BS795" s="280"/>
      <c r="BT795" s="280"/>
      <c r="BU795" s="280"/>
      <c r="BV795" s="280"/>
      <c r="BW795" s="280"/>
      <c r="BX795" s="280"/>
      <c r="BY795" s="280"/>
      <c r="BZ795" s="280"/>
      <c r="CA795" s="280"/>
      <c r="CB795" s="280"/>
      <c r="CC795" s="280"/>
      <c r="CD795" s="280"/>
      <c r="CE795" s="280"/>
      <c r="CF795" s="280"/>
      <c r="CG795" s="280"/>
      <c r="CH795" s="280"/>
      <c r="CI795" s="280"/>
      <c r="CJ795" s="280"/>
      <c r="CK795" s="280"/>
      <c r="CL795" s="280"/>
      <c r="CM795" s="280"/>
      <c r="CN795" s="280"/>
      <c r="CO795" s="280"/>
      <c r="CP795" s="280"/>
      <c r="CQ795" s="280"/>
      <c r="CR795" s="280"/>
      <c r="CS795" s="280"/>
      <c r="CT795" s="280"/>
      <c r="CU795" s="280"/>
      <c r="CV795" s="280"/>
      <c r="CW795" s="280"/>
      <c r="CX795" s="280"/>
      <c r="CY795" s="280"/>
      <c r="CZ795" s="280"/>
      <c r="DA795" s="280"/>
      <c r="DB795" s="280"/>
      <c r="DC795" s="280"/>
      <c r="DD795" s="280"/>
      <c r="DE795" s="280"/>
      <c r="DF795" s="280"/>
      <c r="DG795" s="280"/>
      <c r="DH795" s="280"/>
      <c r="DI795" s="280"/>
      <c r="DJ795" s="280"/>
      <c r="DK795" s="280"/>
      <c r="DL795" s="280"/>
      <c r="DM795" s="280"/>
      <c r="DN795" s="280"/>
      <c r="DO795" s="280"/>
      <c r="DP795" s="280"/>
      <c r="DQ795" s="280"/>
      <c r="DR795" s="280"/>
      <c r="DS795" s="280"/>
      <c r="DT795" s="280"/>
      <c r="DU795" s="280"/>
      <c r="DV795" s="280"/>
      <c r="DW795" s="280"/>
      <c r="DX795" s="280"/>
      <c r="DY795" s="280"/>
      <c r="DZ795" s="280"/>
      <c r="EA795" s="280"/>
      <c r="EB795" s="280"/>
      <c r="EC795" s="280"/>
      <c r="ED795" s="280"/>
      <c r="EE795" s="277"/>
      <c r="ER795" s="31" t="s">
        <v>549</v>
      </c>
    </row>
    <row r="796" spans="1:148">
      <c r="A796" s="273"/>
      <c r="B796" s="24"/>
      <c r="C796" s="53" t="s">
        <v>12</v>
      </c>
      <c r="D796" s="24"/>
      <c r="E796" s="274">
        <f>SUM(F796:Q796)</f>
        <v>25191.388740460003</v>
      </c>
      <c r="F796" s="274">
        <f>INDEX('GRID Reserves (MWh)'!$2:$10,$EH796,F$1004+1)</f>
        <v>178.9416052</v>
      </c>
      <c r="G796" s="274">
        <f>INDEX('GRID Reserves (MWh)'!$2:$10,$EH796,G$1004+1)</f>
        <v>1030.3683260600001</v>
      </c>
      <c r="H796" s="274">
        <f>INDEX('GRID Reserves (MWh)'!$2:$10,$EH796,H$1004+1)</f>
        <v>11238.8084273</v>
      </c>
      <c r="I796" s="274">
        <f>INDEX('GRID Reserves (MWh)'!$2:$10,$EH796,I$1004+1)</f>
        <v>7381.2784315999997</v>
      </c>
      <c r="J796" s="274">
        <f>INDEX('GRID Reserves (MWh)'!$2:$10,$EH796,J$1004+1)</f>
        <v>2573.6584628000001</v>
      </c>
      <c r="K796" s="274">
        <f>INDEX('GRID Reserves (MWh)'!$2:$10,$EH796,K$1004+1)</f>
        <v>132.68352659999999</v>
      </c>
      <c r="L796" s="274">
        <f>INDEX('GRID Reserves (MWh)'!$2:$10,$EH796,L$1004+1)</f>
        <v>0</v>
      </c>
      <c r="M796" s="274">
        <f>INDEX('GRID Reserves (MWh)'!$2:$10,$EH796,M$1004+1)</f>
        <v>0</v>
      </c>
      <c r="N796" s="274">
        <f>INDEX('GRID Reserves (MWh)'!$2:$10,$EH796,N$1004+1)</f>
        <v>0</v>
      </c>
      <c r="O796" s="274">
        <f>INDEX('GRID Reserves (MWh)'!$2:$10,$EH796,O$1004+1)</f>
        <v>0</v>
      </c>
      <c r="P796" s="274">
        <f>INDEX('GRID Reserves (MWh)'!$2:$10,$EH796,P$1004+1)</f>
        <v>1722.7156703000001</v>
      </c>
      <c r="Q796" s="274">
        <f>INDEX('GRID Reserves (MWh)'!$2:$10,$EH796,Q$1004+1)</f>
        <v>932.93429060000005</v>
      </c>
      <c r="R796" s="274">
        <f>SUM(S796:AD796)</f>
        <v>29707.048246619994</v>
      </c>
      <c r="S796" s="274">
        <f>INDEX('GRID Reserves (MWh)'!$2:$10,$EH796,S$1004+1)</f>
        <v>0</v>
      </c>
      <c r="T796" s="274">
        <f>INDEX('GRID Reserves (MWh)'!$2:$10,$EH796,T$1004+1)</f>
        <v>7311.3700864000002</v>
      </c>
      <c r="U796" s="274">
        <f>INDEX('GRID Reserves (MWh)'!$2:$10,$EH796,U$1004+1)</f>
        <v>11630.64350156</v>
      </c>
      <c r="V796" s="274">
        <f>INDEX('GRID Reserves (MWh)'!$2:$10,$EH796,V$1004+1)</f>
        <v>5276.3564605900001</v>
      </c>
      <c r="W796" s="274">
        <f>INDEX('GRID Reserves (MWh)'!$2:$10,$EH796,W$1004+1)</f>
        <v>3212.7581383800002</v>
      </c>
      <c r="X796" s="274">
        <f>INDEX('GRID Reserves (MWh)'!$2:$10,$EH796,X$1004+1)</f>
        <v>82.720391000000006</v>
      </c>
      <c r="Y796" s="274">
        <f>INDEX('GRID Reserves (MWh)'!$2:$10,$EH796,Y$1004+1)</f>
        <v>0.60038376000000004</v>
      </c>
      <c r="Z796" s="274">
        <f>INDEX('GRID Reserves (MWh)'!$2:$10,$EH796,Z$1004+1)</f>
        <v>0</v>
      </c>
      <c r="AA796" s="274">
        <f>INDEX('GRID Reserves (MWh)'!$2:$10,$EH796,AA$1004+1)</f>
        <v>0</v>
      </c>
      <c r="AB796" s="274">
        <f>INDEX('GRID Reserves (MWh)'!$2:$10,$EH796,AB$1004+1)</f>
        <v>0</v>
      </c>
      <c r="AC796" s="274">
        <f>INDEX('GRID Reserves (MWh)'!$2:$10,$EH796,AC$1004+1)</f>
        <v>1583.9366895000001</v>
      </c>
      <c r="AD796" s="274">
        <f>INDEX('GRID Reserves (MWh)'!$2:$10,$EH796,AD$1004+1)</f>
        <v>608.66259543000001</v>
      </c>
      <c r="AE796" s="274">
        <f>SUM(AF796:AQ796)</f>
        <v>34437.53990037</v>
      </c>
      <c r="AF796" s="274">
        <f>INDEX('GRID Reserves (MWh)'!$2:$10,$EH796,AF$1004+1)</f>
        <v>6073.3813886899998</v>
      </c>
      <c r="AG796" s="274">
        <f>INDEX('GRID Reserves (MWh)'!$2:$10,$EH796,AG$1004+1)</f>
        <v>6649.3736796000003</v>
      </c>
      <c r="AH796" s="274">
        <f>INDEX('GRID Reserves (MWh)'!$2:$10,$EH796,AH$1004+1)</f>
        <v>8794.0125129000007</v>
      </c>
      <c r="AI796" s="274">
        <f>INDEX('GRID Reserves (MWh)'!$2:$10,$EH796,AI$1004+1)</f>
        <v>2925.21292696</v>
      </c>
      <c r="AJ796" s="274">
        <f>INDEX('GRID Reserves (MWh)'!$2:$10,$EH796,AJ$1004+1)</f>
        <v>3438.5833112800001</v>
      </c>
      <c r="AK796" s="274">
        <f>INDEX('GRID Reserves (MWh)'!$2:$10,$EH796,AK$1004+1)</f>
        <v>199.09426569999999</v>
      </c>
      <c r="AL796" s="274">
        <f>INDEX('GRID Reserves (MWh)'!$2:$10,$EH796,AL$1004+1)</f>
        <v>0</v>
      </c>
      <c r="AM796" s="274">
        <f>INDEX('GRID Reserves (MWh)'!$2:$10,$EH796,AM$1004+1)</f>
        <v>0</v>
      </c>
      <c r="AN796" s="274">
        <f>INDEX('GRID Reserves (MWh)'!$2:$10,$EH796,AN$1004+1)</f>
        <v>50.140189999999997</v>
      </c>
      <c r="AO796" s="274">
        <f>INDEX('GRID Reserves (MWh)'!$2:$10,$EH796,AO$1004+1)</f>
        <v>0</v>
      </c>
      <c r="AP796" s="274">
        <f>INDEX('GRID Reserves (MWh)'!$2:$10,$EH796,AP$1004+1)</f>
        <v>2293.8019509000001</v>
      </c>
      <c r="AQ796" s="274">
        <f>INDEX('GRID Reserves (MWh)'!$2:$10,$EH796,AQ$1004+1)</f>
        <v>4013.9396743399998</v>
      </c>
      <c r="AR796" s="274">
        <f>SUM(AS796:BD796)</f>
        <v>32470.383328400007</v>
      </c>
      <c r="AS796" s="274">
        <f>INDEX('GRID Reserves (MWh)'!$2:$10,$EH796,AS$1004+1)</f>
        <v>20.0423054</v>
      </c>
      <c r="AT796" s="274">
        <f>INDEX('GRID Reserves (MWh)'!$2:$10,$EH796,AT$1004+1)</f>
        <v>10317.9596268</v>
      </c>
      <c r="AU796" s="274">
        <f>INDEX('GRID Reserves (MWh)'!$2:$10,$EH796,AU$1004+1)</f>
        <v>12712.504362760001</v>
      </c>
      <c r="AV796" s="274">
        <f>INDEX('GRID Reserves (MWh)'!$2:$10,$EH796,AV$1004+1)</f>
        <v>2845.3067028</v>
      </c>
      <c r="AW796" s="274">
        <f>INDEX('GRID Reserves (MWh)'!$2:$10,$EH796,AW$1004+1)</f>
        <v>3099.9442027999999</v>
      </c>
      <c r="AX796" s="274">
        <f>INDEX('GRID Reserves (MWh)'!$2:$10,$EH796,AX$1004+1)</f>
        <v>349.02534070000002</v>
      </c>
      <c r="AY796" s="274">
        <f>INDEX('GRID Reserves (MWh)'!$2:$10,$EH796,AY$1004+1)</f>
        <v>0</v>
      </c>
      <c r="AZ796" s="274">
        <f>INDEX('GRID Reserves (MWh)'!$2:$10,$EH796,AZ$1004+1)</f>
        <v>0</v>
      </c>
      <c r="BA796" s="274">
        <f>INDEX('GRID Reserves (MWh)'!$2:$10,$EH796,BA$1004+1)</f>
        <v>0</v>
      </c>
      <c r="BB796" s="274">
        <f>INDEX('GRID Reserves (MWh)'!$2:$10,$EH796,BB$1004+1)</f>
        <v>0</v>
      </c>
      <c r="BC796" s="274">
        <f>INDEX('GRID Reserves (MWh)'!$2:$10,$EH796,BC$1004+1)</f>
        <v>2277.4097233000002</v>
      </c>
      <c r="BD796" s="274">
        <f>INDEX('GRID Reserves (MWh)'!$2:$10,$EH796,BD$1004+1)</f>
        <v>848.19106383999997</v>
      </c>
      <c r="BE796" s="274">
        <f>SUM(BF796:BQ796)</f>
        <v>9897.0232471800009</v>
      </c>
      <c r="BF796" s="274">
        <f>INDEX('GRID Reserves (MWh)'!$2:$10,$EH796,BF$1004+1)</f>
        <v>0</v>
      </c>
      <c r="BG796" s="274">
        <f>INDEX('GRID Reserves (MWh)'!$2:$10,$EH796,BG$1004+1)</f>
        <v>368.33257209999999</v>
      </c>
      <c r="BH796" s="274">
        <f>INDEX('GRID Reserves (MWh)'!$2:$10,$EH796,BH$1004+1)</f>
        <v>370.54528529999999</v>
      </c>
      <c r="BI796" s="274">
        <f>INDEX('GRID Reserves (MWh)'!$2:$10,$EH796,BI$1004+1)</f>
        <v>3512.96225435</v>
      </c>
      <c r="BJ796" s="274">
        <f>INDEX('GRID Reserves (MWh)'!$2:$10,$EH796,BJ$1004+1)</f>
        <v>744.65753691999998</v>
      </c>
      <c r="BK796" s="274">
        <f>INDEX('GRID Reserves (MWh)'!$2:$10,$EH796,BK$1004+1)</f>
        <v>189.15256817</v>
      </c>
      <c r="BL796" s="274">
        <f>INDEX('GRID Reserves (MWh)'!$2:$10,$EH796,BL$1004+1)</f>
        <v>0</v>
      </c>
      <c r="BM796" s="274">
        <f>INDEX('GRID Reserves (MWh)'!$2:$10,$EH796,BM$1004+1)</f>
        <v>0</v>
      </c>
      <c r="BN796" s="274">
        <f>INDEX('GRID Reserves (MWh)'!$2:$10,$EH796,BN$1004+1)</f>
        <v>0</v>
      </c>
      <c r="BO796" s="274">
        <f>INDEX('GRID Reserves (MWh)'!$2:$10,$EH796,BO$1004+1)</f>
        <v>0</v>
      </c>
      <c r="BP796" s="274">
        <f>INDEX('GRID Reserves (MWh)'!$2:$10,$EH796,BP$1004+1)</f>
        <v>3340.9261203000001</v>
      </c>
      <c r="BQ796" s="274">
        <f>INDEX('GRID Reserves (MWh)'!$2:$10,$EH796,BQ$1004+1)</f>
        <v>1370.4469100399999</v>
      </c>
      <c r="BR796" s="274"/>
      <c r="BS796" s="274"/>
      <c r="BT796" s="274"/>
      <c r="BU796" s="274"/>
      <c r="BV796" s="274"/>
      <c r="BW796" s="274"/>
      <c r="BX796" s="274"/>
      <c r="BY796" s="274"/>
      <c r="BZ796" s="274"/>
      <c r="CA796" s="274"/>
      <c r="CB796" s="274"/>
      <c r="CC796" s="274"/>
      <c r="CD796" s="274"/>
      <c r="CE796" s="274"/>
      <c r="CF796" s="274"/>
      <c r="CG796" s="274"/>
      <c r="CH796" s="274"/>
      <c r="CI796" s="274"/>
      <c r="CJ796" s="274"/>
      <c r="CK796" s="274"/>
      <c r="CL796" s="274"/>
      <c r="CM796" s="274"/>
      <c r="CN796" s="274"/>
      <c r="CO796" s="274"/>
      <c r="CP796" s="274"/>
      <c r="CQ796" s="274"/>
      <c r="CR796" s="274"/>
      <c r="CS796" s="274"/>
      <c r="CT796" s="274"/>
      <c r="CU796" s="274"/>
      <c r="CV796" s="274"/>
      <c r="CW796" s="274"/>
      <c r="CX796" s="274"/>
      <c r="CY796" s="274"/>
      <c r="CZ796" s="274"/>
      <c r="DA796" s="274"/>
      <c r="DB796" s="274"/>
      <c r="DC796" s="274"/>
      <c r="DD796" s="274"/>
      <c r="DE796" s="274"/>
      <c r="DF796" s="274"/>
      <c r="DG796" s="274"/>
      <c r="DH796" s="274"/>
      <c r="DI796" s="274"/>
      <c r="DJ796" s="274"/>
      <c r="DK796" s="274"/>
      <c r="DL796" s="274"/>
      <c r="DM796" s="274"/>
      <c r="DN796" s="274"/>
      <c r="DO796" s="274"/>
      <c r="DP796" s="274"/>
      <c r="DQ796" s="274"/>
      <c r="DR796" s="274"/>
      <c r="DS796" s="274"/>
      <c r="DT796" s="274"/>
      <c r="DU796" s="274"/>
      <c r="DV796" s="274"/>
      <c r="DW796" s="274"/>
      <c r="DX796" s="274"/>
      <c r="DY796" s="274"/>
      <c r="DZ796" s="274"/>
      <c r="EA796" s="274"/>
      <c r="EB796" s="274"/>
      <c r="EC796" s="274"/>
      <c r="ED796" s="274"/>
      <c r="EE796" s="275"/>
      <c r="EH796" s="168">
        <f>MATCH(EI796,'GRID Reserves (MWh)'!$A:$A,0)-1</f>
        <v>2</v>
      </c>
      <c r="EI796" s="22" t="s">
        <v>535</v>
      </c>
      <c r="ER796" s="31" t="s">
        <v>549</v>
      </c>
    </row>
    <row r="797" spans="1:148">
      <c r="A797" s="273"/>
      <c r="B797" s="24"/>
      <c r="C797" s="53" t="s">
        <v>536</v>
      </c>
      <c r="D797" s="24"/>
      <c r="E797" s="276">
        <f>E798/E796</f>
        <v>1.0534696174063043</v>
      </c>
      <c r="F797" s="276">
        <f>MAX(IFERROR((F171+F173)/(F438+F440),F953)-F966,0)</f>
        <v>2.3391007502415349</v>
      </c>
      <c r="G797" s="276">
        <f t="shared" ref="G797:Q797" si="221">MAX(IFERROR((G171+G173)/(G438+G440),G953)-G966,0)</f>
        <v>2.3381807143132676</v>
      </c>
      <c r="H797" s="276">
        <f t="shared" si="221"/>
        <v>0</v>
      </c>
      <c r="I797" s="276">
        <f t="shared" si="221"/>
        <v>0</v>
      </c>
      <c r="J797" s="276">
        <f t="shared" si="221"/>
        <v>0</v>
      </c>
      <c r="K797" s="276">
        <f t="shared" si="221"/>
        <v>0</v>
      </c>
      <c r="L797" s="276">
        <f t="shared" si="221"/>
        <v>0</v>
      </c>
      <c r="M797" s="276">
        <f t="shared" si="221"/>
        <v>13.361814194271574</v>
      </c>
      <c r="N797" s="276">
        <f t="shared" si="221"/>
        <v>8.256225164114813</v>
      </c>
      <c r="O797" s="276">
        <f t="shared" si="221"/>
        <v>3.8361239430619705</v>
      </c>
      <c r="P797" s="276">
        <f t="shared" si="221"/>
        <v>7.3542527513053457</v>
      </c>
      <c r="Q797" s="276">
        <f t="shared" si="221"/>
        <v>11.835052607637305</v>
      </c>
      <c r="R797" s="276">
        <f>R798/R796</f>
        <v>1.7579878620236367</v>
      </c>
      <c r="S797" s="276">
        <f>MAX(IFERROR((S171+S173)/(S438+S440),S953)-S966,0)</f>
        <v>8.404040127634488</v>
      </c>
      <c r="T797" s="276">
        <f t="shared" ref="T797:AD797" si="222">MAX(IFERROR((T171+T173)/(T438+T440),T953)-T966,0)</f>
        <v>3.7398956172913564</v>
      </c>
      <c r="U797" s="276">
        <f t="shared" si="222"/>
        <v>0</v>
      </c>
      <c r="V797" s="276">
        <f t="shared" si="222"/>
        <v>0</v>
      </c>
      <c r="W797" s="276">
        <f t="shared" si="222"/>
        <v>0</v>
      </c>
      <c r="X797" s="276">
        <f t="shared" si="222"/>
        <v>0</v>
      </c>
      <c r="Y797" s="276">
        <f t="shared" si="222"/>
        <v>0</v>
      </c>
      <c r="Z797" s="276">
        <f t="shared" si="222"/>
        <v>14.270049443329256</v>
      </c>
      <c r="AA797" s="276">
        <f t="shared" si="222"/>
        <v>10.850444136074618</v>
      </c>
      <c r="AB797" s="276">
        <f t="shared" si="222"/>
        <v>6.3293784351165456</v>
      </c>
      <c r="AC797" s="276">
        <f t="shared" si="222"/>
        <v>9.8722932885998951</v>
      </c>
      <c r="AD797" s="276">
        <f t="shared" si="222"/>
        <v>15.187037632463039</v>
      </c>
      <c r="AE797" s="276">
        <f>AE798/AE796</f>
        <v>7.4676630421534256</v>
      </c>
      <c r="AF797" s="276">
        <f>MAX(IFERROR((AF171+AF173)/(AF438+AF440),AF953)-AF966,0)</f>
        <v>12.747916228936923</v>
      </c>
      <c r="AG797" s="276">
        <f t="shared" ref="AG797:AQ797" si="223">MAX(IFERROR((AG171+AG173)/(AG438+AG440),AG953)-AG966,0)</f>
        <v>7.561506134552026</v>
      </c>
      <c r="AH797" s="276">
        <f t="shared" si="223"/>
        <v>3.6905088100072483</v>
      </c>
      <c r="AI797" s="276">
        <f t="shared" si="223"/>
        <v>0</v>
      </c>
      <c r="AJ797" s="276">
        <f t="shared" si="223"/>
        <v>0</v>
      </c>
      <c r="AK797" s="276">
        <f t="shared" si="223"/>
        <v>0</v>
      </c>
      <c r="AL797" s="276">
        <f t="shared" si="223"/>
        <v>0</v>
      </c>
      <c r="AM797" s="276">
        <f t="shared" si="223"/>
        <v>15.970379270926745</v>
      </c>
      <c r="AN797" s="276">
        <f t="shared" si="223"/>
        <v>11.283033540863912</v>
      </c>
      <c r="AO797" s="276">
        <f t="shared" si="223"/>
        <v>8.4548972723703066</v>
      </c>
      <c r="AP797" s="276">
        <f t="shared" si="223"/>
        <v>12.633297363643521</v>
      </c>
      <c r="AQ797" s="276">
        <f t="shared" si="223"/>
        <v>16.808252284067894</v>
      </c>
      <c r="AR797" s="276">
        <f>AR798/AR796</f>
        <v>8.1445221968038481</v>
      </c>
      <c r="AS797" s="276">
        <f>MAX(IFERROR((AS171+AS173)/(AS438+AS440),AS953)-AS966,0)</f>
        <v>15.802983868964535</v>
      </c>
      <c r="AT797" s="276">
        <f t="shared" ref="AT797:BD797" si="224">MAX(IFERROR((AT171+AT173)/(AT438+AT440),AT953)-AT966,0)</f>
        <v>12.105208848329021</v>
      </c>
      <c r="AU797" s="276">
        <f t="shared" si="224"/>
        <v>6.9715683735169058</v>
      </c>
      <c r="AV797" s="276">
        <f t="shared" si="224"/>
        <v>0</v>
      </c>
      <c r="AW797" s="276">
        <f t="shared" si="224"/>
        <v>0</v>
      </c>
      <c r="AX797" s="276">
        <f t="shared" si="224"/>
        <v>0</v>
      </c>
      <c r="AY797" s="276">
        <f t="shared" si="224"/>
        <v>0</v>
      </c>
      <c r="AZ797" s="276">
        <f t="shared" si="224"/>
        <v>17.626361361507122</v>
      </c>
      <c r="BA797" s="276">
        <f t="shared" si="224"/>
        <v>14.851348918050796</v>
      </c>
      <c r="BB797" s="276">
        <f t="shared" si="224"/>
        <v>10.525347501241761</v>
      </c>
      <c r="BC797" s="276">
        <f t="shared" si="224"/>
        <v>14.899515173334024</v>
      </c>
      <c r="BD797" s="276">
        <f t="shared" si="224"/>
        <v>19.66488445371753</v>
      </c>
      <c r="BE797" s="276">
        <f>BE798/BE796</f>
        <v>11.766086096310122</v>
      </c>
      <c r="BF797" s="276">
        <f>MAX(IFERROR((BF171+BF173)/(BF438+BF440),BF953)-BF966,0)</f>
        <v>20.219507881316336</v>
      </c>
      <c r="BG797" s="276">
        <f t="shared" ref="BG797:BQ797" si="225">MAX(IFERROR((BG171+BG173)/(BG438+BG440),BG953)-BG966,0)</f>
        <v>16.666065810044337</v>
      </c>
      <c r="BH797" s="276">
        <f t="shared" si="225"/>
        <v>11.581348290267812</v>
      </c>
      <c r="BI797" s="276">
        <f t="shared" si="225"/>
        <v>2.4410567234607932</v>
      </c>
      <c r="BJ797" s="276">
        <f t="shared" si="225"/>
        <v>0</v>
      </c>
      <c r="BK797" s="276">
        <f t="shared" si="225"/>
        <v>0</v>
      </c>
      <c r="BL797" s="276">
        <f t="shared" si="225"/>
        <v>3.8276283065678776</v>
      </c>
      <c r="BM797" s="276">
        <f t="shared" si="225"/>
        <v>22.571499296934405</v>
      </c>
      <c r="BN797" s="276">
        <f t="shared" si="225"/>
        <v>19.781041779091417</v>
      </c>
      <c r="BO797" s="276">
        <f t="shared" si="225"/>
        <v>15.097873736078206</v>
      </c>
      <c r="BP797" s="276">
        <f t="shared" si="225"/>
        <v>19.323477183863595</v>
      </c>
      <c r="BQ797" s="276">
        <f t="shared" si="225"/>
        <v>23.996193286122509</v>
      </c>
      <c r="BR797" s="276"/>
      <c r="BS797" s="276"/>
      <c r="BT797" s="276"/>
      <c r="BU797" s="276"/>
      <c r="BV797" s="276"/>
      <c r="BW797" s="276"/>
      <c r="BX797" s="276"/>
      <c r="BY797" s="276"/>
      <c r="BZ797" s="276"/>
      <c r="CA797" s="276"/>
      <c r="CB797" s="276"/>
      <c r="CC797" s="276"/>
      <c r="CD797" s="276"/>
      <c r="CE797" s="276"/>
      <c r="CF797" s="276"/>
      <c r="CG797" s="276"/>
      <c r="CH797" s="276"/>
      <c r="CI797" s="276"/>
      <c r="CJ797" s="276"/>
      <c r="CK797" s="276"/>
      <c r="CL797" s="276"/>
      <c r="CM797" s="276"/>
      <c r="CN797" s="276"/>
      <c r="CO797" s="276"/>
      <c r="CP797" s="276"/>
      <c r="CQ797" s="276"/>
      <c r="CR797" s="276"/>
      <c r="CS797" s="276"/>
      <c r="CT797" s="276"/>
      <c r="CU797" s="276"/>
      <c r="CV797" s="276"/>
      <c r="CW797" s="276"/>
      <c r="CX797" s="276"/>
      <c r="CY797" s="276"/>
      <c r="CZ797" s="276"/>
      <c r="DA797" s="276"/>
      <c r="DB797" s="276"/>
      <c r="DC797" s="276"/>
      <c r="DD797" s="276"/>
      <c r="DE797" s="276"/>
      <c r="DF797" s="276"/>
      <c r="DG797" s="276"/>
      <c r="DH797" s="276"/>
      <c r="DI797" s="276"/>
      <c r="DJ797" s="276"/>
      <c r="DK797" s="276"/>
      <c r="DL797" s="276"/>
      <c r="DM797" s="276"/>
      <c r="DN797" s="276"/>
      <c r="DO797" s="276"/>
      <c r="DP797" s="276"/>
      <c r="DQ797" s="276"/>
      <c r="DR797" s="276"/>
      <c r="DS797" s="276"/>
      <c r="DT797" s="276"/>
      <c r="DU797" s="276"/>
      <c r="DV797" s="276"/>
      <c r="DW797" s="276"/>
      <c r="DX797" s="276"/>
      <c r="DY797" s="276"/>
      <c r="DZ797" s="276"/>
      <c r="EA797" s="276"/>
      <c r="EB797" s="276"/>
      <c r="EC797" s="276"/>
      <c r="ED797" s="276"/>
      <c r="EE797" s="277"/>
      <c r="ER797" s="31" t="s">
        <v>549</v>
      </c>
    </row>
    <row r="798" spans="1:148">
      <c r="A798" s="273"/>
      <c r="B798" s="24"/>
      <c r="C798" s="53" t="s">
        <v>14</v>
      </c>
      <c r="D798" s="24"/>
      <c r="E798" s="280">
        <f>SUM(F798:Q798)</f>
        <v>26538.362658345879</v>
      </c>
      <c r="F798" s="280">
        <f>F796*F797</f>
        <v>418.56244297274452</v>
      </c>
      <c r="G798" s="280">
        <f t="shared" ref="G798:Q798" si="226">G796*G797</f>
        <v>2409.1873486327368</v>
      </c>
      <c r="H798" s="280">
        <f t="shared" si="226"/>
        <v>0</v>
      </c>
      <c r="I798" s="280">
        <f t="shared" si="226"/>
        <v>0</v>
      </c>
      <c r="J798" s="280">
        <f t="shared" si="226"/>
        <v>0</v>
      </c>
      <c r="K798" s="280">
        <f t="shared" si="226"/>
        <v>0</v>
      </c>
      <c r="L798" s="280">
        <f t="shared" si="226"/>
        <v>0</v>
      </c>
      <c r="M798" s="280">
        <f t="shared" si="226"/>
        <v>0</v>
      </c>
      <c r="N798" s="280">
        <f t="shared" si="226"/>
        <v>0</v>
      </c>
      <c r="O798" s="280">
        <f t="shared" si="226"/>
        <v>0</v>
      </c>
      <c r="P798" s="280">
        <f t="shared" si="226"/>
        <v>12669.286458020608</v>
      </c>
      <c r="Q798" s="280">
        <f t="shared" si="226"/>
        <v>11041.326408719789</v>
      </c>
      <c r="R798" s="280">
        <f>SUM(S798:AD798)</f>
        <v>52224.63023410851</v>
      </c>
      <c r="S798" s="280">
        <f>S796*S797</f>
        <v>0</v>
      </c>
      <c r="T798" s="280">
        <f t="shared" ref="T798:AD798" si="227">T796*T797</f>
        <v>27343.760942522487</v>
      </c>
      <c r="U798" s="280">
        <f t="shared" si="227"/>
        <v>0</v>
      </c>
      <c r="V798" s="280">
        <f t="shared" si="227"/>
        <v>0</v>
      </c>
      <c r="W798" s="280">
        <f t="shared" si="227"/>
        <v>0</v>
      </c>
      <c r="X798" s="280">
        <f t="shared" si="227"/>
        <v>0</v>
      </c>
      <c r="Y798" s="280">
        <f t="shared" si="227"/>
        <v>0</v>
      </c>
      <c r="Z798" s="280">
        <f t="shared" si="227"/>
        <v>0</v>
      </c>
      <c r="AA798" s="280">
        <f t="shared" si="227"/>
        <v>0</v>
      </c>
      <c r="AB798" s="280">
        <f t="shared" si="227"/>
        <v>0</v>
      </c>
      <c r="AC798" s="280">
        <f t="shared" si="227"/>
        <v>15637.087549317986</v>
      </c>
      <c r="AD798" s="280">
        <f t="shared" si="227"/>
        <v>9243.7817422680364</v>
      </c>
      <c r="AE798" s="280">
        <f>SUM(AF798:AQ798)</f>
        <v>257167.94397667702</v>
      </c>
      <c r="AF798" s="280">
        <f>AF796*AF797</f>
        <v>77422.957169404719</v>
      </c>
      <c r="AG798" s="280">
        <f t="shared" ref="AG798:AQ798" si="228">AG796*AG797</f>
        <v>50279.279869224178</v>
      </c>
      <c r="AH798" s="280">
        <f t="shared" si="228"/>
        <v>32454.380654171433</v>
      </c>
      <c r="AI798" s="280">
        <f t="shared" si="228"/>
        <v>0</v>
      </c>
      <c r="AJ798" s="280">
        <f t="shared" si="228"/>
        <v>0</v>
      </c>
      <c r="AK798" s="280">
        <f t="shared" si="228"/>
        <v>0</v>
      </c>
      <c r="AL798" s="280">
        <f t="shared" si="228"/>
        <v>0</v>
      </c>
      <c r="AM798" s="280">
        <f t="shared" si="228"/>
        <v>0</v>
      </c>
      <c r="AN798" s="280">
        <f t="shared" si="228"/>
        <v>565.7334455152893</v>
      </c>
      <c r="AO798" s="280">
        <f t="shared" si="228"/>
        <v>0</v>
      </c>
      <c r="AP798" s="280">
        <f t="shared" si="228"/>
        <v>28978.282139025338</v>
      </c>
      <c r="AQ798" s="280">
        <f t="shared" si="228"/>
        <v>67467.310699336042</v>
      </c>
      <c r="AR798" s="280">
        <f>SUM(AS798:BD798)</f>
        <v>264455.75775688345</v>
      </c>
      <c r="AS798" s="280">
        <f>AS796*AS797</f>
        <v>316.72822893306079</v>
      </c>
      <c r="AT798" s="280">
        <f t="shared" ref="AT798:BD798" si="229">AT796*AT797</f>
        <v>124901.05617104097</v>
      </c>
      <c r="AU798" s="280">
        <f t="shared" si="229"/>
        <v>88626.093363613312</v>
      </c>
      <c r="AV798" s="280">
        <f t="shared" si="229"/>
        <v>0</v>
      </c>
      <c r="AW798" s="280">
        <f t="shared" si="229"/>
        <v>0</v>
      </c>
      <c r="AX798" s="280">
        <f t="shared" si="229"/>
        <v>0</v>
      </c>
      <c r="AY798" s="280">
        <f t="shared" si="229"/>
        <v>0</v>
      </c>
      <c r="AZ798" s="280">
        <f t="shared" si="229"/>
        <v>0</v>
      </c>
      <c r="BA798" s="280">
        <f t="shared" si="229"/>
        <v>0</v>
      </c>
      <c r="BB798" s="280">
        <f t="shared" si="229"/>
        <v>0</v>
      </c>
      <c r="BC798" s="280">
        <f t="shared" si="229"/>
        <v>33932.300728206792</v>
      </c>
      <c r="BD798" s="280">
        <f t="shared" si="229"/>
        <v>16679.579265089349</v>
      </c>
      <c r="BE798" s="280">
        <f>SUM(BF798:BQ798)</f>
        <v>116449.22762350267</v>
      </c>
      <c r="BF798" s="280">
        <f>BF796*BF797</f>
        <v>0</v>
      </c>
      <c r="BG798" s="280">
        <f t="shared" ref="BG798:BQ798" si="230">BG796*BG797</f>
        <v>6138.6548866015009</v>
      </c>
      <c r="BH798" s="280">
        <f t="shared" si="230"/>
        <v>4291.4140063759532</v>
      </c>
      <c r="BI798" s="280">
        <f t="shared" si="230"/>
        <v>8575.3401302450529</v>
      </c>
      <c r="BJ798" s="280">
        <f t="shared" si="230"/>
        <v>0</v>
      </c>
      <c r="BK798" s="280">
        <f t="shared" si="230"/>
        <v>0</v>
      </c>
      <c r="BL798" s="280">
        <f t="shared" si="230"/>
        <v>0</v>
      </c>
      <c r="BM798" s="280">
        <f t="shared" si="230"/>
        <v>0</v>
      </c>
      <c r="BN798" s="280">
        <f t="shared" si="230"/>
        <v>0</v>
      </c>
      <c r="BO798" s="280">
        <f t="shared" si="230"/>
        <v>0</v>
      </c>
      <c r="BP798" s="280">
        <f t="shared" si="230"/>
        <v>64558.309658590973</v>
      </c>
      <c r="BQ798" s="280">
        <f t="shared" si="230"/>
        <v>32885.508941689186</v>
      </c>
      <c r="BR798" s="280"/>
      <c r="BS798" s="280"/>
      <c r="BT798" s="280"/>
      <c r="BU798" s="280"/>
      <c r="BV798" s="280"/>
      <c r="BW798" s="280"/>
      <c r="BX798" s="280"/>
      <c r="BY798" s="280"/>
      <c r="BZ798" s="280"/>
      <c r="CA798" s="280"/>
      <c r="CB798" s="280"/>
      <c r="CC798" s="280"/>
      <c r="CD798" s="280"/>
      <c r="CE798" s="280"/>
      <c r="CF798" s="280"/>
      <c r="CG798" s="280"/>
      <c r="CH798" s="280"/>
      <c r="CI798" s="280"/>
      <c r="CJ798" s="280"/>
      <c r="CK798" s="280"/>
      <c r="CL798" s="280"/>
      <c r="CM798" s="280"/>
      <c r="CN798" s="280"/>
      <c r="CO798" s="280"/>
      <c r="CP798" s="280"/>
      <c r="CQ798" s="280"/>
      <c r="CR798" s="280"/>
      <c r="CS798" s="280"/>
      <c r="CT798" s="280"/>
      <c r="CU798" s="280"/>
      <c r="CV798" s="280"/>
      <c r="CW798" s="280"/>
      <c r="CX798" s="280"/>
      <c r="CY798" s="280"/>
      <c r="CZ798" s="280"/>
      <c r="DA798" s="280"/>
      <c r="DB798" s="280"/>
      <c r="DC798" s="280"/>
      <c r="DD798" s="280"/>
      <c r="DE798" s="280"/>
      <c r="DF798" s="280"/>
      <c r="DG798" s="280"/>
      <c r="DH798" s="280"/>
      <c r="DI798" s="280"/>
      <c r="DJ798" s="280"/>
      <c r="DK798" s="280"/>
      <c r="DL798" s="280"/>
      <c r="DM798" s="280"/>
      <c r="DN798" s="280"/>
      <c r="DO798" s="280"/>
      <c r="DP798" s="280"/>
      <c r="DQ798" s="280"/>
      <c r="DR798" s="280"/>
      <c r="DS798" s="280"/>
      <c r="DT798" s="280"/>
      <c r="DU798" s="280"/>
      <c r="DV798" s="280"/>
      <c r="DW798" s="280"/>
      <c r="DX798" s="280"/>
      <c r="DY798" s="280"/>
      <c r="DZ798" s="280"/>
      <c r="EA798" s="280"/>
      <c r="EB798" s="280"/>
      <c r="EC798" s="280"/>
      <c r="ED798" s="280"/>
      <c r="EE798" s="277"/>
      <c r="ER798" s="31" t="s">
        <v>549</v>
      </c>
    </row>
    <row r="799" spans="1:148">
      <c r="A799" s="273"/>
      <c r="B799" s="24"/>
      <c r="C799" s="53"/>
      <c r="D799" s="24"/>
      <c r="E799" s="280"/>
      <c r="F799" s="280"/>
      <c r="G799" s="280"/>
      <c r="H799" s="280"/>
      <c r="I799" s="280"/>
      <c r="J799" s="280"/>
      <c r="K799" s="280"/>
      <c r="L799" s="280"/>
      <c r="M799" s="280"/>
      <c r="N799" s="280"/>
      <c r="O799" s="280"/>
      <c r="P799" s="280"/>
      <c r="Q799" s="280"/>
      <c r="R799" s="280"/>
      <c r="S799" s="280"/>
      <c r="T799" s="280"/>
      <c r="U799" s="280"/>
      <c r="V799" s="280"/>
      <c r="W799" s="280"/>
      <c r="X799" s="280"/>
      <c r="Y799" s="280"/>
      <c r="Z799" s="280"/>
      <c r="AA799" s="280"/>
      <c r="AB799" s="280"/>
      <c r="AC799" s="280"/>
      <c r="AD799" s="280"/>
      <c r="AE799" s="280"/>
      <c r="AF799" s="280"/>
      <c r="AG799" s="280"/>
      <c r="AH799" s="280"/>
      <c r="AI799" s="280"/>
      <c r="AJ799" s="280"/>
      <c r="AK799" s="280"/>
      <c r="AL799" s="280"/>
      <c r="AM799" s="280"/>
      <c r="AN799" s="280"/>
      <c r="AO799" s="280"/>
      <c r="AP799" s="280"/>
      <c r="AQ799" s="280"/>
      <c r="AR799" s="280"/>
      <c r="AS799" s="280"/>
      <c r="AT799" s="280"/>
      <c r="AU799" s="280"/>
      <c r="AV799" s="280"/>
      <c r="AW799" s="280"/>
      <c r="AX799" s="280"/>
      <c r="AY799" s="280"/>
      <c r="AZ799" s="280"/>
      <c r="BA799" s="280"/>
      <c r="BB799" s="280"/>
      <c r="BC799" s="280"/>
      <c r="BD799" s="280"/>
      <c r="BE799" s="280"/>
      <c r="BF799" s="280"/>
      <c r="BG799" s="280"/>
      <c r="BH799" s="280"/>
      <c r="BI799" s="280"/>
      <c r="BJ799" s="280"/>
      <c r="BK799" s="280"/>
      <c r="BL799" s="280"/>
      <c r="BM799" s="280"/>
      <c r="BN799" s="280"/>
      <c r="BO799" s="280"/>
      <c r="BP799" s="280"/>
      <c r="BQ799" s="280"/>
      <c r="BR799" s="280"/>
      <c r="BS799" s="280"/>
      <c r="BT799" s="280"/>
      <c r="BU799" s="280"/>
      <c r="BV799" s="280"/>
      <c r="BW799" s="280"/>
      <c r="BX799" s="280"/>
      <c r="BY799" s="280"/>
      <c r="BZ799" s="280"/>
      <c r="CA799" s="280"/>
      <c r="CB799" s="280"/>
      <c r="CC799" s="280"/>
      <c r="CD799" s="280"/>
      <c r="CE799" s="280"/>
      <c r="CF799" s="280"/>
      <c r="CG799" s="280"/>
      <c r="CH799" s="280"/>
      <c r="CI799" s="280"/>
      <c r="CJ799" s="280"/>
      <c r="CK799" s="280"/>
      <c r="CL799" s="280"/>
      <c r="CM799" s="280"/>
      <c r="CN799" s="280"/>
      <c r="CO799" s="280"/>
      <c r="CP799" s="280"/>
      <c r="CQ799" s="280"/>
      <c r="CR799" s="280"/>
      <c r="CS799" s="280"/>
      <c r="CT799" s="280"/>
      <c r="CU799" s="280"/>
      <c r="CV799" s="280"/>
      <c r="CW799" s="280"/>
      <c r="CX799" s="280"/>
      <c r="CY799" s="280"/>
      <c r="CZ799" s="280"/>
      <c r="DA799" s="280"/>
      <c r="DB799" s="280"/>
      <c r="DC799" s="280"/>
      <c r="DD799" s="280"/>
      <c r="DE799" s="280"/>
      <c r="DF799" s="280"/>
      <c r="DG799" s="280"/>
      <c r="DH799" s="280"/>
      <c r="DI799" s="280"/>
      <c r="DJ799" s="280"/>
      <c r="DK799" s="280"/>
      <c r="DL799" s="280"/>
      <c r="DM799" s="280"/>
      <c r="DN799" s="280"/>
      <c r="DO799" s="280"/>
      <c r="DP799" s="280"/>
      <c r="DQ799" s="280"/>
      <c r="DR799" s="280"/>
      <c r="DS799" s="280"/>
      <c r="DT799" s="280"/>
      <c r="DU799" s="280"/>
      <c r="DV799" s="280"/>
      <c r="DW799" s="280"/>
      <c r="DX799" s="280"/>
      <c r="DY799" s="280"/>
      <c r="DZ799" s="280"/>
      <c r="EA799" s="280"/>
      <c r="EB799" s="280"/>
      <c r="EC799" s="280"/>
      <c r="ED799" s="280"/>
      <c r="EE799" s="277"/>
      <c r="ER799" s="31" t="s">
        <v>549</v>
      </c>
    </row>
    <row r="800" spans="1:148">
      <c r="A800" s="273"/>
      <c r="B800" s="24"/>
      <c r="C800" s="53" t="s">
        <v>15</v>
      </c>
      <c r="D800" s="24"/>
      <c r="E800" s="281">
        <f>E794+E798</f>
        <v>55065.974234945679</v>
      </c>
      <c r="F800" s="281">
        <f t="shared" ref="F800:Q800" si="231">F794+F798</f>
        <v>418.56244297274452</v>
      </c>
      <c r="G800" s="281">
        <f t="shared" si="231"/>
        <v>2409.1873486327368</v>
      </c>
      <c r="H800" s="281">
        <f t="shared" si="231"/>
        <v>599.95491745391689</v>
      </c>
      <c r="I800" s="281">
        <f t="shared" si="231"/>
        <v>1510.7155348730566</v>
      </c>
      <c r="J800" s="281">
        <f t="shared" si="231"/>
        <v>688.63394207803151</v>
      </c>
      <c r="K800" s="281">
        <f t="shared" si="231"/>
        <v>0</v>
      </c>
      <c r="L800" s="281">
        <f t="shared" si="231"/>
        <v>0</v>
      </c>
      <c r="M800" s="281">
        <f t="shared" si="231"/>
        <v>0</v>
      </c>
      <c r="N800" s="281">
        <f t="shared" si="231"/>
        <v>0</v>
      </c>
      <c r="O800" s="281">
        <f t="shared" si="231"/>
        <v>25.740486752931687</v>
      </c>
      <c r="P800" s="281">
        <f t="shared" si="231"/>
        <v>34786.911813750819</v>
      </c>
      <c r="Q800" s="281">
        <f t="shared" si="231"/>
        <v>14626.267748431439</v>
      </c>
      <c r="R800" s="281">
        <f>R794+R798</f>
        <v>299677.1461454106</v>
      </c>
      <c r="S800" s="281">
        <f t="shared" ref="S800:AD800" si="232">S794+S798</f>
        <v>0</v>
      </c>
      <c r="T800" s="281">
        <f t="shared" si="232"/>
        <v>29295.349332793015</v>
      </c>
      <c r="U800" s="281">
        <f t="shared" si="232"/>
        <v>45143.302532271045</v>
      </c>
      <c r="V800" s="281">
        <f t="shared" si="232"/>
        <v>63052.254085978457</v>
      </c>
      <c r="W800" s="281">
        <f t="shared" si="232"/>
        <v>77962.447879181578</v>
      </c>
      <c r="X800" s="281">
        <f t="shared" si="232"/>
        <v>0</v>
      </c>
      <c r="Y800" s="281">
        <f t="shared" si="232"/>
        <v>3234.815375305197</v>
      </c>
      <c r="Z800" s="281">
        <f t="shared" si="232"/>
        <v>0</v>
      </c>
      <c r="AA800" s="281">
        <f t="shared" si="232"/>
        <v>4332.6123966437735</v>
      </c>
      <c r="AB800" s="281">
        <f t="shared" si="232"/>
        <v>1586.000198158187</v>
      </c>
      <c r="AC800" s="281">
        <f t="shared" si="232"/>
        <v>47508.002237528388</v>
      </c>
      <c r="AD800" s="281">
        <f t="shared" si="232"/>
        <v>27562.362107550944</v>
      </c>
      <c r="AE800" s="281">
        <f>AE794+AE798</f>
        <v>927420.12569862592</v>
      </c>
      <c r="AF800" s="281">
        <f t="shared" ref="AF800:AQ800" si="233">AF794+AF798</f>
        <v>78905.006085444751</v>
      </c>
      <c r="AG800" s="281">
        <f t="shared" si="233"/>
        <v>57316.518194117562</v>
      </c>
      <c r="AH800" s="281">
        <f t="shared" si="233"/>
        <v>207817.23700101612</v>
      </c>
      <c r="AI800" s="281">
        <f t="shared" si="233"/>
        <v>94509.053682576385</v>
      </c>
      <c r="AJ800" s="281">
        <f t="shared" si="233"/>
        <v>175231.96447436992</v>
      </c>
      <c r="AK800" s="281">
        <f t="shared" si="233"/>
        <v>44483.870768740177</v>
      </c>
      <c r="AL800" s="281">
        <f t="shared" si="233"/>
        <v>13431.662095613201</v>
      </c>
      <c r="AM800" s="281">
        <f t="shared" si="233"/>
        <v>0</v>
      </c>
      <c r="AN800" s="281">
        <f t="shared" si="233"/>
        <v>950.93615440226199</v>
      </c>
      <c r="AO800" s="281">
        <f t="shared" si="233"/>
        <v>14154.14303760186</v>
      </c>
      <c r="AP800" s="281">
        <f t="shared" si="233"/>
        <v>124791.8314905752</v>
      </c>
      <c r="AQ800" s="281">
        <f t="shared" si="233"/>
        <v>115827.90271416842</v>
      </c>
      <c r="AR800" s="281">
        <f>AR794+AR798</f>
        <v>846773.28441417078</v>
      </c>
      <c r="AS800" s="281">
        <f t="shared" ref="AS800:BD800" si="234">AS794+AS798</f>
        <v>1745.4816296046231</v>
      </c>
      <c r="AT800" s="281">
        <f t="shared" si="234"/>
        <v>130105.61026103278</v>
      </c>
      <c r="AU800" s="281">
        <f t="shared" si="234"/>
        <v>196967.90883497905</v>
      </c>
      <c r="AV800" s="281">
        <f t="shared" si="234"/>
        <v>106291.25771927615</v>
      </c>
      <c r="AW800" s="281">
        <f t="shared" si="234"/>
        <v>116978.18717987547</v>
      </c>
      <c r="AX800" s="281">
        <f t="shared" si="234"/>
        <v>67546.299076686992</v>
      </c>
      <c r="AY800" s="281">
        <f t="shared" si="234"/>
        <v>7235.6638933285003</v>
      </c>
      <c r="AZ800" s="281">
        <f t="shared" si="234"/>
        <v>253.66789739414719</v>
      </c>
      <c r="BA800" s="281">
        <f t="shared" si="234"/>
        <v>0</v>
      </c>
      <c r="BB800" s="281">
        <f t="shared" si="234"/>
        <v>12828.285294605095</v>
      </c>
      <c r="BC800" s="281">
        <f t="shared" si="234"/>
        <v>149139.83826878737</v>
      </c>
      <c r="BD800" s="281">
        <f t="shared" si="234"/>
        <v>57681.084358600492</v>
      </c>
      <c r="BE800" s="281">
        <f>BE794+BE798</f>
        <v>748312.0683317394</v>
      </c>
      <c r="BF800" s="281">
        <f t="shared" ref="BF800:BQ800" si="235">BF794+BF798</f>
        <v>0</v>
      </c>
      <c r="BG800" s="281">
        <f t="shared" si="235"/>
        <v>10331.76810406171</v>
      </c>
      <c r="BH800" s="281">
        <f t="shared" si="235"/>
        <v>122369.14589801439</v>
      </c>
      <c r="BI800" s="281">
        <f t="shared" si="235"/>
        <v>116847.0291869924</v>
      </c>
      <c r="BJ800" s="281">
        <f t="shared" si="235"/>
        <v>111376.10387863946</v>
      </c>
      <c r="BK800" s="281">
        <f t="shared" si="235"/>
        <v>140741.56263907396</v>
      </c>
      <c r="BL800" s="281">
        <f t="shared" si="235"/>
        <v>16388.353046620956</v>
      </c>
      <c r="BM800" s="281">
        <f t="shared" si="235"/>
        <v>0</v>
      </c>
      <c r="BN800" s="281">
        <f t="shared" si="235"/>
        <v>160.49146744164284</v>
      </c>
      <c r="BO800" s="281">
        <f t="shared" si="235"/>
        <v>19212.527403330485</v>
      </c>
      <c r="BP800" s="281">
        <f t="shared" si="235"/>
        <v>140669.80642671013</v>
      </c>
      <c r="BQ800" s="281">
        <f t="shared" si="235"/>
        <v>70215.280280854175</v>
      </c>
      <c r="BR800" s="281"/>
      <c r="BS800" s="281"/>
      <c r="BT800" s="281"/>
      <c r="BU800" s="281"/>
      <c r="BV800" s="281"/>
      <c r="BW800" s="281"/>
      <c r="BX800" s="281"/>
      <c r="BY800" s="281"/>
      <c r="BZ800" s="281"/>
      <c r="CA800" s="281"/>
      <c r="CB800" s="281"/>
      <c r="CC800" s="281"/>
      <c r="CD800" s="281"/>
      <c r="CE800" s="281"/>
      <c r="CF800" s="281"/>
      <c r="CG800" s="281"/>
      <c r="CH800" s="281"/>
      <c r="CI800" s="281"/>
      <c r="CJ800" s="281"/>
      <c r="CK800" s="281"/>
      <c r="CL800" s="281"/>
      <c r="CM800" s="281"/>
      <c r="CN800" s="281"/>
      <c r="CO800" s="281"/>
      <c r="CP800" s="281"/>
      <c r="CQ800" s="281"/>
      <c r="CR800" s="281"/>
      <c r="CS800" s="281"/>
      <c r="CT800" s="281"/>
      <c r="CU800" s="281"/>
      <c r="CV800" s="281"/>
      <c r="CW800" s="281"/>
      <c r="CX800" s="281"/>
      <c r="CY800" s="281"/>
      <c r="CZ800" s="281"/>
      <c r="DA800" s="281"/>
      <c r="DB800" s="281"/>
      <c r="DC800" s="281"/>
      <c r="DD800" s="281"/>
      <c r="DE800" s="281"/>
      <c r="DF800" s="281"/>
      <c r="DG800" s="281"/>
      <c r="DH800" s="281"/>
      <c r="DI800" s="281"/>
      <c r="DJ800" s="281"/>
      <c r="DK800" s="281"/>
      <c r="DL800" s="281"/>
      <c r="DM800" s="281"/>
      <c r="DN800" s="281"/>
      <c r="DO800" s="281"/>
      <c r="DP800" s="281"/>
      <c r="DQ800" s="281"/>
      <c r="DR800" s="281"/>
      <c r="DS800" s="281"/>
      <c r="DT800" s="281"/>
      <c r="DU800" s="281"/>
      <c r="DV800" s="281"/>
      <c r="DW800" s="281"/>
      <c r="DX800" s="281"/>
      <c r="DY800" s="281"/>
      <c r="DZ800" s="281"/>
      <c r="EA800" s="281"/>
      <c r="EB800" s="281"/>
      <c r="EC800" s="281"/>
      <c r="ED800" s="281"/>
      <c r="EE800" s="282"/>
      <c r="ER800" s="31" t="s">
        <v>549</v>
      </c>
    </row>
    <row r="801" spans="1:233" ht="13.5" thickBot="1">
      <c r="A801" s="283"/>
      <c r="B801" s="284"/>
      <c r="C801" s="285"/>
      <c r="D801" s="284"/>
      <c r="E801" s="305"/>
      <c r="F801" s="305"/>
      <c r="G801" s="305"/>
      <c r="H801" s="305"/>
      <c r="I801" s="305"/>
      <c r="J801" s="305"/>
      <c r="K801" s="305"/>
      <c r="L801" s="305"/>
      <c r="M801" s="305"/>
      <c r="N801" s="305"/>
      <c r="O801" s="305"/>
      <c r="P801" s="305"/>
      <c r="Q801" s="305"/>
      <c r="R801" s="305"/>
      <c r="S801" s="305"/>
      <c r="T801" s="305"/>
      <c r="U801" s="305"/>
      <c r="V801" s="305"/>
      <c r="W801" s="305"/>
      <c r="X801" s="305"/>
      <c r="Y801" s="305"/>
      <c r="Z801" s="305"/>
      <c r="AA801" s="305"/>
      <c r="AB801" s="305"/>
      <c r="AC801" s="305"/>
      <c r="AD801" s="305"/>
      <c r="AE801" s="305"/>
      <c r="AF801" s="305"/>
      <c r="AG801" s="305"/>
      <c r="AH801" s="305"/>
      <c r="AI801" s="305"/>
      <c r="AJ801" s="305"/>
      <c r="AK801" s="305"/>
      <c r="AL801" s="305"/>
      <c r="AM801" s="305"/>
      <c r="AN801" s="305"/>
      <c r="AO801" s="305"/>
      <c r="AP801" s="305"/>
      <c r="AQ801" s="305"/>
      <c r="AR801" s="305"/>
      <c r="AS801" s="305"/>
      <c r="AT801" s="305"/>
      <c r="AU801" s="305"/>
      <c r="AV801" s="305"/>
      <c r="AW801" s="305"/>
      <c r="AX801" s="305"/>
      <c r="AY801" s="305"/>
      <c r="AZ801" s="305"/>
      <c r="BA801" s="305"/>
      <c r="BB801" s="305"/>
      <c r="BC801" s="305"/>
      <c r="BD801" s="305"/>
      <c r="BE801" s="305"/>
      <c r="BF801" s="305"/>
      <c r="BG801" s="305"/>
      <c r="BH801" s="305"/>
      <c r="BI801" s="305"/>
      <c r="BJ801" s="305"/>
      <c r="BK801" s="305"/>
      <c r="BL801" s="305"/>
      <c r="BM801" s="305"/>
      <c r="BN801" s="305"/>
      <c r="BO801" s="305"/>
      <c r="BP801" s="305"/>
      <c r="BQ801" s="305"/>
      <c r="BR801" s="305"/>
      <c r="BS801" s="305"/>
      <c r="BT801" s="305"/>
      <c r="BU801" s="305"/>
      <c r="BV801" s="305"/>
      <c r="BW801" s="305"/>
      <c r="BX801" s="305"/>
      <c r="BY801" s="305"/>
      <c r="BZ801" s="305"/>
      <c r="CA801" s="305"/>
      <c r="CB801" s="305"/>
      <c r="CC801" s="305"/>
      <c r="CD801" s="305"/>
      <c r="CE801" s="305"/>
      <c r="CF801" s="305"/>
      <c r="CG801" s="305"/>
      <c r="CH801" s="305"/>
      <c r="CI801" s="305"/>
      <c r="CJ801" s="305"/>
      <c r="CK801" s="305"/>
      <c r="CL801" s="305"/>
      <c r="CM801" s="305"/>
      <c r="CN801" s="305"/>
      <c r="CO801" s="305"/>
      <c r="CP801" s="305"/>
      <c r="CQ801" s="305"/>
      <c r="CR801" s="305"/>
      <c r="CS801" s="305"/>
      <c r="CT801" s="305"/>
      <c r="CU801" s="305"/>
      <c r="CV801" s="305"/>
      <c r="CW801" s="305"/>
      <c r="CX801" s="305"/>
      <c r="CY801" s="305"/>
      <c r="CZ801" s="305"/>
      <c r="DA801" s="305"/>
      <c r="DB801" s="305"/>
      <c r="DC801" s="305"/>
      <c r="DD801" s="305"/>
      <c r="DE801" s="305"/>
      <c r="DF801" s="305"/>
      <c r="DG801" s="305"/>
      <c r="DH801" s="305"/>
      <c r="DI801" s="305"/>
      <c r="DJ801" s="305"/>
      <c r="DK801" s="305"/>
      <c r="DL801" s="305"/>
      <c r="DM801" s="305"/>
      <c r="DN801" s="305"/>
      <c r="DO801" s="305"/>
      <c r="DP801" s="305"/>
      <c r="DQ801" s="305"/>
      <c r="DR801" s="305"/>
      <c r="DS801" s="305"/>
      <c r="DT801" s="305"/>
      <c r="DU801" s="305"/>
      <c r="DV801" s="305"/>
      <c r="DW801" s="305"/>
      <c r="DX801" s="305"/>
      <c r="DY801" s="305"/>
      <c r="DZ801" s="305"/>
      <c r="EA801" s="305"/>
      <c r="EB801" s="305"/>
      <c r="EC801" s="305"/>
      <c r="ED801" s="305"/>
      <c r="EE801" s="306"/>
      <c r="ER801" s="31"/>
    </row>
    <row r="802" spans="1:233" s="58" customFormat="1" hidden="1">
      <c r="A802" s="193"/>
      <c r="B802" s="35" t="s">
        <v>537</v>
      </c>
      <c r="C802" s="25"/>
      <c r="D802" s="25"/>
      <c r="E802" s="303"/>
      <c r="F802" s="304"/>
      <c r="G802" s="304"/>
      <c r="H802" s="304"/>
      <c r="I802" s="304"/>
      <c r="J802" s="304"/>
      <c r="K802" s="304"/>
      <c r="L802" s="304"/>
      <c r="M802" s="304"/>
      <c r="N802" s="304"/>
      <c r="O802" s="304"/>
      <c r="P802" s="304"/>
      <c r="Q802" s="304"/>
      <c r="R802" s="304"/>
      <c r="S802" s="304"/>
      <c r="T802" s="304"/>
      <c r="U802" s="304"/>
      <c r="V802" s="304"/>
      <c r="W802" s="304"/>
      <c r="X802" s="304"/>
      <c r="Y802" s="304"/>
      <c r="Z802" s="304"/>
      <c r="AA802" s="304"/>
      <c r="AB802" s="304"/>
      <c r="AC802" s="304"/>
      <c r="AD802" s="304"/>
      <c r="AE802" s="304"/>
      <c r="AF802" s="304"/>
      <c r="AG802" s="304"/>
      <c r="AH802" s="304"/>
      <c r="AI802" s="304"/>
      <c r="AJ802" s="304"/>
      <c r="AK802" s="304"/>
      <c r="AL802" s="304"/>
      <c r="AM802" s="304"/>
      <c r="AN802" s="304"/>
      <c r="AO802" s="304"/>
      <c r="AP802" s="304"/>
      <c r="AQ802" s="304"/>
      <c r="AR802" s="304"/>
      <c r="AS802" s="304"/>
      <c r="AT802" s="304"/>
      <c r="AU802" s="304"/>
      <c r="AV802" s="304"/>
      <c r="AW802" s="304"/>
      <c r="AX802" s="304"/>
      <c r="AY802" s="304"/>
      <c r="AZ802" s="304"/>
      <c r="BA802" s="304"/>
      <c r="BB802" s="304"/>
      <c r="BC802" s="304"/>
      <c r="BD802" s="304"/>
      <c r="BE802" s="304"/>
      <c r="BF802" s="304"/>
      <c r="BG802" s="304"/>
      <c r="BH802" s="304"/>
      <c r="BI802" s="304"/>
      <c r="BJ802" s="304"/>
      <c r="BK802" s="304"/>
      <c r="BL802" s="304"/>
      <c r="BM802" s="304"/>
      <c r="BN802" s="304"/>
      <c r="BO802" s="304"/>
      <c r="BP802" s="304"/>
      <c r="BQ802" s="304"/>
      <c r="BR802" s="304"/>
      <c r="BS802" s="304"/>
      <c r="BT802" s="304"/>
      <c r="BU802" s="304"/>
      <c r="BV802" s="304"/>
      <c r="BW802" s="304"/>
      <c r="BX802" s="304"/>
      <c r="BY802" s="304"/>
      <c r="BZ802" s="304"/>
      <c r="CA802" s="304"/>
      <c r="CB802" s="304"/>
      <c r="CC802" s="304"/>
      <c r="CD802" s="304"/>
      <c r="CE802" s="304"/>
      <c r="CF802" s="304"/>
      <c r="CG802" s="304"/>
      <c r="CH802" s="304"/>
      <c r="CI802" s="304"/>
      <c r="CJ802" s="304"/>
      <c r="CK802" s="304"/>
      <c r="CL802" s="304"/>
      <c r="CM802" s="304"/>
      <c r="CN802" s="304"/>
      <c r="CO802" s="304"/>
      <c r="CP802" s="304"/>
      <c r="CQ802" s="304"/>
      <c r="CR802" s="304"/>
      <c r="CS802" s="304"/>
      <c r="CT802" s="304"/>
      <c r="CU802" s="304"/>
      <c r="CV802" s="304"/>
      <c r="CW802" s="304"/>
      <c r="CX802" s="304"/>
      <c r="CY802" s="304"/>
      <c r="CZ802" s="304"/>
      <c r="DA802" s="304"/>
      <c r="DB802" s="304"/>
      <c r="DC802" s="304"/>
      <c r="DD802" s="304"/>
      <c r="DE802" s="304"/>
      <c r="DF802" s="304"/>
      <c r="DG802" s="304"/>
      <c r="DH802" s="304"/>
      <c r="DI802" s="304"/>
      <c r="DJ802" s="304"/>
      <c r="DK802" s="304"/>
      <c r="DL802" s="304"/>
      <c r="DM802" s="304"/>
      <c r="DN802" s="304"/>
      <c r="DO802" s="304"/>
      <c r="DP802" s="304"/>
      <c r="DQ802" s="304"/>
      <c r="DR802" s="304"/>
      <c r="DS802" s="304"/>
      <c r="DT802" s="304"/>
      <c r="DU802" s="304"/>
      <c r="DV802" s="304"/>
      <c r="DW802" s="304"/>
      <c r="DX802" s="304"/>
      <c r="DY802" s="304"/>
      <c r="DZ802" s="304"/>
      <c r="EA802" s="304"/>
      <c r="EB802" s="304"/>
      <c r="EC802" s="304"/>
      <c r="ED802" s="304"/>
      <c r="EE802" s="302"/>
      <c r="EG802" s="87"/>
      <c r="ER802" s="57"/>
    </row>
    <row r="803" spans="1:233" hidden="1">
      <c r="A803" s="52"/>
      <c r="B803" s="24"/>
      <c r="C803" s="53"/>
      <c r="D803" s="24"/>
      <c r="E803" s="244"/>
      <c r="F803" s="244"/>
      <c r="G803" s="244"/>
      <c r="H803" s="244"/>
      <c r="I803" s="244"/>
      <c r="J803" s="244"/>
      <c r="K803" s="244"/>
      <c r="L803" s="244"/>
      <c r="M803" s="244"/>
      <c r="N803" s="244"/>
      <c r="O803" s="244"/>
      <c r="P803" s="244"/>
      <c r="Q803" s="244"/>
      <c r="R803" s="244"/>
      <c r="S803" s="244"/>
      <c r="T803" s="244"/>
      <c r="U803" s="244"/>
      <c r="V803" s="244"/>
      <c r="W803" s="244"/>
      <c r="X803" s="244"/>
      <c r="Y803" s="244"/>
      <c r="Z803" s="244"/>
      <c r="AA803" s="244"/>
      <c r="AB803" s="244"/>
      <c r="AC803" s="244"/>
      <c r="AD803" s="244"/>
      <c r="AE803" s="244"/>
      <c r="AF803" s="244"/>
      <c r="AG803" s="244"/>
      <c r="AH803" s="244"/>
      <c r="AI803" s="244"/>
      <c r="AJ803" s="244"/>
      <c r="AK803" s="244"/>
      <c r="AL803" s="244"/>
      <c r="AM803" s="244"/>
      <c r="AN803" s="244"/>
      <c r="AO803" s="244"/>
      <c r="AP803" s="244"/>
      <c r="AQ803" s="244"/>
      <c r="AR803" s="244"/>
      <c r="AS803" s="244"/>
      <c r="AT803" s="244"/>
      <c r="AU803" s="244"/>
      <c r="AV803" s="244"/>
      <c r="AW803" s="244"/>
      <c r="AX803" s="244"/>
      <c r="AY803" s="244"/>
      <c r="AZ803" s="244"/>
      <c r="BA803" s="244"/>
      <c r="BB803" s="244"/>
      <c r="BC803" s="244"/>
      <c r="BD803" s="244"/>
      <c r="BE803" s="244"/>
      <c r="BF803" s="244"/>
      <c r="BG803" s="244"/>
      <c r="BH803" s="244"/>
      <c r="BI803" s="244"/>
      <c r="BJ803" s="244"/>
      <c r="BK803" s="244"/>
      <c r="BL803" s="244"/>
      <c r="BM803" s="244"/>
      <c r="BN803" s="244"/>
      <c r="BO803" s="244"/>
      <c r="BP803" s="244"/>
      <c r="BQ803" s="244"/>
      <c r="BR803" s="244"/>
      <c r="BS803" s="244"/>
      <c r="BT803" s="244"/>
      <c r="BU803" s="244"/>
      <c r="BV803" s="244"/>
      <c r="BW803" s="244"/>
      <c r="BX803" s="244"/>
      <c r="BY803" s="244"/>
      <c r="BZ803" s="244"/>
      <c r="CA803" s="244"/>
      <c r="CB803" s="244"/>
      <c r="CC803" s="244"/>
      <c r="CD803" s="244"/>
      <c r="CE803" s="244"/>
      <c r="CF803" s="244"/>
      <c r="CG803" s="244"/>
      <c r="CH803" s="244"/>
      <c r="CI803" s="244"/>
      <c r="CJ803" s="244"/>
      <c r="CK803" s="244"/>
      <c r="CL803" s="244"/>
      <c r="CM803" s="244"/>
      <c r="CN803" s="244"/>
      <c r="CO803" s="244"/>
      <c r="CP803" s="244"/>
      <c r="CQ803" s="244"/>
      <c r="CR803" s="244"/>
      <c r="CS803" s="244"/>
      <c r="CT803" s="244"/>
      <c r="CU803" s="244"/>
      <c r="CV803" s="244"/>
      <c r="CW803" s="244"/>
      <c r="CX803" s="244"/>
      <c r="CY803" s="244"/>
      <c r="CZ803" s="244"/>
      <c r="DA803" s="244"/>
      <c r="DB803" s="244"/>
      <c r="DC803" s="244"/>
      <c r="DD803" s="244"/>
      <c r="DE803" s="244"/>
      <c r="DF803" s="244"/>
      <c r="DG803" s="244"/>
      <c r="DH803" s="244"/>
      <c r="DI803" s="244"/>
      <c r="DJ803" s="244"/>
      <c r="DK803" s="244"/>
      <c r="DL803" s="244"/>
      <c r="DM803" s="244"/>
      <c r="DN803" s="244"/>
      <c r="DO803" s="244"/>
      <c r="DP803" s="244"/>
      <c r="DQ803" s="244"/>
      <c r="DR803" s="244"/>
      <c r="DS803" s="244"/>
      <c r="DT803" s="244"/>
      <c r="DU803" s="244"/>
      <c r="DV803" s="244"/>
      <c r="DW803" s="244"/>
      <c r="DX803" s="244"/>
      <c r="DY803" s="244"/>
      <c r="DZ803" s="244"/>
      <c r="EA803" s="244"/>
      <c r="EB803" s="244"/>
      <c r="EC803" s="244"/>
      <c r="ED803" s="244"/>
      <c r="EE803" s="24"/>
    </row>
    <row r="804" spans="1:233" hidden="1">
      <c r="A804" s="2" t="s">
        <v>538</v>
      </c>
      <c r="C804" s="53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  <c r="BY804" s="106"/>
      <c r="BZ804" s="106"/>
      <c r="CA804" s="106"/>
      <c r="CB804" s="106"/>
      <c r="CC804" s="106"/>
      <c r="CD804" s="106"/>
      <c r="CE804" s="106"/>
      <c r="CF804" s="106"/>
      <c r="CG804" s="106"/>
      <c r="CH804" s="106"/>
      <c r="CI804" s="106"/>
      <c r="CJ804" s="106"/>
      <c r="CK804" s="106"/>
      <c r="CL804" s="106"/>
      <c r="CM804" s="106"/>
      <c r="CN804" s="106"/>
      <c r="CO804" s="106"/>
      <c r="CP804" s="106"/>
      <c r="CQ804" s="106"/>
      <c r="CR804" s="106"/>
      <c r="CS804" s="106"/>
      <c r="CT804" s="106"/>
      <c r="CU804" s="106"/>
      <c r="CV804" s="106"/>
      <c r="CW804" s="106"/>
      <c r="CX804" s="106"/>
      <c r="CY804" s="106"/>
      <c r="CZ804" s="106"/>
      <c r="DA804" s="106"/>
      <c r="DB804" s="106"/>
      <c r="DC804" s="106"/>
      <c r="DD804" s="106"/>
      <c r="DE804" s="106"/>
      <c r="DF804" s="106"/>
      <c r="DG804" s="106"/>
      <c r="DH804" s="106"/>
      <c r="DI804" s="106"/>
      <c r="DJ804" s="106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6"/>
      <c r="DV804" s="106"/>
      <c r="DW804" s="106"/>
      <c r="DX804" s="106"/>
      <c r="DY804" s="106"/>
      <c r="DZ804" s="106"/>
      <c r="EA804" s="106"/>
      <c r="EB804" s="106"/>
      <c r="EC804" s="106"/>
      <c r="ED804" s="106"/>
      <c r="ER804" s="31" t="str">
        <f>ER816</f>
        <v>Hide Row</v>
      </c>
    </row>
    <row r="805" spans="1:233" hidden="1">
      <c r="B805" s="53" t="s">
        <v>516</v>
      </c>
      <c r="C805" s="53"/>
      <c r="E805" s="82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82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82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82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82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82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82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82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82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82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R805" s="31" t="str">
        <f>IF(SUM(E805:EE805)=0,"Hide Row"," - ")</f>
        <v>Hide Row</v>
      </c>
    </row>
    <row r="806" spans="1:233" hidden="1">
      <c r="B806" s="53"/>
      <c r="C806" s="53"/>
      <c r="E806" s="40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40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40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40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40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40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40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40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40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40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R806" s="31" t="str">
        <f>ER805</f>
        <v>Hide Row</v>
      </c>
    </row>
    <row r="807" spans="1:233" hidden="1">
      <c r="B807" s="53" t="s">
        <v>347</v>
      </c>
      <c r="C807" s="53"/>
      <c r="E807" s="82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82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82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82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82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82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82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82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82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82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R807" s="31" t="str">
        <f t="shared" ref="ER807:ER816" si="236">IF(SUM(E807:EE807)=0,"Hide Row"," - ")</f>
        <v>Hide Row</v>
      </c>
    </row>
    <row r="808" spans="1:233" hidden="1">
      <c r="B808" s="53"/>
      <c r="C808" s="146" t="s">
        <v>539</v>
      </c>
      <c r="E808" s="82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82"/>
      <c r="S808" s="129"/>
      <c r="T808" s="129"/>
      <c r="U808" s="129"/>
      <c r="V808" s="129"/>
      <c r="W808" s="129"/>
      <c r="X808" s="129"/>
      <c r="Y808" s="129"/>
      <c r="Z808" s="129"/>
      <c r="AA808" s="129"/>
      <c r="AB808" s="129"/>
      <c r="AC808" s="129"/>
      <c r="AD808" s="129"/>
      <c r="AE808" s="82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82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82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  <c r="BP808" s="129"/>
      <c r="BQ808" s="129"/>
      <c r="BR808" s="82"/>
      <c r="BS808" s="129"/>
      <c r="BT808" s="129"/>
      <c r="BU808" s="129"/>
      <c r="BV808" s="129"/>
      <c r="BW808" s="129"/>
      <c r="BX808" s="129"/>
      <c r="BY808" s="129"/>
      <c r="BZ808" s="129"/>
      <c r="CA808" s="129"/>
      <c r="CB808" s="129"/>
      <c r="CC808" s="129"/>
      <c r="CD808" s="129"/>
      <c r="CE808" s="82"/>
      <c r="CF808" s="129"/>
      <c r="CG808" s="129"/>
      <c r="CH808" s="129"/>
      <c r="CI808" s="129"/>
      <c r="CJ808" s="129"/>
      <c r="CK808" s="129"/>
      <c r="CL808" s="129"/>
      <c r="CM808" s="129"/>
      <c r="CN808" s="129"/>
      <c r="CO808" s="129"/>
      <c r="CP808" s="129"/>
      <c r="CQ808" s="129"/>
      <c r="CR808" s="82"/>
      <c r="CS808" s="129"/>
      <c r="CT808" s="129"/>
      <c r="CU808" s="129"/>
      <c r="CV808" s="129"/>
      <c r="CW808" s="129"/>
      <c r="CX808" s="129"/>
      <c r="CY808" s="129"/>
      <c r="CZ808" s="129"/>
      <c r="DA808" s="129"/>
      <c r="DB808" s="129"/>
      <c r="DC808" s="129"/>
      <c r="DD808" s="129"/>
      <c r="DE808" s="82"/>
      <c r="DF808" s="129"/>
      <c r="DG808" s="129"/>
      <c r="DH808" s="129"/>
      <c r="DI808" s="129"/>
      <c r="DJ808" s="129"/>
      <c r="DK808" s="129"/>
      <c r="DL808" s="129"/>
      <c r="DM808" s="129"/>
      <c r="DN808" s="129"/>
      <c r="DO808" s="129"/>
      <c r="DP808" s="129"/>
      <c r="DQ808" s="129"/>
      <c r="DR808" s="82"/>
      <c r="DS808" s="129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29"/>
      <c r="ED808" s="129"/>
      <c r="ER808" s="31" t="str">
        <f t="shared" si="236"/>
        <v>Hide Row</v>
      </c>
    </row>
    <row r="809" spans="1:233" hidden="1">
      <c r="B809" s="53"/>
      <c r="C809" s="146" t="s">
        <v>540</v>
      </c>
      <c r="E809" s="82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82"/>
      <c r="S809" s="129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29"/>
      <c r="AD809" s="129"/>
      <c r="AE809" s="82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82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82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  <c r="BP809" s="129"/>
      <c r="BQ809" s="129"/>
      <c r="BR809" s="82"/>
      <c r="BS809" s="129"/>
      <c r="BT809" s="129"/>
      <c r="BU809" s="129"/>
      <c r="BV809" s="129"/>
      <c r="BW809" s="129"/>
      <c r="BX809" s="129"/>
      <c r="BY809" s="129"/>
      <c r="BZ809" s="129"/>
      <c r="CA809" s="129"/>
      <c r="CB809" s="129"/>
      <c r="CC809" s="129"/>
      <c r="CD809" s="129"/>
      <c r="CE809" s="82"/>
      <c r="CF809" s="129"/>
      <c r="CG809" s="129"/>
      <c r="CH809" s="129"/>
      <c r="CI809" s="129"/>
      <c r="CJ809" s="129"/>
      <c r="CK809" s="129"/>
      <c r="CL809" s="129"/>
      <c r="CM809" s="129"/>
      <c r="CN809" s="129"/>
      <c r="CO809" s="129"/>
      <c r="CP809" s="129"/>
      <c r="CQ809" s="129"/>
      <c r="CR809" s="82"/>
      <c r="CS809" s="129"/>
      <c r="CT809" s="129"/>
      <c r="CU809" s="129"/>
      <c r="CV809" s="129"/>
      <c r="CW809" s="129"/>
      <c r="CX809" s="129"/>
      <c r="CY809" s="129"/>
      <c r="CZ809" s="129"/>
      <c r="DA809" s="129"/>
      <c r="DB809" s="129"/>
      <c r="DC809" s="129"/>
      <c r="DD809" s="129"/>
      <c r="DE809" s="82"/>
      <c r="DF809" s="129"/>
      <c r="DG809" s="129"/>
      <c r="DH809" s="129"/>
      <c r="DI809" s="129"/>
      <c r="DJ809" s="129"/>
      <c r="DK809" s="129"/>
      <c r="DL809" s="129"/>
      <c r="DM809" s="129"/>
      <c r="DN809" s="129"/>
      <c r="DO809" s="129"/>
      <c r="DP809" s="129"/>
      <c r="DQ809" s="129"/>
      <c r="DR809" s="82"/>
      <c r="DS809" s="129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29"/>
      <c r="ED809" s="129"/>
      <c r="ER809" s="31" t="str">
        <f t="shared" si="236"/>
        <v>Hide Row</v>
      </c>
    </row>
    <row r="810" spans="1:233" hidden="1">
      <c r="B810" s="23" t="s">
        <v>350</v>
      </c>
      <c r="D810" s="147"/>
      <c r="E810" s="82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82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82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82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82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82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82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82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82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82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R810" s="31" t="str">
        <f t="shared" si="236"/>
        <v>Hide Row</v>
      </c>
    </row>
    <row r="811" spans="1:233" s="22" customFormat="1" hidden="1">
      <c r="A811" s="2"/>
      <c r="B811" s="23"/>
      <c r="C811" s="148" t="str">
        <f>C808</f>
        <v>Additional O&amp;M</v>
      </c>
      <c r="D811" s="147"/>
      <c r="E811" s="82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82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82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  <c r="AR811" s="82"/>
      <c r="AS811" s="108"/>
      <c r="AT811" s="108"/>
      <c r="AU811" s="108"/>
      <c r="AV811" s="108"/>
      <c r="AW811" s="108"/>
      <c r="AX811" s="108"/>
      <c r="AY811" s="108"/>
      <c r="AZ811" s="108"/>
      <c r="BA811" s="108"/>
      <c r="BB811" s="108"/>
      <c r="BC811" s="108"/>
      <c r="BD811" s="108"/>
      <c r="BE811" s="82"/>
      <c r="BF811" s="108"/>
      <c r="BG811" s="108"/>
      <c r="BH811" s="108"/>
      <c r="BI811" s="108"/>
      <c r="BJ811" s="108"/>
      <c r="BK811" s="108"/>
      <c r="BL811" s="108"/>
      <c r="BM811" s="108"/>
      <c r="BN811" s="108"/>
      <c r="BO811" s="108"/>
      <c r="BP811" s="108"/>
      <c r="BQ811" s="108"/>
      <c r="BR811" s="82"/>
      <c r="BS811" s="108"/>
      <c r="BT811" s="108"/>
      <c r="BU811" s="108"/>
      <c r="BV811" s="108"/>
      <c r="BW811" s="108"/>
      <c r="BX811" s="108"/>
      <c r="BY811" s="108"/>
      <c r="BZ811" s="108"/>
      <c r="CA811" s="108"/>
      <c r="CB811" s="108"/>
      <c r="CC811" s="108"/>
      <c r="CD811" s="108"/>
      <c r="CE811" s="82"/>
      <c r="CF811" s="108"/>
      <c r="CG811" s="108"/>
      <c r="CH811" s="108"/>
      <c r="CI811" s="108"/>
      <c r="CJ811" s="108"/>
      <c r="CK811" s="108"/>
      <c r="CL811" s="108"/>
      <c r="CM811" s="108"/>
      <c r="CN811" s="108"/>
      <c r="CO811" s="108"/>
      <c r="CP811" s="108"/>
      <c r="CQ811" s="108"/>
      <c r="CR811" s="82"/>
      <c r="CS811" s="108"/>
      <c r="CT811" s="108"/>
      <c r="CU811" s="108"/>
      <c r="CV811" s="108"/>
      <c r="CW811" s="108"/>
      <c r="CX811" s="108"/>
      <c r="CY811" s="108"/>
      <c r="CZ811" s="108"/>
      <c r="DA811" s="108"/>
      <c r="DB811" s="108"/>
      <c r="DC811" s="108"/>
      <c r="DD811" s="108"/>
      <c r="DE811" s="82"/>
      <c r="DF811" s="108"/>
      <c r="DG811" s="108"/>
      <c r="DH811" s="108"/>
      <c r="DI811" s="108"/>
      <c r="DJ811" s="108"/>
      <c r="DK811" s="108"/>
      <c r="DL811" s="108"/>
      <c r="DM811" s="108"/>
      <c r="DN811" s="108"/>
      <c r="DO811" s="108"/>
      <c r="DP811" s="108"/>
      <c r="DQ811" s="108"/>
      <c r="DR811" s="82"/>
      <c r="DS811" s="108"/>
      <c r="DT811" s="108"/>
      <c r="DU811" s="108"/>
      <c r="DV811" s="108"/>
      <c r="DW811" s="108"/>
      <c r="DX811" s="108"/>
      <c r="DY811" s="108"/>
      <c r="DZ811" s="108"/>
      <c r="EA811" s="108"/>
      <c r="EB811" s="108"/>
      <c r="EC811" s="108"/>
      <c r="ED811" s="108"/>
      <c r="ER811" s="31" t="str">
        <f t="shared" si="236"/>
        <v>Hide Row</v>
      </c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  <c r="HF811" s="24"/>
      <c r="HG811" s="24"/>
      <c r="HH811" s="24"/>
      <c r="HI811" s="24"/>
      <c r="HJ811" s="24"/>
      <c r="HK811" s="24"/>
      <c r="HL811" s="24"/>
      <c r="HM811" s="24"/>
      <c r="HN811" s="24"/>
      <c r="HO811" s="24"/>
      <c r="HP811" s="24"/>
      <c r="HQ811" s="24"/>
      <c r="HR811" s="24"/>
      <c r="HS811" s="24"/>
      <c r="HT811" s="24"/>
      <c r="HU811" s="24"/>
      <c r="HV811" s="24"/>
      <c r="HW811" s="24"/>
      <c r="HX811" s="24"/>
      <c r="HY811" s="24"/>
    </row>
    <row r="812" spans="1:233" s="22" customFormat="1" hidden="1">
      <c r="A812" s="2"/>
      <c r="B812" s="23"/>
      <c r="C812" s="148" t="str">
        <f>C809</f>
        <v>Startup Fuel</v>
      </c>
      <c r="D812" s="147"/>
      <c r="E812" s="82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82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82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  <c r="AR812" s="82"/>
      <c r="AS812" s="108"/>
      <c r="AT812" s="108"/>
      <c r="AU812" s="108"/>
      <c r="AV812" s="108"/>
      <c r="AW812" s="108"/>
      <c r="AX812" s="108"/>
      <c r="AY812" s="108"/>
      <c r="AZ812" s="108"/>
      <c r="BA812" s="108"/>
      <c r="BB812" s="108"/>
      <c r="BC812" s="108"/>
      <c r="BD812" s="108"/>
      <c r="BE812" s="82"/>
      <c r="BF812" s="108"/>
      <c r="BG812" s="108"/>
      <c r="BH812" s="108"/>
      <c r="BI812" s="108"/>
      <c r="BJ812" s="108"/>
      <c r="BK812" s="108"/>
      <c r="BL812" s="108"/>
      <c r="BM812" s="108"/>
      <c r="BN812" s="108"/>
      <c r="BO812" s="108"/>
      <c r="BP812" s="108"/>
      <c r="BQ812" s="108"/>
      <c r="BR812" s="82"/>
      <c r="BS812" s="108"/>
      <c r="BT812" s="108"/>
      <c r="BU812" s="108"/>
      <c r="BV812" s="108"/>
      <c r="BW812" s="108"/>
      <c r="BX812" s="108"/>
      <c r="BY812" s="108"/>
      <c r="BZ812" s="108"/>
      <c r="CA812" s="108"/>
      <c r="CB812" s="108"/>
      <c r="CC812" s="108"/>
      <c r="CD812" s="108"/>
      <c r="CE812" s="82"/>
      <c r="CF812" s="108"/>
      <c r="CG812" s="108"/>
      <c r="CH812" s="108"/>
      <c r="CI812" s="108"/>
      <c r="CJ812" s="108"/>
      <c r="CK812" s="108"/>
      <c r="CL812" s="108"/>
      <c r="CM812" s="108"/>
      <c r="CN812" s="108"/>
      <c r="CO812" s="108"/>
      <c r="CP812" s="108"/>
      <c r="CQ812" s="108"/>
      <c r="CR812" s="82"/>
      <c r="CS812" s="108"/>
      <c r="CT812" s="108"/>
      <c r="CU812" s="108"/>
      <c r="CV812" s="108"/>
      <c r="CW812" s="108"/>
      <c r="CX812" s="108"/>
      <c r="CY812" s="108"/>
      <c r="CZ812" s="108"/>
      <c r="DA812" s="108"/>
      <c r="DB812" s="108"/>
      <c r="DC812" s="108"/>
      <c r="DD812" s="108"/>
      <c r="DE812" s="82"/>
      <c r="DF812" s="108"/>
      <c r="DG812" s="108"/>
      <c r="DH812" s="108"/>
      <c r="DI812" s="108"/>
      <c r="DJ812" s="108"/>
      <c r="DK812" s="108"/>
      <c r="DL812" s="108"/>
      <c r="DM812" s="108"/>
      <c r="DN812" s="108"/>
      <c r="DO812" s="108"/>
      <c r="DP812" s="108"/>
      <c r="DQ812" s="108"/>
      <c r="DR812" s="82"/>
      <c r="DS812" s="108"/>
      <c r="DT812" s="108"/>
      <c r="DU812" s="108"/>
      <c r="DV812" s="108"/>
      <c r="DW812" s="108"/>
      <c r="DX812" s="108"/>
      <c r="DY812" s="108"/>
      <c r="DZ812" s="108"/>
      <c r="EA812" s="108"/>
      <c r="EB812" s="108"/>
      <c r="EC812" s="108"/>
      <c r="ED812" s="108"/>
      <c r="ER812" s="31" t="str">
        <f t="shared" si="236"/>
        <v>Hide Row</v>
      </c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</row>
    <row r="813" spans="1:233" s="22" customFormat="1" hidden="1">
      <c r="A813" s="2"/>
      <c r="B813" s="23" t="s">
        <v>541</v>
      </c>
      <c r="C813" s="23"/>
      <c r="D813" s="147"/>
      <c r="E813" s="82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82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82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82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82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82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82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82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82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82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R813" s="31" t="str">
        <f t="shared" si="236"/>
        <v>Hide Row</v>
      </c>
    </row>
    <row r="814" spans="1:233" s="58" customFormat="1" hidden="1">
      <c r="A814" s="8"/>
      <c r="B814" s="23"/>
      <c r="C814" s="148" t="str">
        <f>C811</f>
        <v>Additional O&amp;M</v>
      </c>
      <c r="D814" s="147"/>
      <c r="E814" s="82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82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82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  <c r="AR814" s="82"/>
      <c r="AS814" s="108"/>
      <c r="AT814" s="108"/>
      <c r="AU814" s="108"/>
      <c r="AV814" s="108"/>
      <c r="AW814" s="108"/>
      <c r="AX814" s="108"/>
      <c r="AY814" s="108"/>
      <c r="AZ814" s="108"/>
      <c r="BA814" s="108"/>
      <c r="BB814" s="108"/>
      <c r="BC814" s="108"/>
      <c r="BD814" s="108"/>
      <c r="BE814" s="82"/>
      <c r="BF814" s="108"/>
      <c r="BG814" s="108"/>
      <c r="BH814" s="108"/>
      <c r="BI814" s="108"/>
      <c r="BJ814" s="108"/>
      <c r="BK814" s="108"/>
      <c r="BL814" s="108"/>
      <c r="BM814" s="108"/>
      <c r="BN814" s="108"/>
      <c r="BO814" s="108"/>
      <c r="BP814" s="108"/>
      <c r="BQ814" s="108"/>
      <c r="BR814" s="82"/>
      <c r="BS814" s="108"/>
      <c r="BT814" s="108"/>
      <c r="BU814" s="108"/>
      <c r="BV814" s="108"/>
      <c r="BW814" s="108"/>
      <c r="BX814" s="108"/>
      <c r="BY814" s="108"/>
      <c r="BZ814" s="108"/>
      <c r="CA814" s="108"/>
      <c r="CB814" s="108"/>
      <c r="CC814" s="108"/>
      <c r="CD814" s="108"/>
      <c r="CE814" s="82"/>
      <c r="CF814" s="108"/>
      <c r="CG814" s="108"/>
      <c r="CH814" s="108"/>
      <c r="CI814" s="108"/>
      <c r="CJ814" s="108"/>
      <c r="CK814" s="108"/>
      <c r="CL814" s="108"/>
      <c r="CM814" s="108"/>
      <c r="CN814" s="108"/>
      <c r="CO814" s="108"/>
      <c r="CP814" s="108"/>
      <c r="CQ814" s="108"/>
      <c r="CR814" s="82"/>
      <c r="CS814" s="108"/>
      <c r="CT814" s="108"/>
      <c r="CU814" s="108"/>
      <c r="CV814" s="108"/>
      <c r="CW814" s="108"/>
      <c r="CX814" s="108"/>
      <c r="CY814" s="108"/>
      <c r="CZ814" s="108"/>
      <c r="DA814" s="108"/>
      <c r="DB814" s="108"/>
      <c r="DC814" s="108"/>
      <c r="DD814" s="108"/>
      <c r="DE814" s="82"/>
      <c r="DF814" s="108"/>
      <c r="DG814" s="108"/>
      <c r="DH814" s="108"/>
      <c r="DI814" s="108"/>
      <c r="DJ814" s="108"/>
      <c r="DK814" s="108"/>
      <c r="DL814" s="108"/>
      <c r="DM814" s="108"/>
      <c r="DN814" s="108"/>
      <c r="DO814" s="108"/>
      <c r="DP814" s="108"/>
      <c r="DQ814" s="108"/>
      <c r="DR814" s="82"/>
      <c r="DS814" s="108"/>
      <c r="DT814" s="108"/>
      <c r="DU814" s="108"/>
      <c r="DV814" s="108"/>
      <c r="DW814" s="108"/>
      <c r="DX814" s="108"/>
      <c r="DY814" s="108"/>
      <c r="DZ814" s="108"/>
      <c r="EA814" s="108"/>
      <c r="EB814" s="108"/>
      <c r="EC814" s="108"/>
      <c r="ED814" s="108"/>
      <c r="EE814" s="22"/>
      <c r="ER814" s="31" t="str">
        <f t="shared" si="236"/>
        <v>Hide Row</v>
      </c>
    </row>
    <row r="815" spans="1:233" s="58" customFormat="1" hidden="1">
      <c r="A815" s="8"/>
      <c r="B815" s="23"/>
      <c r="C815" s="148" t="str">
        <f>C812</f>
        <v>Startup Fuel</v>
      </c>
      <c r="D815" s="147"/>
      <c r="E815" s="82"/>
      <c r="F815" s="249"/>
      <c r="G815" s="249"/>
      <c r="H815" s="249"/>
      <c r="I815" s="249"/>
      <c r="J815" s="249"/>
      <c r="K815" s="249"/>
      <c r="L815" s="249"/>
      <c r="M815" s="249"/>
      <c r="N815" s="249"/>
      <c r="O815" s="249"/>
      <c r="P815" s="249"/>
      <c r="Q815" s="249"/>
      <c r="R815" s="82"/>
      <c r="S815" s="249"/>
      <c r="T815" s="249"/>
      <c r="U815" s="249"/>
      <c r="V815" s="249"/>
      <c r="W815" s="249"/>
      <c r="X815" s="249"/>
      <c r="Y815" s="249"/>
      <c r="Z815" s="249"/>
      <c r="AA815" s="249"/>
      <c r="AB815" s="249"/>
      <c r="AC815" s="249"/>
      <c r="AD815" s="249"/>
      <c r="AE815" s="82"/>
      <c r="AF815" s="249"/>
      <c r="AG815" s="249"/>
      <c r="AH815" s="249"/>
      <c r="AI815" s="249"/>
      <c r="AJ815" s="249"/>
      <c r="AK815" s="249"/>
      <c r="AL815" s="249"/>
      <c r="AM815" s="249"/>
      <c r="AN815" s="249"/>
      <c r="AO815" s="249"/>
      <c r="AP815" s="249"/>
      <c r="AQ815" s="249"/>
      <c r="AR815" s="82"/>
      <c r="AS815" s="249"/>
      <c r="AT815" s="249"/>
      <c r="AU815" s="249"/>
      <c r="AV815" s="249"/>
      <c r="AW815" s="249"/>
      <c r="AX815" s="249"/>
      <c r="AY815" s="249"/>
      <c r="AZ815" s="249"/>
      <c r="BA815" s="249"/>
      <c r="BB815" s="249"/>
      <c r="BC815" s="249"/>
      <c r="BD815" s="249"/>
      <c r="BE815" s="82"/>
      <c r="BF815" s="249"/>
      <c r="BG815" s="249"/>
      <c r="BH815" s="249"/>
      <c r="BI815" s="249"/>
      <c r="BJ815" s="249"/>
      <c r="BK815" s="249"/>
      <c r="BL815" s="249"/>
      <c r="BM815" s="249"/>
      <c r="BN815" s="249"/>
      <c r="BO815" s="249"/>
      <c r="BP815" s="249"/>
      <c r="BQ815" s="249"/>
      <c r="BR815" s="82"/>
      <c r="BS815" s="249"/>
      <c r="BT815" s="249"/>
      <c r="BU815" s="249"/>
      <c r="BV815" s="249"/>
      <c r="BW815" s="249"/>
      <c r="BX815" s="249"/>
      <c r="BY815" s="249"/>
      <c r="BZ815" s="249"/>
      <c r="CA815" s="249"/>
      <c r="CB815" s="249"/>
      <c r="CC815" s="249"/>
      <c r="CD815" s="249"/>
      <c r="CE815" s="82"/>
      <c r="CF815" s="249"/>
      <c r="CG815" s="249"/>
      <c r="CH815" s="249"/>
      <c r="CI815" s="249"/>
      <c r="CJ815" s="249"/>
      <c r="CK815" s="249"/>
      <c r="CL815" s="249"/>
      <c r="CM815" s="249"/>
      <c r="CN815" s="249"/>
      <c r="CO815" s="249"/>
      <c r="CP815" s="249"/>
      <c r="CQ815" s="249"/>
      <c r="CR815" s="82"/>
      <c r="CS815" s="249"/>
      <c r="CT815" s="249"/>
      <c r="CU815" s="249"/>
      <c r="CV815" s="249"/>
      <c r="CW815" s="249"/>
      <c r="CX815" s="249"/>
      <c r="CY815" s="249"/>
      <c r="CZ815" s="249"/>
      <c r="DA815" s="249"/>
      <c r="DB815" s="249"/>
      <c r="DC815" s="249"/>
      <c r="DD815" s="249"/>
      <c r="DE815" s="82"/>
      <c r="DF815" s="249"/>
      <c r="DG815" s="249"/>
      <c r="DH815" s="249"/>
      <c r="DI815" s="249"/>
      <c r="DJ815" s="249"/>
      <c r="DK815" s="249"/>
      <c r="DL815" s="249"/>
      <c r="DM815" s="249"/>
      <c r="DN815" s="249"/>
      <c r="DO815" s="249"/>
      <c r="DP815" s="249"/>
      <c r="DQ815" s="249"/>
      <c r="DR815" s="82"/>
      <c r="DS815" s="249"/>
      <c r="DT815" s="249"/>
      <c r="DU815" s="249"/>
      <c r="DV815" s="249"/>
      <c r="DW815" s="249"/>
      <c r="DX815" s="249"/>
      <c r="DY815" s="249"/>
      <c r="DZ815" s="249"/>
      <c r="EA815" s="249"/>
      <c r="EB815" s="249"/>
      <c r="EC815" s="249"/>
      <c r="ED815" s="249"/>
      <c r="EE815" s="22"/>
      <c r="ER815" s="31" t="str">
        <f t="shared" si="236"/>
        <v>Hide Row</v>
      </c>
    </row>
    <row r="816" spans="1:233" s="22" customFormat="1" hidden="1">
      <c r="A816" s="2"/>
      <c r="B816" s="22" t="s">
        <v>542</v>
      </c>
      <c r="C816" s="53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  <c r="Y816" s="250"/>
      <c r="Z816" s="250"/>
      <c r="AA816" s="250"/>
      <c r="AB816" s="250"/>
      <c r="AC816" s="250"/>
      <c r="AD816" s="250"/>
      <c r="AE816" s="250"/>
      <c r="AF816" s="250"/>
      <c r="AG816" s="250"/>
      <c r="AH816" s="250"/>
      <c r="AI816" s="250"/>
      <c r="AJ816" s="250"/>
      <c r="AK816" s="250"/>
      <c r="AL816" s="250"/>
      <c r="AM816" s="250"/>
      <c r="AN816" s="250"/>
      <c r="AO816" s="250"/>
      <c r="AP816" s="250"/>
      <c r="AQ816" s="250"/>
      <c r="AR816" s="250"/>
      <c r="AS816" s="250"/>
      <c r="AT816" s="250"/>
      <c r="AU816" s="250"/>
      <c r="AV816" s="250"/>
      <c r="AW816" s="250"/>
      <c r="AX816" s="250"/>
      <c r="AY816" s="250"/>
      <c r="AZ816" s="250"/>
      <c r="BA816" s="250"/>
      <c r="BB816" s="250"/>
      <c r="BC816" s="250"/>
      <c r="BD816" s="250"/>
      <c r="BE816" s="250"/>
      <c r="BF816" s="250"/>
      <c r="BG816" s="250"/>
      <c r="BH816" s="250"/>
      <c r="BI816" s="250"/>
      <c r="BJ816" s="250"/>
      <c r="BK816" s="250"/>
      <c r="BL816" s="250"/>
      <c r="BM816" s="250"/>
      <c r="BN816" s="250"/>
      <c r="BO816" s="250"/>
      <c r="BP816" s="250"/>
      <c r="BQ816" s="250"/>
      <c r="BR816" s="250"/>
      <c r="BS816" s="250"/>
      <c r="BT816" s="250"/>
      <c r="BU816" s="250"/>
      <c r="BV816" s="250"/>
      <c r="BW816" s="250"/>
      <c r="BX816" s="250"/>
      <c r="BY816" s="250"/>
      <c r="BZ816" s="250"/>
      <c r="CA816" s="250"/>
      <c r="CB816" s="250"/>
      <c r="CC816" s="250"/>
      <c r="CD816" s="250"/>
      <c r="CE816" s="250"/>
      <c r="CF816" s="250"/>
      <c r="CG816" s="250"/>
      <c r="CH816" s="250"/>
      <c r="CI816" s="250"/>
      <c r="CJ816" s="250"/>
      <c r="CK816" s="250"/>
      <c r="CL816" s="250"/>
      <c r="CM816" s="250"/>
      <c r="CN816" s="250"/>
      <c r="CO816" s="250"/>
      <c r="CP816" s="250"/>
      <c r="CQ816" s="250"/>
      <c r="CR816" s="250"/>
      <c r="CS816" s="250"/>
      <c r="CT816" s="250"/>
      <c r="CU816" s="250"/>
      <c r="CV816" s="250"/>
      <c r="CW816" s="250"/>
      <c r="CX816" s="250"/>
      <c r="CY816" s="250"/>
      <c r="CZ816" s="250"/>
      <c r="DA816" s="250"/>
      <c r="DB816" s="250"/>
      <c r="DC816" s="250"/>
      <c r="DD816" s="250"/>
      <c r="DE816" s="250"/>
      <c r="DF816" s="250"/>
      <c r="DG816" s="250"/>
      <c r="DH816" s="250"/>
      <c r="DI816" s="250"/>
      <c r="DJ816" s="250"/>
      <c r="DK816" s="250"/>
      <c r="DL816" s="250"/>
      <c r="DM816" s="250"/>
      <c r="DN816" s="250"/>
      <c r="DO816" s="250"/>
      <c r="DP816" s="250"/>
      <c r="DQ816" s="250"/>
      <c r="DR816" s="250"/>
      <c r="DS816" s="250"/>
      <c r="DT816" s="250"/>
      <c r="DU816" s="250"/>
      <c r="DV816" s="250"/>
      <c r="DW816" s="250"/>
      <c r="DX816" s="250"/>
      <c r="DY816" s="250"/>
      <c r="DZ816" s="250"/>
      <c r="EA816" s="250"/>
      <c r="EB816" s="250"/>
      <c r="EC816" s="250"/>
      <c r="ED816" s="250"/>
      <c r="ER816" s="31" t="str">
        <f t="shared" si="236"/>
        <v>Hide Row</v>
      </c>
    </row>
    <row r="817" spans="1:148" s="22" customFormat="1" hidden="1">
      <c r="A817" s="2"/>
      <c r="C817" s="23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  <c r="BY817" s="106"/>
      <c r="BZ817" s="106"/>
      <c r="CA817" s="106"/>
      <c r="CB817" s="106"/>
      <c r="CC817" s="106"/>
      <c r="CD817" s="106"/>
      <c r="CE817" s="106"/>
      <c r="CF817" s="106"/>
      <c r="CG817" s="106"/>
      <c r="CH817" s="106"/>
      <c r="CI817" s="106"/>
      <c r="CJ817" s="106"/>
      <c r="CK817" s="106"/>
      <c r="CL817" s="106"/>
      <c r="CM817" s="106"/>
      <c r="CN817" s="106"/>
      <c r="CO817" s="106"/>
      <c r="CP817" s="106"/>
      <c r="CQ817" s="106"/>
      <c r="CR817" s="106"/>
      <c r="CS817" s="106"/>
      <c r="CT817" s="106"/>
      <c r="CU817" s="106"/>
      <c r="CV817" s="106"/>
      <c r="CW817" s="106"/>
      <c r="CX817" s="106"/>
      <c r="CY817" s="106"/>
      <c r="CZ817" s="106"/>
      <c r="DA817" s="106"/>
      <c r="DB817" s="106"/>
      <c r="DC817" s="106"/>
      <c r="DD817" s="106"/>
      <c r="DE817" s="106"/>
      <c r="DF817" s="106"/>
      <c r="DG817" s="106"/>
      <c r="DH817" s="106"/>
      <c r="DI817" s="106"/>
      <c r="DJ817" s="106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6"/>
      <c r="DV817" s="106"/>
      <c r="DW817" s="106"/>
      <c r="DX817" s="106"/>
      <c r="DY817" s="106"/>
      <c r="DZ817" s="106"/>
      <c r="EA817" s="106"/>
      <c r="EB817" s="106"/>
      <c r="EC817" s="106"/>
      <c r="ED817" s="106"/>
      <c r="ER817" s="26"/>
    </row>
    <row r="818" spans="1:148" ht="15.75" hidden="1">
      <c r="A818" s="17" t="str">
        <f>A7</f>
        <v>Special Sales For Resale</v>
      </c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6"/>
      <c r="DV818" s="106"/>
      <c r="DW818" s="106"/>
      <c r="DX818" s="106"/>
      <c r="DY818" s="106"/>
      <c r="DZ818" s="106"/>
      <c r="EA818" s="106"/>
      <c r="EB818" s="106"/>
      <c r="EC818" s="106"/>
      <c r="ED818" s="106"/>
      <c r="EP818" s="134"/>
    </row>
    <row r="819" spans="1:148" hidden="1">
      <c r="B819" s="22" t="s">
        <v>22</v>
      </c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6"/>
      <c r="DV819" s="106"/>
      <c r="DW819" s="106"/>
      <c r="DX819" s="106"/>
      <c r="DY819" s="106"/>
      <c r="DZ819" s="106"/>
      <c r="EA819" s="106"/>
      <c r="EB819" s="106"/>
      <c r="EC819" s="106"/>
      <c r="ED819" s="106"/>
      <c r="EP819" s="134"/>
    </row>
    <row r="820" spans="1:148" hidden="1">
      <c r="C820" s="28" t="str">
        <f t="shared" ref="C820:C827" si="237">C276</f>
        <v>Black Hills s27013/s28160</v>
      </c>
      <c r="E820" s="150"/>
      <c r="F820" s="150"/>
      <c r="G820" s="150"/>
      <c r="H820" s="150"/>
      <c r="I820" s="150"/>
      <c r="J820" s="150"/>
      <c r="K820" s="150"/>
      <c r="L820" s="150"/>
      <c r="M820" s="150"/>
      <c r="N820" s="150"/>
      <c r="O820" s="150"/>
      <c r="P820" s="150"/>
      <c r="Q820" s="150"/>
      <c r="R820" s="150"/>
      <c r="S820" s="150"/>
      <c r="T820" s="150"/>
      <c r="U820" s="150"/>
      <c r="V820" s="150"/>
      <c r="W820" s="150"/>
      <c r="X820" s="150"/>
      <c r="Y820" s="150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P820" s="134"/>
      <c r="ER820" s="31" t="str">
        <f t="shared" ref="ER820:ER827" si="238">ER276</f>
        <v xml:space="preserve"> - </v>
      </c>
    </row>
    <row r="821" spans="1:148" hidden="1">
      <c r="C821" s="28" t="str">
        <f t="shared" si="237"/>
        <v>BPA Wind s42818</v>
      </c>
      <c r="E821" s="150"/>
      <c r="F821" s="150"/>
      <c r="G821" s="150"/>
      <c r="H821" s="150"/>
      <c r="I821" s="150"/>
      <c r="J821" s="150"/>
      <c r="K821" s="150"/>
      <c r="L821" s="150"/>
      <c r="M821" s="150"/>
      <c r="N821" s="150"/>
      <c r="O821" s="150"/>
      <c r="P821" s="150"/>
      <c r="Q821" s="150"/>
      <c r="R821" s="150"/>
      <c r="S821" s="150"/>
      <c r="T821" s="150"/>
      <c r="U821" s="150"/>
      <c r="V821" s="150"/>
      <c r="W821" s="150"/>
      <c r="X821" s="150"/>
      <c r="Y821" s="150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P821" s="134"/>
      <c r="ER821" s="31" t="str">
        <f t="shared" si="238"/>
        <v xml:space="preserve"> - </v>
      </c>
    </row>
    <row r="822" spans="1:148" hidden="1">
      <c r="C822" s="28" t="str">
        <f t="shared" si="237"/>
        <v>East Area Sales (WCA Sale)</v>
      </c>
      <c r="E822" s="150"/>
      <c r="F822" s="150"/>
      <c r="G822" s="150"/>
      <c r="H822" s="150"/>
      <c r="I822" s="150"/>
      <c r="J822" s="150"/>
      <c r="K822" s="150"/>
      <c r="L822" s="150"/>
      <c r="M822" s="150"/>
      <c r="N822" s="150"/>
      <c r="O822" s="150"/>
      <c r="P822" s="150"/>
      <c r="Q822" s="150"/>
      <c r="R822" s="150"/>
      <c r="S822" s="150"/>
      <c r="T822" s="150"/>
      <c r="U822" s="150"/>
      <c r="V822" s="150"/>
      <c r="W822" s="150"/>
      <c r="X822" s="150"/>
      <c r="Y822" s="150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P822" s="134"/>
      <c r="ER822" s="31" t="str">
        <f t="shared" si="238"/>
        <v>Hide Row</v>
      </c>
    </row>
    <row r="823" spans="1:148" hidden="1">
      <c r="C823" s="28" t="str">
        <f t="shared" si="237"/>
        <v>Hurricane Sale s393046</v>
      </c>
      <c r="E823" s="150"/>
      <c r="F823" s="150"/>
      <c r="G823" s="150"/>
      <c r="H823" s="150"/>
      <c r="I823" s="150"/>
      <c r="J823" s="150"/>
      <c r="K823" s="150"/>
      <c r="L823" s="150"/>
      <c r="M823" s="150"/>
      <c r="N823" s="150"/>
      <c r="O823" s="150"/>
      <c r="P823" s="150"/>
      <c r="Q823" s="150"/>
      <c r="R823" s="150"/>
      <c r="S823" s="150"/>
      <c r="T823" s="150"/>
      <c r="U823" s="150"/>
      <c r="V823" s="150"/>
      <c r="W823" s="150"/>
      <c r="X823" s="150"/>
      <c r="Y823" s="150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P823" s="134"/>
      <c r="ER823" s="31" t="str">
        <f t="shared" si="238"/>
        <v xml:space="preserve"> - </v>
      </c>
    </row>
    <row r="824" spans="1:148" hidden="1">
      <c r="C824" s="28" t="str">
        <f t="shared" si="237"/>
        <v>LADWP (IPP Layoff)</v>
      </c>
      <c r="E824" s="150"/>
      <c r="F824" s="150"/>
      <c r="G824" s="150"/>
      <c r="H824" s="150"/>
      <c r="I824" s="150"/>
      <c r="J824" s="150"/>
      <c r="K824" s="150"/>
      <c r="L824" s="150"/>
      <c r="M824" s="150"/>
      <c r="N824" s="150"/>
      <c r="O824" s="150"/>
      <c r="P824" s="150"/>
      <c r="Q824" s="150"/>
      <c r="R824" s="150"/>
      <c r="S824" s="150"/>
      <c r="T824" s="150"/>
      <c r="U824" s="150"/>
      <c r="V824" s="150"/>
      <c r="W824" s="150"/>
      <c r="X824" s="150"/>
      <c r="Y824" s="150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P824" s="134"/>
      <c r="ER824" s="31" t="str">
        <f t="shared" si="238"/>
        <v xml:space="preserve"> - </v>
      </c>
    </row>
    <row r="825" spans="1:148" hidden="1">
      <c r="C825" s="28" t="str">
        <f t="shared" si="237"/>
        <v>Shell Sale 2013-2014</v>
      </c>
      <c r="E825" s="150"/>
      <c r="F825" s="150"/>
      <c r="G825" s="150"/>
      <c r="H825" s="150"/>
      <c r="I825" s="150"/>
      <c r="J825" s="150"/>
      <c r="K825" s="150"/>
      <c r="L825" s="150"/>
      <c r="M825" s="150"/>
      <c r="N825" s="150"/>
      <c r="O825" s="150"/>
      <c r="P825" s="150"/>
      <c r="Q825" s="150"/>
      <c r="R825" s="150"/>
      <c r="S825" s="150"/>
      <c r="T825" s="150"/>
      <c r="U825" s="150"/>
      <c r="V825" s="150"/>
      <c r="W825" s="150"/>
      <c r="X825" s="150"/>
      <c r="Y825" s="150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P825" s="134"/>
      <c r="ER825" s="31" t="str">
        <f t="shared" si="238"/>
        <v>Hide Row</v>
      </c>
    </row>
    <row r="826" spans="1:148" hidden="1">
      <c r="C826" s="28" t="str">
        <f t="shared" si="237"/>
        <v>SMUD s24296</v>
      </c>
      <c r="E826" s="150"/>
      <c r="F826" s="150"/>
      <c r="G826" s="150"/>
      <c r="H826" s="150"/>
      <c r="I826" s="150"/>
      <c r="J826" s="150"/>
      <c r="K826" s="150"/>
      <c r="L826" s="150"/>
      <c r="M826" s="150"/>
      <c r="N826" s="150"/>
      <c r="O826" s="150"/>
      <c r="P826" s="150"/>
      <c r="Q826" s="150"/>
      <c r="R826" s="150"/>
      <c r="S826" s="150"/>
      <c r="T826" s="150"/>
      <c r="U826" s="150"/>
      <c r="V826" s="150"/>
      <c r="W826" s="150"/>
      <c r="X826" s="150"/>
      <c r="Y826" s="150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P826" s="134"/>
      <c r="ER826" s="31" t="str">
        <f t="shared" si="238"/>
        <v>Hide Row</v>
      </c>
    </row>
    <row r="827" spans="1:148" hidden="1">
      <c r="C827" s="28" t="str">
        <f t="shared" si="237"/>
        <v>UMPA II s45631</v>
      </c>
      <c r="E827" s="150"/>
      <c r="F827" s="150"/>
      <c r="G827" s="150"/>
      <c r="H827" s="150"/>
      <c r="I827" s="150"/>
      <c r="J827" s="150"/>
      <c r="K827" s="150"/>
      <c r="L827" s="150"/>
      <c r="M827" s="150"/>
      <c r="N827" s="150"/>
      <c r="O827" s="150"/>
      <c r="P827" s="150"/>
      <c r="Q827" s="150"/>
      <c r="R827" s="150"/>
      <c r="S827" s="150"/>
      <c r="T827" s="150"/>
      <c r="U827" s="150"/>
      <c r="V827" s="150"/>
      <c r="W827" s="150"/>
      <c r="X827" s="150"/>
      <c r="Y827" s="150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P827" s="134"/>
      <c r="ER827" s="31" t="str">
        <f t="shared" si="238"/>
        <v xml:space="preserve"> - </v>
      </c>
    </row>
    <row r="828" spans="1:148" hidden="1">
      <c r="E828" s="150"/>
      <c r="F828" s="150"/>
      <c r="G828" s="150"/>
      <c r="H828" s="150"/>
      <c r="I828" s="150"/>
      <c r="J828" s="150"/>
      <c r="K828" s="150"/>
      <c r="L828" s="150"/>
      <c r="M828" s="150"/>
      <c r="N828" s="150"/>
      <c r="O828" s="150"/>
      <c r="P828" s="150"/>
      <c r="Q828" s="150"/>
      <c r="R828" s="150"/>
      <c r="S828" s="150"/>
      <c r="T828" s="150"/>
      <c r="U828" s="150"/>
      <c r="V828" s="150"/>
      <c r="W828" s="150"/>
      <c r="X828" s="150"/>
      <c r="Y828" s="150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P828" s="134"/>
    </row>
    <row r="829" spans="1:148" hidden="1">
      <c r="B829" s="22" t="s">
        <v>44</v>
      </c>
      <c r="E829" s="150"/>
      <c r="F829" s="150"/>
      <c r="G829" s="150"/>
      <c r="H829" s="150"/>
      <c r="I829" s="150"/>
      <c r="J829" s="150"/>
      <c r="K829" s="150"/>
      <c r="L829" s="150"/>
      <c r="M829" s="150"/>
      <c r="N829" s="150"/>
      <c r="O829" s="150"/>
      <c r="P829" s="150"/>
      <c r="Q829" s="150"/>
      <c r="R829" s="150"/>
      <c r="S829" s="150"/>
      <c r="T829" s="150"/>
      <c r="U829" s="150"/>
      <c r="V829" s="150"/>
      <c r="W829" s="150"/>
      <c r="X829" s="150"/>
      <c r="Y829" s="150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P829" s="134"/>
    </row>
    <row r="830" spans="1:148" hidden="1">
      <c r="E830" s="150"/>
      <c r="F830" s="150"/>
      <c r="G830" s="150"/>
      <c r="H830" s="150"/>
      <c r="I830" s="150"/>
      <c r="J830" s="150"/>
      <c r="K830" s="150"/>
      <c r="L830" s="150"/>
      <c r="M830" s="150"/>
      <c r="N830" s="150"/>
      <c r="O830" s="150"/>
      <c r="P830" s="150"/>
      <c r="Q830" s="150"/>
      <c r="R830" s="150"/>
      <c r="S830" s="150"/>
      <c r="T830" s="150"/>
      <c r="U830" s="150"/>
      <c r="V830" s="150"/>
      <c r="W830" s="150"/>
      <c r="X830" s="150"/>
      <c r="Y830" s="150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P830" s="134"/>
    </row>
    <row r="831" spans="1:148" hidden="1">
      <c r="B831" s="22" t="s">
        <v>45</v>
      </c>
      <c r="E831" s="150"/>
      <c r="F831" s="150"/>
      <c r="G831" s="150"/>
      <c r="H831" s="150"/>
      <c r="I831" s="150"/>
      <c r="J831" s="150"/>
      <c r="K831" s="150"/>
      <c r="L831" s="150"/>
      <c r="M831" s="150"/>
      <c r="N831" s="150"/>
      <c r="O831" s="150"/>
      <c r="P831" s="150"/>
      <c r="Q831" s="150"/>
      <c r="R831" s="150"/>
      <c r="S831" s="150"/>
      <c r="T831" s="150"/>
      <c r="U831" s="150"/>
      <c r="V831" s="150"/>
      <c r="W831" s="150"/>
      <c r="X831" s="150"/>
      <c r="Y831" s="150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P831" s="134"/>
    </row>
    <row r="832" spans="1:148" hidden="1">
      <c r="C832" s="35" t="str">
        <f t="shared" ref="C832:C838" si="239">C288</f>
        <v>COB</v>
      </c>
      <c r="E832" s="150"/>
      <c r="F832" s="150"/>
      <c r="G832" s="150"/>
      <c r="H832" s="150"/>
      <c r="I832" s="150"/>
      <c r="J832" s="150"/>
      <c r="K832" s="150"/>
      <c r="L832" s="150"/>
      <c r="M832" s="150"/>
      <c r="N832" s="150"/>
      <c r="O832" s="150"/>
      <c r="P832" s="150"/>
      <c r="Q832" s="150"/>
      <c r="R832" s="150"/>
      <c r="S832" s="150"/>
      <c r="T832" s="150"/>
      <c r="U832" s="150"/>
      <c r="V832" s="150"/>
      <c r="W832" s="150"/>
      <c r="X832" s="150"/>
      <c r="Y832" s="150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P832" s="134"/>
      <c r="ER832" s="31" t="str">
        <f t="shared" ref="ER832:ER837" si="240">ER288</f>
        <v>Hide Row</v>
      </c>
    </row>
    <row r="833" spans="2:148" hidden="1">
      <c r="C833" s="35" t="str">
        <f t="shared" si="239"/>
        <v>Four Corners</v>
      </c>
      <c r="E833" s="150"/>
      <c r="F833" s="150"/>
      <c r="G833" s="150"/>
      <c r="H833" s="150"/>
      <c r="I833" s="150"/>
      <c r="J833" s="150"/>
      <c r="K833" s="150"/>
      <c r="L833" s="150"/>
      <c r="M833" s="150"/>
      <c r="N833" s="150"/>
      <c r="O833" s="150"/>
      <c r="P833" s="150"/>
      <c r="Q833" s="150"/>
      <c r="R833" s="150"/>
      <c r="S833" s="150"/>
      <c r="T833" s="150"/>
      <c r="U833" s="150"/>
      <c r="V833" s="150"/>
      <c r="W833" s="150"/>
      <c r="X833" s="150"/>
      <c r="Y833" s="150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P833" s="134"/>
      <c r="ER833" s="31" t="str">
        <f t="shared" si="240"/>
        <v>Hide Row</v>
      </c>
    </row>
    <row r="834" spans="2:148" hidden="1">
      <c r="C834" s="35" t="str">
        <f t="shared" si="239"/>
        <v>Mid Columbia</v>
      </c>
      <c r="E834" s="150"/>
      <c r="F834" s="150"/>
      <c r="G834" s="150"/>
      <c r="H834" s="150"/>
      <c r="I834" s="150"/>
      <c r="J834" s="150"/>
      <c r="K834" s="150"/>
      <c r="L834" s="150"/>
      <c r="M834" s="150"/>
      <c r="N834" s="150"/>
      <c r="O834" s="150"/>
      <c r="P834" s="150"/>
      <c r="Q834" s="150"/>
      <c r="R834" s="150"/>
      <c r="S834" s="150"/>
      <c r="T834" s="150"/>
      <c r="U834" s="150"/>
      <c r="V834" s="150"/>
      <c r="W834" s="150"/>
      <c r="X834" s="150"/>
      <c r="Y834" s="150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P834" s="134"/>
      <c r="ER834" s="31" t="str">
        <f t="shared" si="240"/>
        <v xml:space="preserve"> - </v>
      </c>
    </row>
    <row r="835" spans="2:148" hidden="1">
      <c r="C835" s="35" t="str">
        <f t="shared" si="239"/>
        <v>Mona</v>
      </c>
      <c r="E835" s="150"/>
      <c r="F835" s="150"/>
      <c r="G835" s="150"/>
      <c r="H835" s="150"/>
      <c r="I835" s="150"/>
      <c r="J835" s="150"/>
      <c r="K835" s="150"/>
      <c r="L835" s="150"/>
      <c r="M835" s="150"/>
      <c r="N835" s="150"/>
      <c r="O835" s="150"/>
      <c r="P835" s="150"/>
      <c r="Q835" s="150"/>
      <c r="R835" s="150"/>
      <c r="S835" s="150"/>
      <c r="T835" s="150"/>
      <c r="U835" s="150"/>
      <c r="V835" s="150"/>
      <c r="W835" s="150"/>
      <c r="X835" s="150"/>
      <c r="Y835" s="150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P835" s="134"/>
      <c r="ER835" s="31" t="str">
        <f t="shared" si="240"/>
        <v>Hide Row</v>
      </c>
    </row>
    <row r="836" spans="2:148" hidden="1">
      <c r="C836" s="35" t="str">
        <f t="shared" si="239"/>
        <v>Palo Verde</v>
      </c>
      <c r="E836" s="150"/>
      <c r="F836" s="150"/>
      <c r="G836" s="150"/>
      <c r="H836" s="150"/>
      <c r="I836" s="150"/>
      <c r="J836" s="150"/>
      <c r="K836" s="150"/>
      <c r="L836" s="150"/>
      <c r="M836" s="150"/>
      <c r="N836" s="150"/>
      <c r="O836" s="150"/>
      <c r="P836" s="150"/>
      <c r="Q836" s="150"/>
      <c r="R836" s="150"/>
      <c r="S836" s="150"/>
      <c r="T836" s="150"/>
      <c r="U836" s="150"/>
      <c r="V836" s="150"/>
      <c r="W836" s="150"/>
      <c r="X836" s="150"/>
      <c r="Y836" s="150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P836" s="134"/>
      <c r="ER836" s="31" t="str">
        <f t="shared" si="240"/>
        <v xml:space="preserve"> - </v>
      </c>
    </row>
    <row r="837" spans="2:148" hidden="1">
      <c r="C837" s="35" t="str">
        <f t="shared" si="239"/>
        <v>SP15</v>
      </c>
      <c r="E837" s="150"/>
      <c r="F837" s="150"/>
      <c r="G837" s="150"/>
      <c r="H837" s="150"/>
      <c r="I837" s="150"/>
      <c r="J837" s="150"/>
      <c r="K837" s="150"/>
      <c r="L837" s="150"/>
      <c r="M837" s="150"/>
      <c r="N837" s="150"/>
      <c r="O837" s="150"/>
      <c r="P837" s="150"/>
      <c r="Q837" s="150"/>
      <c r="R837" s="150"/>
      <c r="S837" s="150"/>
      <c r="T837" s="150"/>
      <c r="U837" s="150"/>
      <c r="V837" s="150"/>
      <c r="W837" s="150"/>
      <c r="X837" s="150"/>
      <c r="Y837" s="150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P837" s="134"/>
      <c r="ER837" s="31" t="str">
        <f t="shared" si="240"/>
        <v>Hide Row</v>
      </c>
    </row>
    <row r="838" spans="2:148" hidden="1">
      <c r="C838" s="35" t="str">
        <f t="shared" si="239"/>
        <v>STF Index Trades</v>
      </c>
      <c r="E838" s="150"/>
      <c r="F838" s="150"/>
      <c r="G838" s="150"/>
      <c r="H838" s="150"/>
      <c r="I838" s="150"/>
      <c r="J838" s="150"/>
      <c r="K838" s="150"/>
      <c r="L838" s="150"/>
      <c r="M838" s="150"/>
      <c r="N838" s="150"/>
      <c r="O838" s="150"/>
      <c r="P838" s="150"/>
      <c r="Q838" s="150"/>
      <c r="R838" s="150"/>
      <c r="S838" s="150"/>
      <c r="T838" s="150"/>
      <c r="U838" s="150"/>
      <c r="V838" s="150"/>
      <c r="W838" s="150"/>
      <c r="X838" s="150"/>
      <c r="Y838" s="150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P838" s="134"/>
    </row>
    <row r="839" spans="2:148" hidden="1">
      <c r="E839" s="150"/>
      <c r="F839" s="150"/>
      <c r="G839" s="150"/>
      <c r="H839" s="150"/>
      <c r="I839" s="150"/>
      <c r="J839" s="150"/>
      <c r="K839" s="150"/>
      <c r="L839" s="150"/>
      <c r="M839" s="150"/>
      <c r="N839" s="150"/>
      <c r="O839" s="150"/>
      <c r="P839" s="150"/>
      <c r="Q839" s="150"/>
      <c r="R839" s="150"/>
      <c r="S839" s="150"/>
      <c r="T839" s="150"/>
      <c r="U839" s="150"/>
      <c r="V839" s="150"/>
      <c r="W839" s="150"/>
      <c r="X839" s="150"/>
      <c r="Y839" s="150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P839" s="134"/>
    </row>
    <row r="840" spans="2:148" hidden="1">
      <c r="B840" s="22" t="s">
        <v>63</v>
      </c>
      <c r="E840" s="150"/>
      <c r="F840" s="150"/>
      <c r="G840" s="150"/>
      <c r="H840" s="150"/>
      <c r="I840" s="150"/>
      <c r="J840" s="150"/>
      <c r="K840" s="150"/>
      <c r="L840" s="150"/>
      <c r="M840" s="150"/>
      <c r="N840" s="150"/>
      <c r="O840" s="150"/>
      <c r="P840" s="150"/>
      <c r="Q840" s="150"/>
      <c r="R840" s="150"/>
      <c r="S840" s="150"/>
      <c r="T840" s="150"/>
      <c r="U840" s="150"/>
      <c r="V840" s="150"/>
      <c r="W840" s="150"/>
      <c r="X840" s="150"/>
      <c r="Y840" s="150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P840" s="134"/>
    </row>
    <row r="841" spans="2:148" hidden="1">
      <c r="E841" s="150"/>
      <c r="F841" s="150"/>
      <c r="G841" s="150"/>
      <c r="H841" s="150"/>
      <c r="I841" s="150"/>
      <c r="J841" s="150"/>
      <c r="K841" s="150"/>
      <c r="L841" s="150"/>
      <c r="M841" s="150"/>
      <c r="N841" s="150"/>
      <c r="O841" s="150"/>
      <c r="P841" s="150"/>
      <c r="Q841" s="150"/>
      <c r="R841" s="150"/>
      <c r="S841" s="150"/>
      <c r="T841" s="150"/>
      <c r="U841" s="150"/>
      <c r="V841" s="150"/>
      <c r="W841" s="150"/>
      <c r="X841" s="150"/>
      <c r="Y841" s="150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P841" s="134"/>
    </row>
    <row r="842" spans="2:148" hidden="1">
      <c r="B842" s="22" t="str">
        <f>B298</f>
        <v>System Balancing Sales</v>
      </c>
      <c r="E842" s="150"/>
      <c r="F842" s="150"/>
      <c r="G842" s="150"/>
      <c r="H842" s="150"/>
      <c r="I842" s="150"/>
      <c r="J842" s="150"/>
      <c r="K842" s="150"/>
      <c r="L842" s="150"/>
      <c r="M842" s="150"/>
      <c r="N842" s="150"/>
      <c r="O842" s="150"/>
      <c r="P842" s="150"/>
      <c r="Q842" s="150"/>
      <c r="R842" s="150"/>
      <c r="S842" s="150"/>
      <c r="T842" s="150"/>
      <c r="U842" s="150"/>
      <c r="V842" s="150"/>
      <c r="W842" s="150"/>
      <c r="X842" s="150"/>
      <c r="Y842" s="150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P842" s="134"/>
    </row>
    <row r="843" spans="2:148" hidden="1">
      <c r="C843" s="23" t="str">
        <f t="shared" ref="C843:C849" si="241">C299</f>
        <v>COB</v>
      </c>
      <c r="E843" s="150"/>
      <c r="F843" s="150"/>
      <c r="G843" s="150"/>
      <c r="H843" s="150"/>
      <c r="I843" s="150"/>
      <c r="J843" s="150"/>
      <c r="K843" s="150"/>
      <c r="L843" s="150"/>
      <c r="M843" s="150"/>
      <c r="N843" s="150"/>
      <c r="O843" s="150"/>
      <c r="P843" s="150"/>
      <c r="Q843" s="150"/>
      <c r="R843" s="150"/>
      <c r="S843" s="150"/>
      <c r="T843" s="150"/>
      <c r="U843" s="150"/>
      <c r="V843" s="150"/>
      <c r="W843" s="150"/>
      <c r="X843" s="150"/>
      <c r="Y843" s="150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P843" s="134"/>
      <c r="ER843" s="31" t="str">
        <f t="shared" ref="ER843:ER848" si="242">ER299</f>
        <v xml:space="preserve"> - </v>
      </c>
    </row>
    <row r="844" spans="2:148" hidden="1">
      <c r="C844" s="23" t="str">
        <f t="shared" si="241"/>
        <v>Four Corners</v>
      </c>
      <c r="E844" s="150"/>
      <c r="F844" s="150"/>
      <c r="G844" s="150"/>
      <c r="H844" s="150"/>
      <c r="I844" s="150"/>
      <c r="J844" s="150"/>
      <c r="K844" s="150"/>
      <c r="L844" s="150"/>
      <c r="M844" s="150"/>
      <c r="N844" s="150"/>
      <c r="O844" s="150"/>
      <c r="P844" s="150"/>
      <c r="Q844" s="150"/>
      <c r="R844" s="150"/>
      <c r="S844" s="150"/>
      <c r="T844" s="150"/>
      <c r="U844" s="150"/>
      <c r="V844" s="150"/>
      <c r="W844" s="150"/>
      <c r="X844" s="150"/>
      <c r="Y844" s="150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P844" s="134"/>
      <c r="ER844" s="31" t="str">
        <f t="shared" si="242"/>
        <v xml:space="preserve"> - </v>
      </c>
    </row>
    <row r="845" spans="2:148" hidden="1">
      <c r="C845" s="23" t="str">
        <f t="shared" si="241"/>
        <v>Mid Columbia</v>
      </c>
      <c r="E845" s="150"/>
      <c r="F845" s="150"/>
      <c r="G845" s="150"/>
      <c r="H845" s="150"/>
      <c r="I845" s="150"/>
      <c r="J845" s="150"/>
      <c r="K845" s="150"/>
      <c r="L845" s="150"/>
      <c r="M845" s="150"/>
      <c r="N845" s="150"/>
      <c r="O845" s="150"/>
      <c r="P845" s="150"/>
      <c r="Q845" s="150"/>
      <c r="R845" s="150"/>
      <c r="S845" s="150"/>
      <c r="T845" s="150"/>
      <c r="U845" s="150"/>
      <c r="V845" s="150"/>
      <c r="W845" s="150"/>
      <c r="X845" s="150"/>
      <c r="Y845" s="150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P845" s="134"/>
      <c r="ER845" s="31" t="str">
        <f t="shared" si="242"/>
        <v xml:space="preserve"> - </v>
      </c>
    </row>
    <row r="846" spans="2:148" hidden="1">
      <c r="C846" s="23" t="str">
        <f t="shared" si="241"/>
        <v>Mona</v>
      </c>
      <c r="E846" s="150"/>
      <c r="F846" s="150"/>
      <c r="G846" s="150"/>
      <c r="H846" s="150"/>
      <c r="I846" s="150"/>
      <c r="J846" s="150"/>
      <c r="K846" s="150"/>
      <c r="L846" s="150"/>
      <c r="M846" s="150"/>
      <c r="N846" s="150"/>
      <c r="O846" s="150"/>
      <c r="P846" s="150"/>
      <c r="Q846" s="150"/>
      <c r="R846" s="150"/>
      <c r="S846" s="150"/>
      <c r="T846" s="150"/>
      <c r="U846" s="150"/>
      <c r="V846" s="150"/>
      <c r="W846" s="150"/>
      <c r="X846" s="150"/>
      <c r="Y846" s="150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P846" s="134"/>
      <c r="ER846" s="31" t="str">
        <f t="shared" si="242"/>
        <v xml:space="preserve"> - </v>
      </c>
    </row>
    <row r="847" spans="2:148" hidden="1">
      <c r="C847" s="23" t="str">
        <f t="shared" si="241"/>
        <v>Palo Verde</v>
      </c>
      <c r="E847" s="150"/>
      <c r="F847" s="150"/>
      <c r="G847" s="150"/>
      <c r="H847" s="150"/>
      <c r="I847" s="150"/>
      <c r="J847" s="150"/>
      <c r="K847" s="150"/>
      <c r="L847" s="150"/>
      <c r="M847" s="150"/>
      <c r="N847" s="150"/>
      <c r="O847" s="150"/>
      <c r="P847" s="150"/>
      <c r="Q847" s="150"/>
      <c r="R847" s="150"/>
      <c r="S847" s="150"/>
      <c r="T847" s="150"/>
      <c r="U847" s="150"/>
      <c r="V847" s="150"/>
      <c r="W847" s="150"/>
      <c r="X847" s="150"/>
      <c r="Y847" s="150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P847" s="134"/>
      <c r="ER847" s="31" t="str">
        <f t="shared" si="242"/>
        <v xml:space="preserve"> - </v>
      </c>
    </row>
    <row r="848" spans="2:148" hidden="1">
      <c r="C848" s="23" t="str">
        <f t="shared" si="241"/>
        <v>SP15</v>
      </c>
      <c r="E848" s="150"/>
      <c r="F848" s="150"/>
      <c r="G848" s="150"/>
      <c r="H848" s="150"/>
      <c r="I848" s="150"/>
      <c r="J848" s="150"/>
      <c r="K848" s="150"/>
      <c r="L848" s="150"/>
      <c r="M848" s="150"/>
      <c r="N848" s="150"/>
      <c r="O848" s="150"/>
      <c r="P848" s="150"/>
      <c r="Q848" s="150"/>
      <c r="R848" s="150"/>
      <c r="S848" s="150"/>
      <c r="T848" s="150"/>
      <c r="U848" s="150"/>
      <c r="V848" s="150"/>
      <c r="W848" s="150"/>
      <c r="X848" s="150"/>
      <c r="Y848" s="150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P848" s="134"/>
      <c r="ER848" s="31" t="str">
        <f t="shared" si="242"/>
        <v>Hide Row</v>
      </c>
    </row>
    <row r="849" spans="1:148" hidden="1">
      <c r="C849" s="23" t="str">
        <f t="shared" si="241"/>
        <v>Trapped Energy</v>
      </c>
      <c r="E849" s="150"/>
      <c r="F849" s="150"/>
      <c r="G849" s="150"/>
      <c r="H849" s="150"/>
      <c r="I849" s="150"/>
      <c r="J849" s="150"/>
      <c r="K849" s="150"/>
      <c r="L849" s="150"/>
      <c r="M849" s="150"/>
      <c r="N849" s="150"/>
      <c r="O849" s="150"/>
      <c r="P849" s="150"/>
      <c r="Q849" s="150"/>
      <c r="R849" s="150"/>
      <c r="S849" s="150"/>
      <c r="T849" s="150"/>
      <c r="U849" s="150"/>
      <c r="V849" s="150"/>
      <c r="W849" s="150"/>
      <c r="X849" s="150"/>
      <c r="Y849" s="150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P849" s="134"/>
    </row>
    <row r="850" spans="1:148" hidden="1"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W850" s="151"/>
      <c r="AX850" s="151"/>
      <c r="AY850" s="151"/>
      <c r="AZ850" s="151"/>
      <c r="BA850" s="151"/>
      <c r="BB850" s="151"/>
      <c r="BC850" s="151"/>
      <c r="BD850" s="151"/>
      <c r="BE850" s="151"/>
      <c r="BF850" s="151"/>
      <c r="BG850" s="151"/>
      <c r="BH850" s="151"/>
      <c r="BI850" s="151"/>
      <c r="BJ850" s="151"/>
      <c r="BK850" s="151"/>
      <c r="BL850" s="151"/>
      <c r="BM850" s="151"/>
      <c r="BN850" s="151"/>
      <c r="BO850" s="151"/>
      <c r="BP850" s="151"/>
      <c r="BQ850" s="151"/>
      <c r="BR850" s="151"/>
      <c r="BS850" s="151"/>
      <c r="BT850" s="151"/>
      <c r="BU850" s="151"/>
      <c r="BV850" s="151"/>
      <c r="BW850" s="151"/>
      <c r="BX850" s="151"/>
      <c r="BY850" s="151"/>
      <c r="BZ850" s="151"/>
      <c r="CA850" s="151"/>
      <c r="CB850" s="151"/>
      <c r="CC850" s="151"/>
      <c r="CD850" s="151"/>
      <c r="CE850" s="151"/>
      <c r="CF850" s="151"/>
      <c r="CG850" s="151"/>
      <c r="CH850" s="151"/>
      <c r="CI850" s="151"/>
      <c r="CJ850" s="151"/>
      <c r="CK850" s="151"/>
      <c r="CL850" s="151"/>
      <c r="CM850" s="151"/>
      <c r="CN850" s="151"/>
      <c r="CO850" s="151"/>
      <c r="CP850" s="151"/>
      <c r="CQ850" s="151"/>
      <c r="CR850" s="151"/>
      <c r="CS850" s="151"/>
      <c r="CT850" s="151"/>
      <c r="CU850" s="151"/>
      <c r="CV850" s="151"/>
      <c r="CW850" s="151"/>
      <c r="CX850" s="151"/>
      <c r="CY850" s="151"/>
      <c r="CZ850" s="151"/>
      <c r="DA850" s="151"/>
      <c r="DB850" s="151"/>
      <c r="DC850" s="151"/>
      <c r="DD850" s="151"/>
      <c r="DE850" s="151"/>
      <c r="DF850" s="151"/>
      <c r="DG850" s="151"/>
      <c r="DH850" s="151"/>
      <c r="DI850" s="151"/>
      <c r="DJ850" s="151"/>
      <c r="DK850" s="151"/>
      <c r="DL850" s="151"/>
      <c r="DM850" s="151"/>
      <c r="DN850" s="151"/>
      <c r="DO850" s="151"/>
      <c r="DP850" s="151"/>
      <c r="DQ850" s="151"/>
      <c r="DR850" s="151"/>
      <c r="DS850" s="151"/>
      <c r="DT850" s="151"/>
      <c r="DU850" s="151"/>
      <c r="DV850" s="151"/>
      <c r="DW850" s="151"/>
      <c r="DX850" s="151"/>
      <c r="DY850" s="151"/>
      <c r="DZ850" s="151"/>
      <c r="EA850" s="151"/>
      <c r="EB850" s="151"/>
      <c r="EC850" s="151"/>
      <c r="ED850" s="151"/>
      <c r="EP850" s="134"/>
    </row>
    <row r="851" spans="1:148" hidden="1">
      <c r="B851" s="22" t="s">
        <v>72</v>
      </c>
      <c r="E851" s="150"/>
      <c r="F851" s="150"/>
      <c r="G851" s="150"/>
      <c r="H851" s="150"/>
      <c r="I851" s="150"/>
      <c r="J851" s="150"/>
      <c r="K851" s="150"/>
      <c r="L851" s="150"/>
      <c r="M851" s="150"/>
      <c r="N851" s="150"/>
      <c r="O851" s="150"/>
      <c r="P851" s="150"/>
      <c r="Q851" s="150"/>
      <c r="R851" s="150"/>
      <c r="S851" s="150"/>
      <c r="T851" s="150"/>
      <c r="U851" s="150"/>
      <c r="V851" s="150"/>
      <c r="W851" s="150"/>
      <c r="X851" s="150"/>
      <c r="Y851" s="150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P851" s="134"/>
    </row>
    <row r="852" spans="1:148" hidden="1"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I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  <c r="AU852" s="151"/>
      <c r="AV852" s="151"/>
      <c r="AW852" s="151"/>
      <c r="AX852" s="151"/>
      <c r="AY852" s="151"/>
      <c r="AZ852" s="151"/>
      <c r="BA852" s="151"/>
      <c r="BB852" s="151"/>
      <c r="BC852" s="151"/>
      <c r="BD852" s="151"/>
      <c r="BE852" s="151"/>
      <c r="BF852" s="151"/>
      <c r="BG852" s="151"/>
      <c r="BH852" s="151"/>
      <c r="BI852" s="151"/>
      <c r="BJ852" s="151"/>
      <c r="BK852" s="151"/>
      <c r="BL852" s="151"/>
      <c r="BM852" s="151"/>
      <c r="BN852" s="151"/>
      <c r="BO852" s="151"/>
      <c r="BP852" s="151"/>
      <c r="BQ852" s="151"/>
      <c r="BR852" s="151"/>
      <c r="BS852" s="151"/>
      <c r="BT852" s="151"/>
      <c r="BU852" s="151"/>
      <c r="BV852" s="151"/>
      <c r="BW852" s="151"/>
      <c r="BX852" s="151"/>
      <c r="BY852" s="151"/>
      <c r="BZ852" s="151"/>
      <c r="CA852" s="151"/>
      <c r="CB852" s="151"/>
      <c r="CC852" s="151"/>
      <c r="CD852" s="151"/>
      <c r="CE852" s="151"/>
      <c r="CF852" s="151"/>
      <c r="CG852" s="151"/>
      <c r="CH852" s="151"/>
      <c r="CI852" s="151"/>
      <c r="CJ852" s="151"/>
      <c r="CK852" s="151"/>
      <c r="CL852" s="151"/>
      <c r="CM852" s="151"/>
      <c r="CN852" s="151"/>
      <c r="CO852" s="151"/>
      <c r="CP852" s="151"/>
      <c r="CQ852" s="151"/>
      <c r="CR852" s="151"/>
      <c r="CS852" s="151"/>
      <c r="CT852" s="151"/>
      <c r="CU852" s="151"/>
      <c r="CV852" s="151"/>
      <c r="CW852" s="151"/>
      <c r="CX852" s="151"/>
      <c r="CY852" s="151"/>
      <c r="CZ852" s="151"/>
      <c r="DA852" s="151"/>
      <c r="DB852" s="151"/>
      <c r="DC852" s="151"/>
      <c r="DD852" s="151"/>
      <c r="DE852" s="151"/>
      <c r="DF852" s="151"/>
      <c r="DG852" s="151"/>
      <c r="DH852" s="151"/>
      <c r="DI852" s="151"/>
      <c r="DJ852" s="151"/>
      <c r="DK852" s="151"/>
      <c r="DL852" s="151"/>
      <c r="DM852" s="151"/>
      <c r="DN852" s="151"/>
      <c r="DO852" s="151"/>
      <c r="DP852" s="151"/>
      <c r="DQ852" s="151"/>
      <c r="DR852" s="151"/>
      <c r="DS852" s="151"/>
      <c r="DT852" s="151"/>
      <c r="DU852" s="151"/>
      <c r="DV852" s="151"/>
      <c r="DW852" s="151"/>
      <c r="DX852" s="151"/>
      <c r="DY852" s="151"/>
      <c r="DZ852" s="151"/>
      <c r="EA852" s="151"/>
      <c r="EB852" s="151"/>
      <c r="EC852" s="151"/>
      <c r="ED852" s="151"/>
      <c r="EP852" s="134"/>
    </row>
    <row r="853" spans="1:148" hidden="1">
      <c r="A853" s="22" t="s">
        <v>543</v>
      </c>
      <c r="E853" s="150"/>
      <c r="F853" s="150"/>
      <c r="G853" s="150"/>
      <c r="H853" s="150"/>
      <c r="I853" s="150"/>
      <c r="J853" s="150"/>
      <c r="K853" s="150"/>
      <c r="L853" s="150"/>
      <c r="M853" s="150"/>
      <c r="N853" s="150"/>
      <c r="O853" s="150"/>
      <c r="P853" s="150"/>
      <c r="Q853" s="150"/>
      <c r="R853" s="150"/>
      <c r="S853" s="150"/>
      <c r="T853" s="150"/>
      <c r="U853" s="150"/>
      <c r="V853" s="150"/>
      <c r="W853" s="150"/>
      <c r="X853" s="150"/>
      <c r="Y853" s="150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P853" s="134"/>
    </row>
    <row r="854" spans="1:148" hidden="1"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I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  <c r="AU854" s="151"/>
      <c r="AV854" s="151"/>
      <c r="AW854" s="151"/>
      <c r="AX854" s="151"/>
      <c r="AY854" s="151"/>
      <c r="AZ854" s="151"/>
      <c r="BA854" s="151"/>
      <c r="BB854" s="151"/>
      <c r="BC854" s="151"/>
      <c r="BD854" s="151"/>
      <c r="BE854" s="151"/>
      <c r="BF854" s="151"/>
      <c r="BG854" s="151"/>
      <c r="BH854" s="151"/>
      <c r="BI854" s="151"/>
      <c r="BJ854" s="151"/>
      <c r="BK854" s="151"/>
      <c r="BL854" s="151"/>
      <c r="BM854" s="151"/>
      <c r="BN854" s="151"/>
      <c r="BO854" s="151"/>
      <c r="BP854" s="151"/>
      <c r="BQ854" s="151"/>
      <c r="BR854" s="151"/>
      <c r="BS854" s="151"/>
      <c r="BT854" s="151"/>
      <c r="BU854" s="151"/>
      <c r="BV854" s="151"/>
      <c r="BW854" s="151"/>
      <c r="BX854" s="151"/>
      <c r="BY854" s="151"/>
      <c r="BZ854" s="151"/>
      <c r="CA854" s="151"/>
      <c r="CB854" s="151"/>
      <c r="CC854" s="151"/>
      <c r="CD854" s="151"/>
      <c r="CE854" s="151"/>
      <c r="CF854" s="151"/>
      <c r="CG854" s="151"/>
      <c r="CH854" s="151"/>
      <c r="CI854" s="151"/>
      <c r="CJ854" s="151"/>
      <c r="CK854" s="151"/>
      <c r="CL854" s="151"/>
      <c r="CM854" s="151"/>
      <c r="CN854" s="151"/>
      <c r="CO854" s="151"/>
      <c r="CP854" s="151"/>
      <c r="CQ854" s="151"/>
      <c r="CR854" s="151"/>
      <c r="CS854" s="151"/>
      <c r="CT854" s="151"/>
      <c r="CU854" s="151"/>
      <c r="CV854" s="151"/>
      <c r="CW854" s="151"/>
      <c r="CX854" s="151"/>
      <c r="CY854" s="151"/>
      <c r="CZ854" s="151"/>
      <c r="DA854" s="151"/>
      <c r="DB854" s="151"/>
      <c r="DC854" s="151"/>
      <c r="DD854" s="151"/>
      <c r="DE854" s="151"/>
      <c r="DF854" s="151"/>
      <c r="DG854" s="151"/>
      <c r="DH854" s="151"/>
      <c r="DI854" s="151"/>
      <c r="DJ854" s="151"/>
      <c r="DK854" s="151"/>
      <c r="DL854" s="151"/>
      <c r="DM854" s="151"/>
      <c r="DN854" s="151"/>
      <c r="DO854" s="151"/>
      <c r="DP854" s="151"/>
      <c r="DQ854" s="151"/>
      <c r="DR854" s="151"/>
      <c r="DS854" s="151"/>
      <c r="DT854" s="151"/>
      <c r="DU854" s="151"/>
      <c r="DV854" s="151"/>
      <c r="DW854" s="151"/>
      <c r="DX854" s="151"/>
      <c r="DY854" s="151"/>
      <c r="DZ854" s="151"/>
      <c r="EA854" s="151"/>
      <c r="EB854" s="151"/>
      <c r="EC854" s="151"/>
      <c r="ED854" s="151"/>
      <c r="EP854" s="134"/>
    </row>
    <row r="855" spans="1:148" ht="15.75" hidden="1">
      <c r="A855" s="17" t="str">
        <f>A46</f>
        <v>Purchased Power &amp; Net Interchange</v>
      </c>
      <c r="E855" s="152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2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  <c r="AC855" s="153"/>
      <c r="AD855" s="153"/>
      <c r="AE855" s="152"/>
      <c r="AF855" s="153"/>
      <c r="AG855" s="153"/>
      <c r="AH855" s="153"/>
      <c r="AI855" s="153"/>
      <c r="AJ855" s="153"/>
      <c r="AK855" s="153"/>
      <c r="AL855" s="153"/>
      <c r="AM855" s="153"/>
      <c r="AN855" s="153"/>
      <c r="AO855" s="153"/>
      <c r="AP855" s="153"/>
      <c r="AQ855" s="153"/>
      <c r="AR855" s="152"/>
      <c r="AS855" s="153"/>
      <c r="AT855" s="153"/>
      <c r="AU855" s="153"/>
      <c r="AV855" s="153"/>
      <c r="AW855" s="153"/>
      <c r="AX855" s="153"/>
      <c r="AY855" s="153"/>
      <c r="AZ855" s="153"/>
      <c r="BA855" s="153"/>
      <c r="BB855" s="153"/>
      <c r="BC855" s="153"/>
      <c r="BD855" s="153"/>
      <c r="BE855" s="152"/>
      <c r="BF855" s="153"/>
      <c r="BG855" s="153"/>
      <c r="BH855" s="153"/>
      <c r="BI855" s="153"/>
      <c r="BJ855" s="153"/>
      <c r="BK855" s="153"/>
      <c r="BL855" s="153"/>
      <c r="BM855" s="153"/>
      <c r="BN855" s="153"/>
      <c r="BO855" s="153"/>
      <c r="BP855" s="153"/>
      <c r="BQ855" s="153"/>
      <c r="BR855" s="152"/>
      <c r="BS855" s="153"/>
      <c r="BT855" s="153"/>
      <c r="BU855" s="153"/>
      <c r="BV855" s="153"/>
      <c r="BW855" s="153"/>
      <c r="BX855" s="153"/>
      <c r="BY855" s="153"/>
      <c r="BZ855" s="153"/>
      <c r="CA855" s="153"/>
      <c r="CB855" s="153"/>
      <c r="CC855" s="153"/>
      <c r="CD855" s="153"/>
      <c r="CE855" s="152"/>
      <c r="CF855" s="153"/>
      <c r="CG855" s="153"/>
      <c r="CH855" s="153"/>
      <c r="CI855" s="153"/>
      <c r="CJ855" s="153"/>
      <c r="CK855" s="153"/>
      <c r="CL855" s="153"/>
      <c r="CM855" s="153"/>
      <c r="CN855" s="153"/>
      <c r="CO855" s="153"/>
      <c r="CP855" s="153"/>
      <c r="CQ855" s="153"/>
      <c r="CR855" s="152"/>
      <c r="CS855" s="153"/>
      <c r="CT855" s="153"/>
      <c r="CU855" s="153"/>
      <c r="CV855" s="153"/>
      <c r="CW855" s="153"/>
      <c r="CX855" s="153"/>
      <c r="CY855" s="153"/>
      <c r="CZ855" s="153"/>
      <c r="DA855" s="153"/>
      <c r="DB855" s="153"/>
      <c r="DC855" s="153"/>
      <c r="DD855" s="153"/>
      <c r="DE855" s="152"/>
      <c r="DF855" s="153"/>
      <c r="DG855" s="153"/>
      <c r="DH855" s="153"/>
      <c r="DI855" s="153"/>
      <c r="DJ855" s="153"/>
      <c r="DK855" s="153"/>
      <c r="DL855" s="153"/>
      <c r="DM855" s="153"/>
      <c r="DN855" s="153"/>
      <c r="DO855" s="153"/>
      <c r="DP855" s="153"/>
      <c r="DQ855" s="153"/>
      <c r="DR855" s="152"/>
      <c r="DS855" s="153"/>
      <c r="DT855" s="153"/>
      <c r="DU855" s="153"/>
      <c r="DV855" s="153"/>
      <c r="DW855" s="153"/>
      <c r="DX855" s="153"/>
      <c r="DY855" s="153"/>
      <c r="DZ855" s="153"/>
      <c r="EA855" s="153"/>
      <c r="EB855" s="153"/>
      <c r="EC855" s="153"/>
      <c r="ED855" s="153"/>
      <c r="EP855" s="134"/>
    </row>
    <row r="856" spans="1:148" hidden="1">
      <c r="B856" s="22" t="s">
        <v>91</v>
      </c>
      <c r="E856" s="152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2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  <c r="AC856" s="154"/>
      <c r="AD856" s="154"/>
      <c r="AE856" s="152"/>
      <c r="AF856" s="154"/>
      <c r="AG856" s="154"/>
      <c r="AH856" s="154"/>
      <c r="AI856" s="154"/>
      <c r="AJ856" s="154"/>
      <c r="AK856" s="154"/>
      <c r="AL856" s="154"/>
      <c r="AM856" s="154"/>
      <c r="AN856" s="154"/>
      <c r="AO856" s="154"/>
      <c r="AP856" s="154"/>
      <c r="AQ856" s="154"/>
      <c r="AR856" s="152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  <c r="BD856" s="154"/>
      <c r="BE856" s="152"/>
      <c r="BF856" s="154"/>
      <c r="BG856" s="154"/>
      <c r="BH856" s="154"/>
      <c r="BI856" s="154"/>
      <c r="BJ856" s="154"/>
      <c r="BK856" s="154"/>
      <c r="BL856" s="154"/>
      <c r="BM856" s="154"/>
      <c r="BN856" s="154"/>
      <c r="BO856" s="154"/>
      <c r="BP856" s="154"/>
      <c r="BQ856" s="154"/>
      <c r="BR856" s="152"/>
      <c r="BS856" s="154"/>
      <c r="BT856" s="154"/>
      <c r="BU856" s="154"/>
      <c r="BV856" s="154"/>
      <c r="BW856" s="154"/>
      <c r="BX856" s="154"/>
      <c r="BY856" s="154"/>
      <c r="BZ856" s="154"/>
      <c r="CA856" s="154"/>
      <c r="CB856" s="154"/>
      <c r="CC856" s="154"/>
      <c r="CD856" s="154"/>
      <c r="CE856" s="152"/>
      <c r="CF856" s="154"/>
      <c r="CG856" s="154"/>
      <c r="CH856" s="154"/>
      <c r="CI856" s="154"/>
      <c r="CJ856" s="154"/>
      <c r="CK856" s="154"/>
      <c r="CL856" s="154"/>
      <c r="CM856" s="154"/>
      <c r="CN856" s="154"/>
      <c r="CO856" s="154"/>
      <c r="CP856" s="154"/>
      <c r="CQ856" s="154"/>
      <c r="CR856" s="152"/>
      <c r="CS856" s="154"/>
      <c r="CT856" s="154"/>
      <c r="CU856" s="154"/>
      <c r="CV856" s="154"/>
      <c r="CW856" s="154"/>
      <c r="CX856" s="154"/>
      <c r="CY856" s="154"/>
      <c r="CZ856" s="154"/>
      <c r="DA856" s="154"/>
      <c r="DB856" s="154"/>
      <c r="DC856" s="154"/>
      <c r="DD856" s="154"/>
      <c r="DE856" s="152"/>
      <c r="DF856" s="154"/>
      <c r="DG856" s="154"/>
      <c r="DH856" s="154"/>
      <c r="DI856" s="154"/>
      <c r="DJ856" s="154"/>
      <c r="DK856" s="154"/>
      <c r="DL856" s="154"/>
      <c r="DM856" s="154"/>
      <c r="DN856" s="154"/>
      <c r="DO856" s="154"/>
      <c r="DP856" s="154"/>
      <c r="DQ856" s="154"/>
      <c r="DR856" s="152"/>
      <c r="DS856" s="154"/>
      <c r="DT856" s="154"/>
      <c r="DU856" s="154"/>
      <c r="DV856" s="154"/>
      <c r="DW856" s="154"/>
      <c r="DX856" s="154"/>
      <c r="DY856" s="154"/>
      <c r="DZ856" s="154"/>
      <c r="EA856" s="154"/>
      <c r="EB856" s="154"/>
      <c r="EC856" s="154"/>
      <c r="ED856" s="154"/>
      <c r="EP856" s="134"/>
    </row>
    <row r="857" spans="1:148" hidden="1">
      <c r="C857" s="28" t="str">
        <f t="shared" ref="C857:C879" si="243">C316</f>
        <v>APS Supplemental p27875</v>
      </c>
      <c r="E857" s="150"/>
      <c r="F857" s="150"/>
      <c r="G857" s="150"/>
      <c r="H857" s="150"/>
      <c r="I857" s="150"/>
      <c r="J857" s="150"/>
      <c r="K857" s="150"/>
      <c r="L857" s="150"/>
      <c r="M857" s="150"/>
      <c r="N857" s="150"/>
      <c r="O857" s="150"/>
      <c r="P857" s="150"/>
      <c r="Q857" s="150"/>
      <c r="R857" s="150"/>
      <c r="S857" s="150"/>
      <c r="T857" s="150"/>
      <c r="U857" s="150"/>
      <c r="V857" s="150"/>
      <c r="W857" s="150"/>
      <c r="X857" s="150"/>
      <c r="Y857" s="150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P857" s="134"/>
      <c r="ER857" s="31" t="str">
        <f t="shared" ref="ER857:ER863" si="244">ER316</f>
        <v xml:space="preserve"> - </v>
      </c>
    </row>
    <row r="858" spans="1:148" hidden="1">
      <c r="C858" s="28" t="str">
        <f t="shared" si="243"/>
        <v xml:space="preserve">Combine Hills Wind p160595 </v>
      </c>
      <c r="E858" s="150"/>
      <c r="F858" s="150"/>
      <c r="G858" s="150"/>
      <c r="H858" s="150"/>
      <c r="I858" s="150"/>
      <c r="J858" s="150"/>
      <c r="K858" s="150"/>
      <c r="L858" s="150"/>
      <c r="M858" s="150"/>
      <c r="N858" s="150"/>
      <c r="O858" s="150"/>
      <c r="P858" s="150"/>
      <c r="Q858" s="150"/>
      <c r="R858" s="150"/>
      <c r="S858" s="150"/>
      <c r="T858" s="150"/>
      <c r="U858" s="150"/>
      <c r="V858" s="150"/>
      <c r="W858" s="150"/>
      <c r="X858" s="150"/>
      <c r="Y858" s="150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P858" s="134"/>
      <c r="ER858" s="31" t="str">
        <f t="shared" si="244"/>
        <v xml:space="preserve"> - </v>
      </c>
    </row>
    <row r="859" spans="1:148" hidden="1">
      <c r="C859" s="28" t="str">
        <f t="shared" si="243"/>
        <v>Constellation Seasonal 2013-2016</v>
      </c>
      <c r="E859" s="150"/>
      <c r="F859" s="150"/>
      <c r="G859" s="150"/>
      <c r="H859" s="150"/>
      <c r="I859" s="150"/>
      <c r="J859" s="150"/>
      <c r="K859" s="150"/>
      <c r="L859" s="150"/>
      <c r="M859" s="150"/>
      <c r="N859" s="150"/>
      <c r="O859" s="150"/>
      <c r="P859" s="150"/>
      <c r="Q859" s="150"/>
      <c r="R859" s="150"/>
      <c r="S859" s="150"/>
      <c r="T859" s="150"/>
      <c r="U859" s="150"/>
      <c r="V859" s="150"/>
      <c r="W859" s="150"/>
      <c r="X859" s="150"/>
      <c r="Y859" s="150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P859" s="134"/>
      <c r="ER859" s="31" t="str">
        <f t="shared" si="244"/>
        <v xml:space="preserve"> - </v>
      </c>
    </row>
    <row r="860" spans="1:148" hidden="1">
      <c r="C860" s="28" t="str">
        <f t="shared" si="243"/>
        <v>Deseret Purchase p194277</v>
      </c>
      <c r="E860" s="150"/>
      <c r="F860" s="150"/>
      <c r="G860" s="150"/>
      <c r="H860" s="150"/>
      <c r="I860" s="150"/>
      <c r="J860" s="150"/>
      <c r="K860" s="150"/>
      <c r="L860" s="150"/>
      <c r="M860" s="150"/>
      <c r="N860" s="150"/>
      <c r="O860" s="150"/>
      <c r="P860" s="150"/>
      <c r="Q860" s="150"/>
      <c r="R860" s="150"/>
      <c r="S860" s="150"/>
      <c r="T860" s="150"/>
      <c r="U860" s="150"/>
      <c r="V860" s="150"/>
      <c r="W860" s="150"/>
      <c r="X860" s="150"/>
      <c r="Y860" s="150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P860" s="134"/>
      <c r="ER860" s="31" t="str">
        <f t="shared" si="244"/>
        <v xml:space="preserve"> - </v>
      </c>
    </row>
    <row r="861" spans="1:148" hidden="1">
      <c r="C861" s="28" t="str">
        <f t="shared" si="243"/>
        <v>Douglas PUD Settlement p38185</v>
      </c>
      <c r="E861" s="150"/>
      <c r="F861" s="150"/>
      <c r="G861" s="150"/>
      <c r="H861" s="150"/>
      <c r="I861" s="150"/>
      <c r="J861" s="150"/>
      <c r="K861" s="150"/>
      <c r="L861" s="150"/>
      <c r="M861" s="150"/>
      <c r="N861" s="150"/>
      <c r="O861" s="150"/>
      <c r="P861" s="150"/>
      <c r="Q861" s="150"/>
      <c r="R861" s="150"/>
      <c r="S861" s="150"/>
      <c r="T861" s="150"/>
      <c r="U861" s="150"/>
      <c r="V861" s="150"/>
      <c r="W861" s="150"/>
      <c r="X861" s="150"/>
      <c r="Y861" s="150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P861" s="134"/>
      <c r="ER861" s="31" t="str">
        <f t="shared" si="244"/>
        <v xml:space="preserve"> - </v>
      </c>
    </row>
    <row r="862" spans="1:148" hidden="1">
      <c r="C862" s="28" t="str">
        <f t="shared" si="243"/>
        <v>Georgia-Pacific Camas</v>
      </c>
      <c r="E862" s="150"/>
      <c r="F862" s="150"/>
      <c r="G862" s="150"/>
      <c r="H862" s="150"/>
      <c r="I862" s="150"/>
      <c r="J862" s="150"/>
      <c r="K862" s="150"/>
      <c r="L862" s="150"/>
      <c r="M862" s="150"/>
      <c r="N862" s="150"/>
      <c r="O862" s="150"/>
      <c r="P862" s="150"/>
      <c r="Q862" s="150"/>
      <c r="R862" s="150"/>
      <c r="S862" s="150"/>
      <c r="T862" s="150"/>
      <c r="U862" s="150"/>
      <c r="V862" s="150"/>
      <c r="W862" s="150"/>
      <c r="X862" s="150"/>
      <c r="Y862" s="150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P862" s="134"/>
      <c r="ER862" s="31" t="str">
        <f t="shared" si="244"/>
        <v>Hide Row</v>
      </c>
    </row>
    <row r="863" spans="1:148" hidden="1">
      <c r="C863" s="28" t="str">
        <f t="shared" si="243"/>
        <v>Gemstate p99489</v>
      </c>
      <c r="E863" s="150"/>
      <c r="F863" s="150"/>
      <c r="G863" s="150"/>
      <c r="H863" s="150"/>
      <c r="I863" s="150"/>
      <c r="J863" s="150"/>
      <c r="K863" s="150"/>
      <c r="L863" s="150"/>
      <c r="M863" s="150"/>
      <c r="N863" s="150"/>
      <c r="O863" s="150"/>
      <c r="P863" s="150"/>
      <c r="Q863" s="150"/>
      <c r="R863" s="150"/>
      <c r="S863" s="150"/>
      <c r="T863" s="150"/>
      <c r="U863" s="150"/>
      <c r="V863" s="150"/>
      <c r="W863" s="150"/>
      <c r="X863" s="150"/>
      <c r="Y863" s="150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P863" s="134"/>
      <c r="ER863" s="31" t="str">
        <f t="shared" si="244"/>
        <v xml:space="preserve"> - </v>
      </c>
    </row>
    <row r="864" spans="1:148" hidden="1">
      <c r="C864" s="28" t="str">
        <f t="shared" si="243"/>
        <v>Hermiston Purchase p99563</v>
      </c>
      <c r="E864" s="150"/>
      <c r="F864" s="150"/>
      <c r="G864" s="150"/>
      <c r="H864" s="150"/>
      <c r="I864" s="150"/>
      <c r="J864" s="150"/>
      <c r="K864" s="150"/>
      <c r="L864" s="150"/>
      <c r="M864" s="150"/>
      <c r="N864" s="150"/>
      <c r="O864" s="150"/>
      <c r="P864" s="150"/>
      <c r="Q864" s="150"/>
      <c r="R864" s="150"/>
      <c r="S864" s="150"/>
      <c r="T864" s="150"/>
      <c r="U864" s="150"/>
      <c r="V864" s="150"/>
      <c r="W864" s="150"/>
      <c r="X864" s="150"/>
      <c r="Y864" s="150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P864" s="134"/>
      <c r="ER864" s="22"/>
    </row>
    <row r="865" spans="3:148" hidden="1">
      <c r="C865" s="28" t="str">
        <f t="shared" si="243"/>
        <v>Hurricane Purchase p393045</v>
      </c>
      <c r="E865" s="150"/>
      <c r="F865" s="150"/>
      <c r="G865" s="150"/>
      <c r="H865" s="150"/>
      <c r="I865" s="150"/>
      <c r="J865" s="150"/>
      <c r="K865" s="150"/>
      <c r="L865" s="150"/>
      <c r="M865" s="150"/>
      <c r="N865" s="150"/>
      <c r="O865" s="150"/>
      <c r="P865" s="150"/>
      <c r="Q865" s="150"/>
      <c r="R865" s="150"/>
      <c r="S865" s="150"/>
      <c r="T865" s="150"/>
      <c r="U865" s="150"/>
      <c r="V865" s="150"/>
      <c r="W865" s="150"/>
      <c r="X865" s="150"/>
      <c r="Y865" s="150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P865" s="134"/>
      <c r="ER865" s="31" t="str">
        <f t="shared" ref="ER865:ER879" si="245">ER324</f>
        <v xml:space="preserve"> - </v>
      </c>
    </row>
    <row r="866" spans="3:148" hidden="1">
      <c r="C866" s="28" t="str">
        <f t="shared" si="243"/>
        <v>IPP Purchase</v>
      </c>
      <c r="E866" s="150"/>
      <c r="F866" s="150"/>
      <c r="G866" s="150"/>
      <c r="H866" s="150"/>
      <c r="I866" s="150"/>
      <c r="J866" s="150"/>
      <c r="K866" s="150"/>
      <c r="L866" s="150"/>
      <c r="M866" s="150"/>
      <c r="N866" s="150"/>
      <c r="O866" s="150"/>
      <c r="P866" s="150"/>
      <c r="Q866" s="150"/>
      <c r="R866" s="150"/>
      <c r="S866" s="150"/>
      <c r="T866" s="150"/>
      <c r="U866" s="150"/>
      <c r="V866" s="150"/>
      <c r="W866" s="150"/>
      <c r="X866" s="150"/>
      <c r="Y866" s="150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P866" s="134"/>
      <c r="ER866" s="31" t="str">
        <f t="shared" si="245"/>
        <v xml:space="preserve"> - </v>
      </c>
    </row>
    <row r="867" spans="3:148" hidden="1">
      <c r="C867" s="28" t="str">
        <f t="shared" si="243"/>
        <v>MagCorp Reserves p510378</v>
      </c>
      <c r="E867" s="150"/>
      <c r="F867" s="150"/>
      <c r="G867" s="150"/>
      <c r="H867" s="150"/>
      <c r="I867" s="150"/>
      <c r="J867" s="150"/>
      <c r="K867" s="150"/>
      <c r="L867" s="150"/>
      <c r="M867" s="150"/>
      <c r="N867" s="150"/>
      <c r="O867" s="150"/>
      <c r="P867" s="150"/>
      <c r="Q867" s="150"/>
      <c r="R867" s="150"/>
      <c r="S867" s="150"/>
      <c r="T867" s="150"/>
      <c r="U867" s="150"/>
      <c r="V867" s="150"/>
      <c r="W867" s="150"/>
      <c r="X867" s="150"/>
      <c r="Y867" s="150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P867" s="134"/>
      <c r="ER867" s="31" t="str">
        <f t="shared" si="245"/>
        <v xml:space="preserve"> - </v>
      </c>
    </row>
    <row r="868" spans="3:148" hidden="1">
      <c r="C868" s="28" t="str">
        <f t="shared" si="243"/>
        <v>Nucor p346856</v>
      </c>
      <c r="E868" s="150"/>
      <c r="F868" s="150"/>
      <c r="G868" s="150"/>
      <c r="H868" s="150"/>
      <c r="I868" s="150"/>
      <c r="J868" s="150"/>
      <c r="K868" s="150"/>
      <c r="L868" s="150"/>
      <c r="M868" s="150"/>
      <c r="N868" s="150"/>
      <c r="O868" s="150"/>
      <c r="P868" s="150"/>
      <c r="Q868" s="150"/>
      <c r="R868" s="150"/>
      <c r="S868" s="150"/>
      <c r="T868" s="150"/>
      <c r="U868" s="150"/>
      <c r="V868" s="150"/>
      <c r="W868" s="150"/>
      <c r="X868" s="150"/>
      <c r="Y868" s="150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P868" s="134"/>
      <c r="ER868" s="31" t="str">
        <f t="shared" si="245"/>
        <v xml:space="preserve"> - </v>
      </c>
    </row>
    <row r="869" spans="3:148" hidden="1">
      <c r="C869" s="28" t="str">
        <f t="shared" si="243"/>
        <v>P4 Production p137215/p145258</v>
      </c>
      <c r="E869" s="150"/>
      <c r="F869" s="150"/>
      <c r="G869" s="150"/>
      <c r="H869" s="150"/>
      <c r="I869" s="150"/>
      <c r="J869" s="150"/>
      <c r="K869" s="150"/>
      <c r="L869" s="150"/>
      <c r="M869" s="150"/>
      <c r="N869" s="150"/>
      <c r="O869" s="150"/>
      <c r="P869" s="150"/>
      <c r="Q869" s="150"/>
      <c r="R869" s="150"/>
      <c r="S869" s="150"/>
      <c r="T869" s="150"/>
      <c r="U869" s="150"/>
      <c r="V869" s="150"/>
      <c r="W869" s="150"/>
      <c r="X869" s="150"/>
      <c r="Y869" s="150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P869" s="134"/>
      <c r="ER869" s="31" t="str">
        <f t="shared" si="245"/>
        <v xml:space="preserve"> - </v>
      </c>
    </row>
    <row r="870" spans="3:148" hidden="1">
      <c r="C870" s="28" t="str">
        <f t="shared" si="243"/>
        <v>PGE Cove p83984</v>
      </c>
      <c r="E870" s="150"/>
      <c r="F870" s="150"/>
      <c r="G870" s="150"/>
      <c r="H870" s="150"/>
      <c r="I870" s="150"/>
      <c r="J870" s="150"/>
      <c r="K870" s="150"/>
      <c r="L870" s="150"/>
      <c r="M870" s="150"/>
      <c r="N870" s="150"/>
      <c r="O870" s="150"/>
      <c r="P870" s="150"/>
      <c r="Q870" s="150"/>
      <c r="R870" s="150"/>
      <c r="S870" s="150"/>
      <c r="T870" s="150"/>
      <c r="U870" s="150"/>
      <c r="V870" s="150"/>
      <c r="W870" s="150"/>
      <c r="X870" s="150"/>
      <c r="Y870" s="150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P870" s="134"/>
      <c r="ER870" s="31" t="str">
        <f t="shared" si="245"/>
        <v xml:space="preserve"> - </v>
      </c>
    </row>
    <row r="871" spans="3:148" hidden="1">
      <c r="C871" s="28" t="str">
        <f t="shared" si="243"/>
        <v>Rock River Wind p100371</v>
      </c>
      <c r="E871" s="150"/>
      <c r="F871" s="150"/>
      <c r="G871" s="150"/>
      <c r="H871" s="150"/>
      <c r="I871" s="150"/>
      <c r="J871" s="150"/>
      <c r="K871" s="150"/>
      <c r="L871" s="150"/>
      <c r="M871" s="150"/>
      <c r="N871" s="150"/>
      <c r="O871" s="150"/>
      <c r="P871" s="150"/>
      <c r="Q871" s="150"/>
      <c r="R871" s="150"/>
      <c r="S871" s="150"/>
      <c r="T871" s="150"/>
      <c r="U871" s="150"/>
      <c r="V871" s="150"/>
      <c r="W871" s="150"/>
      <c r="X871" s="150"/>
      <c r="Y871" s="150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P871" s="134"/>
      <c r="ER871" s="31" t="str">
        <f t="shared" si="245"/>
        <v xml:space="preserve"> - </v>
      </c>
    </row>
    <row r="872" spans="3:148" hidden="1">
      <c r="C872" s="28" t="str">
        <f t="shared" si="243"/>
        <v>Small Purchases east</v>
      </c>
      <c r="E872" s="150"/>
      <c r="F872" s="150"/>
      <c r="G872" s="150"/>
      <c r="H872" s="150"/>
      <c r="I872" s="150"/>
      <c r="J872" s="150"/>
      <c r="K872" s="150"/>
      <c r="L872" s="150"/>
      <c r="M872" s="150"/>
      <c r="N872" s="150"/>
      <c r="O872" s="150"/>
      <c r="P872" s="150"/>
      <c r="Q872" s="150"/>
      <c r="R872" s="150"/>
      <c r="S872" s="150"/>
      <c r="T872" s="150"/>
      <c r="U872" s="150"/>
      <c r="V872" s="150"/>
      <c r="W872" s="150"/>
      <c r="X872" s="150"/>
      <c r="Y872" s="150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P872" s="134"/>
      <c r="ER872" s="31" t="str">
        <f t="shared" si="245"/>
        <v xml:space="preserve"> - </v>
      </c>
    </row>
    <row r="873" spans="3:148" hidden="1">
      <c r="C873" s="28" t="str">
        <f t="shared" si="243"/>
        <v>Small Purchases west</v>
      </c>
      <c r="E873" s="150"/>
      <c r="F873" s="150"/>
      <c r="G873" s="150"/>
      <c r="H873" s="150"/>
      <c r="I873" s="150"/>
      <c r="J873" s="150"/>
      <c r="K873" s="150"/>
      <c r="L873" s="150"/>
      <c r="M873" s="150"/>
      <c r="N873" s="150"/>
      <c r="O873" s="150"/>
      <c r="P873" s="150"/>
      <c r="Q873" s="150"/>
      <c r="R873" s="150"/>
      <c r="S873" s="150"/>
      <c r="T873" s="150"/>
      <c r="U873" s="150"/>
      <c r="V873" s="150"/>
      <c r="W873" s="150"/>
      <c r="X873" s="150"/>
      <c r="Y873" s="150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P873" s="134"/>
      <c r="ER873" s="31" t="str">
        <f t="shared" si="245"/>
        <v xml:space="preserve"> - </v>
      </c>
    </row>
    <row r="874" spans="3:148" hidden="1">
      <c r="C874" s="28" t="str">
        <f t="shared" si="243"/>
        <v>Three Buttes Wind p460457</v>
      </c>
      <c r="E874" s="150"/>
      <c r="F874" s="150"/>
      <c r="G874" s="150"/>
      <c r="H874" s="150"/>
      <c r="I874" s="150"/>
      <c r="J874" s="150"/>
      <c r="K874" s="150"/>
      <c r="L874" s="150"/>
      <c r="M874" s="150"/>
      <c r="N874" s="150"/>
      <c r="O874" s="150"/>
      <c r="P874" s="150"/>
      <c r="Q874" s="150"/>
      <c r="R874" s="150"/>
      <c r="S874" s="150"/>
      <c r="T874" s="150"/>
      <c r="U874" s="150"/>
      <c r="V874" s="150"/>
      <c r="W874" s="150"/>
      <c r="X874" s="150"/>
      <c r="Y874" s="150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P874" s="134"/>
      <c r="ER874" s="31" t="str">
        <f t="shared" si="245"/>
        <v xml:space="preserve"> - </v>
      </c>
    </row>
    <row r="875" spans="3:148" hidden="1">
      <c r="C875" s="28" t="str">
        <f t="shared" si="243"/>
        <v>Top of the World Wind p522807</v>
      </c>
      <c r="E875" s="150"/>
      <c r="F875" s="150"/>
      <c r="G875" s="150"/>
      <c r="H875" s="150"/>
      <c r="I875" s="150"/>
      <c r="J875" s="150"/>
      <c r="K875" s="150"/>
      <c r="L875" s="150"/>
      <c r="M875" s="150"/>
      <c r="N875" s="150"/>
      <c r="O875" s="150"/>
      <c r="P875" s="150"/>
      <c r="Q875" s="150"/>
      <c r="R875" s="150"/>
      <c r="S875" s="150"/>
      <c r="T875" s="150"/>
      <c r="U875" s="150"/>
      <c r="V875" s="150"/>
      <c r="W875" s="150"/>
      <c r="X875" s="150"/>
      <c r="Y875" s="150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P875" s="134"/>
      <c r="ER875" s="31" t="str">
        <f t="shared" si="245"/>
        <v xml:space="preserve"> - </v>
      </c>
    </row>
    <row r="876" spans="3:148" hidden="1">
      <c r="C876" s="28" t="str">
        <f t="shared" si="243"/>
        <v>Tri-State Purchase p27057</v>
      </c>
      <c r="E876" s="150"/>
      <c r="F876" s="150"/>
      <c r="G876" s="150"/>
      <c r="H876" s="150"/>
      <c r="I876" s="150"/>
      <c r="J876" s="150"/>
      <c r="K876" s="150"/>
      <c r="L876" s="150"/>
      <c r="M876" s="150"/>
      <c r="N876" s="150"/>
      <c r="O876" s="150"/>
      <c r="P876" s="150"/>
      <c r="Q876" s="150"/>
      <c r="R876" s="150"/>
      <c r="S876" s="150"/>
      <c r="T876" s="150"/>
      <c r="U876" s="150"/>
      <c r="V876" s="150"/>
      <c r="W876" s="150"/>
      <c r="X876" s="150"/>
      <c r="Y876" s="150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P876" s="134"/>
      <c r="ER876" s="31" t="str">
        <f t="shared" si="245"/>
        <v xml:space="preserve"> - </v>
      </c>
    </row>
    <row r="877" spans="3:148" hidden="1">
      <c r="C877" s="28" t="str">
        <f t="shared" si="243"/>
        <v>UAMPS p1626656-7</v>
      </c>
      <c r="E877" s="150"/>
      <c r="F877" s="150"/>
      <c r="G877" s="150"/>
      <c r="H877" s="150"/>
      <c r="I877" s="150"/>
      <c r="J877" s="150"/>
      <c r="K877" s="150"/>
      <c r="L877" s="150"/>
      <c r="M877" s="150"/>
      <c r="N877" s="150"/>
      <c r="O877" s="150"/>
      <c r="P877" s="150"/>
      <c r="Q877" s="150"/>
      <c r="R877" s="150"/>
      <c r="S877" s="150"/>
      <c r="T877" s="150"/>
      <c r="U877" s="150"/>
      <c r="V877" s="150"/>
      <c r="W877" s="150"/>
      <c r="X877" s="150"/>
      <c r="Y877" s="150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P877" s="134"/>
      <c r="ER877" s="31" t="str">
        <f t="shared" si="245"/>
        <v xml:space="preserve"> - </v>
      </c>
    </row>
    <row r="878" spans="3:148" hidden="1">
      <c r="C878" s="28" t="str">
        <f t="shared" si="243"/>
        <v>UMPA p1625961</v>
      </c>
      <c r="E878" s="150"/>
      <c r="F878" s="150"/>
      <c r="G878" s="150"/>
      <c r="H878" s="150"/>
      <c r="I878" s="150"/>
      <c r="J878" s="150"/>
      <c r="K878" s="150"/>
      <c r="L878" s="150"/>
      <c r="M878" s="150"/>
      <c r="N878" s="150"/>
      <c r="O878" s="150"/>
      <c r="P878" s="150"/>
      <c r="Q878" s="150"/>
      <c r="R878" s="150"/>
      <c r="S878" s="150"/>
      <c r="T878" s="150"/>
      <c r="U878" s="150"/>
      <c r="V878" s="150"/>
      <c r="W878" s="150"/>
      <c r="X878" s="150"/>
      <c r="Y878" s="150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P878" s="134"/>
      <c r="ER878" s="31" t="str">
        <f t="shared" si="245"/>
        <v xml:space="preserve"> - </v>
      </c>
    </row>
    <row r="879" spans="3:148" hidden="1">
      <c r="C879" s="28" t="str">
        <f t="shared" si="243"/>
        <v>Wolverine Creek Wind p244520</v>
      </c>
      <c r="E879" s="150"/>
      <c r="F879" s="150"/>
      <c r="G879" s="150"/>
      <c r="H879" s="150"/>
      <c r="I879" s="150"/>
      <c r="J879" s="150"/>
      <c r="K879" s="150"/>
      <c r="L879" s="150"/>
      <c r="M879" s="150"/>
      <c r="N879" s="150"/>
      <c r="O879" s="150"/>
      <c r="P879" s="150"/>
      <c r="Q879" s="150"/>
      <c r="R879" s="150"/>
      <c r="S879" s="150"/>
      <c r="T879" s="150"/>
      <c r="U879" s="150"/>
      <c r="V879" s="150"/>
      <c r="W879" s="150"/>
      <c r="X879" s="150"/>
      <c r="Y879" s="150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P879" s="134"/>
      <c r="ER879" s="31" t="str">
        <f t="shared" si="245"/>
        <v xml:space="preserve"> - </v>
      </c>
    </row>
    <row r="880" spans="3:148" hidden="1">
      <c r="C880" s="28"/>
      <c r="E880" s="150"/>
      <c r="F880" s="150"/>
      <c r="G880" s="150"/>
      <c r="H880" s="150"/>
      <c r="I880" s="150"/>
      <c r="J880" s="150"/>
      <c r="K880" s="150"/>
      <c r="L880" s="150"/>
      <c r="M880" s="150"/>
      <c r="N880" s="150"/>
      <c r="O880" s="150"/>
      <c r="P880" s="150"/>
      <c r="Q880" s="150"/>
      <c r="R880" s="150"/>
      <c r="S880" s="150"/>
      <c r="T880" s="150"/>
      <c r="U880" s="150"/>
      <c r="V880" s="150"/>
      <c r="W880" s="150"/>
      <c r="X880" s="150"/>
      <c r="Y880" s="150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P880" s="134"/>
      <c r="ER880" s="22"/>
    </row>
    <row r="881" spans="2:148" hidden="1">
      <c r="B881" s="22" t="str">
        <f>B340</f>
        <v>Sub Total Long Term Firm Purchases</v>
      </c>
      <c r="C881" s="28"/>
      <c r="E881" s="150"/>
      <c r="F881" s="150"/>
      <c r="G881" s="150"/>
      <c r="H881" s="150"/>
      <c r="I881" s="150"/>
      <c r="J881" s="150"/>
      <c r="K881" s="150"/>
      <c r="L881" s="150"/>
      <c r="M881" s="150"/>
      <c r="N881" s="150"/>
      <c r="O881" s="150"/>
      <c r="P881" s="150"/>
      <c r="Q881" s="150"/>
      <c r="R881" s="150"/>
      <c r="S881" s="150"/>
      <c r="T881" s="150"/>
      <c r="U881" s="150"/>
      <c r="V881" s="150"/>
      <c r="W881" s="150"/>
      <c r="X881" s="150"/>
      <c r="Y881" s="150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P881" s="134"/>
      <c r="ER881" s="22"/>
    </row>
    <row r="882" spans="2:148" hidden="1">
      <c r="C882" s="28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5"/>
      <c r="BC882" s="155"/>
      <c r="BD882" s="155"/>
      <c r="BE882" s="155"/>
      <c r="BF882" s="155"/>
      <c r="BG882" s="155"/>
      <c r="BH882" s="155"/>
      <c r="BI882" s="155"/>
      <c r="BJ882" s="155"/>
      <c r="BK882" s="155"/>
      <c r="BL882" s="155"/>
      <c r="BM882" s="155"/>
      <c r="BN882" s="155"/>
      <c r="BO882" s="155"/>
      <c r="BP882" s="155"/>
      <c r="BQ882" s="155"/>
      <c r="BR882" s="155"/>
      <c r="BS882" s="155"/>
      <c r="BT882" s="155"/>
      <c r="BU882" s="155"/>
      <c r="BV882" s="155"/>
      <c r="BW882" s="155"/>
      <c r="BX882" s="155"/>
      <c r="BY882" s="155"/>
      <c r="BZ882" s="155"/>
      <c r="CA882" s="155"/>
      <c r="CB882" s="155"/>
      <c r="CC882" s="155"/>
      <c r="CD882" s="155"/>
      <c r="CE882" s="155"/>
      <c r="CF882" s="155"/>
      <c r="CG882" s="155"/>
      <c r="CH882" s="155"/>
      <c r="CI882" s="155"/>
      <c r="CJ882" s="155"/>
      <c r="CK882" s="155"/>
      <c r="CL882" s="155"/>
      <c r="CM882" s="155"/>
      <c r="CN882" s="155"/>
      <c r="CO882" s="155"/>
      <c r="CP882" s="155"/>
      <c r="CQ882" s="155"/>
      <c r="CR882" s="155"/>
      <c r="CS882" s="155"/>
      <c r="CT882" s="155"/>
      <c r="CU882" s="155"/>
      <c r="CV882" s="155"/>
      <c r="CW882" s="155"/>
      <c r="CX882" s="155"/>
      <c r="CY882" s="155"/>
      <c r="CZ882" s="155"/>
      <c r="DA882" s="155"/>
      <c r="DB882" s="155"/>
      <c r="DC882" s="155"/>
      <c r="DD882" s="155"/>
      <c r="DE882" s="155"/>
      <c r="DF882" s="155"/>
      <c r="DG882" s="155"/>
      <c r="DH882" s="155"/>
      <c r="DI882" s="155"/>
      <c r="DJ882" s="155"/>
      <c r="DK882" s="155"/>
      <c r="DL882" s="155"/>
      <c r="DM882" s="155"/>
      <c r="DN882" s="155"/>
      <c r="DO882" s="155"/>
      <c r="DP882" s="155"/>
      <c r="DQ882" s="155"/>
      <c r="DR882" s="155"/>
      <c r="DS882" s="155"/>
      <c r="DT882" s="155"/>
      <c r="DU882" s="155"/>
      <c r="DV882" s="155"/>
      <c r="DW882" s="155"/>
      <c r="DX882" s="155"/>
      <c r="DY882" s="155"/>
      <c r="DZ882" s="155"/>
      <c r="EA882" s="155"/>
      <c r="EB882" s="155"/>
      <c r="EC882" s="155"/>
      <c r="ED882" s="155"/>
      <c r="EP882" s="134"/>
      <c r="ER882" s="22"/>
    </row>
    <row r="883" spans="2:148" hidden="1">
      <c r="B883" s="22" t="str">
        <f>B342</f>
        <v>Qualifying Facilities</v>
      </c>
      <c r="C883" s="28"/>
      <c r="E883" s="150"/>
      <c r="F883" s="150"/>
      <c r="G883" s="150"/>
      <c r="H883" s="150"/>
      <c r="I883" s="150"/>
      <c r="J883" s="150"/>
      <c r="K883" s="150"/>
      <c r="L883" s="150"/>
      <c r="M883" s="150"/>
      <c r="N883" s="150"/>
      <c r="O883" s="150"/>
      <c r="P883" s="150"/>
      <c r="Q883" s="150"/>
      <c r="R883" s="150"/>
      <c r="S883" s="150"/>
      <c r="T883" s="150"/>
      <c r="U883" s="150"/>
      <c r="V883" s="150"/>
      <c r="W883" s="150"/>
      <c r="X883" s="150"/>
      <c r="Y883" s="150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P883" s="134"/>
    </row>
    <row r="884" spans="2:148" hidden="1">
      <c r="C884" s="28" t="str">
        <f t="shared" ref="C884:C889" si="246">C355</f>
        <v>QF California</v>
      </c>
      <c r="E884" s="150"/>
      <c r="F884" s="150"/>
      <c r="G884" s="150"/>
      <c r="H884" s="150"/>
      <c r="I884" s="150"/>
      <c r="J884" s="150"/>
      <c r="K884" s="150"/>
      <c r="L884" s="150"/>
      <c r="M884" s="150"/>
      <c r="N884" s="150"/>
      <c r="O884" s="150"/>
      <c r="P884" s="150"/>
      <c r="Q884" s="150"/>
      <c r="R884" s="150"/>
      <c r="S884" s="150"/>
      <c r="T884" s="150"/>
      <c r="U884" s="150"/>
      <c r="V884" s="150"/>
      <c r="W884" s="150"/>
      <c r="X884" s="150"/>
      <c r="Y884" s="150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P884" s="134"/>
      <c r="ER884" s="31" t="str">
        <f t="shared" ref="ER884:ER889" si="247">ER355</f>
        <v xml:space="preserve"> - </v>
      </c>
    </row>
    <row r="885" spans="2:148" hidden="1">
      <c r="C885" s="28" t="str">
        <f t="shared" si="246"/>
        <v>QF Idaho</v>
      </c>
      <c r="E885" s="150"/>
      <c r="F885" s="150"/>
      <c r="G885" s="150"/>
      <c r="H885" s="150"/>
      <c r="I885" s="150"/>
      <c r="J885" s="150"/>
      <c r="K885" s="150"/>
      <c r="L885" s="150"/>
      <c r="M885" s="150"/>
      <c r="N885" s="150"/>
      <c r="O885" s="150"/>
      <c r="P885" s="150"/>
      <c r="Q885" s="150"/>
      <c r="R885" s="150"/>
      <c r="S885" s="150"/>
      <c r="T885" s="150"/>
      <c r="U885" s="150"/>
      <c r="V885" s="150"/>
      <c r="W885" s="150"/>
      <c r="X885" s="150"/>
      <c r="Y885" s="150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P885" s="134"/>
      <c r="ER885" s="31" t="str">
        <f t="shared" si="247"/>
        <v xml:space="preserve"> - </v>
      </c>
    </row>
    <row r="886" spans="2:148" hidden="1">
      <c r="C886" s="28" t="str">
        <f t="shared" si="246"/>
        <v>QF Oregon</v>
      </c>
      <c r="E886" s="150"/>
      <c r="F886" s="150"/>
      <c r="G886" s="150"/>
      <c r="H886" s="150"/>
      <c r="I886" s="150"/>
      <c r="J886" s="150"/>
      <c r="K886" s="150"/>
      <c r="L886" s="150"/>
      <c r="M886" s="150"/>
      <c r="N886" s="150"/>
      <c r="O886" s="150"/>
      <c r="P886" s="150"/>
      <c r="Q886" s="150"/>
      <c r="R886" s="150"/>
      <c r="S886" s="150"/>
      <c r="T886" s="150"/>
      <c r="U886" s="150"/>
      <c r="V886" s="150"/>
      <c r="W886" s="150"/>
      <c r="X886" s="150"/>
      <c r="Y886" s="150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P886" s="134"/>
      <c r="ER886" s="31" t="str">
        <f t="shared" si="247"/>
        <v xml:space="preserve"> - </v>
      </c>
    </row>
    <row r="887" spans="2:148" hidden="1">
      <c r="C887" s="28" t="str">
        <f t="shared" si="246"/>
        <v>QF Utah</v>
      </c>
      <c r="E887" s="150"/>
      <c r="F887" s="150"/>
      <c r="G887" s="150"/>
      <c r="H887" s="150"/>
      <c r="I887" s="150"/>
      <c r="J887" s="150"/>
      <c r="K887" s="150"/>
      <c r="L887" s="150"/>
      <c r="M887" s="150"/>
      <c r="N887" s="150"/>
      <c r="O887" s="150"/>
      <c r="P887" s="150"/>
      <c r="Q887" s="150"/>
      <c r="R887" s="150"/>
      <c r="S887" s="150"/>
      <c r="T887" s="150"/>
      <c r="U887" s="150"/>
      <c r="V887" s="150"/>
      <c r="W887" s="150"/>
      <c r="X887" s="150"/>
      <c r="Y887" s="150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P887" s="134"/>
      <c r="ER887" s="31" t="str">
        <f t="shared" si="247"/>
        <v xml:space="preserve"> - </v>
      </c>
    </row>
    <row r="888" spans="2:148" hidden="1">
      <c r="C888" s="28" t="str">
        <f t="shared" si="246"/>
        <v>QF Washington</v>
      </c>
      <c r="E888" s="150"/>
      <c r="F888" s="150"/>
      <c r="G888" s="150"/>
      <c r="H888" s="150"/>
      <c r="I888" s="150"/>
      <c r="J888" s="150"/>
      <c r="K888" s="150"/>
      <c r="L888" s="150"/>
      <c r="M888" s="150"/>
      <c r="N888" s="150"/>
      <c r="O888" s="150"/>
      <c r="P888" s="150"/>
      <c r="Q888" s="150"/>
      <c r="R888" s="150"/>
      <c r="S888" s="150"/>
      <c r="T888" s="150"/>
      <c r="U888" s="150"/>
      <c r="V888" s="150"/>
      <c r="W888" s="150"/>
      <c r="X888" s="150"/>
      <c r="Y888" s="150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P888" s="134"/>
      <c r="ER888" s="31" t="str">
        <f t="shared" si="247"/>
        <v xml:space="preserve"> - </v>
      </c>
    </row>
    <row r="889" spans="2:148" hidden="1">
      <c r="C889" s="28" t="str">
        <f t="shared" si="246"/>
        <v>QF Wyoming</v>
      </c>
      <c r="E889" s="150"/>
      <c r="F889" s="150"/>
      <c r="G889" s="150"/>
      <c r="H889" s="150"/>
      <c r="I889" s="150"/>
      <c r="J889" s="150"/>
      <c r="K889" s="150"/>
      <c r="L889" s="150"/>
      <c r="M889" s="150"/>
      <c r="N889" s="150"/>
      <c r="O889" s="150"/>
      <c r="P889" s="150"/>
      <c r="Q889" s="150"/>
      <c r="R889" s="150"/>
      <c r="S889" s="150"/>
      <c r="T889" s="150"/>
      <c r="U889" s="150"/>
      <c r="V889" s="150"/>
      <c r="W889" s="150"/>
      <c r="X889" s="150"/>
      <c r="Y889" s="150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P889" s="134"/>
      <c r="ER889" s="31" t="str">
        <f t="shared" si="247"/>
        <v xml:space="preserve"> - </v>
      </c>
    </row>
    <row r="890" spans="2:148" hidden="1">
      <c r="C890" s="28"/>
      <c r="E890" s="150"/>
      <c r="F890" s="150"/>
      <c r="G890" s="150"/>
      <c r="H890" s="150"/>
      <c r="I890" s="150"/>
      <c r="J890" s="150"/>
      <c r="K890" s="150"/>
      <c r="L890" s="150"/>
      <c r="M890" s="150"/>
      <c r="N890" s="150"/>
      <c r="O890" s="150"/>
      <c r="P890" s="150"/>
      <c r="Q890" s="150"/>
      <c r="R890" s="150"/>
      <c r="S890" s="150"/>
      <c r="T890" s="150"/>
      <c r="U890" s="150"/>
      <c r="V890" s="150"/>
      <c r="W890" s="150"/>
      <c r="X890" s="150"/>
      <c r="Y890" s="150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P890" s="134"/>
      <c r="ER890" s="22"/>
    </row>
    <row r="891" spans="2:148" hidden="1">
      <c r="C891" s="28" t="str">
        <f t="shared" ref="C891:C926" si="248">C362</f>
        <v>Biomass p234159 QF</v>
      </c>
      <c r="E891" s="150"/>
      <c r="F891" s="150"/>
      <c r="G891" s="150"/>
      <c r="H891" s="150"/>
      <c r="I891" s="150"/>
      <c r="J891" s="150"/>
      <c r="K891" s="150"/>
      <c r="L891" s="150"/>
      <c r="M891" s="150"/>
      <c r="N891" s="150"/>
      <c r="O891" s="150"/>
      <c r="P891" s="150"/>
      <c r="Q891" s="150"/>
      <c r="R891" s="150"/>
      <c r="S891" s="150"/>
      <c r="T891" s="150"/>
      <c r="U891" s="150"/>
      <c r="V891" s="150"/>
      <c r="W891" s="150"/>
      <c r="X891" s="150"/>
      <c r="Y891" s="150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P891" s="134"/>
      <c r="ER891" s="31" t="str">
        <f t="shared" ref="ER891:ER897" si="249">ER362</f>
        <v xml:space="preserve"> - </v>
      </c>
    </row>
    <row r="892" spans="2:148" hidden="1">
      <c r="C892" s="28" t="str">
        <f t="shared" si="248"/>
        <v>Black Cap II Solar QF</v>
      </c>
      <c r="E892" s="150"/>
      <c r="F892" s="150"/>
      <c r="G892" s="150"/>
      <c r="H892" s="150"/>
      <c r="I892" s="150"/>
      <c r="J892" s="150"/>
      <c r="K892" s="150"/>
      <c r="L892" s="150"/>
      <c r="M892" s="150"/>
      <c r="N892" s="150"/>
      <c r="O892" s="150"/>
      <c r="P892" s="150"/>
      <c r="Q892" s="150"/>
      <c r="R892" s="150"/>
      <c r="S892" s="150"/>
      <c r="T892" s="150"/>
      <c r="U892" s="150"/>
      <c r="V892" s="150"/>
      <c r="W892" s="150"/>
      <c r="X892" s="150"/>
      <c r="Y892" s="150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P892" s="134"/>
      <c r="ER892" s="31" t="str">
        <f t="shared" si="249"/>
        <v>Hide Row</v>
      </c>
    </row>
    <row r="893" spans="2:148" hidden="1">
      <c r="C893" s="28" t="str">
        <f t="shared" si="248"/>
        <v>Champlin Blue Mtn Wind QF</v>
      </c>
      <c r="E893" s="150"/>
      <c r="F893" s="150"/>
      <c r="G893" s="150"/>
      <c r="H893" s="150"/>
      <c r="I893" s="150"/>
      <c r="J893" s="150"/>
      <c r="K893" s="150"/>
      <c r="L893" s="150"/>
      <c r="M893" s="150"/>
      <c r="N893" s="150"/>
      <c r="O893" s="150"/>
      <c r="P893" s="150"/>
      <c r="Q893" s="150"/>
      <c r="R893" s="150"/>
      <c r="S893" s="150"/>
      <c r="T893" s="150"/>
      <c r="U893" s="150"/>
      <c r="V893" s="150"/>
      <c r="W893" s="150"/>
      <c r="X893" s="150"/>
      <c r="Y893" s="150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P893" s="134"/>
      <c r="ER893" s="31" t="str">
        <f t="shared" si="249"/>
        <v>Hide Row</v>
      </c>
    </row>
    <row r="894" spans="2:148" hidden="1">
      <c r="C894" s="28" t="str">
        <f t="shared" si="248"/>
        <v>Chevron Wind p499335 QF</v>
      </c>
      <c r="E894" s="150"/>
      <c r="F894" s="150"/>
      <c r="G894" s="150"/>
      <c r="H894" s="150"/>
      <c r="I894" s="150"/>
      <c r="J894" s="150"/>
      <c r="K894" s="150"/>
      <c r="L894" s="150"/>
      <c r="M894" s="150"/>
      <c r="N894" s="150"/>
      <c r="O894" s="150"/>
      <c r="P894" s="150"/>
      <c r="Q894" s="150"/>
      <c r="R894" s="150"/>
      <c r="S894" s="150"/>
      <c r="T894" s="150"/>
      <c r="U894" s="150"/>
      <c r="V894" s="150"/>
      <c r="W894" s="150"/>
      <c r="X894" s="150"/>
      <c r="Y894" s="150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P894" s="134"/>
      <c r="ER894" s="31" t="str">
        <f t="shared" si="249"/>
        <v xml:space="preserve"> - </v>
      </c>
    </row>
    <row r="895" spans="2:148" hidden="1">
      <c r="C895" s="28" t="str">
        <f t="shared" si="248"/>
        <v>DCFP p316701 QF</v>
      </c>
      <c r="E895" s="150"/>
      <c r="F895" s="150"/>
      <c r="G895" s="150"/>
      <c r="H895" s="150"/>
      <c r="I895" s="150"/>
      <c r="J895" s="150"/>
      <c r="K895" s="150"/>
      <c r="L895" s="150"/>
      <c r="M895" s="150"/>
      <c r="N895" s="150"/>
      <c r="O895" s="150"/>
      <c r="P895" s="150"/>
      <c r="Q895" s="150"/>
      <c r="R895" s="150"/>
      <c r="S895" s="150"/>
      <c r="T895" s="150"/>
      <c r="U895" s="150"/>
      <c r="V895" s="150"/>
      <c r="W895" s="150"/>
      <c r="X895" s="150"/>
      <c r="Y895" s="150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P895" s="134"/>
      <c r="ER895" s="31" t="str">
        <f t="shared" si="249"/>
        <v xml:space="preserve"> - </v>
      </c>
    </row>
    <row r="896" spans="2:148" hidden="1">
      <c r="C896" s="28" t="str">
        <f t="shared" si="248"/>
        <v>Evergreen BioPower p351030 QF</v>
      </c>
      <c r="E896" s="150"/>
      <c r="F896" s="150"/>
      <c r="G896" s="150"/>
      <c r="H896" s="150"/>
      <c r="I896" s="150"/>
      <c r="J896" s="150"/>
      <c r="K896" s="150"/>
      <c r="L896" s="150"/>
      <c r="M896" s="150"/>
      <c r="N896" s="150"/>
      <c r="O896" s="150"/>
      <c r="P896" s="150"/>
      <c r="Q896" s="150"/>
      <c r="R896" s="150"/>
      <c r="S896" s="150"/>
      <c r="T896" s="150"/>
      <c r="U896" s="150"/>
      <c r="V896" s="150"/>
      <c r="W896" s="150"/>
      <c r="X896" s="150"/>
      <c r="Y896" s="150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P896" s="134"/>
      <c r="ER896" s="31" t="str">
        <f t="shared" si="249"/>
        <v xml:space="preserve"> - </v>
      </c>
    </row>
    <row r="897" spans="3:148" hidden="1">
      <c r="C897" s="28" t="str">
        <f t="shared" si="248"/>
        <v>ExxonMobil p255042 QF</v>
      </c>
      <c r="E897" s="150"/>
      <c r="F897" s="150"/>
      <c r="G897" s="150"/>
      <c r="H897" s="150"/>
      <c r="I897" s="150"/>
      <c r="J897" s="150"/>
      <c r="K897" s="150"/>
      <c r="L897" s="150"/>
      <c r="M897" s="150"/>
      <c r="N897" s="150"/>
      <c r="O897" s="150"/>
      <c r="P897" s="150"/>
      <c r="Q897" s="150"/>
      <c r="R897" s="150"/>
      <c r="S897" s="150"/>
      <c r="T897" s="150"/>
      <c r="U897" s="150"/>
      <c r="V897" s="150"/>
      <c r="W897" s="150"/>
      <c r="X897" s="150"/>
      <c r="Y897" s="150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P897" s="134"/>
      <c r="ER897" s="31" t="str">
        <f t="shared" si="249"/>
        <v>Hide Row</v>
      </c>
    </row>
    <row r="898" spans="3:148" hidden="1">
      <c r="C898" s="28" t="str">
        <f t="shared" si="248"/>
        <v>First Wind QF Projects</v>
      </c>
      <c r="E898" s="150"/>
      <c r="F898" s="150"/>
      <c r="G898" s="150"/>
      <c r="H898" s="150"/>
      <c r="I898" s="150"/>
      <c r="J898" s="150"/>
      <c r="K898" s="150"/>
      <c r="L898" s="150"/>
      <c r="M898" s="150"/>
      <c r="N898" s="150"/>
      <c r="O898" s="150"/>
      <c r="P898" s="150"/>
      <c r="Q898" s="150"/>
      <c r="R898" s="150"/>
      <c r="S898" s="150"/>
      <c r="T898" s="150"/>
      <c r="U898" s="150"/>
      <c r="V898" s="150"/>
      <c r="W898" s="150"/>
      <c r="X898" s="150"/>
      <c r="Y898" s="150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P898" s="134"/>
      <c r="ER898" s="31" t="str">
        <f>ER370</f>
        <v xml:space="preserve"> - </v>
      </c>
    </row>
    <row r="899" spans="3:148" hidden="1">
      <c r="C899" s="28" t="str">
        <f t="shared" si="248"/>
        <v>Five Pine Wind QF</v>
      </c>
      <c r="E899" s="150"/>
      <c r="F899" s="150"/>
      <c r="G899" s="150"/>
      <c r="H899" s="150"/>
      <c r="I899" s="150"/>
      <c r="J899" s="150"/>
      <c r="K899" s="150"/>
      <c r="L899" s="150"/>
      <c r="M899" s="150"/>
      <c r="N899" s="150"/>
      <c r="O899" s="150"/>
      <c r="P899" s="150"/>
      <c r="Q899" s="150"/>
      <c r="R899" s="150"/>
      <c r="S899" s="150"/>
      <c r="T899" s="150"/>
      <c r="U899" s="150"/>
      <c r="V899" s="150"/>
      <c r="W899" s="150"/>
      <c r="X899" s="150"/>
      <c r="Y899" s="150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P899" s="134"/>
      <c r="ER899" s="31" t="str">
        <f t="shared" ref="ER899:ER926" si="250">ER370</f>
        <v xml:space="preserve"> - </v>
      </c>
    </row>
    <row r="900" spans="3:148" hidden="1">
      <c r="C900" s="28" t="str">
        <f t="shared" si="248"/>
        <v>Foote Creek II &amp; III Wind QF</v>
      </c>
      <c r="E900" s="150"/>
      <c r="F900" s="150"/>
      <c r="G900" s="150"/>
      <c r="H900" s="150"/>
      <c r="I900" s="150"/>
      <c r="J900" s="150"/>
      <c r="K900" s="150"/>
      <c r="L900" s="150"/>
      <c r="M900" s="150"/>
      <c r="N900" s="150"/>
      <c r="O900" s="150"/>
      <c r="P900" s="150"/>
      <c r="Q900" s="150"/>
      <c r="R900" s="150"/>
      <c r="S900" s="150"/>
      <c r="T900" s="150"/>
      <c r="U900" s="150"/>
      <c r="V900" s="150"/>
      <c r="W900" s="150"/>
      <c r="X900" s="150"/>
      <c r="Y900" s="150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P900" s="134"/>
      <c r="ER900" s="31" t="str">
        <f t="shared" si="250"/>
        <v xml:space="preserve"> - </v>
      </c>
    </row>
    <row r="901" spans="3:148" hidden="1">
      <c r="C901" s="28" t="str">
        <f t="shared" si="248"/>
        <v>Kennecott</v>
      </c>
      <c r="E901" s="150"/>
      <c r="F901" s="150"/>
      <c r="G901" s="150"/>
      <c r="H901" s="150"/>
      <c r="I901" s="150"/>
      <c r="J901" s="150"/>
      <c r="K901" s="150"/>
      <c r="L901" s="150"/>
      <c r="M901" s="150"/>
      <c r="N901" s="150"/>
      <c r="O901" s="150"/>
      <c r="P901" s="150"/>
      <c r="Q901" s="150"/>
      <c r="R901" s="150"/>
      <c r="S901" s="150"/>
      <c r="T901" s="150"/>
      <c r="U901" s="150"/>
      <c r="V901" s="150"/>
      <c r="W901" s="150"/>
      <c r="X901" s="150"/>
      <c r="Y901" s="150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P901" s="134"/>
      <c r="ER901" s="31" t="str">
        <f t="shared" si="250"/>
        <v>Hide Row</v>
      </c>
    </row>
    <row r="902" spans="3:148" hidden="1">
      <c r="C902" s="28" t="str">
        <f t="shared" si="248"/>
        <v>Latigo Wind Park QF</v>
      </c>
      <c r="E902" s="150"/>
      <c r="F902" s="150"/>
      <c r="G902" s="150"/>
      <c r="H902" s="150"/>
      <c r="I902" s="150"/>
      <c r="J902" s="150"/>
      <c r="K902" s="150"/>
      <c r="L902" s="150"/>
      <c r="M902" s="150"/>
      <c r="N902" s="150"/>
      <c r="O902" s="150"/>
      <c r="P902" s="150"/>
      <c r="Q902" s="150"/>
      <c r="R902" s="150"/>
      <c r="S902" s="150"/>
      <c r="T902" s="150"/>
      <c r="U902" s="150"/>
      <c r="V902" s="150"/>
      <c r="W902" s="150"/>
      <c r="X902" s="150"/>
      <c r="Y902" s="150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P902" s="134"/>
      <c r="ER902" s="31" t="str">
        <f t="shared" si="250"/>
        <v xml:space="preserve"> - </v>
      </c>
    </row>
    <row r="903" spans="3:148" hidden="1">
      <c r="C903" s="28" t="str">
        <f t="shared" si="248"/>
        <v>Long Ridge Wind I QF</v>
      </c>
      <c r="E903" s="150"/>
      <c r="F903" s="150"/>
      <c r="G903" s="150"/>
      <c r="H903" s="150"/>
      <c r="I903" s="150"/>
      <c r="J903" s="150"/>
      <c r="K903" s="150"/>
      <c r="L903" s="150"/>
      <c r="M903" s="150"/>
      <c r="N903" s="150"/>
      <c r="O903" s="150"/>
      <c r="P903" s="150"/>
      <c r="Q903" s="150"/>
      <c r="R903" s="150"/>
      <c r="S903" s="150"/>
      <c r="T903" s="150"/>
      <c r="U903" s="150"/>
      <c r="V903" s="150"/>
      <c r="W903" s="150"/>
      <c r="X903" s="150"/>
      <c r="Y903" s="150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P903" s="134"/>
      <c r="ER903" s="31" t="str">
        <f t="shared" si="250"/>
        <v>Hide Row</v>
      </c>
    </row>
    <row r="904" spans="3:148" hidden="1">
      <c r="C904" s="28" t="str">
        <f t="shared" si="248"/>
        <v>Long Ridge Wind II QF</v>
      </c>
      <c r="E904" s="150"/>
      <c r="F904" s="150"/>
      <c r="G904" s="150"/>
      <c r="H904" s="150"/>
      <c r="I904" s="150"/>
      <c r="J904" s="150"/>
      <c r="K904" s="150"/>
      <c r="L904" s="150"/>
      <c r="M904" s="150"/>
      <c r="N904" s="150"/>
      <c r="O904" s="150"/>
      <c r="P904" s="150"/>
      <c r="Q904" s="150"/>
      <c r="R904" s="150"/>
      <c r="S904" s="150"/>
      <c r="T904" s="150"/>
      <c r="U904" s="150"/>
      <c r="V904" s="150"/>
      <c r="W904" s="150"/>
      <c r="X904" s="150"/>
      <c r="Y904" s="150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P904" s="134"/>
      <c r="ER904" s="31" t="str">
        <f t="shared" si="250"/>
        <v>Hide Row</v>
      </c>
    </row>
    <row r="905" spans="3:148" hidden="1">
      <c r="C905" s="28" t="str">
        <f t="shared" si="248"/>
        <v>Mountain Wind 1 p367721 QF</v>
      </c>
      <c r="E905" s="150"/>
      <c r="F905" s="150"/>
      <c r="G905" s="150"/>
      <c r="H905" s="150"/>
      <c r="I905" s="150"/>
      <c r="J905" s="150"/>
      <c r="K905" s="150"/>
      <c r="L905" s="150"/>
      <c r="M905" s="150"/>
      <c r="N905" s="150"/>
      <c r="O905" s="150"/>
      <c r="P905" s="150"/>
      <c r="Q905" s="150"/>
      <c r="R905" s="150"/>
      <c r="S905" s="150"/>
      <c r="T905" s="150"/>
      <c r="U905" s="150"/>
      <c r="V905" s="150"/>
      <c r="W905" s="150"/>
      <c r="X905" s="150"/>
      <c r="Y905" s="150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P905" s="134"/>
      <c r="ER905" s="31" t="str">
        <f t="shared" si="250"/>
        <v xml:space="preserve"> - </v>
      </c>
    </row>
    <row r="906" spans="3:148" hidden="1">
      <c r="C906" s="28" t="str">
        <f t="shared" si="248"/>
        <v>Mountain Wind 2 p398449 QF</v>
      </c>
      <c r="E906" s="150"/>
      <c r="F906" s="150"/>
      <c r="G906" s="150"/>
      <c r="H906" s="150"/>
      <c r="I906" s="150"/>
      <c r="J906" s="150"/>
      <c r="K906" s="150"/>
      <c r="L906" s="150"/>
      <c r="M906" s="150"/>
      <c r="N906" s="150"/>
      <c r="O906" s="150"/>
      <c r="P906" s="150"/>
      <c r="Q906" s="150"/>
      <c r="R906" s="150"/>
      <c r="S906" s="150"/>
      <c r="T906" s="150"/>
      <c r="U906" s="150"/>
      <c r="V906" s="150"/>
      <c r="W906" s="150"/>
      <c r="X906" s="150"/>
      <c r="Y906" s="150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P906" s="134"/>
      <c r="ER906" s="31" t="str">
        <f t="shared" si="250"/>
        <v xml:space="preserve"> - </v>
      </c>
    </row>
    <row r="907" spans="3:148" hidden="1">
      <c r="C907" s="28" t="str">
        <f t="shared" si="248"/>
        <v>North Point Wind QF</v>
      </c>
      <c r="E907" s="150"/>
      <c r="F907" s="150"/>
      <c r="G907" s="150"/>
      <c r="H907" s="150"/>
      <c r="I907" s="150"/>
      <c r="J907" s="150"/>
      <c r="K907" s="150"/>
      <c r="L907" s="150"/>
      <c r="M907" s="150"/>
      <c r="N907" s="150"/>
      <c r="O907" s="150"/>
      <c r="P907" s="150"/>
      <c r="Q907" s="150"/>
      <c r="R907" s="150"/>
      <c r="S907" s="150"/>
      <c r="T907" s="150"/>
      <c r="U907" s="150"/>
      <c r="V907" s="150"/>
      <c r="W907" s="150"/>
      <c r="X907" s="150"/>
      <c r="Y907" s="150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P907" s="134"/>
      <c r="ER907" s="31" t="str">
        <f t="shared" si="250"/>
        <v xml:space="preserve"> - </v>
      </c>
    </row>
    <row r="908" spans="3:148" hidden="1">
      <c r="C908" s="28" t="str">
        <f t="shared" si="248"/>
        <v>OM Power I Geothermal QF</v>
      </c>
      <c r="E908" s="150"/>
      <c r="F908" s="150"/>
      <c r="G908" s="150"/>
      <c r="H908" s="150"/>
      <c r="I908" s="150"/>
      <c r="J908" s="150"/>
      <c r="K908" s="150"/>
      <c r="L908" s="150"/>
      <c r="M908" s="150"/>
      <c r="N908" s="150"/>
      <c r="O908" s="150"/>
      <c r="P908" s="150"/>
      <c r="Q908" s="150"/>
      <c r="R908" s="150"/>
      <c r="S908" s="150"/>
      <c r="T908" s="150"/>
      <c r="U908" s="150"/>
      <c r="V908" s="150"/>
      <c r="W908" s="150"/>
      <c r="X908" s="150"/>
      <c r="Y908" s="150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P908" s="134"/>
      <c r="ER908" s="31" t="str">
        <f t="shared" si="250"/>
        <v>Hide Row</v>
      </c>
    </row>
    <row r="909" spans="3:148" hidden="1">
      <c r="C909" s="28" t="str">
        <f t="shared" si="248"/>
        <v>Oregon Sch 37 QFs</v>
      </c>
      <c r="E909" s="150"/>
      <c r="F909" s="150"/>
      <c r="G909" s="150"/>
      <c r="H909" s="150"/>
      <c r="I909" s="150"/>
      <c r="J909" s="150"/>
      <c r="K909" s="150"/>
      <c r="L909" s="150"/>
      <c r="M909" s="150"/>
      <c r="N909" s="150"/>
      <c r="O909" s="150"/>
      <c r="P909" s="150"/>
      <c r="Q909" s="150"/>
      <c r="R909" s="150"/>
      <c r="S909" s="150"/>
      <c r="T909" s="150"/>
      <c r="U909" s="150"/>
      <c r="V909" s="150"/>
      <c r="W909" s="150"/>
      <c r="X909" s="150"/>
      <c r="Y909" s="150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P909" s="134"/>
      <c r="ER909" s="31" t="str">
        <f t="shared" si="250"/>
        <v xml:space="preserve"> - </v>
      </c>
    </row>
    <row r="910" spans="3:148" hidden="1">
      <c r="C910" s="28" t="str">
        <f t="shared" si="248"/>
        <v>Oregon Wind Farm QF</v>
      </c>
      <c r="E910" s="150"/>
      <c r="F910" s="150"/>
      <c r="G910" s="150"/>
      <c r="H910" s="150"/>
      <c r="I910" s="150"/>
      <c r="J910" s="150"/>
      <c r="K910" s="150"/>
      <c r="L910" s="150"/>
      <c r="M910" s="150"/>
      <c r="N910" s="150"/>
      <c r="O910" s="150"/>
      <c r="P910" s="150"/>
      <c r="Q910" s="150"/>
      <c r="R910" s="150"/>
      <c r="S910" s="150"/>
      <c r="T910" s="150"/>
      <c r="U910" s="150"/>
      <c r="V910" s="150"/>
      <c r="W910" s="150"/>
      <c r="X910" s="150"/>
      <c r="Y910" s="150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P910" s="134"/>
      <c r="ER910" s="31" t="str">
        <f t="shared" si="250"/>
        <v xml:space="preserve"> - </v>
      </c>
    </row>
    <row r="911" spans="3:148" hidden="1">
      <c r="C911" s="28" t="str">
        <f t="shared" si="248"/>
        <v>Pavant Solar QF</v>
      </c>
      <c r="E911" s="150"/>
      <c r="F911" s="150"/>
      <c r="G911" s="150"/>
      <c r="H911" s="150"/>
      <c r="I911" s="150"/>
      <c r="J911" s="150"/>
      <c r="K911" s="150"/>
      <c r="L911" s="150"/>
      <c r="M911" s="150"/>
      <c r="N911" s="150"/>
      <c r="O911" s="150"/>
      <c r="P911" s="150"/>
      <c r="Q911" s="150"/>
      <c r="R911" s="150"/>
      <c r="S911" s="150"/>
      <c r="T911" s="150"/>
      <c r="U911" s="150"/>
      <c r="V911" s="150"/>
      <c r="W911" s="150"/>
      <c r="X911" s="150"/>
      <c r="Y911" s="150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P911" s="134"/>
      <c r="ER911" s="31" t="str">
        <f t="shared" si="250"/>
        <v>Hide Row</v>
      </c>
    </row>
    <row r="912" spans="3:148" hidden="1">
      <c r="C912" s="28" t="str">
        <f t="shared" si="248"/>
        <v>Pioneer Wind Park I QF</v>
      </c>
      <c r="E912" s="150"/>
      <c r="F912" s="150"/>
      <c r="G912" s="150"/>
      <c r="H912" s="150"/>
      <c r="I912" s="150"/>
      <c r="J912" s="150"/>
      <c r="K912" s="150"/>
      <c r="L912" s="150"/>
      <c r="M912" s="150"/>
      <c r="N912" s="150"/>
      <c r="O912" s="150"/>
      <c r="P912" s="150"/>
      <c r="Q912" s="150"/>
      <c r="R912" s="150"/>
      <c r="S912" s="150"/>
      <c r="T912" s="150"/>
      <c r="U912" s="150"/>
      <c r="V912" s="150"/>
      <c r="W912" s="150"/>
      <c r="X912" s="150"/>
      <c r="Y912" s="150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P912" s="134"/>
      <c r="ER912" s="31" t="str">
        <f t="shared" si="250"/>
        <v xml:space="preserve"> - </v>
      </c>
    </row>
    <row r="913" spans="2:148" hidden="1">
      <c r="C913" s="28" t="str">
        <f t="shared" si="248"/>
        <v>Power County North Wind QF p575612</v>
      </c>
      <c r="E913" s="150"/>
      <c r="F913" s="150"/>
      <c r="G913" s="150"/>
      <c r="H913" s="150"/>
      <c r="I913" s="150"/>
      <c r="J913" s="150"/>
      <c r="K913" s="150"/>
      <c r="L913" s="150"/>
      <c r="M913" s="150"/>
      <c r="N913" s="150"/>
      <c r="O913" s="150"/>
      <c r="P913" s="150"/>
      <c r="Q913" s="150"/>
      <c r="R913" s="150"/>
      <c r="S913" s="150"/>
      <c r="T913" s="150"/>
      <c r="U913" s="150"/>
      <c r="V913" s="150"/>
      <c r="W913" s="150"/>
      <c r="X913" s="150"/>
      <c r="Y913" s="150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P913" s="134"/>
      <c r="ER913" s="31" t="str">
        <f t="shared" si="250"/>
        <v xml:space="preserve"> - </v>
      </c>
    </row>
    <row r="914" spans="2:148" hidden="1">
      <c r="C914" s="28" t="str">
        <f t="shared" si="248"/>
        <v>Power County South Wind QF p575614</v>
      </c>
      <c r="E914" s="150"/>
      <c r="F914" s="150"/>
      <c r="G914" s="150"/>
      <c r="H914" s="150"/>
      <c r="I914" s="150"/>
      <c r="J914" s="150"/>
      <c r="K914" s="150"/>
      <c r="L914" s="150"/>
      <c r="M914" s="150"/>
      <c r="N914" s="150"/>
      <c r="O914" s="150"/>
      <c r="P914" s="150"/>
      <c r="Q914" s="150"/>
      <c r="R914" s="150"/>
      <c r="S914" s="150"/>
      <c r="T914" s="150"/>
      <c r="U914" s="150"/>
      <c r="V914" s="150"/>
      <c r="W914" s="150"/>
      <c r="X914" s="150"/>
      <c r="Y914" s="150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P914" s="134"/>
      <c r="ER914" s="31" t="str">
        <f t="shared" si="250"/>
        <v xml:space="preserve"> - </v>
      </c>
    </row>
    <row r="915" spans="2:148" hidden="1">
      <c r="C915" s="28" t="str">
        <f t="shared" si="248"/>
        <v>Roseburg Dillard QF</v>
      </c>
      <c r="E915" s="150"/>
      <c r="F915" s="150"/>
      <c r="G915" s="150"/>
      <c r="H915" s="150"/>
      <c r="I915" s="150"/>
      <c r="J915" s="150"/>
      <c r="K915" s="150"/>
      <c r="L915" s="150"/>
      <c r="M915" s="150"/>
      <c r="N915" s="150"/>
      <c r="O915" s="150"/>
      <c r="P915" s="150"/>
      <c r="Q915" s="150"/>
      <c r="R915" s="150"/>
      <c r="S915" s="150"/>
      <c r="T915" s="150"/>
      <c r="U915" s="150"/>
      <c r="V915" s="150"/>
      <c r="W915" s="150"/>
      <c r="X915" s="150"/>
      <c r="Y915" s="150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P915" s="134"/>
      <c r="ER915" s="31" t="str">
        <f t="shared" si="250"/>
        <v xml:space="preserve"> - </v>
      </c>
    </row>
    <row r="916" spans="2:148" hidden="1">
      <c r="C916" s="28" t="str">
        <f t="shared" si="248"/>
        <v>SF Phosphates p350125 QF</v>
      </c>
      <c r="E916" s="150"/>
      <c r="F916" s="150"/>
      <c r="G916" s="150"/>
      <c r="H916" s="150"/>
      <c r="I916" s="150"/>
      <c r="J916" s="150"/>
      <c r="K916" s="150"/>
      <c r="L916" s="150"/>
      <c r="M916" s="150"/>
      <c r="N916" s="150"/>
      <c r="O916" s="150"/>
      <c r="P916" s="150"/>
      <c r="Q916" s="150"/>
      <c r="R916" s="150"/>
      <c r="S916" s="150"/>
      <c r="T916" s="150"/>
      <c r="U916" s="150"/>
      <c r="V916" s="150"/>
      <c r="W916" s="150"/>
      <c r="X916" s="150"/>
      <c r="Y916" s="150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P916" s="134"/>
      <c r="ER916" s="31" t="str">
        <f t="shared" si="250"/>
        <v>Hide Row</v>
      </c>
    </row>
    <row r="917" spans="2:148" hidden="1">
      <c r="C917" s="28" t="str">
        <f t="shared" si="248"/>
        <v>Spanish Fork Wind 2 p311681 QF</v>
      </c>
      <c r="E917" s="150"/>
      <c r="F917" s="150"/>
      <c r="G917" s="150"/>
      <c r="H917" s="150"/>
      <c r="I917" s="150"/>
      <c r="J917" s="150"/>
      <c r="K917" s="150"/>
      <c r="L917" s="150"/>
      <c r="M917" s="150"/>
      <c r="N917" s="150"/>
      <c r="O917" s="150"/>
      <c r="P917" s="150"/>
      <c r="Q917" s="150"/>
      <c r="R917" s="150"/>
      <c r="S917" s="150"/>
      <c r="T917" s="150"/>
      <c r="U917" s="150"/>
      <c r="V917" s="150"/>
      <c r="W917" s="150"/>
      <c r="X917" s="150"/>
      <c r="Y917" s="150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P917" s="134"/>
      <c r="ER917" s="31" t="str">
        <f t="shared" si="250"/>
        <v xml:space="preserve"> - </v>
      </c>
    </row>
    <row r="918" spans="2:148" hidden="1">
      <c r="C918" s="28" t="str">
        <f t="shared" si="248"/>
        <v>Sunnyside p83997/p59965 QF</v>
      </c>
      <c r="E918" s="150"/>
      <c r="F918" s="150"/>
      <c r="G918" s="150"/>
      <c r="H918" s="150"/>
      <c r="I918" s="150"/>
      <c r="J918" s="150"/>
      <c r="K918" s="150"/>
      <c r="L918" s="150"/>
      <c r="M918" s="150"/>
      <c r="N918" s="150"/>
      <c r="O918" s="150"/>
      <c r="P918" s="150"/>
      <c r="Q918" s="150"/>
      <c r="R918" s="150"/>
      <c r="S918" s="150"/>
      <c r="T918" s="150"/>
      <c r="U918" s="150"/>
      <c r="V918" s="150"/>
      <c r="W918" s="150"/>
      <c r="X918" s="150"/>
      <c r="Y918" s="150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P918" s="134"/>
      <c r="ER918" s="31" t="str">
        <f t="shared" si="250"/>
        <v xml:space="preserve"> - </v>
      </c>
    </row>
    <row r="919" spans="2:148" hidden="1">
      <c r="C919" s="28" t="str">
        <f t="shared" si="248"/>
        <v>Tata Chemicals QF</v>
      </c>
      <c r="E919" s="150"/>
      <c r="F919" s="150"/>
      <c r="G919" s="150"/>
      <c r="H919" s="150"/>
      <c r="I919" s="150"/>
      <c r="J919" s="150"/>
      <c r="K919" s="150"/>
      <c r="L919" s="150"/>
      <c r="M919" s="150"/>
      <c r="N919" s="150"/>
      <c r="O919" s="150"/>
      <c r="P919" s="150"/>
      <c r="Q919" s="150"/>
      <c r="R919" s="150"/>
      <c r="S919" s="150"/>
      <c r="T919" s="150"/>
      <c r="U919" s="150"/>
      <c r="V919" s="150"/>
      <c r="W919" s="150"/>
      <c r="X919" s="150"/>
      <c r="Y919" s="150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P919" s="134"/>
      <c r="ER919" s="31" t="str">
        <f t="shared" si="250"/>
        <v>Hide Row</v>
      </c>
    </row>
    <row r="920" spans="2:148" hidden="1">
      <c r="C920" s="28" t="str">
        <f t="shared" si="248"/>
        <v>Tesoro QF</v>
      </c>
      <c r="E920" s="150"/>
      <c r="F920" s="150"/>
      <c r="G920" s="150"/>
      <c r="H920" s="150"/>
      <c r="I920" s="150"/>
      <c r="J920" s="150"/>
      <c r="K920" s="150"/>
      <c r="L920" s="150"/>
      <c r="M920" s="150"/>
      <c r="N920" s="150"/>
      <c r="O920" s="150"/>
      <c r="P920" s="150"/>
      <c r="Q920" s="150"/>
      <c r="R920" s="150"/>
      <c r="S920" s="150"/>
      <c r="T920" s="150"/>
      <c r="U920" s="150"/>
      <c r="V920" s="150"/>
      <c r="W920" s="150"/>
      <c r="X920" s="150"/>
      <c r="Y920" s="150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P920" s="134"/>
      <c r="ER920" s="31" t="str">
        <f t="shared" si="250"/>
        <v xml:space="preserve"> - </v>
      </c>
    </row>
    <row r="921" spans="2:148" hidden="1">
      <c r="C921" s="28" t="str">
        <f t="shared" si="248"/>
        <v>Threemile Canyon Wind QF p500139</v>
      </c>
      <c r="E921" s="150"/>
      <c r="F921" s="150"/>
      <c r="G921" s="150"/>
      <c r="H921" s="150"/>
      <c r="I921" s="150"/>
      <c r="J921" s="150"/>
      <c r="K921" s="150"/>
      <c r="L921" s="150"/>
      <c r="M921" s="150"/>
      <c r="N921" s="150"/>
      <c r="O921" s="150"/>
      <c r="P921" s="150"/>
      <c r="Q921" s="150"/>
      <c r="R921" s="150"/>
      <c r="S921" s="150"/>
      <c r="T921" s="150"/>
      <c r="U921" s="150"/>
      <c r="V921" s="150"/>
      <c r="W921" s="150"/>
      <c r="X921" s="150"/>
      <c r="Y921" s="150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P921" s="134"/>
      <c r="ER921" s="31" t="str">
        <f t="shared" si="250"/>
        <v xml:space="preserve"> - </v>
      </c>
    </row>
    <row r="922" spans="2:148" hidden="1">
      <c r="C922" s="28" t="str">
        <f t="shared" si="248"/>
        <v>US Magnesium QF</v>
      </c>
      <c r="E922" s="150"/>
      <c r="F922" s="150"/>
      <c r="G922" s="150"/>
      <c r="H922" s="150"/>
      <c r="I922" s="150"/>
      <c r="J922" s="150"/>
      <c r="K922" s="150"/>
      <c r="L922" s="150"/>
      <c r="M922" s="150"/>
      <c r="N922" s="150"/>
      <c r="O922" s="150"/>
      <c r="P922" s="150"/>
      <c r="Q922" s="150"/>
      <c r="R922" s="150"/>
      <c r="S922" s="150"/>
      <c r="T922" s="150"/>
      <c r="U922" s="150"/>
      <c r="V922" s="150"/>
      <c r="W922" s="150"/>
      <c r="X922" s="150"/>
      <c r="Y922" s="150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P922" s="134"/>
      <c r="ER922" s="31" t="str">
        <f t="shared" si="250"/>
        <v>Hide Row</v>
      </c>
    </row>
    <row r="923" spans="2:148" hidden="1">
      <c r="C923" s="28" t="str">
        <f t="shared" si="248"/>
        <v>Utah Pavant Solar I &amp; II QF</v>
      </c>
      <c r="E923" s="150"/>
      <c r="F923" s="150"/>
      <c r="G923" s="150"/>
      <c r="H923" s="150"/>
      <c r="I923" s="150"/>
      <c r="J923" s="150"/>
      <c r="K923" s="150"/>
      <c r="L923" s="150"/>
      <c r="M923" s="150"/>
      <c r="N923" s="150"/>
      <c r="O923" s="150"/>
      <c r="P923" s="150"/>
      <c r="Q923" s="150"/>
      <c r="R923" s="150"/>
      <c r="S923" s="150"/>
      <c r="T923" s="150"/>
      <c r="U923" s="150"/>
      <c r="V923" s="150"/>
      <c r="W923" s="150"/>
      <c r="X923" s="150"/>
      <c r="Y923" s="150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P923" s="134"/>
      <c r="ER923" s="31" t="str">
        <f t="shared" si="250"/>
        <v xml:space="preserve"> - </v>
      </c>
    </row>
    <row r="924" spans="2:148" hidden="1">
      <c r="C924" s="28" t="str">
        <f t="shared" si="248"/>
        <v>Utah Red Hills Solar QF</v>
      </c>
      <c r="E924" s="150"/>
      <c r="F924" s="150"/>
      <c r="G924" s="150"/>
      <c r="H924" s="150"/>
      <c r="I924" s="150"/>
      <c r="J924" s="150"/>
      <c r="K924" s="150"/>
      <c r="L924" s="150"/>
      <c r="M924" s="150"/>
      <c r="N924" s="150"/>
      <c r="O924" s="150"/>
      <c r="P924" s="150"/>
      <c r="Q924" s="150"/>
      <c r="R924" s="150"/>
      <c r="S924" s="150"/>
      <c r="T924" s="150"/>
      <c r="U924" s="150"/>
      <c r="V924" s="150"/>
      <c r="W924" s="150"/>
      <c r="X924" s="150"/>
      <c r="Y924" s="150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P924" s="134"/>
      <c r="ER924" s="31" t="str">
        <f t="shared" si="250"/>
        <v xml:space="preserve"> - </v>
      </c>
    </row>
    <row r="925" spans="2:148" hidden="1">
      <c r="C925" s="28" t="str">
        <f t="shared" si="248"/>
        <v>Utah SunEdison Wind QF Projects</v>
      </c>
      <c r="E925" s="150"/>
      <c r="F925" s="150"/>
      <c r="G925" s="150"/>
      <c r="H925" s="150"/>
      <c r="I925" s="150"/>
      <c r="J925" s="150"/>
      <c r="K925" s="150"/>
      <c r="L925" s="150"/>
      <c r="M925" s="150"/>
      <c r="N925" s="150"/>
      <c r="O925" s="150"/>
      <c r="P925" s="150"/>
      <c r="Q925" s="150"/>
      <c r="R925" s="150"/>
      <c r="S925" s="150"/>
      <c r="T925" s="150"/>
      <c r="U925" s="150"/>
      <c r="V925" s="150"/>
      <c r="W925" s="150"/>
      <c r="X925" s="150"/>
      <c r="Y925" s="150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P925" s="134"/>
      <c r="ER925" s="31" t="str">
        <f t="shared" si="250"/>
        <v xml:space="preserve"> - </v>
      </c>
    </row>
    <row r="926" spans="2:148" hidden="1">
      <c r="C926" s="28" t="str">
        <f t="shared" si="248"/>
        <v>Utah Sch 37 Solar</v>
      </c>
      <c r="E926" s="150"/>
      <c r="F926" s="150"/>
      <c r="G926" s="150"/>
      <c r="H926" s="150"/>
      <c r="I926" s="150"/>
      <c r="J926" s="150"/>
      <c r="K926" s="150"/>
      <c r="L926" s="150"/>
      <c r="M926" s="150"/>
      <c r="N926" s="150"/>
      <c r="O926" s="150"/>
      <c r="P926" s="150"/>
      <c r="Q926" s="150"/>
      <c r="R926" s="150"/>
      <c r="S926" s="150"/>
      <c r="T926" s="150"/>
      <c r="U926" s="150"/>
      <c r="V926" s="150"/>
      <c r="W926" s="150"/>
      <c r="X926" s="150"/>
      <c r="Y926" s="150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P926" s="134"/>
      <c r="ER926" s="31" t="str">
        <f t="shared" si="250"/>
        <v xml:space="preserve"> - </v>
      </c>
    </row>
    <row r="927" spans="2:148" hidden="1">
      <c r="C927" s="28"/>
      <c r="E927" s="150"/>
      <c r="F927" s="150"/>
      <c r="G927" s="150"/>
      <c r="H927" s="150"/>
      <c r="I927" s="150"/>
      <c r="J927" s="150"/>
      <c r="K927" s="150"/>
      <c r="L927" s="150"/>
      <c r="M927" s="150"/>
      <c r="N927" s="150"/>
      <c r="O927" s="150"/>
      <c r="P927" s="150"/>
      <c r="Q927" s="150"/>
      <c r="R927" s="150"/>
      <c r="S927" s="150"/>
      <c r="T927" s="150"/>
      <c r="U927" s="150"/>
      <c r="V927" s="150"/>
      <c r="W927" s="150"/>
      <c r="X927" s="150"/>
      <c r="Y927" s="150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P927" s="134"/>
    </row>
    <row r="928" spans="2:148" hidden="1">
      <c r="B928" s="22" t="str">
        <f>B401</f>
        <v>Mid-Columbia Contracts</v>
      </c>
      <c r="C928" s="28"/>
      <c r="E928" s="150"/>
      <c r="F928" s="150"/>
      <c r="G928" s="150"/>
      <c r="H928" s="150"/>
      <c r="I928" s="150"/>
      <c r="J928" s="150"/>
      <c r="K928" s="150"/>
      <c r="L928" s="150"/>
      <c r="M928" s="150"/>
      <c r="N928" s="150"/>
      <c r="O928" s="150"/>
      <c r="P928" s="150"/>
      <c r="Q928" s="150"/>
      <c r="R928" s="150"/>
      <c r="S928" s="150"/>
      <c r="T928" s="150"/>
      <c r="U928" s="150"/>
      <c r="V928" s="150"/>
      <c r="W928" s="150"/>
      <c r="X928" s="150"/>
      <c r="Y928" s="150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P928" s="134"/>
    </row>
    <row r="929" spans="1:148" hidden="1">
      <c r="C929" s="28" t="str">
        <f>C402</f>
        <v>Douglas - Wells p60828</v>
      </c>
      <c r="E929" s="150"/>
      <c r="F929" s="150"/>
      <c r="G929" s="150"/>
      <c r="H929" s="150"/>
      <c r="I929" s="150"/>
      <c r="J929" s="150"/>
      <c r="K929" s="150"/>
      <c r="L929" s="150"/>
      <c r="M929" s="150"/>
      <c r="N929" s="150"/>
      <c r="O929" s="150"/>
      <c r="P929" s="150"/>
      <c r="Q929" s="150"/>
      <c r="R929" s="150"/>
      <c r="S929" s="150"/>
      <c r="T929" s="150"/>
      <c r="U929" s="150"/>
      <c r="V929" s="150"/>
      <c r="W929" s="150"/>
      <c r="X929" s="150"/>
      <c r="Y929" s="150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P929" s="134"/>
      <c r="ER929" s="31" t="str">
        <f>ER402</f>
        <v xml:space="preserve"> - </v>
      </c>
    </row>
    <row r="930" spans="1:148" hidden="1">
      <c r="C930" s="28" t="str">
        <f>C403</f>
        <v>Grant Reasonable</v>
      </c>
      <c r="E930" s="150"/>
      <c r="F930" s="150"/>
      <c r="G930" s="150"/>
      <c r="H930" s="150"/>
      <c r="I930" s="150"/>
      <c r="J930" s="150"/>
      <c r="K930" s="150"/>
      <c r="L930" s="150"/>
      <c r="M930" s="150"/>
      <c r="N930" s="150"/>
      <c r="O930" s="150"/>
      <c r="P930" s="150"/>
      <c r="Q930" s="150"/>
      <c r="R930" s="150"/>
      <c r="S930" s="150"/>
      <c r="T930" s="150"/>
      <c r="U930" s="150"/>
      <c r="V930" s="150"/>
      <c r="W930" s="150"/>
      <c r="X930" s="150"/>
      <c r="Y930" s="150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P930" s="134"/>
      <c r="ER930" s="31" t="str">
        <f>ER403</f>
        <v xml:space="preserve"> - </v>
      </c>
    </row>
    <row r="931" spans="1:148" hidden="1">
      <c r="C931" s="28" t="str">
        <f>C404</f>
        <v>Grant Surplus p258951</v>
      </c>
      <c r="E931" s="150"/>
      <c r="F931" s="150"/>
      <c r="G931" s="150"/>
      <c r="H931" s="150"/>
      <c r="I931" s="150"/>
      <c r="J931" s="150"/>
      <c r="K931" s="150"/>
      <c r="L931" s="150"/>
      <c r="M931" s="150"/>
      <c r="N931" s="150"/>
      <c r="O931" s="150"/>
      <c r="P931" s="150"/>
      <c r="Q931" s="150"/>
      <c r="R931" s="150"/>
      <c r="S931" s="150"/>
      <c r="T931" s="150"/>
      <c r="U931" s="150"/>
      <c r="V931" s="150"/>
      <c r="W931" s="150"/>
      <c r="X931" s="150"/>
      <c r="Y931" s="150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P931" s="134"/>
      <c r="ER931" s="31" t="str">
        <f>ER404</f>
        <v xml:space="preserve"> - </v>
      </c>
    </row>
    <row r="932" spans="1:148" hidden="1">
      <c r="C932" s="28" t="str">
        <f>C405</f>
        <v>Grant - Wanapum p60825</v>
      </c>
      <c r="E932" s="150"/>
      <c r="F932" s="150"/>
      <c r="G932" s="150"/>
      <c r="H932" s="150"/>
      <c r="I932" s="150"/>
      <c r="J932" s="150"/>
      <c r="K932" s="150"/>
      <c r="L932" s="150"/>
      <c r="M932" s="150"/>
      <c r="N932" s="150"/>
      <c r="O932" s="150"/>
      <c r="P932" s="150"/>
      <c r="Q932" s="150"/>
      <c r="R932" s="150"/>
      <c r="S932" s="150"/>
      <c r="T932" s="150"/>
      <c r="U932" s="150"/>
      <c r="V932" s="150"/>
      <c r="W932" s="150"/>
      <c r="X932" s="150"/>
      <c r="Y932" s="150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P932" s="134"/>
      <c r="ER932" s="31" t="str">
        <f>ER405</f>
        <v xml:space="preserve"> - </v>
      </c>
    </row>
    <row r="933" spans="1:148" hidden="1">
      <c r="C933" s="28"/>
      <c r="E933" s="150"/>
      <c r="F933" s="150"/>
      <c r="G933" s="150"/>
      <c r="H933" s="150"/>
      <c r="I933" s="150"/>
      <c r="J933" s="150"/>
      <c r="K933" s="150"/>
      <c r="L933" s="150"/>
      <c r="M933" s="150"/>
      <c r="N933" s="150"/>
      <c r="O933" s="150"/>
      <c r="P933" s="150"/>
      <c r="Q933" s="150"/>
      <c r="R933" s="150"/>
      <c r="S933" s="150"/>
      <c r="T933" s="150"/>
      <c r="U933" s="150"/>
      <c r="V933" s="150"/>
      <c r="W933" s="150"/>
      <c r="X933" s="150"/>
      <c r="Y933" s="150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P933" s="134"/>
    </row>
    <row r="934" spans="1:148" hidden="1">
      <c r="C934" s="28"/>
      <c r="E934" s="150"/>
      <c r="F934" s="150"/>
      <c r="G934" s="150"/>
      <c r="H934" s="150"/>
      <c r="I934" s="150"/>
      <c r="J934" s="150"/>
      <c r="K934" s="150"/>
      <c r="L934" s="150"/>
      <c r="M934" s="150"/>
      <c r="N934" s="150"/>
      <c r="O934" s="150"/>
      <c r="P934" s="150"/>
      <c r="Q934" s="150"/>
      <c r="R934" s="150"/>
      <c r="S934" s="150"/>
      <c r="T934" s="150"/>
      <c r="U934" s="150"/>
      <c r="V934" s="150"/>
      <c r="W934" s="150"/>
      <c r="X934" s="150"/>
      <c r="Y934" s="150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P934" s="134"/>
    </row>
    <row r="935" spans="1:148" hidden="1">
      <c r="A935" s="8"/>
      <c r="B935" s="58" t="s">
        <v>306</v>
      </c>
      <c r="C935" s="28"/>
      <c r="E935" s="150"/>
      <c r="F935" s="150"/>
      <c r="G935" s="150"/>
      <c r="H935" s="150"/>
      <c r="I935" s="150"/>
      <c r="J935" s="150"/>
      <c r="K935" s="150"/>
      <c r="L935" s="150"/>
      <c r="M935" s="150"/>
      <c r="N935" s="150"/>
      <c r="O935" s="150"/>
      <c r="P935" s="150"/>
      <c r="Q935" s="150"/>
      <c r="R935" s="150"/>
      <c r="S935" s="150"/>
      <c r="T935" s="150"/>
      <c r="U935" s="150"/>
      <c r="V935" s="150"/>
      <c r="W935" s="150"/>
      <c r="X935" s="150"/>
      <c r="Y935" s="150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P935" s="134"/>
    </row>
    <row r="936" spans="1:148" hidden="1">
      <c r="A936" s="8"/>
      <c r="B936" s="58"/>
      <c r="C936" s="28" t="str">
        <f t="shared" ref="C936:C942" si="251">C427</f>
        <v>COB</v>
      </c>
      <c r="E936" s="150"/>
      <c r="F936" s="150"/>
      <c r="G936" s="150"/>
      <c r="H936" s="150"/>
      <c r="I936" s="150"/>
      <c r="J936" s="150"/>
      <c r="K936" s="150"/>
      <c r="L936" s="150"/>
      <c r="M936" s="150"/>
      <c r="N936" s="150"/>
      <c r="O936" s="150"/>
      <c r="P936" s="150"/>
      <c r="Q936" s="150"/>
      <c r="R936" s="150"/>
      <c r="S936" s="150"/>
      <c r="T936" s="150"/>
      <c r="U936" s="150"/>
      <c r="V936" s="150"/>
      <c r="W936" s="150"/>
      <c r="X936" s="150"/>
      <c r="Y936" s="150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P936" s="134"/>
      <c r="ER936" s="31" t="str">
        <f t="shared" ref="ER936:ER941" si="252">ER427</f>
        <v>Hide Row</v>
      </c>
    </row>
    <row r="937" spans="1:148" s="58" customFormat="1" hidden="1">
      <c r="A937" s="8"/>
      <c r="C937" s="28" t="str">
        <f t="shared" si="251"/>
        <v>Four Corners</v>
      </c>
      <c r="D937" s="22"/>
      <c r="E937" s="150"/>
      <c r="F937" s="150"/>
      <c r="G937" s="150"/>
      <c r="H937" s="150"/>
      <c r="I937" s="150"/>
      <c r="J937" s="150"/>
      <c r="K937" s="150"/>
      <c r="L937" s="150"/>
      <c r="M937" s="150"/>
      <c r="N937" s="150"/>
      <c r="O937" s="150"/>
      <c r="P937" s="150"/>
      <c r="Q937" s="150"/>
      <c r="R937" s="150"/>
      <c r="S937" s="150"/>
      <c r="T937" s="150"/>
      <c r="U937" s="150"/>
      <c r="V937" s="150"/>
      <c r="W937" s="150"/>
      <c r="X937" s="150"/>
      <c r="Y937" s="150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G937" s="134"/>
      <c r="EH937" s="22"/>
      <c r="EI937" s="22"/>
      <c r="EJ937" s="22"/>
      <c r="EK937" s="22"/>
      <c r="EL937" s="22"/>
      <c r="EM937" s="22"/>
      <c r="EN937" s="22"/>
      <c r="EO937" s="22"/>
      <c r="EP937" s="134"/>
      <c r="EQ937" s="22"/>
      <c r="ER937" s="31" t="str">
        <f t="shared" si="252"/>
        <v>Hide Row</v>
      </c>
    </row>
    <row r="938" spans="1:148" s="58" customFormat="1" hidden="1">
      <c r="A938" s="8"/>
      <c r="C938" s="28" t="str">
        <f t="shared" si="251"/>
        <v>Mid Columbia</v>
      </c>
      <c r="D938" s="22"/>
      <c r="E938" s="150"/>
      <c r="F938" s="150"/>
      <c r="G938" s="150"/>
      <c r="H938" s="150"/>
      <c r="I938" s="150"/>
      <c r="J938" s="150"/>
      <c r="K938" s="150"/>
      <c r="L938" s="150"/>
      <c r="M938" s="150"/>
      <c r="N938" s="150"/>
      <c r="O938" s="150"/>
      <c r="P938" s="150"/>
      <c r="Q938" s="150"/>
      <c r="R938" s="150"/>
      <c r="S938" s="150"/>
      <c r="T938" s="150"/>
      <c r="U938" s="150"/>
      <c r="V938" s="150"/>
      <c r="W938" s="150"/>
      <c r="X938" s="150"/>
      <c r="Y938" s="150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G938" s="134"/>
      <c r="EH938" s="22"/>
      <c r="EI938" s="22"/>
      <c r="EJ938" s="22"/>
      <c r="EK938" s="22"/>
      <c r="EL938" s="22"/>
      <c r="EM938" s="22"/>
      <c r="EN938" s="22"/>
      <c r="EO938" s="22"/>
      <c r="EP938" s="134"/>
      <c r="EQ938" s="22"/>
      <c r="ER938" s="31" t="str">
        <f t="shared" si="252"/>
        <v xml:space="preserve"> - </v>
      </c>
    </row>
    <row r="939" spans="1:148" s="58" customFormat="1" hidden="1">
      <c r="A939" s="8"/>
      <c r="C939" s="28" t="str">
        <f t="shared" si="251"/>
        <v>Mona</v>
      </c>
      <c r="D939" s="22"/>
      <c r="E939" s="150"/>
      <c r="F939" s="150"/>
      <c r="G939" s="150"/>
      <c r="H939" s="150"/>
      <c r="I939" s="150"/>
      <c r="J939" s="150"/>
      <c r="K939" s="150"/>
      <c r="L939" s="150"/>
      <c r="M939" s="150"/>
      <c r="N939" s="150"/>
      <c r="O939" s="150"/>
      <c r="P939" s="150"/>
      <c r="Q939" s="150"/>
      <c r="R939" s="150"/>
      <c r="S939" s="150"/>
      <c r="T939" s="150"/>
      <c r="U939" s="150"/>
      <c r="V939" s="150"/>
      <c r="W939" s="150"/>
      <c r="X939" s="150"/>
      <c r="Y939" s="150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G939" s="134"/>
      <c r="EH939" s="22"/>
      <c r="EI939" s="22"/>
      <c r="EJ939" s="22"/>
      <c r="EK939" s="22"/>
      <c r="EL939" s="22"/>
      <c r="EM939" s="22"/>
      <c r="EN939" s="22"/>
      <c r="EO939" s="22"/>
      <c r="EP939" s="134"/>
      <c r="EQ939" s="22"/>
      <c r="ER939" s="31" t="str">
        <f t="shared" si="252"/>
        <v>Hide Row</v>
      </c>
    </row>
    <row r="940" spans="1:148" s="58" customFormat="1" hidden="1">
      <c r="A940" s="8"/>
      <c r="C940" s="28" t="str">
        <f t="shared" si="251"/>
        <v>Palo Verde</v>
      </c>
      <c r="D940" s="22"/>
      <c r="E940" s="150"/>
      <c r="F940" s="150"/>
      <c r="G940" s="150"/>
      <c r="H940" s="150"/>
      <c r="I940" s="150"/>
      <c r="J940" s="150"/>
      <c r="K940" s="150"/>
      <c r="L940" s="150"/>
      <c r="M940" s="150"/>
      <c r="N940" s="150"/>
      <c r="O940" s="150"/>
      <c r="P940" s="150"/>
      <c r="Q940" s="150"/>
      <c r="R940" s="150"/>
      <c r="S940" s="150"/>
      <c r="T940" s="150"/>
      <c r="U940" s="150"/>
      <c r="V940" s="150"/>
      <c r="W940" s="150"/>
      <c r="X940" s="150"/>
      <c r="Y940" s="150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G940" s="134"/>
      <c r="EH940" s="22"/>
      <c r="EI940" s="22"/>
      <c r="EJ940" s="22"/>
      <c r="EK940" s="22"/>
      <c r="EL940" s="22"/>
      <c r="EM940" s="22"/>
      <c r="EN940" s="22"/>
      <c r="EO940" s="22"/>
      <c r="EP940" s="134"/>
      <c r="EQ940" s="22"/>
      <c r="ER940" s="31" t="str">
        <f t="shared" si="252"/>
        <v xml:space="preserve"> - </v>
      </c>
    </row>
    <row r="941" spans="1:148" s="58" customFormat="1" hidden="1">
      <c r="A941" s="8"/>
      <c r="C941" s="28" t="str">
        <f t="shared" si="251"/>
        <v>SP15</v>
      </c>
      <c r="D941" s="22"/>
      <c r="E941" s="150"/>
      <c r="F941" s="150"/>
      <c r="G941" s="150"/>
      <c r="H941" s="150"/>
      <c r="I941" s="150"/>
      <c r="J941" s="150"/>
      <c r="K941" s="150"/>
      <c r="L941" s="150"/>
      <c r="M941" s="150"/>
      <c r="N941" s="150"/>
      <c r="O941" s="150"/>
      <c r="P941" s="150"/>
      <c r="Q941" s="150"/>
      <c r="R941" s="150"/>
      <c r="S941" s="150"/>
      <c r="T941" s="150"/>
      <c r="U941" s="150"/>
      <c r="V941" s="150"/>
      <c r="W941" s="150"/>
      <c r="X941" s="150"/>
      <c r="Y941" s="150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G941" s="134"/>
      <c r="EH941" s="22"/>
      <c r="EI941" s="22"/>
      <c r="EJ941" s="22"/>
      <c r="EK941" s="22"/>
      <c r="EL941" s="22"/>
      <c r="EM941" s="22"/>
      <c r="EN941" s="22"/>
      <c r="EO941" s="22"/>
      <c r="EP941" s="134"/>
      <c r="EQ941" s="22"/>
      <c r="ER941" s="31" t="str">
        <f t="shared" si="252"/>
        <v>Hide Row</v>
      </c>
    </row>
    <row r="942" spans="1:148" s="58" customFormat="1" hidden="1">
      <c r="A942" s="8"/>
      <c r="C942" s="28" t="str">
        <f t="shared" si="251"/>
        <v>STF Index Trades</v>
      </c>
      <c r="D942" s="22"/>
      <c r="E942" s="150"/>
      <c r="F942" s="150"/>
      <c r="G942" s="150"/>
      <c r="H942" s="150"/>
      <c r="I942" s="150"/>
      <c r="J942" s="150"/>
      <c r="K942" s="150"/>
      <c r="L942" s="150"/>
      <c r="M942" s="150"/>
      <c r="N942" s="150"/>
      <c r="O942" s="150"/>
      <c r="P942" s="150"/>
      <c r="Q942" s="150"/>
      <c r="R942" s="150"/>
      <c r="S942" s="150"/>
      <c r="T942" s="150"/>
      <c r="U942" s="150"/>
      <c r="V942" s="150"/>
      <c r="W942" s="150"/>
      <c r="X942" s="150"/>
      <c r="Y942" s="150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G942" s="134"/>
      <c r="EH942" s="22"/>
      <c r="EI942" s="22"/>
      <c r="EJ942" s="22"/>
      <c r="EK942" s="22"/>
      <c r="EL942" s="22"/>
      <c r="EM942" s="22"/>
      <c r="EN942" s="22"/>
      <c r="EO942" s="22"/>
      <c r="EP942" s="134"/>
      <c r="EQ942" s="22"/>
      <c r="ER942" s="57"/>
    </row>
    <row r="943" spans="1:148" s="58" customFormat="1" hidden="1">
      <c r="A943" s="8"/>
      <c r="B943" s="58" t="str">
        <f>B168</f>
        <v>Total Short Term Firm Purchases</v>
      </c>
      <c r="C943" s="28"/>
      <c r="D943" s="22"/>
      <c r="E943" s="150"/>
      <c r="F943" s="150"/>
      <c r="G943" s="150"/>
      <c r="H943" s="150"/>
      <c r="I943" s="150"/>
      <c r="J943" s="150"/>
      <c r="K943" s="150"/>
      <c r="L943" s="150"/>
      <c r="M943" s="150"/>
      <c r="N943" s="150"/>
      <c r="O943" s="150"/>
      <c r="P943" s="150"/>
      <c r="Q943" s="150"/>
      <c r="R943" s="150"/>
      <c r="S943" s="150"/>
      <c r="T943" s="150"/>
      <c r="U943" s="150"/>
      <c r="V943" s="150"/>
      <c r="W943" s="150"/>
      <c r="X943" s="150"/>
      <c r="Y943" s="150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G943" s="134"/>
      <c r="EH943" s="22"/>
      <c r="EI943" s="22"/>
      <c r="EJ943" s="22"/>
      <c r="EK943" s="22"/>
      <c r="EL943" s="22"/>
      <c r="EM943" s="22"/>
      <c r="EN943" s="22"/>
      <c r="EO943" s="22"/>
      <c r="EP943" s="134"/>
      <c r="EQ943" s="22"/>
      <c r="ER943" s="57"/>
    </row>
    <row r="944" spans="1:148" s="58" customFormat="1" hidden="1">
      <c r="A944" s="8"/>
      <c r="C944" s="28"/>
      <c r="D944" s="22"/>
      <c r="E944" s="150"/>
      <c r="F944" s="150"/>
      <c r="G944" s="150"/>
      <c r="H944" s="150"/>
      <c r="I944" s="150"/>
      <c r="J944" s="150"/>
      <c r="K944" s="150"/>
      <c r="L944" s="150"/>
      <c r="M944" s="150"/>
      <c r="N944" s="150"/>
      <c r="O944" s="150"/>
      <c r="P944" s="150"/>
      <c r="Q944" s="150"/>
      <c r="R944" s="150"/>
      <c r="S944" s="150"/>
      <c r="T944" s="150"/>
      <c r="U944" s="150"/>
      <c r="V944" s="150"/>
      <c r="W944" s="150"/>
      <c r="X944" s="150"/>
      <c r="Y944" s="150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G944" s="134"/>
      <c r="EH944" s="22"/>
      <c r="EI944" s="22"/>
      <c r="EJ944" s="22"/>
      <c r="EK944" s="22"/>
      <c r="EL944" s="22"/>
      <c r="EM944" s="22"/>
      <c r="EN944" s="22"/>
      <c r="EO944" s="22"/>
      <c r="EP944" s="134"/>
      <c r="EQ944" s="22"/>
      <c r="ER944" s="57"/>
    </row>
    <row r="945" spans="1:148" s="58" customFormat="1" hidden="1">
      <c r="A945" s="8"/>
      <c r="B945" s="58" t="s">
        <v>317</v>
      </c>
      <c r="C945" s="28"/>
      <c r="D945" s="22"/>
      <c r="E945" s="150"/>
      <c r="F945" s="150"/>
      <c r="G945" s="150"/>
      <c r="H945" s="150"/>
      <c r="I945" s="150"/>
      <c r="J945" s="150"/>
      <c r="K945" s="150"/>
      <c r="L945" s="150"/>
      <c r="M945" s="150"/>
      <c r="N945" s="150"/>
      <c r="O945" s="150"/>
      <c r="P945" s="150"/>
      <c r="Q945" s="150"/>
      <c r="R945" s="150"/>
      <c r="S945" s="150"/>
      <c r="T945" s="150"/>
      <c r="U945" s="150"/>
      <c r="V945" s="150"/>
      <c r="W945" s="150"/>
      <c r="X945" s="150"/>
      <c r="Y945" s="150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G945" s="134"/>
      <c r="EH945" s="22"/>
      <c r="EI945" s="22"/>
      <c r="EJ945" s="22"/>
      <c r="EK945" s="22"/>
      <c r="EL945" s="22"/>
      <c r="EM945" s="22"/>
      <c r="EN945" s="22"/>
      <c r="EO945" s="22"/>
      <c r="EP945" s="134"/>
      <c r="EQ945" s="22"/>
      <c r="ER945" s="57"/>
    </row>
    <row r="946" spans="1:148" s="58" customFormat="1" hidden="1">
      <c r="A946" s="8"/>
      <c r="C946" s="28" t="str">
        <f t="shared" ref="C946:C952" si="253">C438</f>
        <v>COB</v>
      </c>
      <c r="D946" s="22"/>
      <c r="E946" s="150"/>
      <c r="F946" s="150"/>
      <c r="G946" s="150"/>
      <c r="H946" s="150"/>
      <c r="I946" s="150"/>
      <c r="J946" s="150"/>
      <c r="K946" s="150"/>
      <c r="L946" s="150"/>
      <c r="M946" s="150"/>
      <c r="N946" s="150"/>
      <c r="O946" s="150"/>
      <c r="P946" s="150"/>
      <c r="Q946" s="150"/>
      <c r="R946" s="150"/>
      <c r="S946" s="150"/>
      <c r="T946" s="150"/>
      <c r="U946" s="150"/>
      <c r="V946" s="150"/>
      <c r="W946" s="150"/>
      <c r="X946" s="150"/>
      <c r="Y946" s="150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G946" s="134"/>
      <c r="EH946" s="22"/>
      <c r="EI946" s="22"/>
      <c r="EJ946" s="22"/>
      <c r="EK946" s="22"/>
      <c r="EL946" s="22"/>
      <c r="EM946" s="22"/>
      <c r="EN946" s="22"/>
      <c r="EO946" s="22"/>
      <c r="EP946" s="134"/>
      <c r="EQ946" s="22"/>
      <c r="ER946" s="31" t="str">
        <f t="shared" ref="ER946:ER951" si="254">ER438</f>
        <v xml:space="preserve"> - </v>
      </c>
    </row>
    <row r="947" spans="1:148" s="58" customFormat="1" hidden="1">
      <c r="A947" s="8"/>
      <c r="C947" s="28" t="str">
        <f t="shared" si="253"/>
        <v>Four Corners</v>
      </c>
      <c r="D947" s="22"/>
      <c r="E947" s="150"/>
      <c r="F947" s="150"/>
      <c r="G947" s="150"/>
      <c r="H947" s="150"/>
      <c r="I947" s="150"/>
      <c r="J947" s="150"/>
      <c r="K947" s="150"/>
      <c r="L947" s="150"/>
      <c r="M947" s="150"/>
      <c r="N947" s="150"/>
      <c r="O947" s="150"/>
      <c r="P947" s="150"/>
      <c r="Q947" s="150"/>
      <c r="R947" s="150"/>
      <c r="S947" s="150"/>
      <c r="T947" s="150"/>
      <c r="U947" s="150"/>
      <c r="V947" s="150"/>
      <c r="W947" s="150"/>
      <c r="X947" s="150"/>
      <c r="Y947" s="150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G947" s="134"/>
      <c r="EP947" s="134"/>
      <c r="ER947" s="31" t="str">
        <f t="shared" si="254"/>
        <v xml:space="preserve"> - </v>
      </c>
    </row>
    <row r="948" spans="1:148" s="58" customFormat="1" hidden="1">
      <c r="A948" s="8"/>
      <c r="C948" s="28" t="str">
        <f t="shared" si="253"/>
        <v>Mid Columbia</v>
      </c>
      <c r="D948" s="22"/>
      <c r="E948" s="150"/>
      <c r="F948" s="150"/>
      <c r="G948" s="150"/>
      <c r="H948" s="150"/>
      <c r="I948" s="150"/>
      <c r="J948" s="150"/>
      <c r="K948" s="150"/>
      <c r="L948" s="150"/>
      <c r="M948" s="150"/>
      <c r="N948" s="150"/>
      <c r="O948" s="150"/>
      <c r="P948" s="150"/>
      <c r="Q948" s="150"/>
      <c r="R948" s="150"/>
      <c r="S948" s="150"/>
      <c r="T948" s="150"/>
      <c r="U948" s="150"/>
      <c r="V948" s="150"/>
      <c r="W948" s="150"/>
      <c r="X948" s="150"/>
      <c r="Y948" s="150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G948" s="134"/>
      <c r="EP948" s="134"/>
      <c r="ER948" s="31" t="str">
        <f t="shared" si="254"/>
        <v xml:space="preserve"> - </v>
      </c>
    </row>
    <row r="949" spans="1:148" s="58" customFormat="1" hidden="1">
      <c r="A949" s="8"/>
      <c r="C949" s="28" t="str">
        <f t="shared" si="253"/>
        <v>Mona</v>
      </c>
      <c r="D949" s="22"/>
      <c r="E949" s="150"/>
      <c r="F949" s="150"/>
      <c r="G949" s="150"/>
      <c r="H949" s="150"/>
      <c r="I949" s="150"/>
      <c r="J949" s="150"/>
      <c r="K949" s="150"/>
      <c r="L949" s="150"/>
      <c r="M949" s="150"/>
      <c r="N949" s="150"/>
      <c r="O949" s="150"/>
      <c r="P949" s="150"/>
      <c r="Q949" s="150"/>
      <c r="R949" s="150"/>
      <c r="S949" s="150"/>
      <c r="T949" s="150"/>
      <c r="U949" s="150"/>
      <c r="V949" s="150"/>
      <c r="W949" s="150"/>
      <c r="X949" s="150"/>
      <c r="Y949" s="150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G949" s="134"/>
      <c r="EP949" s="134"/>
      <c r="ER949" s="31" t="str">
        <f t="shared" si="254"/>
        <v xml:space="preserve"> - </v>
      </c>
    </row>
    <row r="950" spans="1:148" s="58" customFormat="1" hidden="1">
      <c r="A950" s="8"/>
      <c r="C950" s="28" t="str">
        <f t="shared" si="253"/>
        <v>Palo Verde</v>
      </c>
      <c r="D950" s="22"/>
      <c r="E950" s="150"/>
      <c r="F950" s="150"/>
      <c r="G950" s="150"/>
      <c r="H950" s="150"/>
      <c r="I950" s="150"/>
      <c r="J950" s="150"/>
      <c r="K950" s="150"/>
      <c r="L950" s="150"/>
      <c r="M950" s="150"/>
      <c r="N950" s="150"/>
      <c r="O950" s="150"/>
      <c r="P950" s="150"/>
      <c r="Q950" s="150"/>
      <c r="R950" s="150"/>
      <c r="S950" s="150"/>
      <c r="T950" s="150"/>
      <c r="U950" s="150"/>
      <c r="V950" s="150"/>
      <c r="W950" s="150"/>
      <c r="X950" s="150"/>
      <c r="Y950" s="150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G950" s="134"/>
      <c r="EP950" s="134"/>
      <c r="ER950" s="31" t="str">
        <f t="shared" si="254"/>
        <v xml:space="preserve"> - </v>
      </c>
    </row>
    <row r="951" spans="1:148" s="58" customFormat="1" hidden="1">
      <c r="A951" s="8"/>
      <c r="C951" s="28" t="str">
        <f t="shared" si="253"/>
        <v>SP15</v>
      </c>
      <c r="D951" s="22"/>
      <c r="E951" s="150"/>
      <c r="F951" s="150"/>
      <c r="G951" s="150"/>
      <c r="H951" s="150"/>
      <c r="I951" s="150"/>
      <c r="J951" s="150"/>
      <c r="K951" s="150"/>
      <c r="L951" s="150"/>
      <c r="M951" s="150"/>
      <c r="N951" s="150"/>
      <c r="O951" s="150"/>
      <c r="P951" s="150"/>
      <c r="Q951" s="150"/>
      <c r="R951" s="150"/>
      <c r="S951" s="150"/>
      <c r="T951" s="150"/>
      <c r="U951" s="150"/>
      <c r="V951" s="150"/>
      <c r="W951" s="150"/>
      <c r="X951" s="150"/>
      <c r="Y951" s="150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G951" s="134"/>
      <c r="EP951" s="134"/>
      <c r="ER951" s="31" t="str">
        <f t="shared" si="254"/>
        <v>Hide Row</v>
      </c>
    </row>
    <row r="952" spans="1:148" s="58" customFormat="1" hidden="1">
      <c r="A952" s="8"/>
      <c r="C952" s="28" t="str">
        <f t="shared" si="253"/>
        <v>Emergency Purchases</v>
      </c>
      <c r="D952" s="22"/>
      <c r="E952" s="150"/>
      <c r="F952" s="150"/>
      <c r="G952" s="150"/>
      <c r="H952" s="150"/>
      <c r="I952" s="150"/>
      <c r="J952" s="150"/>
      <c r="K952" s="150"/>
      <c r="L952" s="150"/>
      <c r="M952" s="150"/>
      <c r="N952" s="150"/>
      <c r="O952" s="150"/>
      <c r="P952" s="150"/>
      <c r="Q952" s="150"/>
      <c r="R952" s="150"/>
      <c r="S952" s="150"/>
      <c r="T952" s="150"/>
      <c r="U952" s="150"/>
      <c r="V952" s="150"/>
      <c r="W952" s="150"/>
      <c r="X952" s="150"/>
      <c r="Y952" s="150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G952" s="134"/>
      <c r="EP952" s="134"/>
      <c r="ER952" s="57"/>
    </row>
    <row r="953" spans="1:148" s="58" customFormat="1" hidden="1">
      <c r="A953" s="8"/>
      <c r="B953" s="58" t="str">
        <f>B180</f>
        <v>Total System Balancing Purchases</v>
      </c>
      <c r="C953" s="28"/>
      <c r="D953" s="22"/>
      <c r="E953" s="150"/>
      <c r="F953" s="150"/>
      <c r="G953" s="150"/>
      <c r="H953" s="150"/>
      <c r="I953" s="150"/>
      <c r="J953" s="150"/>
      <c r="K953" s="150"/>
      <c r="L953" s="150"/>
      <c r="M953" s="150"/>
      <c r="N953" s="150"/>
      <c r="O953" s="150"/>
      <c r="P953" s="150"/>
      <c r="Q953" s="150"/>
      <c r="R953" s="150"/>
      <c r="S953" s="150"/>
      <c r="T953" s="150"/>
      <c r="U953" s="150"/>
      <c r="V953" s="150"/>
      <c r="W953" s="150"/>
      <c r="X953" s="150"/>
      <c r="Y953" s="150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G953" s="134"/>
      <c r="EP953" s="134"/>
      <c r="ER953" s="57"/>
    </row>
    <row r="954" spans="1:148" s="58" customFormat="1">
      <c r="A954" s="2"/>
      <c r="B954" s="22"/>
      <c r="C954" s="23"/>
      <c r="D954" s="22"/>
      <c r="E954" s="150"/>
      <c r="F954" s="150"/>
      <c r="G954" s="150"/>
      <c r="H954" s="150"/>
      <c r="I954" s="150"/>
      <c r="J954" s="150"/>
      <c r="K954" s="150"/>
      <c r="L954" s="150"/>
      <c r="M954" s="150"/>
      <c r="N954" s="150"/>
      <c r="O954" s="150"/>
      <c r="P954" s="150"/>
      <c r="Q954" s="150"/>
      <c r="R954" s="150"/>
      <c r="S954" s="150"/>
      <c r="T954" s="150"/>
      <c r="U954" s="150"/>
      <c r="V954" s="150"/>
      <c r="W954" s="150"/>
      <c r="X954" s="150"/>
      <c r="Y954" s="150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G954" s="134"/>
      <c r="EP954" s="134"/>
      <c r="ER954" s="57"/>
    </row>
    <row r="955" spans="1:148" s="58" customFormat="1" ht="15.75">
      <c r="A955" s="17" t="s">
        <v>554</v>
      </c>
      <c r="B955" s="22"/>
      <c r="C955" s="23"/>
      <c r="D955" s="22"/>
      <c r="E955" s="150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50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50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50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50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50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50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50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50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50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G955" s="134"/>
      <c r="EP955" s="134"/>
      <c r="ER955" s="57"/>
    </row>
    <row r="956" spans="1:148" hidden="1">
      <c r="C956" s="23" t="str">
        <f>C486</f>
        <v>Blundell</v>
      </c>
      <c r="E956" s="150"/>
      <c r="F956" s="150"/>
      <c r="G956" s="150"/>
      <c r="H956" s="150"/>
      <c r="I956" s="150"/>
      <c r="J956" s="150"/>
      <c r="K956" s="150"/>
      <c r="L956" s="150"/>
      <c r="M956" s="150"/>
      <c r="N956" s="150"/>
      <c r="O956" s="150"/>
      <c r="P956" s="150"/>
      <c r="Q956" s="150"/>
      <c r="R956" s="150"/>
      <c r="S956" s="150"/>
      <c r="T956" s="150"/>
      <c r="U956" s="150"/>
      <c r="V956" s="150"/>
      <c r="W956" s="150"/>
      <c r="X956" s="150"/>
      <c r="Y956" s="150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H956" s="58"/>
      <c r="EI956" s="58"/>
      <c r="EJ956" s="58"/>
      <c r="EK956" s="58"/>
      <c r="EL956" s="58"/>
      <c r="EM956" s="58"/>
      <c r="EN956" s="58"/>
      <c r="EO956" s="58"/>
      <c r="EP956" s="134"/>
      <c r="EQ956" s="58"/>
      <c r="ER956" s="31" t="str">
        <f>ER486</f>
        <v xml:space="preserve"> - </v>
      </c>
    </row>
    <row r="957" spans="1:148" hidden="1">
      <c r="E957" s="150"/>
      <c r="F957" s="150"/>
      <c r="G957" s="150"/>
      <c r="H957" s="150"/>
      <c r="I957" s="150"/>
      <c r="J957" s="150"/>
      <c r="K957" s="150"/>
      <c r="L957" s="150"/>
      <c r="M957" s="150"/>
      <c r="N957" s="150"/>
      <c r="O957" s="150"/>
      <c r="P957" s="150"/>
      <c r="Q957" s="150"/>
      <c r="R957" s="150"/>
      <c r="S957" s="150"/>
      <c r="T957" s="150"/>
      <c r="U957" s="150"/>
      <c r="V957" s="150"/>
      <c r="W957" s="150"/>
      <c r="X957" s="150"/>
      <c r="Y957" s="150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H957" s="58"/>
      <c r="EI957" s="58"/>
      <c r="EJ957" s="58"/>
      <c r="EK957" s="58"/>
      <c r="EL957" s="58"/>
      <c r="EM957" s="58"/>
      <c r="EN957" s="58"/>
      <c r="EO957" s="58"/>
      <c r="EP957" s="134"/>
      <c r="EQ957" s="58"/>
    </row>
    <row r="958" spans="1:148" hidden="1">
      <c r="C958" s="23" t="str">
        <f t="shared" ref="C958:C968" si="255">C451</f>
        <v>Carbon</v>
      </c>
      <c r="E958" s="150">
        <f t="shared" ref="E958:BP961" si="256">IF(E451=0,0,E192/E451)</f>
        <v>0</v>
      </c>
      <c r="F958" s="150">
        <f t="shared" si="256"/>
        <v>0</v>
      </c>
      <c r="G958" s="150">
        <f t="shared" si="256"/>
        <v>0</v>
      </c>
      <c r="H958" s="150">
        <f t="shared" si="256"/>
        <v>0</v>
      </c>
      <c r="I958" s="150">
        <f t="shared" si="256"/>
        <v>0</v>
      </c>
      <c r="J958" s="150">
        <f t="shared" si="256"/>
        <v>0</v>
      </c>
      <c r="K958" s="150">
        <f t="shared" si="256"/>
        <v>0</v>
      </c>
      <c r="L958" s="150">
        <f t="shared" si="256"/>
        <v>0</v>
      </c>
      <c r="M958" s="150">
        <f t="shared" si="256"/>
        <v>0</v>
      </c>
      <c r="N958" s="150">
        <f t="shared" si="256"/>
        <v>0</v>
      </c>
      <c r="O958" s="150">
        <f t="shared" si="256"/>
        <v>0</v>
      </c>
      <c r="P958" s="150">
        <f t="shared" si="256"/>
        <v>0</v>
      </c>
      <c r="Q958" s="150">
        <f t="shared" si="256"/>
        <v>0</v>
      </c>
      <c r="R958" s="150">
        <f t="shared" si="256"/>
        <v>0</v>
      </c>
      <c r="S958" s="150">
        <f t="shared" si="256"/>
        <v>0</v>
      </c>
      <c r="T958" s="150">
        <f t="shared" si="256"/>
        <v>0</v>
      </c>
      <c r="U958" s="150">
        <f t="shared" si="256"/>
        <v>0</v>
      </c>
      <c r="V958" s="150">
        <f t="shared" si="256"/>
        <v>0</v>
      </c>
      <c r="W958" s="150">
        <f t="shared" si="256"/>
        <v>0</v>
      </c>
      <c r="X958" s="150">
        <f t="shared" si="256"/>
        <v>0</v>
      </c>
      <c r="Y958" s="150">
        <f t="shared" si="256"/>
        <v>0</v>
      </c>
      <c r="Z958" s="150">
        <f t="shared" si="256"/>
        <v>0</v>
      </c>
      <c r="AA958" s="150">
        <f t="shared" si="256"/>
        <v>0</v>
      </c>
      <c r="AB958" s="150">
        <f t="shared" si="256"/>
        <v>0</v>
      </c>
      <c r="AC958" s="150">
        <f t="shared" si="256"/>
        <v>0</v>
      </c>
      <c r="AD958" s="150">
        <f t="shared" si="256"/>
        <v>0</v>
      </c>
      <c r="AE958" s="150">
        <f t="shared" si="256"/>
        <v>0</v>
      </c>
      <c r="AF958" s="150">
        <f t="shared" si="256"/>
        <v>0</v>
      </c>
      <c r="AG958" s="150">
        <f t="shared" si="256"/>
        <v>0</v>
      </c>
      <c r="AH958" s="150">
        <f t="shared" si="256"/>
        <v>0</v>
      </c>
      <c r="AI958" s="150">
        <f t="shared" si="256"/>
        <v>0</v>
      </c>
      <c r="AJ958" s="150">
        <f t="shared" si="256"/>
        <v>0</v>
      </c>
      <c r="AK958" s="150">
        <f t="shared" si="256"/>
        <v>0</v>
      </c>
      <c r="AL958" s="150">
        <f t="shared" si="256"/>
        <v>0</v>
      </c>
      <c r="AM958" s="150">
        <f t="shared" si="256"/>
        <v>0</v>
      </c>
      <c r="AN958" s="150">
        <f t="shared" si="256"/>
        <v>0</v>
      </c>
      <c r="AO958" s="150">
        <f t="shared" si="256"/>
        <v>0</v>
      </c>
      <c r="AP958" s="150">
        <f t="shared" si="256"/>
        <v>0</v>
      </c>
      <c r="AQ958" s="150">
        <f t="shared" si="256"/>
        <v>0</v>
      </c>
      <c r="AR958" s="150">
        <f t="shared" si="256"/>
        <v>0</v>
      </c>
      <c r="AS958" s="150">
        <f t="shared" si="256"/>
        <v>0</v>
      </c>
      <c r="AT958" s="150">
        <f t="shared" si="256"/>
        <v>0</v>
      </c>
      <c r="AU958" s="150">
        <f t="shared" si="256"/>
        <v>0</v>
      </c>
      <c r="AV958" s="150">
        <f t="shared" si="256"/>
        <v>0</v>
      </c>
      <c r="AW958" s="150">
        <f t="shared" si="256"/>
        <v>0</v>
      </c>
      <c r="AX958" s="150">
        <f t="shared" si="256"/>
        <v>0</v>
      </c>
      <c r="AY958" s="150">
        <f t="shared" si="256"/>
        <v>0</v>
      </c>
      <c r="AZ958" s="150">
        <f t="shared" si="256"/>
        <v>0</v>
      </c>
      <c r="BA958" s="150">
        <f t="shared" si="256"/>
        <v>0</v>
      </c>
      <c r="BB958" s="150">
        <f t="shared" si="256"/>
        <v>0</v>
      </c>
      <c r="BC958" s="150">
        <f t="shared" si="256"/>
        <v>0</v>
      </c>
      <c r="BD958" s="150">
        <f t="shared" si="256"/>
        <v>0</v>
      </c>
      <c r="BE958" s="150">
        <f t="shared" si="256"/>
        <v>0</v>
      </c>
      <c r="BF958" s="150">
        <f t="shared" si="256"/>
        <v>0</v>
      </c>
      <c r="BG958" s="150">
        <f t="shared" si="256"/>
        <v>0</v>
      </c>
      <c r="BH958" s="150">
        <f t="shared" si="256"/>
        <v>0</v>
      </c>
      <c r="BI958" s="150">
        <f t="shared" si="256"/>
        <v>0</v>
      </c>
      <c r="BJ958" s="150">
        <f t="shared" si="256"/>
        <v>0</v>
      </c>
      <c r="BK958" s="150">
        <f t="shared" si="256"/>
        <v>0</v>
      </c>
      <c r="BL958" s="150">
        <f t="shared" si="256"/>
        <v>0</v>
      </c>
      <c r="BM958" s="150">
        <f t="shared" si="256"/>
        <v>0</v>
      </c>
      <c r="BN958" s="150">
        <f t="shared" si="256"/>
        <v>0</v>
      </c>
      <c r="BO958" s="150">
        <f t="shared" si="256"/>
        <v>0</v>
      </c>
      <c r="BP958" s="150">
        <f t="shared" si="256"/>
        <v>0</v>
      </c>
      <c r="BQ958" s="150">
        <f t="shared" ref="BQ958:BQ961" si="257">IF(BQ451=0,0,BQ192/BQ451)</f>
        <v>0</v>
      </c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H958" s="58"/>
      <c r="EI958" s="58"/>
      <c r="EJ958" s="58"/>
      <c r="EK958" s="58"/>
      <c r="EL958" s="58"/>
      <c r="EM958" s="58"/>
      <c r="EN958" s="58"/>
      <c r="EO958" s="58"/>
      <c r="EP958" s="134"/>
      <c r="EQ958" s="58"/>
      <c r="ER958" s="31" t="str">
        <f>IF($C$192=C958,$ER$192,"Row mis-match")</f>
        <v xml:space="preserve"> - </v>
      </c>
    </row>
    <row r="959" spans="1:148" hidden="1">
      <c r="C959" s="23" t="str">
        <f t="shared" si="255"/>
        <v>Cholla</v>
      </c>
      <c r="E959" s="150">
        <f t="shared" si="256"/>
        <v>0</v>
      </c>
      <c r="F959" s="150">
        <f t="shared" si="256"/>
        <v>0</v>
      </c>
      <c r="G959" s="150">
        <f t="shared" si="256"/>
        <v>0</v>
      </c>
      <c r="H959" s="150">
        <f t="shared" si="256"/>
        <v>0</v>
      </c>
      <c r="I959" s="150">
        <f t="shared" si="256"/>
        <v>0</v>
      </c>
      <c r="J959" s="150">
        <f t="shared" si="256"/>
        <v>0</v>
      </c>
      <c r="K959" s="150">
        <f t="shared" si="256"/>
        <v>0</v>
      </c>
      <c r="L959" s="150">
        <f t="shared" si="256"/>
        <v>0</v>
      </c>
      <c r="M959" s="150">
        <f t="shared" si="256"/>
        <v>0</v>
      </c>
      <c r="N959" s="150">
        <f t="shared" si="256"/>
        <v>0</v>
      </c>
      <c r="O959" s="150">
        <f t="shared" si="256"/>
        <v>0</v>
      </c>
      <c r="P959" s="150">
        <f t="shared" si="256"/>
        <v>0</v>
      </c>
      <c r="Q959" s="150">
        <f t="shared" si="256"/>
        <v>0</v>
      </c>
      <c r="R959" s="150">
        <f t="shared" si="256"/>
        <v>0</v>
      </c>
      <c r="S959" s="150">
        <f t="shared" si="256"/>
        <v>0</v>
      </c>
      <c r="T959" s="150">
        <f t="shared" si="256"/>
        <v>0</v>
      </c>
      <c r="U959" s="150">
        <f t="shared" si="256"/>
        <v>0</v>
      </c>
      <c r="V959" s="150">
        <f t="shared" si="256"/>
        <v>0</v>
      </c>
      <c r="W959" s="150">
        <f t="shared" si="256"/>
        <v>0</v>
      </c>
      <c r="X959" s="150">
        <f t="shared" si="256"/>
        <v>0</v>
      </c>
      <c r="Y959" s="150">
        <f t="shared" si="256"/>
        <v>0</v>
      </c>
      <c r="Z959" s="150">
        <f t="shared" si="256"/>
        <v>0</v>
      </c>
      <c r="AA959" s="150">
        <f t="shared" si="256"/>
        <v>0</v>
      </c>
      <c r="AB959" s="150">
        <f t="shared" si="256"/>
        <v>0</v>
      </c>
      <c r="AC959" s="150">
        <f t="shared" si="256"/>
        <v>0</v>
      </c>
      <c r="AD959" s="150">
        <f t="shared" si="256"/>
        <v>0</v>
      </c>
      <c r="AE959" s="150">
        <f t="shared" si="256"/>
        <v>0</v>
      </c>
      <c r="AF959" s="150">
        <f t="shared" si="256"/>
        <v>0</v>
      </c>
      <c r="AG959" s="150">
        <f t="shared" si="256"/>
        <v>0</v>
      </c>
      <c r="AH959" s="150">
        <f t="shared" si="256"/>
        <v>0</v>
      </c>
      <c r="AI959" s="150">
        <f t="shared" si="256"/>
        <v>0</v>
      </c>
      <c r="AJ959" s="150">
        <f t="shared" si="256"/>
        <v>0</v>
      </c>
      <c r="AK959" s="150">
        <f t="shared" si="256"/>
        <v>0</v>
      </c>
      <c r="AL959" s="150">
        <f t="shared" si="256"/>
        <v>0</v>
      </c>
      <c r="AM959" s="150">
        <f t="shared" si="256"/>
        <v>0</v>
      </c>
      <c r="AN959" s="150">
        <f t="shared" si="256"/>
        <v>0</v>
      </c>
      <c r="AO959" s="150">
        <f t="shared" si="256"/>
        <v>0</v>
      </c>
      <c r="AP959" s="150">
        <f t="shared" si="256"/>
        <v>0</v>
      </c>
      <c r="AQ959" s="150">
        <f t="shared" si="256"/>
        <v>0</v>
      </c>
      <c r="AR959" s="150">
        <f t="shared" si="256"/>
        <v>0</v>
      </c>
      <c r="AS959" s="150">
        <f t="shared" si="256"/>
        <v>0</v>
      </c>
      <c r="AT959" s="150">
        <f t="shared" si="256"/>
        <v>0</v>
      </c>
      <c r="AU959" s="150">
        <f t="shared" si="256"/>
        <v>0</v>
      </c>
      <c r="AV959" s="150">
        <f t="shared" si="256"/>
        <v>0</v>
      </c>
      <c r="AW959" s="150">
        <f t="shared" si="256"/>
        <v>0</v>
      </c>
      <c r="AX959" s="150">
        <f t="shared" si="256"/>
        <v>0</v>
      </c>
      <c r="AY959" s="150">
        <f t="shared" si="256"/>
        <v>0</v>
      </c>
      <c r="AZ959" s="150">
        <f t="shared" si="256"/>
        <v>0</v>
      </c>
      <c r="BA959" s="150">
        <f t="shared" si="256"/>
        <v>0</v>
      </c>
      <c r="BB959" s="150">
        <f t="shared" si="256"/>
        <v>0</v>
      </c>
      <c r="BC959" s="150">
        <f t="shared" si="256"/>
        <v>0</v>
      </c>
      <c r="BD959" s="150">
        <f t="shared" si="256"/>
        <v>0</v>
      </c>
      <c r="BE959" s="150">
        <f t="shared" si="256"/>
        <v>0</v>
      </c>
      <c r="BF959" s="150">
        <f t="shared" si="256"/>
        <v>0</v>
      </c>
      <c r="BG959" s="150">
        <f t="shared" si="256"/>
        <v>0</v>
      </c>
      <c r="BH959" s="150">
        <f t="shared" si="256"/>
        <v>0</v>
      </c>
      <c r="BI959" s="150">
        <f t="shared" si="256"/>
        <v>0</v>
      </c>
      <c r="BJ959" s="150">
        <f t="shared" si="256"/>
        <v>0</v>
      </c>
      <c r="BK959" s="150">
        <f t="shared" si="256"/>
        <v>0</v>
      </c>
      <c r="BL959" s="150">
        <f t="shared" si="256"/>
        <v>0</v>
      </c>
      <c r="BM959" s="150">
        <f t="shared" si="256"/>
        <v>0</v>
      </c>
      <c r="BN959" s="150">
        <f t="shared" si="256"/>
        <v>0</v>
      </c>
      <c r="BO959" s="150">
        <f t="shared" si="256"/>
        <v>0</v>
      </c>
      <c r="BP959" s="150">
        <f t="shared" si="256"/>
        <v>0</v>
      </c>
      <c r="BQ959" s="150">
        <f t="shared" si="257"/>
        <v>0</v>
      </c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H959" s="58"/>
      <c r="EI959" s="58"/>
      <c r="EJ959" s="58"/>
      <c r="EK959" s="58"/>
      <c r="EL959" s="58"/>
      <c r="EM959" s="58"/>
      <c r="EN959" s="58"/>
      <c r="EO959" s="58"/>
      <c r="EP959" s="134"/>
      <c r="EQ959" s="58"/>
      <c r="ER959" s="31" t="str">
        <f>IF($C$193=C959,$ER$193,"Row mis-match")</f>
        <v xml:space="preserve"> - </v>
      </c>
    </row>
    <row r="960" spans="1:148" hidden="1">
      <c r="C960" s="23" t="str">
        <f t="shared" si="255"/>
        <v>Colstrip</v>
      </c>
      <c r="E960" s="150">
        <f t="shared" si="256"/>
        <v>0</v>
      </c>
      <c r="F960" s="150">
        <f t="shared" si="256"/>
        <v>0</v>
      </c>
      <c r="G960" s="150">
        <f t="shared" si="256"/>
        <v>0</v>
      </c>
      <c r="H960" s="150">
        <f t="shared" si="256"/>
        <v>0</v>
      </c>
      <c r="I960" s="150">
        <f t="shared" si="256"/>
        <v>0</v>
      </c>
      <c r="J960" s="150">
        <f t="shared" si="256"/>
        <v>0</v>
      </c>
      <c r="K960" s="150">
        <f t="shared" si="256"/>
        <v>0</v>
      </c>
      <c r="L960" s="150">
        <f t="shared" si="256"/>
        <v>0</v>
      </c>
      <c r="M960" s="150">
        <f t="shared" si="256"/>
        <v>0</v>
      </c>
      <c r="N960" s="150">
        <f t="shared" si="256"/>
        <v>0</v>
      </c>
      <c r="O960" s="150">
        <f t="shared" si="256"/>
        <v>0</v>
      </c>
      <c r="P960" s="150">
        <f t="shared" si="256"/>
        <v>0</v>
      </c>
      <c r="Q960" s="150">
        <f t="shared" si="256"/>
        <v>0</v>
      </c>
      <c r="R960" s="150">
        <f t="shared" si="256"/>
        <v>0</v>
      </c>
      <c r="S960" s="150">
        <f t="shared" si="256"/>
        <v>0</v>
      </c>
      <c r="T960" s="150">
        <f t="shared" si="256"/>
        <v>0</v>
      </c>
      <c r="U960" s="150">
        <f t="shared" si="256"/>
        <v>0</v>
      </c>
      <c r="V960" s="150">
        <f t="shared" si="256"/>
        <v>0</v>
      </c>
      <c r="W960" s="150">
        <f t="shared" si="256"/>
        <v>0</v>
      </c>
      <c r="X960" s="150">
        <f t="shared" si="256"/>
        <v>0</v>
      </c>
      <c r="Y960" s="150">
        <f t="shared" si="256"/>
        <v>0</v>
      </c>
      <c r="Z960" s="150">
        <f t="shared" si="256"/>
        <v>0</v>
      </c>
      <c r="AA960" s="150">
        <f t="shared" si="256"/>
        <v>0</v>
      </c>
      <c r="AB960" s="150">
        <f t="shared" si="256"/>
        <v>0</v>
      </c>
      <c r="AC960" s="150">
        <f t="shared" si="256"/>
        <v>0</v>
      </c>
      <c r="AD960" s="150">
        <f t="shared" si="256"/>
        <v>0</v>
      </c>
      <c r="AE960" s="150">
        <f t="shared" si="256"/>
        <v>0</v>
      </c>
      <c r="AF960" s="150">
        <f t="shared" si="256"/>
        <v>0</v>
      </c>
      <c r="AG960" s="150">
        <f t="shared" si="256"/>
        <v>0</v>
      </c>
      <c r="AH960" s="150">
        <f t="shared" si="256"/>
        <v>0</v>
      </c>
      <c r="AI960" s="150">
        <f t="shared" si="256"/>
        <v>0</v>
      </c>
      <c r="AJ960" s="150">
        <f t="shared" si="256"/>
        <v>0</v>
      </c>
      <c r="AK960" s="150">
        <f t="shared" si="256"/>
        <v>0</v>
      </c>
      <c r="AL960" s="150">
        <f t="shared" si="256"/>
        <v>0</v>
      </c>
      <c r="AM960" s="150">
        <f t="shared" si="256"/>
        <v>0</v>
      </c>
      <c r="AN960" s="150">
        <f t="shared" si="256"/>
        <v>0</v>
      </c>
      <c r="AO960" s="150">
        <f t="shared" si="256"/>
        <v>0</v>
      </c>
      <c r="AP960" s="150">
        <f t="shared" si="256"/>
        <v>0</v>
      </c>
      <c r="AQ960" s="150">
        <f t="shared" si="256"/>
        <v>0</v>
      </c>
      <c r="AR960" s="150">
        <f t="shared" si="256"/>
        <v>0</v>
      </c>
      <c r="AS960" s="150">
        <f t="shared" si="256"/>
        <v>0</v>
      </c>
      <c r="AT960" s="150">
        <f t="shared" si="256"/>
        <v>0</v>
      </c>
      <c r="AU960" s="150">
        <f t="shared" si="256"/>
        <v>0</v>
      </c>
      <c r="AV960" s="150">
        <f t="shared" si="256"/>
        <v>0</v>
      </c>
      <c r="AW960" s="150">
        <f t="shared" si="256"/>
        <v>0</v>
      </c>
      <c r="AX960" s="150">
        <f t="shared" si="256"/>
        <v>0</v>
      </c>
      <c r="AY960" s="150">
        <f t="shared" si="256"/>
        <v>0</v>
      </c>
      <c r="AZ960" s="150">
        <f t="shared" si="256"/>
        <v>0</v>
      </c>
      <c r="BA960" s="150">
        <f t="shared" si="256"/>
        <v>0</v>
      </c>
      <c r="BB960" s="150">
        <f t="shared" si="256"/>
        <v>0</v>
      </c>
      <c r="BC960" s="150">
        <f t="shared" si="256"/>
        <v>0</v>
      </c>
      <c r="BD960" s="150">
        <f t="shared" si="256"/>
        <v>0</v>
      </c>
      <c r="BE960" s="150">
        <f t="shared" si="256"/>
        <v>0</v>
      </c>
      <c r="BF960" s="150">
        <f t="shared" si="256"/>
        <v>0</v>
      </c>
      <c r="BG960" s="150">
        <f t="shared" si="256"/>
        <v>0</v>
      </c>
      <c r="BH960" s="150">
        <f t="shared" si="256"/>
        <v>0</v>
      </c>
      <c r="BI960" s="150">
        <f t="shared" si="256"/>
        <v>0</v>
      </c>
      <c r="BJ960" s="150">
        <f t="shared" si="256"/>
        <v>0</v>
      </c>
      <c r="BK960" s="150">
        <f t="shared" si="256"/>
        <v>0</v>
      </c>
      <c r="BL960" s="150">
        <f t="shared" si="256"/>
        <v>0</v>
      </c>
      <c r="BM960" s="150">
        <f t="shared" si="256"/>
        <v>0</v>
      </c>
      <c r="BN960" s="150">
        <f t="shared" si="256"/>
        <v>0</v>
      </c>
      <c r="BO960" s="150">
        <f t="shared" si="256"/>
        <v>0</v>
      </c>
      <c r="BP960" s="150">
        <f t="shared" si="256"/>
        <v>0</v>
      </c>
      <c r="BQ960" s="150">
        <f t="shared" si="257"/>
        <v>0</v>
      </c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H960" s="58"/>
      <c r="EI960" s="58"/>
      <c r="EJ960" s="58"/>
      <c r="EK960" s="58"/>
      <c r="EL960" s="58"/>
      <c r="EM960" s="58"/>
      <c r="EN960" s="58"/>
      <c r="EO960" s="58"/>
      <c r="EP960" s="134"/>
      <c r="EQ960" s="58"/>
      <c r="ER960" s="31" t="str">
        <f>IF($C$194=C960,$ER$194,"Row mis-match")</f>
        <v xml:space="preserve"> - </v>
      </c>
    </row>
    <row r="961" spans="2:148" hidden="1">
      <c r="C961" s="23" t="str">
        <f t="shared" si="255"/>
        <v>Craig</v>
      </c>
      <c r="E961" s="150">
        <f t="shared" si="256"/>
        <v>0</v>
      </c>
      <c r="F961" s="150">
        <f t="shared" si="256"/>
        <v>0</v>
      </c>
      <c r="G961" s="150">
        <f t="shared" si="256"/>
        <v>0</v>
      </c>
      <c r="H961" s="150">
        <f t="shared" si="256"/>
        <v>0</v>
      </c>
      <c r="I961" s="150">
        <f t="shared" si="256"/>
        <v>0</v>
      </c>
      <c r="J961" s="150">
        <f t="shared" si="256"/>
        <v>0</v>
      </c>
      <c r="K961" s="150">
        <f t="shared" si="256"/>
        <v>0</v>
      </c>
      <c r="L961" s="150">
        <f t="shared" si="256"/>
        <v>0</v>
      </c>
      <c r="M961" s="150">
        <f t="shared" si="256"/>
        <v>0</v>
      </c>
      <c r="N961" s="150">
        <f t="shared" si="256"/>
        <v>0</v>
      </c>
      <c r="O961" s="150">
        <f t="shared" si="256"/>
        <v>0</v>
      </c>
      <c r="P961" s="150">
        <f t="shared" si="256"/>
        <v>0</v>
      </c>
      <c r="Q961" s="150">
        <f t="shared" si="256"/>
        <v>0</v>
      </c>
      <c r="R961" s="150">
        <f t="shared" si="256"/>
        <v>0</v>
      </c>
      <c r="S961" s="150">
        <f t="shared" si="256"/>
        <v>0</v>
      </c>
      <c r="T961" s="150">
        <f t="shared" si="256"/>
        <v>0</v>
      </c>
      <c r="U961" s="150">
        <f t="shared" si="256"/>
        <v>0</v>
      </c>
      <c r="V961" s="150">
        <f t="shared" si="256"/>
        <v>0</v>
      </c>
      <c r="W961" s="150">
        <f t="shared" si="256"/>
        <v>0</v>
      </c>
      <c r="X961" s="150">
        <f t="shared" si="256"/>
        <v>0</v>
      </c>
      <c r="Y961" s="150">
        <f t="shared" si="256"/>
        <v>0</v>
      </c>
      <c r="Z961" s="150">
        <f t="shared" si="256"/>
        <v>0</v>
      </c>
      <c r="AA961" s="150">
        <f t="shared" si="256"/>
        <v>0</v>
      </c>
      <c r="AB961" s="150">
        <f t="shared" si="256"/>
        <v>0</v>
      </c>
      <c r="AC961" s="150">
        <f t="shared" si="256"/>
        <v>0</v>
      </c>
      <c r="AD961" s="150">
        <f t="shared" si="256"/>
        <v>0</v>
      </c>
      <c r="AE961" s="150">
        <f t="shared" si="256"/>
        <v>0</v>
      </c>
      <c r="AF961" s="150">
        <f t="shared" si="256"/>
        <v>0</v>
      </c>
      <c r="AG961" s="150">
        <f t="shared" si="256"/>
        <v>0</v>
      </c>
      <c r="AH961" s="150">
        <f t="shared" si="256"/>
        <v>0</v>
      </c>
      <c r="AI961" s="150">
        <f t="shared" si="256"/>
        <v>0</v>
      </c>
      <c r="AJ961" s="150">
        <f t="shared" si="256"/>
        <v>0</v>
      </c>
      <c r="AK961" s="150">
        <f t="shared" si="256"/>
        <v>0</v>
      </c>
      <c r="AL961" s="150">
        <f t="shared" si="256"/>
        <v>0</v>
      </c>
      <c r="AM961" s="150">
        <f t="shared" si="256"/>
        <v>0</v>
      </c>
      <c r="AN961" s="150">
        <f t="shared" si="256"/>
        <v>0</v>
      </c>
      <c r="AO961" s="150">
        <f t="shared" si="256"/>
        <v>0</v>
      </c>
      <c r="AP961" s="150">
        <f t="shared" si="256"/>
        <v>0</v>
      </c>
      <c r="AQ961" s="150">
        <f t="shared" si="256"/>
        <v>0</v>
      </c>
      <c r="AR961" s="150">
        <f t="shared" si="256"/>
        <v>0</v>
      </c>
      <c r="AS961" s="150">
        <f t="shared" si="256"/>
        <v>0</v>
      </c>
      <c r="AT961" s="150">
        <f t="shared" si="256"/>
        <v>0</v>
      </c>
      <c r="AU961" s="150">
        <f t="shared" si="256"/>
        <v>0</v>
      </c>
      <c r="AV961" s="150">
        <f t="shared" si="256"/>
        <v>0</v>
      </c>
      <c r="AW961" s="150">
        <f t="shared" si="256"/>
        <v>0</v>
      </c>
      <c r="AX961" s="150">
        <f t="shared" si="256"/>
        <v>0</v>
      </c>
      <c r="AY961" s="150">
        <f t="shared" si="256"/>
        <v>0</v>
      </c>
      <c r="AZ961" s="150">
        <f t="shared" si="256"/>
        <v>0</v>
      </c>
      <c r="BA961" s="150">
        <f t="shared" si="256"/>
        <v>0</v>
      </c>
      <c r="BB961" s="150">
        <f t="shared" si="256"/>
        <v>0</v>
      </c>
      <c r="BC961" s="150">
        <f t="shared" si="256"/>
        <v>0</v>
      </c>
      <c r="BD961" s="150">
        <f t="shared" si="256"/>
        <v>0</v>
      </c>
      <c r="BE961" s="150">
        <f t="shared" si="256"/>
        <v>0</v>
      </c>
      <c r="BF961" s="150">
        <f t="shared" si="256"/>
        <v>0</v>
      </c>
      <c r="BG961" s="150">
        <f t="shared" si="256"/>
        <v>0</v>
      </c>
      <c r="BH961" s="150">
        <f t="shared" si="256"/>
        <v>0</v>
      </c>
      <c r="BI961" s="150">
        <f t="shared" si="256"/>
        <v>0</v>
      </c>
      <c r="BJ961" s="150">
        <f t="shared" si="256"/>
        <v>0</v>
      </c>
      <c r="BK961" s="150">
        <f t="shared" si="256"/>
        <v>0</v>
      </c>
      <c r="BL961" s="150">
        <f t="shared" si="256"/>
        <v>0</v>
      </c>
      <c r="BM961" s="150">
        <f t="shared" si="256"/>
        <v>0</v>
      </c>
      <c r="BN961" s="150">
        <f t="shared" si="256"/>
        <v>0</v>
      </c>
      <c r="BO961" s="150">
        <f t="shared" si="256"/>
        <v>0</v>
      </c>
      <c r="BP961" s="150">
        <f t="shared" ref="BP961" si="258">IF(BP454=0,0,BP195/BP454)</f>
        <v>0</v>
      </c>
      <c r="BQ961" s="150">
        <f t="shared" si="257"/>
        <v>0</v>
      </c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H961" s="58"/>
      <c r="EI961" s="58"/>
      <c r="EJ961" s="58"/>
      <c r="EK961" s="58"/>
      <c r="EL961" s="58"/>
      <c r="EM961" s="58"/>
      <c r="EN961" s="58"/>
      <c r="EO961" s="58"/>
      <c r="EP961" s="134"/>
      <c r="EQ961" s="58"/>
      <c r="ER961" s="31" t="str">
        <f>IF($C$195=C961,$ER$195,"Row mis-match")</f>
        <v xml:space="preserve"> - </v>
      </c>
    </row>
    <row r="962" spans="2:148" hidden="1">
      <c r="C962" s="23" t="str">
        <f t="shared" si="255"/>
        <v>Dave Johnston</v>
      </c>
      <c r="E962" s="150">
        <f t="shared" ref="E962:BP965" si="259">IF(E455=0,0,E196/E455)</f>
        <v>0</v>
      </c>
      <c r="F962" s="150">
        <f t="shared" si="259"/>
        <v>0</v>
      </c>
      <c r="G962" s="150">
        <f t="shared" si="259"/>
        <v>0</v>
      </c>
      <c r="H962" s="150">
        <f t="shared" si="259"/>
        <v>0</v>
      </c>
      <c r="I962" s="150">
        <f t="shared" si="259"/>
        <v>0</v>
      </c>
      <c r="J962" s="150">
        <f t="shared" si="259"/>
        <v>0</v>
      </c>
      <c r="K962" s="150">
        <f t="shared" si="259"/>
        <v>0</v>
      </c>
      <c r="L962" s="150">
        <f t="shared" si="259"/>
        <v>0</v>
      </c>
      <c r="M962" s="150">
        <f t="shared" si="259"/>
        <v>0</v>
      </c>
      <c r="N962" s="150">
        <f t="shared" si="259"/>
        <v>0</v>
      </c>
      <c r="O962" s="150">
        <f t="shared" si="259"/>
        <v>0</v>
      </c>
      <c r="P962" s="150">
        <f t="shared" si="259"/>
        <v>0</v>
      </c>
      <c r="Q962" s="150">
        <f t="shared" si="259"/>
        <v>0</v>
      </c>
      <c r="R962" s="150">
        <f t="shared" si="259"/>
        <v>0</v>
      </c>
      <c r="S962" s="150">
        <f t="shared" si="259"/>
        <v>0</v>
      </c>
      <c r="T962" s="150">
        <f t="shared" si="259"/>
        <v>0</v>
      </c>
      <c r="U962" s="150">
        <f t="shared" si="259"/>
        <v>0</v>
      </c>
      <c r="V962" s="150">
        <f t="shared" si="259"/>
        <v>0</v>
      </c>
      <c r="W962" s="150">
        <f t="shared" si="259"/>
        <v>0</v>
      </c>
      <c r="X962" s="150">
        <f t="shared" si="259"/>
        <v>0</v>
      </c>
      <c r="Y962" s="150">
        <f t="shared" si="259"/>
        <v>0</v>
      </c>
      <c r="Z962" s="150">
        <f t="shared" si="259"/>
        <v>0</v>
      </c>
      <c r="AA962" s="150">
        <f t="shared" si="259"/>
        <v>0</v>
      </c>
      <c r="AB962" s="150">
        <f t="shared" si="259"/>
        <v>0</v>
      </c>
      <c r="AC962" s="150">
        <f t="shared" si="259"/>
        <v>0</v>
      </c>
      <c r="AD962" s="150">
        <f t="shared" si="259"/>
        <v>0</v>
      </c>
      <c r="AE962" s="150">
        <f t="shared" si="259"/>
        <v>0</v>
      </c>
      <c r="AF962" s="150">
        <f t="shared" si="259"/>
        <v>0</v>
      </c>
      <c r="AG962" s="150">
        <f t="shared" si="259"/>
        <v>0</v>
      </c>
      <c r="AH962" s="150">
        <f t="shared" si="259"/>
        <v>0</v>
      </c>
      <c r="AI962" s="150">
        <f t="shared" si="259"/>
        <v>0</v>
      </c>
      <c r="AJ962" s="150">
        <f t="shared" si="259"/>
        <v>0</v>
      </c>
      <c r="AK962" s="150">
        <f t="shared" si="259"/>
        <v>0</v>
      </c>
      <c r="AL962" s="150">
        <f t="shared" si="259"/>
        <v>0</v>
      </c>
      <c r="AM962" s="150">
        <f t="shared" si="259"/>
        <v>0</v>
      </c>
      <c r="AN962" s="150">
        <f t="shared" si="259"/>
        <v>0</v>
      </c>
      <c r="AO962" s="150">
        <f t="shared" si="259"/>
        <v>0</v>
      </c>
      <c r="AP962" s="150">
        <f t="shared" si="259"/>
        <v>0</v>
      </c>
      <c r="AQ962" s="150">
        <f t="shared" si="259"/>
        <v>0</v>
      </c>
      <c r="AR962" s="150">
        <f t="shared" si="259"/>
        <v>0</v>
      </c>
      <c r="AS962" s="150">
        <f t="shared" si="259"/>
        <v>0</v>
      </c>
      <c r="AT962" s="150">
        <f t="shared" si="259"/>
        <v>0</v>
      </c>
      <c r="AU962" s="150">
        <f t="shared" si="259"/>
        <v>0</v>
      </c>
      <c r="AV962" s="150">
        <f t="shared" si="259"/>
        <v>0</v>
      </c>
      <c r="AW962" s="150">
        <f t="shared" si="259"/>
        <v>0</v>
      </c>
      <c r="AX962" s="150">
        <f t="shared" si="259"/>
        <v>0</v>
      </c>
      <c r="AY962" s="150">
        <f t="shared" si="259"/>
        <v>0</v>
      </c>
      <c r="AZ962" s="150">
        <f t="shared" si="259"/>
        <v>0</v>
      </c>
      <c r="BA962" s="150">
        <f t="shared" si="259"/>
        <v>0</v>
      </c>
      <c r="BB962" s="150">
        <f t="shared" si="259"/>
        <v>0</v>
      </c>
      <c r="BC962" s="150">
        <f t="shared" si="259"/>
        <v>0</v>
      </c>
      <c r="BD962" s="150">
        <f t="shared" si="259"/>
        <v>0</v>
      </c>
      <c r="BE962" s="150">
        <f t="shared" si="259"/>
        <v>0</v>
      </c>
      <c r="BF962" s="150">
        <f t="shared" si="259"/>
        <v>0</v>
      </c>
      <c r="BG962" s="150">
        <f t="shared" si="259"/>
        <v>0</v>
      </c>
      <c r="BH962" s="150">
        <f t="shared" si="259"/>
        <v>0</v>
      </c>
      <c r="BI962" s="150">
        <f t="shared" si="259"/>
        <v>0</v>
      </c>
      <c r="BJ962" s="150">
        <f t="shared" si="259"/>
        <v>0</v>
      </c>
      <c r="BK962" s="150">
        <f t="shared" si="259"/>
        <v>0</v>
      </c>
      <c r="BL962" s="150">
        <f t="shared" si="259"/>
        <v>0</v>
      </c>
      <c r="BM962" s="150">
        <f t="shared" si="259"/>
        <v>0</v>
      </c>
      <c r="BN962" s="150">
        <f t="shared" si="259"/>
        <v>0</v>
      </c>
      <c r="BO962" s="150">
        <f t="shared" si="259"/>
        <v>0</v>
      </c>
      <c r="BP962" s="150">
        <f t="shared" si="259"/>
        <v>0</v>
      </c>
      <c r="BQ962" s="150">
        <f t="shared" ref="BQ962:BQ965" si="260">IF(BQ455=0,0,BQ196/BQ455)</f>
        <v>0</v>
      </c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H962" s="58"/>
      <c r="EI962" s="58"/>
      <c r="EJ962" s="58"/>
      <c r="EK962" s="58"/>
      <c r="EL962" s="58"/>
      <c r="EM962" s="58"/>
      <c r="EN962" s="58"/>
      <c r="EO962" s="58"/>
      <c r="EP962" s="134"/>
      <c r="EQ962" s="58"/>
      <c r="ER962" s="31" t="str">
        <f>IF($C$196=C962,$ER$196,"Row mis-match")</f>
        <v xml:space="preserve"> - </v>
      </c>
    </row>
    <row r="963" spans="2:148" hidden="1">
      <c r="C963" s="23" t="str">
        <f t="shared" si="255"/>
        <v>Hayden</v>
      </c>
      <c r="E963" s="150">
        <f t="shared" si="259"/>
        <v>0</v>
      </c>
      <c r="F963" s="150">
        <f t="shared" si="259"/>
        <v>0</v>
      </c>
      <c r="G963" s="150">
        <f t="shared" si="259"/>
        <v>0</v>
      </c>
      <c r="H963" s="150">
        <f t="shared" si="259"/>
        <v>0</v>
      </c>
      <c r="I963" s="150">
        <f t="shared" si="259"/>
        <v>0</v>
      </c>
      <c r="J963" s="150">
        <f t="shared" si="259"/>
        <v>0</v>
      </c>
      <c r="K963" s="150">
        <f t="shared" si="259"/>
        <v>0</v>
      </c>
      <c r="L963" s="150">
        <f t="shared" si="259"/>
        <v>0</v>
      </c>
      <c r="M963" s="150">
        <f t="shared" si="259"/>
        <v>0</v>
      </c>
      <c r="N963" s="150">
        <f t="shared" si="259"/>
        <v>0</v>
      </c>
      <c r="O963" s="150">
        <f t="shared" si="259"/>
        <v>0</v>
      </c>
      <c r="P963" s="150">
        <f t="shared" si="259"/>
        <v>0</v>
      </c>
      <c r="Q963" s="150">
        <f t="shared" si="259"/>
        <v>0</v>
      </c>
      <c r="R963" s="150">
        <f t="shared" si="259"/>
        <v>0</v>
      </c>
      <c r="S963" s="150">
        <f t="shared" si="259"/>
        <v>0</v>
      </c>
      <c r="T963" s="150">
        <f t="shared" si="259"/>
        <v>0</v>
      </c>
      <c r="U963" s="150">
        <f t="shared" si="259"/>
        <v>0</v>
      </c>
      <c r="V963" s="150">
        <f t="shared" si="259"/>
        <v>0</v>
      </c>
      <c r="W963" s="150">
        <f t="shared" si="259"/>
        <v>0</v>
      </c>
      <c r="X963" s="150">
        <f t="shared" si="259"/>
        <v>0</v>
      </c>
      <c r="Y963" s="150">
        <f t="shared" si="259"/>
        <v>0</v>
      </c>
      <c r="Z963" s="150">
        <f t="shared" si="259"/>
        <v>0</v>
      </c>
      <c r="AA963" s="150">
        <f t="shared" si="259"/>
        <v>0</v>
      </c>
      <c r="AB963" s="150">
        <f t="shared" si="259"/>
        <v>0</v>
      </c>
      <c r="AC963" s="150">
        <f t="shared" si="259"/>
        <v>0</v>
      </c>
      <c r="AD963" s="150">
        <f t="shared" si="259"/>
        <v>0</v>
      </c>
      <c r="AE963" s="150">
        <f t="shared" si="259"/>
        <v>0</v>
      </c>
      <c r="AF963" s="150">
        <f t="shared" si="259"/>
        <v>0</v>
      </c>
      <c r="AG963" s="150">
        <f t="shared" si="259"/>
        <v>0</v>
      </c>
      <c r="AH963" s="150">
        <f t="shared" si="259"/>
        <v>0</v>
      </c>
      <c r="AI963" s="150">
        <f t="shared" si="259"/>
        <v>0</v>
      </c>
      <c r="AJ963" s="150">
        <f t="shared" si="259"/>
        <v>0</v>
      </c>
      <c r="AK963" s="150">
        <f t="shared" si="259"/>
        <v>0</v>
      </c>
      <c r="AL963" s="150">
        <f t="shared" si="259"/>
        <v>0</v>
      </c>
      <c r="AM963" s="150">
        <f t="shared" si="259"/>
        <v>0</v>
      </c>
      <c r="AN963" s="150">
        <f t="shared" si="259"/>
        <v>0</v>
      </c>
      <c r="AO963" s="150">
        <f t="shared" si="259"/>
        <v>0</v>
      </c>
      <c r="AP963" s="150">
        <f t="shared" si="259"/>
        <v>0</v>
      </c>
      <c r="AQ963" s="150">
        <f t="shared" si="259"/>
        <v>0</v>
      </c>
      <c r="AR963" s="150">
        <f t="shared" si="259"/>
        <v>0</v>
      </c>
      <c r="AS963" s="150">
        <f t="shared" si="259"/>
        <v>0</v>
      </c>
      <c r="AT963" s="150">
        <f t="shared" si="259"/>
        <v>0</v>
      </c>
      <c r="AU963" s="150">
        <f t="shared" si="259"/>
        <v>0</v>
      </c>
      <c r="AV963" s="150">
        <f t="shared" si="259"/>
        <v>0</v>
      </c>
      <c r="AW963" s="150">
        <f t="shared" si="259"/>
        <v>0</v>
      </c>
      <c r="AX963" s="150">
        <f t="shared" si="259"/>
        <v>0</v>
      </c>
      <c r="AY963" s="150">
        <f t="shared" si="259"/>
        <v>0</v>
      </c>
      <c r="AZ963" s="150">
        <f t="shared" si="259"/>
        <v>0</v>
      </c>
      <c r="BA963" s="150">
        <f t="shared" si="259"/>
        <v>0</v>
      </c>
      <c r="BB963" s="150">
        <f t="shared" si="259"/>
        <v>0</v>
      </c>
      <c r="BC963" s="150">
        <f t="shared" si="259"/>
        <v>0</v>
      </c>
      <c r="BD963" s="150">
        <f t="shared" si="259"/>
        <v>0</v>
      </c>
      <c r="BE963" s="150">
        <f t="shared" si="259"/>
        <v>0</v>
      </c>
      <c r="BF963" s="150">
        <f t="shared" si="259"/>
        <v>0</v>
      </c>
      <c r="BG963" s="150">
        <f t="shared" si="259"/>
        <v>0</v>
      </c>
      <c r="BH963" s="150">
        <f t="shared" si="259"/>
        <v>0</v>
      </c>
      <c r="BI963" s="150">
        <f t="shared" si="259"/>
        <v>0</v>
      </c>
      <c r="BJ963" s="150">
        <f t="shared" si="259"/>
        <v>0</v>
      </c>
      <c r="BK963" s="150">
        <f t="shared" si="259"/>
        <v>0</v>
      </c>
      <c r="BL963" s="150">
        <f t="shared" si="259"/>
        <v>0</v>
      </c>
      <c r="BM963" s="150">
        <f t="shared" si="259"/>
        <v>0</v>
      </c>
      <c r="BN963" s="150">
        <f t="shared" si="259"/>
        <v>0</v>
      </c>
      <c r="BO963" s="150">
        <f t="shared" si="259"/>
        <v>0</v>
      </c>
      <c r="BP963" s="150">
        <f t="shared" si="259"/>
        <v>0</v>
      </c>
      <c r="BQ963" s="150">
        <f t="shared" si="260"/>
        <v>0</v>
      </c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P963" s="134"/>
      <c r="ER963" s="31" t="str">
        <f>IF($C$197=C963,$ER$197,"Row mis-match")</f>
        <v xml:space="preserve"> - </v>
      </c>
    </row>
    <row r="964" spans="2:148">
      <c r="C964" s="23" t="str">
        <f t="shared" si="255"/>
        <v>Hunter</v>
      </c>
      <c r="E964" s="150">
        <f t="shared" si="259"/>
        <v>17.29107357320402</v>
      </c>
      <c r="F964" s="150">
        <f t="shared" si="259"/>
        <v>17.283212538309748</v>
      </c>
      <c r="G964" s="150">
        <f t="shared" si="259"/>
        <v>17.274433645291595</v>
      </c>
      <c r="H964" s="150">
        <f t="shared" si="259"/>
        <v>17.267130006371101</v>
      </c>
      <c r="I964" s="150">
        <f t="shared" si="259"/>
        <v>17.30342414120906</v>
      </c>
      <c r="J964" s="150">
        <f t="shared" si="259"/>
        <v>17.283182033246533</v>
      </c>
      <c r="K964" s="150">
        <f t="shared" si="259"/>
        <v>17.302374909242761</v>
      </c>
      <c r="L964" s="150">
        <f t="shared" si="259"/>
        <v>17.288508818004946</v>
      </c>
      <c r="M964" s="150">
        <f t="shared" si="259"/>
        <v>17.286984540938128</v>
      </c>
      <c r="N964" s="150">
        <f t="shared" si="259"/>
        <v>17.300709091901279</v>
      </c>
      <c r="O964" s="150">
        <f t="shared" si="259"/>
        <v>17.301955365756577</v>
      </c>
      <c r="P964" s="150">
        <f t="shared" si="259"/>
        <v>17.301237261556583</v>
      </c>
      <c r="Q964" s="150">
        <f t="shared" si="259"/>
        <v>17.29542732893502</v>
      </c>
      <c r="R964" s="150">
        <f t="shared" si="259"/>
        <v>17.628856452699125</v>
      </c>
      <c r="S964" s="150">
        <f t="shared" si="259"/>
        <v>17.541472313192251</v>
      </c>
      <c r="T964" s="150">
        <f t="shared" si="259"/>
        <v>17.603780507223309</v>
      </c>
      <c r="U964" s="150">
        <f t="shared" si="259"/>
        <v>17.598967286672011</v>
      </c>
      <c r="V964" s="150">
        <f t="shared" si="259"/>
        <v>17.731381572756302</v>
      </c>
      <c r="W964" s="150">
        <f t="shared" si="259"/>
        <v>17.655571258402635</v>
      </c>
      <c r="X964" s="150">
        <f t="shared" si="259"/>
        <v>17.710500132437883</v>
      </c>
      <c r="Y964" s="150">
        <f t="shared" si="259"/>
        <v>17.598027361458488</v>
      </c>
      <c r="Z964" s="150">
        <f t="shared" si="259"/>
        <v>17.620237178094211</v>
      </c>
      <c r="AA964" s="150">
        <f t="shared" si="259"/>
        <v>17.69237144768967</v>
      </c>
      <c r="AB964" s="150">
        <f t="shared" si="259"/>
        <v>17.69984441957358</v>
      </c>
      <c r="AC964" s="150">
        <f t="shared" si="259"/>
        <v>17.590996217398473</v>
      </c>
      <c r="AD964" s="150">
        <f t="shared" si="259"/>
        <v>17.542894667711547</v>
      </c>
      <c r="AE964" s="150">
        <f t="shared" si="259"/>
        <v>17.947476330083063</v>
      </c>
      <c r="AF964" s="150">
        <f t="shared" si="259"/>
        <v>17.864452769991107</v>
      </c>
      <c r="AG964" s="150">
        <f t="shared" si="259"/>
        <v>17.917918266234778</v>
      </c>
      <c r="AH964" s="150">
        <f t="shared" si="259"/>
        <v>17.941019773505253</v>
      </c>
      <c r="AI964" s="150">
        <f t="shared" si="259"/>
        <v>18.074280585206161</v>
      </c>
      <c r="AJ964" s="150">
        <f t="shared" si="259"/>
        <v>17.981022407461609</v>
      </c>
      <c r="AK964" s="150">
        <f t="shared" si="259"/>
        <v>18.011512591830261</v>
      </c>
      <c r="AL964" s="150">
        <f t="shared" si="259"/>
        <v>17.905529940445096</v>
      </c>
      <c r="AM964" s="150">
        <f t="shared" si="259"/>
        <v>17.931238344435855</v>
      </c>
      <c r="AN964" s="150">
        <f t="shared" si="259"/>
        <v>18.009443988234558</v>
      </c>
      <c r="AO964" s="150">
        <f t="shared" si="259"/>
        <v>17.994718894774234</v>
      </c>
      <c r="AP964" s="150">
        <f t="shared" si="259"/>
        <v>17.92550945650413</v>
      </c>
      <c r="AQ964" s="150">
        <f t="shared" si="259"/>
        <v>17.868553992168906</v>
      </c>
      <c r="AR964" s="150">
        <f t="shared" si="259"/>
        <v>18.234630932020913</v>
      </c>
      <c r="AS964" s="150">
        <f t="shared" si="259"/>
        <v>18.144012667623883</v>
      </c>
      <c r="AT964" s="150">
        <f t="shared" si="259"/>
        <v>18.214111362519407</v>
      </c>
      <c r="AU964" s="150">
        <f t="shared" si="259"/>
        <v>18.226312320049011</v>
      </c>
      <c r="AV964" s="150">
        <f t="shared" si="259"/>
        <v>18.370180084762243</v>
      </c>
      <c r="AW964" s="150">
        <f t="shared" si="259"/>
        <v>18.331989061031976</v>
      </c>
      <c r="AX964" s="150">
        <f t="shared" si="259"/>
        <v>18.294811433790407</v>
      </c>
      <c r="AY964" s="150">
        <f t="shared" si="259"/>
        <v>18.192813291556547</v>
      </c>
      <c r="AZ964" s="150">
        <f t="shared" si="259"/>
        <v>18.216995154324891</v>
      </c>
      <c r="BA964" s="150">
        <f t="shared" si="259"/>
        <v>18.293074229310236</v>
      </c>
      <c r="BB964" s="150">
        <f t="shared" si="259"/>
        <v>18.274406818043236</v>
      </c>
      <c r="BC964" s="150">
        <f t="shared" si="259"/>
        <v>18.184262812115971</v>
      </c>
      <c r="BD964" s="150">
        <f t="shared" si="259"/>
        <v>18.138983202358379</v>
      </c>
      <c r="BE964" s="150">
        <f t="shared" si="259"/>
        <v>18.543529064528386</v>
      </c>
      <c r="BF964" s="150">
        <f t="shared" si="259"/>
        <v>18.444511608097091</v>
      </c>
      <c r="BG964" s="150">
        <f t="shared" si="259"/>
        <v>18.53696732715057</v>
      </c>
      <c r="BH964" s="150">
        <f t="shared" si="259"/>
        <v>18.532952323408889</v>
      </c>
      <c r="BI964" s="150">
        <f t="shared" si="259"/>
        <v>18.675249516908991</v>
      </c>
      <c r="BJ964" s="150">
        <f t="shared" si="259"/>
        <v>18.666093141240495</v>
      </c>
      <c r="BK964" s="150">
        <f t="shared" si="259"/>
        <v>18.595612607554006</v>
      </c>
      <c r="BL964" s="150">
        <f t="shared" si="259"/>
        <v>18.497256005350643</v>
      </c>
      <c r="BM964" s="150">
        <f t="shared" si="259"/>
        <v>18.519599018339026</v>
      </c>
      <c r="BN964" s="150">
        <f t="shared" si="259"/>
        <v>18.587727576094682</v>
      </c>
      <c r="BO964" s="150">
        <f t="shared" si="259"/>
        <v>18.576767631275988</v>
      </c>
      <c r="BP964" s="150">
        <f t="shared" si="259"/>
        <v>18.519627222992526</v>
      </c>
      <c r="BQ964" s="150">
        <f t="shared" si="260"/>
        <v>18.437513381912151</v>
      </c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P964" s="134"/>
      <c r="ER964" s="31" t="str">
        <f>IF($C$198=C964,$ER$198,"Row mis-match")</f>
        <v xml:space="preserve"> - </v>
      </c>
    </row>
    <row r="965" spans="2:148">
      <c r="C965" s="23" t="str">
        <f t="shared" si="255"/>
        <v>Huntington</v>
      </c>
      <c r="E965" s="150">
        <f t="shared" si="259"/>
        <v>18.653381568906948</v>
      </c>
      <c r="F965" s="150">
        <f t="shared" si="259"/>
        <v>18.589141178056305</v>
      </c>
      <c r="G965" s="150">
        <f t="shared" si="259"/>
        <v>18.569864954856534</v>
      </c>
      <c r="H965" s="150">
        <f t="shared" si="259"/>
        <v>18.568223049402015</v>
      </c>
      <c r="I965" s="150">
        <f t="shared" si="259"/>
        <v>18.689924424960545</v>
      </c>
      <c r="J965" s="150">
        <f t="shared" si="259"/>
        <v>18.704246720907673</v>
      </c>
      <c r="K965" s="150">
        <f t="shared" si="259"/>
        <v>18.76532786243552</v>
      </c>
      <c r="L965" s="150">
        <f t="shared" si="259"/>
        <v>18.581089856035188</v>
      </c>
      <c r="M965" s="150">
        <f t="shared" si="259"/>
        <v>18.56196018293149</v>
      </c>
      <c r="N965" s="150">
        <f t="shared" si="259"/>
        <v>18.762474858385499</v>
      </c>
      <c r="O965" s="150">
        <f t="shared" si="259"/>
        <v>18.8006904892577</v>
      </c>
      <c r="P965" s="150">
        <f t="shared" si="259"/>
        <v>18.670971795212431</v>
      </c>
      <c r="Q965" s="150">
        <f t="shared" si="259"/>
        <v>18.682244012935158</v>
      </c>
      <c r="R965" s="150">
        <f t="shared" si="259"/>
        <v>19.381399243341296</v>
      </c>
      <c r="S965" s="150">
        <f t="shared" si="259"/>
        <v>19.091505742512371</v>
      </c>
      <c r="T965" s="150">
        <f t="shared" si="259"/>
        <v>19.289611877698192</v>
      </c>
      <c r="U965" s="150">
        <f t="shared" si="259"/>
        <v>19.365170146336862</v>
      </c>
      <c r="V965" s="150">
        <f t="shared" si="259"/>
        <v>19.673227458874294</v>
      </c>
      <c r="W965" s="150">
        <f t="shared" si="259"/>
        <v>19.594279025376174</v>
      </c>
      <c r="X965" s="150">
        <f t="shared" si="259"/>
        <v>19.773797927408449</v>
      </c>
      <c r="Y965" s="150">
        <f t="shared" si="259"/>
        <v>19.273787533758661</v>
      </c>
      <c r="Z965" s="150">
        <f t="shared" si="259"/>
        <v>19.326346804773198</v>
      </c>
      <c r="AA965" s="150">
        <f t="shared" si="259"/>
        <v>19.54913550245811</v>
      </c>
      <c r="AB965" s="150">
        <f t="shared" si="259"/>
        <v>19.656939498588173</v>
      </c>
      <c r="AC965" s="150">
        <f t="shared" si="259"/>
        <v>19.232289940666032</v>
      </c>
      <c r="AD965" s="150">
        <f t="shared" si="259"/>
        <v>19.096339030209048</v>
      </c>
      <c r="AE965" s="150">
        <f t="shared" si="259"/>
        <v>19.703866548810808</v>
      </c>
      <c r="AF965" s="150">
        <f t="shared" si="259"/>
        <v>19.458803584356996</v>
      </c>
      <c r="AG965" s="150">
        <f t="shared" si="259"/>
        <v>19.620028559201423</v>
      </c>
      <c r="AH965" s="150">
        <f t="shared" si="259"/>
        <v>19.754172339407194</v>
      </c>
      <c r="AI965" s="150">
        <f t="shared" si="259"/>
        <v>20.035327106360395</v>
      </c>
      <c r="AJ965" s="150">
        <f t="shared" si="259"/>
        <v>19.851739481208195</v>
      </c>
      <c r="AK965" s="150">
        <f t="shared" si="259"/>
        <v>19.935235138240369</v>
      </c>
      <c r="AL965" s="150">
        <f t="shared" si="259"/>
        <v>19.569295116401488</v>
      </c>
      <c r="AM965" s="150">
        <f t="shared" si="259"/>
        <v>19.627383132609367</v>
      </c>
      <c r="AN965" s="150">
        <f t="shared" si="259"/>
        <v>19.855798732627029</v>
      </c>
      <c r="AO965" s="150">
        <f t="shared" si="259"/>
        <v>19.999003894133264</v>
      </c>
      <c r="AP965" s="150">
        <f t="shared" si="259"/>
        <v>19.520115285288249</v>
      </c>
      <c r="AQ965" s="150">
        <f t="shared" si="259"/>
        <v>19.453798869040565</v>
      </c>
      <c r="AR965" s="150">
        <f t="shared" si="259"/>
        <v>19.785916622984733</v>
      </c>
      <c r="AS965" s="150">
        <f t="shared" si="259"/>
        <v>19.545417913857868</v>
      </c>
      <c r="AT965" s="150">
        <f t="shared" si="259"/>
        <v>19.706267761567801</v>
      </c>
      <c r="AU965" s="150">
        <f t="shared" si="259"/>
        <v>19.830669290079147</v>
      </c>
      <c r="AV965" s="150">
        <f t="shared" si="259"/>
        <v>20.128180792948605</v>
      </c>
      <c r="AW965" s="150">
        <f t="shared" si="259"/>
        <v>20.104773594026071</v>
      </c>
      <c r="AX965" s="150">
        <f t="shared" si="259"/>
        <v>19.973004329509926</v>
      </c>
      <c r="AY965" s="150">
        <f t="shared" si="259"/>
        <v>19.652446108025313</v>
      </c>
      <c r="AZ965" s="150">
        <f t="shared" si="259"/>
        <v>19.711538685265889</v>
      </c>
      <c r="BA965" s="150">
        <f t="shared" si="259"/>
        <v>19.918547483901708</v>
      </c>
      <c r="BB965" s="150">
        <f t="shared" si="259"/>
        <v>20.040073154504086</v>
      </c>
      <c r="BC965" s="150">
        <f t="shared" si="259"/>
        <v>19.541058777669789</v>
      </c>
      <c r="BD965" s="150">
        <f t="shared" si="259"/>
        <v>19.526062818033484</v>
      </c>
      <c r="BE965" s="150">
        <f t="shared" si="259"/>
        <v>19.75062503924158</v>
      </c>
      <c r="BF965" s="150">
        <f t="shared" si="259"/>
        <v>19.526426126236071</v>
      </c>
      <c r="BG965" s="150">
        <f t="shared" si="259"/>
        <v>19.663511627435525</v>
      </c>
      <c r="BH965" s="150">
        <f t="shared" si="259"/>
        <v>19.792387437973456</v>
      </c>
      <c r="BI965" s="150">
        <f t="shared" si="259"/>
        <v>20.058489610698725</v>
      </c>
      <c r="BJ965" s="150">
        <f t="shared" si="259"/>
        <v>20.102075420350097</v>
      </c>
      <c r="BK965" s="150">
        <f t="shared" si="259"/>
        <v>19.91072882988108</v>
      </c>
      <c r="BL965" s="150">
        <f t="shared" si="259"/>
        <v>19.617973676137691</v>
      </c>
      <c r="BM965" s="150">
        <f t="shared" si="259"/>
        <v>19.653227398623876</v>
      </c>
      <c r="BN965" s="150">
        <f t="shared" si="259"/>
        <v>19.879883444180219</v>
      </c>
      <c r="BO965" s="150">
        <f t="shared" si="259"/>
        <v>19.953427428198349</v>
      </c>
      <c r="BP965" s="150">
        <f t="shared" ref="BP965" si="261">IF(BP458=0,0,BP199/BP458)</f>
        <v>19.583564775669693</v>
      </c>
      <c r="BQ965" s="150">
        <f t="shared" si="260"/>
        <v>19.506266081073644</v>
      </c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P965" s="134"/>
      <c r="ER965" s="31" t="str">
        <f>IF($C$199=C965,$ER$199,"Row mis-match")</f>
        <v xml:space="preserve"> - </v>
      </c>
    </row>
    <row r="966" spans="2:148">
      <c r="C966" s="23" t="str">
        <f t="shared" si="255"/>
        <v>Jim Bridger</v>
      </c>
      <c r="E966" s="150">
        <f t="shared" ref="E966:BP968" si="262">IF(E459=0,0,E200/E459)</f>
        <v>24.759825959389264</v>
      </c>
      <c r="F966" s="150">
        <f t="shared" si="262"/>
        <v>24.729492052165071</v>
      </c>
      <c r="G966" s="150">
        <f t="shared" si="262"/>
        <v>24.497991909981288</v>
      </c>
      <c r="H966" s="150">
        <f t="shared" si="262"/>
        <v>24.572031868438273</v>
      </c>
      <c r="I966" s="150">
        <f t="shared" si="262"/>
        <v>26.438013353794197</v>
      </c>
      <c r="J966" s="150">
        <f t="shared" si="262"/>
        <v>25.294987401607386</v>
      </c>
      <c r="K966" s="150">
        <f t="shared" si="262"/>
        <v>25.498035917023575</v>
      </c>
      <c r="L966" s="150">
        <f t="shared" si="262"/>
        <v>24.618598704070191</v>
      </c>
      <c r="M966" s="150">
        <f t="shared" si="262"/>
        <v>24.322051021008768</v>
      </c>
      <c r="N966" s="150">
        <f t="shared" si="262"/>
        <v>24.928628894500317</v>
      </c>
      <c r="O966" s="150">
        <f t="shared" si="262"/>
        <v>24.747760028311706</v>
      </c>
      <c r="P966" s="150">
        <f t="shared" si="262"/>
        <v>24.662172859260849</v>
      </c>
      <c r="Q966" s="150">
        <f t="shared" si="262"/>
        <v>24.324854835814083</v>
      </c>
      <c r="R966" s="150">
        <f t="shared" si="262"/>
        <v>25.672474774421882</v>
      </c>
      <c r="S966" s="150">
        <f t="shared" si="262"/>
        <v>25.54226061821597</v>
      </c>
      <c r="T966" s="150">
        <f t="shared" si="262"/>
        <v>25.229025936685794</v>
      </c>
      <c r="U966" s="150">
        <f t="shared" si="262"/>
        <v>25.331588141348409</v>
      </c>
      <c r="V966" s="150">
        <f t="shared" si="262"/>
        <v>26.799743945479754</v>
      </c>
      <c r="W966" s="150">
        <f t="shared" si="262"/>
        <v>26.215218743532446</v>
      </c>
      <c r="X966" s="150">
        <f t="shared" si="262"/>
        <v>26.56272797357737</v>
      </c>
      <c r="Y966" s="150">
        <f t="shared" si="262"/>
        <v>25.666558748262631</v>
      </c>
      <c r="Z966" s="150">
        <f t="shared" si="262"/>
        <v>25.516141326274642</v>
      </c>
      <c r="AA966" s="150">
        <f t="shared" si="262"/>
        <v>25.949460757687948</v>
      </c>
      <c r="AB966" s="150">
        <f t="shared" si="262"/>
        <v>25.905405637312278</v>
      </c>
      <c r="AC966" s="150">
        <f t="shared" si="262"/>
        <v>25.414728060197827</v>
      </c>
      <c r="AD966" s="150">
        <f t="shared" si="262"/>
        <v>25.130688251584054</v>
      </c>
      <c r="AE966" s="150">
        <f t="shared" si="262"/>
        <v>24.952050573285678</v>
      </c>
      <c r="AF966" s="150">
        <f t="shared" si="262"/>
        <v>24.501452064985536</v>
      </c>
      <c r="AG966" s="150">
        <f t="shared" si="262"/>
        <v>24.638067516893727</v>
      </c>
      <c r="AH966" s="150">
        <f t="shared" si="262"/>
        <v>24.700880864489356</v>
      </c>
      <c r="AI966" s="150">
        <f t="shared" si="262"/>
        <v>26.003601777359574</v>
      </c>
      <c r="AJ966" s="150">
        <f t="shared" si="262"/>
        <v>25.538100355946757</v>
      </c>
      <c r="AK966" s="150">
        <f t="shared" si="262"/>
        <v>26.020722692691997</v>
      </c>
      <c r="AL966" s="150">
        <f t="shared" si="262"/>
        <v>24.96969918555849</v>
      </c>
      <c r="AM966" s="150">
        <f t="shared" si="262"/>
        <v>24.895140782987649</v>
      </c>
      <c r="AN966" s="150">
        <f t="shared" si="262"/>
        <v>25.105922651995272</v>
      </c>
      <c r="AO966" s="150">
        <f t="shared" si="262"/>
        <v>25.2977104582523</v>
      </c>
      <c r="AP966" s="150">
        <f t="shared" si="262"/>
        <v>24.708835265476765</v>
      </c>
      <c r="AQ966" s="150">
        <f t="shared" si="262"/>
        <v>24.491922670822031</v>
      </c>
      <c r="AR966" s="150">
        <f t="shared" si="262"/>
        <v>24.724951645911908</v>
      </c>
      <c r="AS966" s="150">
        <f t="shared" si="262"/>
        <v>24.470629424877256</v>
      </c>
      <c r="AT966" s="150">
        <f t="shared" si="262"/>
        <v>24.386301274355063</v>
      </c>
      <c r="AU966" s="150">
        <f t="shared" si="262"/>
        <v>24.391350024797855</v>
      </c>
      <c r="AV966" s="150">
        <f t="shared" si="262"/>
        <v>25.581922708315769</v>
      </c>
      <c r="AW966" s="150">
        <f t="shared" si="262"/>
        <v>25.623610710755298</v>
      </c>
      <c r="AX966" s="150">
        <f t="shared" si="262"/>
        <v>26.087441181460502</v>
      </c>
      <c r="AY966" s="150">
        <f t="shared" si="262"/>
        <v>24.677027735558767</v>
      </c>
      <c r="AZ966" s="150">
        <f t="shared" si="262"/>
        <v>24.587542089623298</v>
      </c>
      <c r="BA966" s="150">
        <f t="shared" si="262"/>
        <v>24.921239596288878</v>
      </c>
      <c r="BB966" s="150">
        <f t="shared" si="262"/>
        <v>24.915095723147751</v>
      </c>
      <c r="BC966" s="150">
        <f t="shared" si="262"/>
        <v>24.418793744988271</v>
      </c>
      <c r="BD966" s="150">
        <f t="shared" si="262"/>
        <v>24.298349113202843</v>
      </c>
      <c r="BE966" s="150">
        <f t="shared" si="262"/>
        <v>22.973111403682235</v>
      </c>
      <c r="BF966" s="150">
        <f t="shared" si="262"/>
        <v>22.730012802458642</v>
      </c>
      <c r="BG966" s="150">
        <f t="shared" si="262"/>
        <v>22.907672440991206</v>
      </c>
      <c r="BH966" s="150">
        <f t="shared" si="262"/>
        <v>22.83658854421796</v>
      </c>
      <c r="BI966" s="150">
        <f t="shared" si="262"/>
        <v>23.639596152110069</v>
      </c>
      <c r="BJ966" s="150">
        <f t="shared" si="262"/>
        <v>23.979845175610809</v>
      </c>
      <c r="BK966" s="150">
        <f t="shared" si="262"/>
        <v>24.064388721595346</v>
      </c>
      <c r="BL966" s="150">
        <f t="shared" si="262"/>
        <v>22.797888865754313</v>
      </c>
      <c r="BM966" s="150">
        <f t="shared" si="262"/>
        <v>22.760508997562788</v>
      </c>
      <c r="BN966" s="150">
        <f t="shared" si="262"/>
        <v>23.069201019968119</v>
      </c>
      <c r="BO966" s="150">
        <f t="shared" si="262"/>
        <v>23.073284121262169</v>
      </c>
      <c r="BP966" s="150">
        <f t="shared" si="262"/>
        <v>22.69315592801658</v>
      </c>
      <c r="BQ966" s="150">
        <f t="shared" ref="BQ966:BQ968" si="263">IF(BQ459=0,0,BQ200/BQ459)</f>
        <v>22.541452949861007</v>
      </c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P966" s="134"/>
      <c r="ER966" s="31" t="str">
        <f>IF($C$200=C966,$ER$200,"Row mis-match")</f>
        <v xml:space="preserve"> - </v>
      </c>
    </row>
    <row r="967" spans="2:148" hidden="1">
      <c r="C967" s="23" t="str">
        <f t="shared" si="255"/>
        <v>Naughton</v>
      </c>
      <c r="E967" s="150">
        <f t="shared" si="262"/>
        <v>0</v>
      </c>
      <c r="F967" s="150">
        <f t="shared" si="262"/>
        <v>0</v>
      </c>
      <c r="G967" s="150">
        <f t="shared" si="262"/>
        <v>0</v>
      </c>
      <c r="H967" s="150">
        <f t="shared" si="262"/>
        <v>0</v>
      </c>
      <c r="I967" s="150">
        <f t="shared" si="262"/>
        <v>0</v>
      </c>
      <c r="J967" s="150">
        <f t="shared" si="262"/>
        <v>0</v>
      </c>
      <c r="K967" s="150">
        <f t="shared" si="262"/>
        <v>0</v>
      </c>
      <c r="L967" s="150">
        <f t="shared" si="262"/>
        <v>0</v>
      </c>
      <c r="M967" s="150">
        <f t="shared" si="262"/>
        <v>0</v>
      </c>
      <c r="N967" s="150">
        <f t="shared" si="262"/>
        <v>0</v>
      </c>
      <c r="O967" s="150">
        <f t="shared" si="262"/>
        <v>0</v>
      </c>
      <c r="P967" s="150">
        <f t="shared" si="262"/>
        <v>0</v>
      </c>
      <c r="Q967" s="150">
        <f t="shared" si="262"/>
        <v>0</v>
      </c>
      <c r="R967" s="150">
        <f t="shared" si="262"/>
        <v>0</v>
      </c>
      <c r="S967" s="150">
        <f t="shared" si="262"/>
        <v>0</v>
      </c>
      <c r="T967" s="150">
        <f t="shared" si="262"/>
        <v>0</v>
      </c>
      <c r="U967" s="150">
        <f t="shared" si="262"/>
        <v>0</v>
      </c>
      <c r="V967" s="150">
        <f t="shared" si="262"/>
        <v>0</v>
      </c>
      <c r="W967" s="150">
        <f t="shared" si="262"/>
        <v>0</v>
      </c>
      <c r="X967" s="150">
        <f t="shared" si="262"/>
        <v>0</v>
      </c>
      <c r="Y967" s="150">
        <f t="shared" si="262"/>
        <v>0</v>
      </c>
      <c r="Z967" s="150">
        <f t="shared" si="262"/>
        <v>0</v>
      </c>
      <c r="AA967" s="150">
        <f t="shared" si="262"/>
        <v>0</v>
      </c>
      <c r="AB967" s="150">
        <f t="shared" si="262"/>
        <v>0</v>
      </c>
      <c r="AC967" s="150">
        <f t="shared" si="262"/>
        <v>0</v>
      </c>
      <c r="AD967" s="150">
        <f t="shared" si="262"/>
        <v>0</v>
      </c>
      <c r="AE967" s="150">
        <f t="shared" si="262"/>
        <v>0</v>
      </c>
      <c r="AF967" s="150">
        <f t="shared" si="262"/>
        <v>0</v>
      </c>
      <c r="AG967" s="150">
        <f t="shared" si="262"/>
        <v>0</v>
      </c>
      <c r="AH967" s="150">
        <f t="shared" si="262"/>
        <v>0</v>
      </c>
      <c r="AI967" s="150">
        <f t="shared" si="262"/>
        <v>0</v>
      </c>
      <c r="AJ967" s="150">
        <f t="shared" si="262"/>
        <v>0</v>
      </c>
      <c r="AK967" s="150">
        <f t="shared" si="262"/>
        <v>0</v>
      </c>
      <c r="AL967" s="150">
        <f t="shared" si="262"/>
        <v>0</v>
      </c>
      <c r="AM967" s="150">
        <f t="shared" si="262"/>
        <v>0</v>
      </c>
      <c r="AN967" s="150">
        <f t="shared" si="262"/>
        <v>0</v>
      </c>
      <c r="AO967" s="150">
        <f t="shared" si="262"/>
        <v>0</v>
      </c>
      <c r="AP967" s="150">
        <f t="shared" si="262"/>
        <v>0</v>
      </c>
      <c r="AQ967" s="150">
        <f t="shared" si="262"/>
        <v>0</v>
      </c>
      <c r="AR967" s="150">
        <f t="shared" si="262"/>
        <v>0</v>
      </c>
      <c r="AS967" s="150">
        <f t="shared" si="262"/>
        <v>0</v>
      </c>
      <c r="AT967" s="150">
        <f t="shared" si="262"/>
        <v>0</v>
      </c>
      <c r="AU967" s="150">
        <f t="shared" si="262"/>
        <v>0</v>
      </c>
      <c r="AV967" s="150">
        <f t="shared" si="262"/>
        <v>0</v>
      </c>
      <c r="AW967" s="150">
        <f t="shared" si="262"/>
        <v>0</v>
      </c>
      <c r="AX967" s="150">
        <f t="shared" si="262"/>
        <v>0</v>
      </c>
      <c r="AY967" s="150">
        <f t="shared" si="262"/>
        <v>0</v>
      </c>
      <c r="AZ967" s="150">
        <f t="shared" si="262"/>
        <v>0</v>
      </c>
      <c r="BA967" s="150">
        <f t="shared" si="262"/>
        <v>0</v>
      </c>
      <c r="BB967" s="150">
        <f t="shared" si="262"/>
        <v>0</v>
      </c>
      <c r="BC967" s="150">
        <f t="shared" si="262"/>
        <v>0</v>
      </c>
      <c r="BD967" s="150">
        <f t="shared" si="262"/>
        <v>0</v>
      </c>
      <c r="BE967" s="150">
        <f t="shared" si="262"/>
        <v>0</v>
      </c>
      <c r="BF967" s="150">
        <f t="shared" si="262"/>
        <v>0</v>
      </c>
      <c r="BG967" s="150">
        <f t="shared" si="262"/>
        <v>0</v>
      </c>
      <c r="BH967" s="150">
        <f t="shared" si="262"/>
        <v>0</v>
      </c>
      <c r="BI967" s="150">
        <f t="shared" si="262"/>
        <v>0</v>
      </c>
      <c r="BJ967" s="150">
        <f t="shared" si="262"/>
        <v>0</v>
      </c>
      <c r="BK967" s="150">
        <f t="shared" si="262"/>
        <v>0</v>
      </c>
      <c r="BL967" s="150">
        <f t="shared" si="262"/>
        <v>0</v>
      </c>
      <c r="BM967" s="150">
        <f t="shared" si="262"/>
        <v>0</v>
      </c>
      <c r="BN967" s="150">
        <f t="shared" si="262"/>
        <v>0</v>
      </c>
      <c r="BO967" s="150">
        <f t="shared" si="262"/>
        <v>0</v>
      </c>
      <c r="BP967" s="150">
        <f t="shared" si="262"/>
        <v>0</v>
      </c>
      <c r="BQ967" s="150">
        <f t="shared" si="263"/>
        <v>0</v>
      </c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P967" s="134"/>
      <c r="ER967" s="31" t="str">
        <f>IF($C$201=C967,$ER$201,"Row mis-match")</f>
        <v xml:space="preserve"> - </v>
      </c>
    </row>
    <row r="968" spans="2:148" hidden="1">
      <c r="C968" s="23" t="str">
        <f t="shared" si="255"/>
        <v>Wyodak</v>
      </c>
      <c r="E968" s="150">
        <f t="shared" si="262"/>
        <v>0</v>
      </c>
      <c r="F968" s="150">
        <f t="shared" si="262"/>
        <v>0</v>
      </c>
      <c r="G968" s="150">
        <f t="shared" si="262"/>
        <v>0</v>
      </c>
      <c r="H968" s="150">
        <f t="shared" si="262"/>
        <v>0</v>
      </c>
      <c r="I968" s="150">
        <f t="shared" si="262"/>
        <v>0</v>
      </c>
      <c r="J968" s="150">
        <f t="shared" si="262"/>
        <v>0</v>
      </c>
      <c r="K968" s="150">
        <f t="shared" si="262"/>
        <v>0</v>
      </c>
      <c r="L968" s="150">
        <f t="shared" si="262"/>
        <v>0</v>
      </c>
      <c r="M968" s="150">
        <f t="shared" si="262"/>
        <v>0</v>
      </c>
      <c r="N968" s="150">
        <f t="shared" si="262"/>
        <v>0</v>
      </c>
      <c r="O968" s="150">
        <f t="shared" si="262"/>
        <v>0</v>
      </c>
      <c r="P968" s="150">
        <f t="shared" si="262"/>
        <v>0</v>
      </c>
      <c r="Q968" s="150">
        <f t="shared" si="262"/>
        <v>0</v>
      </c>
      <c r="R968" s="150">
        <f t="shared" si="262"/>
        <v>0</v>
      </c>
      <c r="S968" s="150">
        <f t="shared" si="262"/>
        <v>0</v>
      </c>
      <c r="T968" s="150">
        <f t="shared" si="262"/>
        <v>0</v>
      </c>
      <c r="U968" s="150">
        <f t="shared" si="262"/>
        <v>0</v>
      </c>
      <c r="V968" s="150">
        <f t="shared" si="262"/>
        <v>0</v>
      </c>
      <c r="W968" s="150">
        <f t="shared" si="262"/>
        <v>0</v>
      </c>
      <c r="X968" s="150">
        <f t="shared" si="262"/>
        <v>0</v>
      </c>
      <c r="Y968" s="150">
        <f t="shared" si="262"/>
        <v>0</v>
      </c>
      <c r="Z968" s="150">
        <f t="shared" si="262"/>
        <v>0</v>
      </c>
      <c r="AA968" s="150">
        <f t="shared" si="262"/>
        <v>0</v>
      </c>
      <c r="AB968" s="150">
        <f t="shared" si="262"/>
        <v>0</v>
      </c>
      <c r="AC968" s="150">
        <f t="shared" si="262"/>
        <v>0</v>
      </c>
      <c r="AD968" s="150">
        <f t="shared" si="262"/>
        <v>0</v>
      </c>
      <c r="AE968" s="150">
        <f t="shared" si="262"/>
        <v>0</v>
      </c>
      <c r="AF968" s="150">
        <f t="shared" si="262"/>
        <v>0</v>
      </c>
      <c r="AG968" s="150">
        <f t="shared" si="262"/>
        <v>0</v>
      </c>
      <c r="AH968" s="150">
        <f t="shared" si="262"/>
        <v>0</v>
      </c>
      <c r="AI968" s="150">
        <f t="shared" si="262"/>
        <v>0</v>
      </c>
      <c r="AJ968" s="150">
        <f t="shared" si="262"/>
        <v>0</v>
      </c>
      <c r="AK968" s="150">
        <f t="shared" si="262"/>
        <v>0</v>
      </c>
      <c r="AL968" s="150">
        <f t="shared" si="262"/>
        <v>0</v>
      </c>
      <c r="AM968" s="150">
        <f t="shared" si="262"/>
        <v>0</v>
      </c>
      <c r="AN968" s="150">
        <f t="shared" si="262"/>
        <v>0</v>
      </c>
      <c r="AO968" s="150">
        <f t="shared" si="262"/>
        <v>0</v>
      </c>
      <c r="AP968" s="150">
        <f t="shared" si="262"/>
        <v>0</v>
      </c>
      <c r="AQ968" s="150">
        <f t="shared" si="262"/>
        <v>0</v>
      </c>
      <c r="AR968" s="150">
        <f t="shared" si="262"/>
        <v>0</v>
      </c>
      <c r="AS968" s="150">
        <f t="shared" si="262"/>
        <v>0</v>
      </c>
      <c r="AT968" s="150">
        <f t="shared" si="262"/>
        <v>0</v>
      </c>
      <c r="AU968" s="150">
        <f t="shared" si="262"/>
        <v>0</v>
      </c>
      <c r="AV968" s="150">
        <f t="shared" si="262"/>
        <v>0</v>
      </c>
      <c r="AW968" s="150">
        <f t="shared" si="262"/>
        <v>0</v>
      </c>
      <c r="AX968" s="150">
        <f t="shared" si="262"/>
        <v>0</v>
      </c>
      <c r="AY968" s="150">
        <f t="shared" si="262"/>
        <v>0</v>
      </c>
      <c r="AZ968" s="150">
        <f t="shared" si="262"/>
        <v>0</v>
      </c>
      <c r="BA968" s="150">
        <f t="shared" si="262"/>
        <v>0</v>
      </c>
      <c r="BB968" s="150">
        <f t="shared" si="262"/>
        <v>0</v>
      </c>
      <c r="BC968" s="150">
        <f t="shared" si="262"/>
        <v>0</v>
      </c>
      <c r="BD968" s="150">
        <f t="shared" si="262"/>
        <v>0</v>
      </c>
      <c r="BE968" s="150">
        <f t="shared" si="262"/>
        <v>0</v>
      </c>
      <c r="BF968" s="150">
        <f t="shared" si="262"/>
        <v>0</v>
      </c>
      <c r="BG968" s="150">
        <f t="shared" si="262"/>
        <v>0</v>
      </c>
      <c r="BH968" s="150">
        <f t="shared" si="262"/>
        <v>0</v>
      </c>
      <c r="BI968" s="150">
        <f t="shared" si="262"/>
        <v>0</v>
      </c>
      <c r="BJ968" s="150">
        <f t="shared" si="262"/>
        <v>0</v>
      </c>
      <c r="BK968" s="150">
        <f t="shared" si="262"/>
        <v>0</v>
      </c>
      <c r="BL968" s="150">
        <f t="shared" si="262"/>
        <v>0</v>
      </c>
      <c r="BM968" s="150">
        <f t="shared" si="262"/>
        <v>0</v>
      </c>
      <c r="BN968" s="150">
        <f t="shared" si="262"/>
        <v>0</v>
      </c>
      <c r="BO968" s="150">
        <f t="shared" si="262"/>
        <v>0</v>
      </c>
      <c r="BP968" s="150">
        <f t="shared" si="262"/>
        <v>0</v>
      </c>
      <c r="BQ968" s="150">
        <f t="shared" si="263"/>
        <v>0</v>
      </c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P968" s="134"/>
      <c r="ER968" s="31" t="str">
        <f>IF($C$202=C968,$ER$201,"Row mis-match")</f>
        <v xml:space="preserve"> - </v>
      </c>
    </row>
    <row r="969" spans="2:148" hidden="1">
      <c r="E969" s="150"/>
      <c r="F969" s="150"/>
      <c r="G969" s="150"/>
      <c r="H969" s="150"/>
      <c r="I969" s="150"/>
      <c r="J969" s="150"/>
      <c r="K969" s="150"/>
      <c r="L969" s="150"/>
      <c r="M969" s="150"/>
      <c r="N969" s="150"/>
      <c r="O969" s="150"/>
      <c r="P969" s="150"/>
      <c r="Q969" s="150"/>
      <c r="R969" s="150"/>
      <c r="S969" s="150"/>
      <c r="T969" s="150"/>
      <c r="U969" s="150"/>
      <c r="V969" s="150"/>
      <c r="W969" s="150"/>
      <c r="X969" s="150"/>
      <c r="Y969" s="150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P969" s="134"/>
      <c r="ER969" s="22"/>
    </row>
    <row r="970" spans="2:148" hidden="1">
      <c r="B970" s="22" t="s">
        <v>544</v>
      </c>
      <c r="E970" s="150">
        <f t="shared" ref="E970:BP970" si="264">IF(E464=0,0,E204/E464)</f>
        <v>10.932021815988961</v>
      </c>
      <c r="F970" s="150">
        <f t="shared" si="264"/>
        <v>11.072759835918371</v>
      </c>
      <c r="G970" s="150">
        <f t="shared" si="264"/>
        <v>11.115567947606475</v>
      </c>
      <c r="H970" s="150">
        <f t="shared" si="264"/>
        <v>10.953256982032764</v>
      </c>
      <c r="I970" s="150">
        <f t="shared" si="264"/>
        <v>10.383177961042056</v>
      </c>
      <c r="J970" s="150">
        <f t="shared" si="264"/>
        <v>10.632966349261441</v>
      </c>
      <c r="K970" s="150">
        <f t="shared" si="264"/>
        <v>10.595019356121902</v>
      </c>
      <c r="L970" s="150">
        <f t="shared" si="264"/>
        <v>11.264121295187197</v>
      </c>
      <c r="M970" s="150">
        <f t="shared" si="264"/>
        <v>11.428850001329454</v>
      </c>
      <c r="N970" s="150">
        <f t="shared" si="264"/>
        <v>10.67654663003659</v>
      </c>
      <c r="O970" s="150">
        <f t="shared" si="264"/>
        <v>0</v>
      </c>
      <c r="P970" s="150">
        <f t="shared" si="264"/>
        <v>0</v>
      </c>
      <c r="Q970" s="150">
        <f t="shared" si="264"/>
        <v>0</v>
      </c>
      <c r="R970" s="150">
        <f t="shared" si="264"/>
        <v>0</v>
      </c>
      <c r="S970" s="150">
        <f t="shared" si="264"/>
        <v>0</v>
      </c>
      <c r="T970" s="150">
        <f t="shared" si="264"/>
        <v>0</v>
      </c>
      <c r="U970" s="150">
        <f t="shared" si="264"/>
        <v>0</v>
      </c>
      <c r="V970" s="150">
        <f t="shared" si="264"/>
        <v>0</v>
      </c>
      <c r="W970" s="150">
        <f t="shared" si="264"/>
        <v>0</v>
      </c>
      <c r="X970" s="150">
        <f t="shared" si="264"/>
        <v>0</v>
      </c>
      <c r="Y970" s="150">
        <f t="shared" si="264"/>
        <v>0</v>
      </c>
      <c r="Z970" s="150">
        <f t="shared" si="264"/>
        <v>0</v>
      </c>
      <c r="AA970" s="150">
        <f t="shared" si="264"/>
        <v>0</v>
      </c>
      <c r="AB970" s="150">
        <f t="shared" si="264"/>
        <v>0</v>
      </c>
      <c r="AC970" s="150">
        <f t="shared" si="264"/>
        <v>0</v>
      </c>
      <c r="AD970" s="150">
        <f t="shared" si="264"/>
        <v>0</v>
      </c>
      <c r="AE970" s="150">
        <f t="shared" si="264"/>
        <v>0</v>
      </c>
      <c r="AF970" s="150">
        <f t="shared" si="264"/>
        <v>0</v>
      </c>
      <c r="AG970" s="150">
        <f t="shared" si="264"/>
        <v>0</v>
      </c>
      <c r="AH970" s="150">
        <f t="shared" si="264"/>
        <v>0</v>
      </c>
      <c r="AI970" s="150">
        <f t="shared" si="264"/>
        <v>0</v>
      </c>
      <c r="AJ970" s="150">
        <f t="shared" si="264"/>
        <v>0</v>
      </c>
      <c r="AK970" s="150">
        <f t="shared" si="264"/>
        <v>0</v>
      </c>
      <c r="AL970" s="150">
        <f t="shared" si="264"/>
        <v>0</v>
      </c>
      <c r="AM970" s="150">
        <f t="shared" si="264"/>
        <v>0</v>
      </c>
      <c r="AN970" s="150">
        <f t="shared" si="264"/>
        <v>0</v>
      </c>
      <c r="AO970" s="150">
        <f t="shared" si="264"/>
        <v>0</v>
      </c>
      <c r="AP970" s="150">
        <f t="shared" si="264"/>
        <v>0</v>
      </c>
      <c r="AQ970" s="150">
        <f t="shared" si="264"/>
        <v>0</v>
      </c>
      <c r="AR970" s="150">
        <f t="shared" si="264"/>
        <v>0</v>
      </c>
      <c r="AS970" s="150">
        <f t="shared" si="264"/>
        <v>0</v>
      </c>
      <c r="AT970" s="150">
        <f t="shared" si="264"/>
        <v>0</v>
      </c>
      <c r="AU970" s="150">
        <f t="shared" si="264"/>
        <v>0</v>
      </c>
      <c r="AV970" s="150">
        <f t="shared" si="264"/>
        <v>0</v>
      </c>
      <c r="AW970" s="150">
        <f t="shared" si="264"/>
        <v>0</v>
      </c>
      <c r="AX970" s="150">
        <f t="shared" si="264"/>
        <v>0</v>
      </c>
      <c r="AY970" s="150">
        <f t="shared" si="264"/>
        <v>0</v>
      </c>
      <c r="AZ970" s="150">
        <f t="shared" si="264"/>
        <v>0</v>
      </c>
      <c r="BA970" s="150">
        <f t="shared" si="264"/>
        <v>0</v>
      </c>
      <c r="BB970" s="150">
        <f t="shared" si="264"/>
        <v>0</v>
      </c>
      <c r="BC970" s="150">
        <f t="shared" si="264"/>
        <v>0</v>
      </c>
      <c r="BD970" s="150">
        <f t="shared" si="264"/>
        <v>0</v>
      </c>
      <c r="BE970" s="150">
        <f t="shared" si="264"/>
        <v>0</v>
      </c>
      <c r="BF970" s="150">
        <f t="shared" si="264"/>
        <v>0</v>
      </c>
      <c r="BG970" s="150">
        <f t="shared" si="264"/>
        <v>0</v>
      </c>
      <c r="BH970" s="150">
        <f t="shared" si="264"/>
        <v>0</v>
      </c>
      <c r="BI970" s="150">
        <f t="shared" si="264"/>
        <v>0</v>
      </c>
      <c r="BJ970" s="150">
        <f t="shared" si="264"/>
        <v>0</v>
      </c>
      <c r="BK970" s="150">
        <f t="shared" si="264"/>
        <v>0</v>
      </c>
      <c r="BL970" s="150">
        <f t="shared" si="264"/>
        <v>0</v>
      </c>
      <c r="BM970" s="150">
        <f t="shared" si="264"/>
        <v>0</v>
      </c>
      <c r="BN970" s="150">
        <f t="shared" si="264"/>
        <v>0</v>
      </c>
      <c r="BO970" s="150">
        <f t="shared" si="264"/>
        <v>0</v>
      </c>
      <c r="BP970" s="150">
        <f t="shared" si="264"/>
        <v>0</v>
      </c>
      <c r="BQ970" s="150">
        <f t="shared" ref="BQ970" si="265">IF(BQ464=0,0,BQ204/BQ464)</f>
        <v>0</v>
      </c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P970" s="134"/>
      <c r="ER970" s="22"/>
    </row>
    <row r="971" spans="2:148" hidden="1">
      <c r="E971" s="150"/>
      <c r="F971" s="150"/>
      <c r="G971" s="150"/>
      <c r="H971" s="150"/>
      <c r="I971" s="150"/>
      <c r="J971" s="150"/>
      <c r="K971" s="150"/>
      <c r="L971" s="150"/>
      <c r="M971" s="150"/>
      <c r="N971" s="150"/>
      <c r="O971" s="150"/>
      <c r="P971" s="150"/>
      <c r="Q971" s="150"/>
      <c r="R971" s="150"/>
      <c r="S971" s="150"/>
      <c r="T971" s="150"/>
      <c r="U971" s="150"/>
      <c r="V971" s="150"/>
      <c r="W971" s="150"/>
      <c r="X971" s="150"/>
      <c r="Y971" s="150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P971" s="134"/>
      <c r="ER971" s="9"/>
    </row>
    <row r="972" spans="2:148" hidden="1">
      <c r="C972" s="23" t="str">
        <f t="shared" ref="C972:C980" si="266">C467</f>
        <v>Chehalis</v>
      </c>
      <c r="E972" s="150"/>
      <c r="F972" s="150"/>
      <c r="G972" s="150"/>
      <c r="H972" s="150"/>
      <c r="I972" s="150"/>
      <c r="J972" s="150"/>
      <c r="K972" s="150"/>
      <c r="L972" s="150"/>
      <c r="M972" s="150"/>
      <c r="N972" s="150"/>
      <c r="O972" s="150"/>
      <c r="P972" s="150"/>
      <c r="Q972" s="150"/>
      <c r="R972" s="150"/>
      <c r="S972" s="150"/>
      <c r="T972" s="150"/>
      <c r="U972" s="150"/>
      <c r="V972" s="150"/>
      <c r="W972" s="150"/>
      <c r="X972" s="150"/>
      <c r="Y972" s="150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H972" s="58"/>
      <c r="EI972" s="58"/>
      <c r="EJ972" s="58"/>
      <c r="EK972" s="58"/>
      <c r="EL972" s="58"/>
      <c r="EM972" s="58"/>
      <c r="EN972" s="58"/>
      <c r="EO972" s="58"/>
      <c r="EP972" s="134"/>
      <c r="EQ972" s="58"/>
      <c r="ER972" s="31" t="str">
        <f>IF($C$207=C972,$ER$207,"Row mis-match")</f>
        <v xml:space="preserve"> - </v>
      </c>
    </row>
    <row r="973" spans="2:148" hidden="1">
      <c r="C973" s="23" t="str">
        <f t="shared" si="266"/>
        <v>Cholla - Gas</v>
      </c>
      <c r="E973" s="150"/>
      <c r="F973" s="150"/>
      <c r="G973" s="150"/>
      <c r="H973" s="150"/>
      <c r="I973" s="150"/>
      <c r="J973" s="150"/>
      <c r="K973" s="150"/>
      <c r="L973" s="150"/>
      <c r="M973" s="150"/>
      <c r="N973" s="150"/>
      <c r="O973" s="150"/>
      <c r="P973" s="150"/>
      <c r="Q973" s="150"/>
      <c r="R973" s="150"/>
      <c r="S973" s="150"/>
      <c r="T973" s="150"/>
      <c r="U973" s="150"/>
      <c r="V973" s="150"/>
      <c r="W973" s="150"/>
      <c r="X973" s="150"/>
      <c r="Y973" s="150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H973" s="58"/>
      <c r="EI973" s="58"/>
      <c r="EJ973" s="58"/>
      <c r="EK973" s="58"/>
      <c r="EL973" s="58"/>
      <c r="EM973" s="58"/>
      <c r="EN973" s="58"/>
      <c r="EO973" s="58"/>
      <c r="EP973" s="134"/>
      <c r="EQ973" s="58"/>
      <c r="ER973" s="31" t="str">
        <f>IF($C$208=C973,$ER$208,"Row mis-match")</f>
        <v xml:space="preserve"> - </v>
      </c>
    </row>
    <row r="974" spans="2:148" hidden="1">
      <c r="C974" s="23" t="str">
        <f t="shared" si="266"/>
        <v>Currant Creek</v>
      </c>
      <c r="E974" s="150"/>
      <c r="F974" s="150"/>
      <c r="G974" s="150"/>
      <c r="H974" s="150"/>
      <c r="I974" s="150"/>
      <c r="J974" s="150"/>
      <c r="K974" s="150"/>
      <c r="L974" s="150"/>
      <c r="M974" s="150"/>
      <c r="N974" s="150"/>
      <c r="O974" s="150"/>
      <c r="P974" s="150"/>
      <c r="Q974" s="150"/>
      <c r="R974" s="150"/>
      <c r="S974" s="150"/>
      <c r="T974" s="150"/>
      <c r="U974" s="150"/>
      <c r="V974" s="150"/>
      <c r="W974" s="150"/>
      <c r="X974" s="150"/>
      <c r="Y974" s="150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H974" s="58"/>
      <c r="EI974" s="58"/>
      <c r="EJ974" s="58"/>
      <c r="EK974" s="58"/>
      <c r="EL974" s="58"/>
      <c r="EM974" s="58"/>
      <c r="EN974" s="58"/>
      <c r="EO974" s="58"/>
      <c r="EP974" s="134"/>
      <c r="EQ974" s="58"/>
      <c r="ER974" s="31" t="str">
        <f>IF($C$209=C974,$ER$208,"Row mis-match")</f>
        <v xml:space="preserve"> - </v>
      </c>
    </row>
    <row r="975" spans="2:148" hidden="1">
      <c r="C975" s="23" t="str">
        <f t="shared" si="266"/>
        <v>Gadsby</v>
      </c>
      <c r="E975" s="150"/>
      <c r="F975" s="150"/>
      <c r="G975" s="150"/>
      <c r="H975" s="150"/>
      <c r="I975" s="150"/>
      <c r="J975" s="150"/>
      <c r="K975" s="150"/>
      <c r="L975" s="150"/>
      <c r="M975" s="150"/>
      <c r="N975" s="150"/>
      <c r="O975" s="150"/>
      <c r="P975" s="150"/>
      <c r="Q975" s="150"/>
      <c r="R975" s="150"/>
      <c r="S975" s="150"/>
      <c r="T975" s="150"/>
      <c r="U975" s="150"/>
      <c r="V975" s="150"/>
      <c r="W975" s="150"/>
      <c r="X975" s="150"/>
      <c r="Y975" s="150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H975" s="58"/>
      <c r="EI975" s="58"/>
      <c r="EJ975" s="58"/>
      <c r="EK975" s="58"/>
      <c r="EL975" s="58"/>
      <c r="EM975" s="58"/>
      <c r="EN975" s="58"/>
      <c r="EO975" s="58"/>
      <c r="EP975" s="134"/>
      <c r="EQ975" s="58"/>
      <c r="ER975" s="31" t="str">
        <f>IF($C$210=C975,$ER$210,"Row mis-match")</f>
        <v xml:space="preserve"> - </v>
      </c>
    </row>
    <row r="976" spans="2:148" hidden="1">
      <c r="C976" s="23" t="str">
        <f t="shared" si="266"/>
        <v>Gadsby CT</v>
      </c>
      <c r="E976" s="150"/>
      <c r="F976" s="150"/>
      <c r="G976" s="150"/>
      <c r="H976" s="150"/>
      <c r="I976" s="150"/>
      <c r="J976" s="150"/>
      <c r="K976" s="150"/>
      <c r="L976" s="150"/>
      <c r="M976" s="150"/>
      <c r="N976" s="150"/>
      <c r="O976" s="150"/>
      <c r="P976" s="150"/>
      <c r="Q976" s="150"/>
      <c r="R976" s="150"/>
      <c r="S976" s="150"/>
      <c r="T976" s="150"/>
      <c r="U976" s="150"/>
      <c r="V976" s="150"/>
      <c r="W976" s="150"/>
      <c r="X976" s="150"/>
      <c r="Y976" s="150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H976" s="58"/>
      <c r="EI976" s="58"/>
      <c r="EJ976" s="58"/>
      <c r="EK976" s="58"/>
      <c r="EL976" s="58"/>
      <c r="EM976" s="58"/>
      <c r="EN976" s="58"/>
      <c r="EO976" s="58"/>
      <c r="EP976" s="134"/>
      <c r="EQ976" s="58"/>
      <c r="ER976" s="31" t="str">
        <f>IF($C$211=C976,$ER$211,"Row mis-match")</f>
        <v xml:space="preserve"> - </v>
      </c>
    </row>
    <row r="977" spans="1:148" hidden="1">
      <c r="C977" s="23" t="str">
        <f t="shared" si="266"/>
        <v>Hermiston</v>
      </c>
      <c r="E977" s="150"/>
      <c r="F977" s="150"/>
      <c r="G977" s="150"/>
      <c r="H977" s="150"/>
      <c r="I977" s="150"/>
      <c r="J977" s="150"/>
      <c r="K977" s="150"/>
      <c r="L977" s="150"/>
      <c r="M977" s="150"/>
      <c r="N977" s="150"/>
      <c r="O977" s="150"/>
      <c r="P977" s="150"/>
      <c r="Q977" s="150"/>
      <c r="R977" s="150"/>
      <c r="S977" s="150"/>
      <c r="T977" s="150"/>
      <c r="U977" s="150"/>
      <c r="V977" s="150"/>
      <c r="W977" s="150"/>
      <c r="X977" s="150"/>
      <c r="Y977" s="150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P977" s="134"/>
      <c r="ER977" s="31" t="str">
        <f>IF($C$212=C977,$ER$212,"Row mis-match")</f>
        <v xml:space="preserve"> - </v>
      </c>
    </row>
    <row r="978" spans="1:148" hidden="1">
      <c r="C978" s="23" t="str">
        <f t="shared" si="266"/>
        <v>Lake Side 1</v>
      </c>
      <c r="E978" s="150"/>
      <c r="F978" s="150"/>
      <c r="G978" s="150"/>
      <c r="H978" s="150"/>
      <c r="I978" s="150"/>
      <c r="J978" s="150"/>
      <c r="K978" s="150"/>
      <c r="L978" s="150"/>
      <c r="M978" s="150"/>
      <c r="N978" s="150"/>
      <c r="O978" s="150"/>
      <c r="P978" s="150"/>
      <c r="Q978" s="150"/>
      <c r="R978" s="150"/>
      <c r="S978" s="150"/>
      <c r="T978" s="150"/>
      <c r="U978" s="150"/>
      <c r="V978" s="150"/>
      <c r="W978" s="150"/>
      <c r="X978" s="150"/>
      <c r="Y978" s="150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P978" s="134"/>
      <c r="ER978" s="31" t="str">
        <f>IF($C$213=C978,$ER$213,"Row mis-match")</f>
        <v xml:space="preserve"> - </v>
      </c>
    </row>
    <row r="979" spans="1:148" hidden="1">
      <c r="C979" s="23" t="str">
        <f t="shared" si="266"/>
        <v>Lake Side 2</v>
      </c>
      <c r="E979" s="150"/>
      <c r="F979" s="150"/>
      <c r="G979" s="150"/>
      <c r="H979" s="150"/>
      <c r="I979" s="150"/>
      <c r="J979" s="150"/>
      <c r="K979" s="150"/>
      <c r="L979" s="150"/>
      <c r="M979" s="150"/>
      <c r="N979" s="150"/>
      <c r="O979" s="150"/>
      <c r="P979" s="150"/>
      <c r="Q979" s="150"/>
      <c r="R979" s="150"/>
      <c r="S979" s="150"/>
      <c r="T979" s="150"/>
      <c r="U979" s="150"/>
      <c r="V979" s="150"/>
      <c r="W979" s="150"/>
      <c r="X979" s="150"/>
      <c r="Y979" s="150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P979" s="134"/>
      <c r="ER979" s="31" t="str">
        <f>IF($C$214=C979,$ER$213,"Row mis-match")</f>
        <v xml:space="preserve"> - </v>
      </c>
    </row>
    <row r="980" spans="1:148" hidden="1">
      <c r="C980" s="23" t="str">
        <f t="shared" si="266"/>
        <v>Naughton - Gas</v>
      </c>
      <c r="E980" s="150"/>
      <c r="F980" s="150"/>
      <c r="G980" s="150"/>
      <c r="H980" s="150"/>
      <c r="I980" s="150"/>
      <c r="J980" s="150"/>
      <c r="K980" s="150"/>
      <c r="L980" s="150"/>
      <c r="M980" s="150"/>
      <c r="N980" s="150"/>
      <c r="O980" s="150"/>
      <c r="P980" s="150"/>
      <c r="Q980" s="150"/>
      <c r="R980" s="150"/>
      <c r="S980" s="150"/>
      <c r="T980" s="150"/>
      <c r="U980" s="150"/>
      <c r="V980" s="150"/>
      <c r="W980" s="150"/>
      <c r="X980" s="150"/>
      <c r="Y980" s="150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P980" s="134"/>
      <c r="ER980" s="31" t="str">
        <f>IF($C$215=C980,$ER$215,"Row mis-match")</f>
        <v xml:space="preserve"> - </v>
      </c>
    </row>
    <row r="981" spans="1:148" hidden="1"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  <c r="AL981" s="106"/>
      <c r="AM981" s="106"/>
      <c r="AN981" s="106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  <c r="BY981" s="106"/>
      <c r="BZ981" s="106"/>
      <c r="CA981" s="106"/>
      <c r="CB981" s="106"/>
      <c r="CC981" s="106"/>
      <c r="CD981" s="106"/>
      <c r="CE981" s="106"/>
      <c r="CF981" s="106"/>
      <c r="CG981" s="106"/>
      <c r="CH981" s="106"/>
      <c r="CI981" s="106"/>
      <c r="CJ981" s="106"/>
      <c r="CK981" s="106"/>
      <c r="CL981" s="106"/>
      <c r="CM981" s="106"/>
      <c r="CN981" s="106"/>
      <c r="CO981" s="106"/>
      <c r="CP981" s="106"/>
      <c r="CQ981" s="106"/>
      <c r="CR981" s="106"/>
      <c r="CS981" s="106"/>
      <c r="CT981" s="106"/>
      <c r="CU981" s="106"/>
      <c r="CV981" s="106"/>
      <c r="CW981" s="106"/>
      <c r="CX981" s="106"/>
      <c r="CY981" s="106"/>
      <c r="CZ981" s="106"/>
      <c r="DA981" s="106"/>
      <c r="DB981" s="106"/>
      <c r="DC981" s="106"/>
      <c r="DD981" s="106"/>
      <c r="DE981" s="106"/>
      <c r="DF981" s="106"/>
      <c r="DG981" s="106"/>
      <c r="DH981" s="106"/>
      <c r="DI981" s="106"/>
      <c r="DJ981" s="106"/>
      <c r="DK981" s="106"/>
      <c r="DL981" s="106"/>
      <c r="DM981" s="106"/>
      <c r="DN981" s="106"/>
      <c r="DO981" s="106"/>
      <c r="DP981" s="106"/>
      <c r="DQ981" s="106"/>
      <c r="DR981" s="106"/>
      <c r="DS981" s="106"/>
      <c r="DT981" s="106"/>
      <c r="DU981" s="106"/>
      <c r="DV981" s="106"/>
      <c r="DW981" s="106"/>
      <c r="DX981" s="106"/>
      <c r="DY981" s="106"/>
      <c r="DZ981" s="106"/>
      <c r="EA981" s="106"/>
      <c r="EB981" s="106"/>
      <c r="EC981" s="106"/>
      <c r="ED981" s="106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55"/>
    </row>
    <row r="982" spans="1:148" s="22" customFormat="1" ht="15.75" hidden="1">
      <c r="A982" s="20" t="s">
        <v>395</v>
      </c>
      <c r="C982" s="23"/>
      <c r="E982" s="150"/>
      <c r="F982" s="150"/>
      <c r="G982" s="150"/>
      <c r="H982" s="150"/>
      <c r="I982" s="150"/>
      <c r="J982" s="150"/>
      <c r="K982" s="150"/>
      <c r="L982" s="150"/>
      <c r="M982" s="150"/>
      <c r="N982" s="150"/>
      <c r="O982" s="150"/>
      <c r="P982" s="150"/>
      <c r="Q982" s="150"/>
      <c r="R982" s="150"/>
      <c r="S982" s="150"/>
      <c r="T982" s="150"/>
      <c r="U982" s="150"/>
      <c r="V982" s="150"/>
      <c r="W982" s="150"/>
      <c r="X982" s="150"/>
      <c r="Y982" s="150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07"/>
      <c r="ER982" s="156" t="str">
        <f>ER521</f>
        <v xml:space="preserve"> - </v>
      </c>
    </row>
    <row r="983" spans="1:148" s="22" customFormat="1" hidden="1">
      <c r="A983" s="3"/>
      <c r="B983" s="23"/>
      <c r="C983" s="23" t="str">
        <f>$C$509</f>
        <v>IRP - FOT - East Side - 3Q</v>
      </c>
      <c r="E983" s="150"/>
      <c r="F983" s="150"/>
      <c r="G983" s="150"/>
      <c r="H983" s="150"/>
      <c r="I983" s="150"/>
      <c r="J983" s="150"/>
      <c r="K983" s="150"/>
      <c r="L983" s="150"/>
      <c r="M983" s="150"/>
      <c r="N983" s="150"/>
      <c r="O983" s="150"/>
      <c r="P983" s="150"/>
      <c r="Q983" s="150"/>
      <c r="R983" s="150"/>
      <c r="S983" s="150"/>
      <c r="T983" s="150"/>
      <c r="U983" s="150"/>
      <c r="V983" s="150"/>
      <c r="W983" s="150"/>
      <c r="X983" s="150"/>
      <c r="Y983" s="150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07"/>
      <c r="EG983" s="107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31" t="str">
        <f>IF(C509=C983,ER509,"Row mis-match")</f>
        <v xml:space="preserve"> - </v>
      </c>
    </row>
    <row r="984" spans="1:148" s="22" customFormat="1" hidden="1">
      <c r="A984" s="3"/>
      <c r="B984" s="23"/>
      <c r="C984" s="23" t="str">
        <f>$C$510</f>
        <v>IRP - FOT - West Side - 3Q</v>
      </c>
      <c r="E984" s="150"/>
      <c r="F984" s="150"/>
      <c r="G984" s="150"/>
      <c r="H984" s="150"/>
      <c r="I984" s="150"/>
      <c r="J984" s="150"/>
      <c r="K984" s="150"/>
      <c r="L984" s="150"/>
      <c r="M984" s="150"/>
      <c r="N984" s="150"/>
      <c r="O984" s="150"/>
      <c r="P984" s="150"/>
      <c r="Q984" s="150"/>
      <c r="R984" s="150"/>
      <c r="S984" s="150"/>
      <c r="T984" s="150"/>
      <c r="U984" s="150"/>
      <c r="V984" s="150"/>
      <c r="W984" s="150"/>
      <c r="X984" s="150"/>
      <c r="Y984" s="150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07"/>
      <c r="EG984" s="107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31" t="str">
        <f>IF(C510=C984,ER510,"Row mis-match")</f>
        <v xml:space="preserve"> - </v>
      </c>
    </row>
    <row r="985" spans="1:148" s="22" customFormat="1" hidden="1">
      <c r="A985" s="3"/>
      <c r="B985" s="23"/>
      <c r="C985" s="23" t="str">
        <f>$C$511</f>
        <v>IRP - Biomass - Not used</v>
      </c>
      <c r="E985" s="150"/>
      <c r="F985" s="150"/>
      <c r="G985" s="150"/>
      <c r="H985" s="150"/>
      <c r="I985" s="150"/>
      <c r="J985" s="150"/>
      <c r="K985" s="150"/>
      <c r="L985" s="150"/>
      <c r="M985" s="150"/>
      <c r="N985" s="150"/>
      <c r="O985" s="150"/>
      <c r="P985" s="150"/>
      <c r="Q985" s="150"/>
      <c r="R985" s="150"/>
      <c r="S985" s="150"/>
      <c r="T985" s="150"/>
      <c r="U985" s="150"/>
      <c r="V985" s="150"/>
      <c r="W985" s="150"/>
      <c r="X985" s="150"/>
      <c r="Y985" s="150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07"/>
      <c r="EG985" s="107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31" t="str">
        <f>IF(C511=C985,ER511,"Row mis-match")</f>
        <v>Hide Row</v>
      </c>
    </row>
    <row r="986" spans="1:148" s="22" customFormat="1" hidden="1">
      <c r="A986" s="3"/>
      <c r="B986" s="23"/>
      <c r="C986" s="23" t="str">
        <f>$C$512</f>
        <v>IRP - Solar</v>
      </c>
      <c r="E986" s="150"/>
      <c r="F986" s="150"/>
      <c r="G986" s="150"/>
      <c r="H986" s="150"/>
      <c r="I986" s="150"/>
      <c r="J986" s="150"/>
      <c r="K986" s="150"/>
      <c r="L986" s="150"/>
      <c r="M986" s="150"/>
      <c r="N986" s="150"/>
      <c r="O986" s="150"/>
      <c r="P986" s="150"/>
      <c r="Q986" s="150"/>
      <c r="R986" s="150"/>
      <c r="S986" s="150"/>
      <c r="T986" s="150"/>
      <c r="U986" s="150"/>
      <c r="V986" s="150"/>
      <c r="W986" s="150"/>
      <c r="X986" s="150"/>
      <c r="Y986" s="150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07"/>
      <c r="EG986" s="107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31" t="str">
        <f>IF(C512=C986,ER512,"Row mis-match")</f>
        <v xml:space="preserve"> - </v>
      </c>
    </row>
    <row r="987" spans="1:148" s="22" customFormat="1" hidden="1">
      <c r="A987" s="3"/>
      <c r="B987" s="23"/>
      <c r="C987" s="23" t="str">
        <f>$C$513</f>
        <v>IRP - Wind  - Not Used</v>
      </c>
      <c r="E987" s="150"/>
      <c r="F987" s="150"/>
      <c r="G987" s="150"/>
      <c r="H987" s="150"/>
      <c r="I987" s="150"/>
      <c r="J987" s="150"/>
      <c r="K987" s="150"/>
      <c r="L987" s="150"/>
      <c r="M987" s="150"/>
      <c r="N987" s="150"/>
      <c r="O987" s="150"/>
      <c r="P987" s="150"/>
      <c r="Q987" s="150"/>
      <c r="R987" s="150"/>
      <c r="S987" s="150"/>
      <c r="T987" s="150"/>
      <c r="U987" s="150"/>
      <c r="V987" s="150"/>
      <c r="W987" s="150"/>
      <c r="X987" s="150"/>
      <c r="Y987" s="150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07"/>
      <c r="EG987" s="107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31" t="str">
        <f>IF(C513=C987,ER513,"Row mis-match")</f>
        <v>Hide Row</v>
      </c>
    </row>
    <row r="988" spans="1:148" s="22" customFormat="1" hidden="1">
      <c r="A988" s="3"/>
      <c r="B988" s="23"/>
      <c r="C988" s="23" t="str">
        <f t="shared" ref="C988:C993" si="267">$C239</f>
        <v>IRP15 - 423 MW CCCT - Wyo NE</v>
      </c>
      <c r="E988" s="150"/>
      <c r="F988" s="150"/>
      <c r="G988" s="150"/>
      <c r="H988" s="150"/>
      <c r="I988" s="150"/>
      <c r="J988" s="150"/>
      <c r="K988" s="150"/>
      <c r="L988" s="150"/>
      <c r="M988" s="150"/>
      <c r="N988" s="150"/>
      <c r="O988" s="150"/>
      <c r="P988" s="150"/>
      <c r="Q988" s="150"/>
      <c r="R988" s="150"/>
      <c r="S988" s="150"/>
      <c r="T988" s="150"/>
      <c r="U988" s="150"/>
      <c r="V988" s="150"/>
      <c r="W988" s="150"/>
      <c r="X988" s="150"/>
      <c r="Y988" s="150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07"/>
      <c r="EG988" s="107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31" t="str">
        <f>IF($C$514=C988,$ER$514,"Row mis-match")</f>
        <v>Hide Row</v>
      </c>
    </row>
    <row r="989" spans="1:148" s="22" customFormat="1" hidden="1">
      <c r="A989" s="3"/>
      <c r="B989" s="23"/>
      <c r="C989" s="23" t="str">
        <f t="shared" si="267"/>
        <v>IRP15 - 423 MW CCCT - Clvr 1</v>
      </c>
      <c r="E989" s="150"/>
      <c r="F989" s="150"/>
      <c r="G989" s="150"/>
      <c r="H989" s="150"/>
      <c r="I989" s="150"/>
      <c r="J989" s="150"/>
      <c r="K989" s="150"/>
      <c r="L989" s="150"/>
      <c r="M989" s="150"/>
      <c r="N989" s="150"/>
      <c r="O989" s="150"/>
      <c r="P989" s="150"/>
      <c r="Q989" s="150"/>
      <c r="R989" s="150"/>
      <c r="S989" s="150"/>
      <c r="T989" s="150"/>
      <c r="U989" s="150"/>
      <c r="V989" s="150"/>
      <c r="W989" s="150"/>
      <c r="X989" s="150"/>
      <c r="Y989" s="150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07"/>
      <c r="EG989" s="107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31" t="str">
        <f>IF($C$515=C989,$ER$515,"Row mis-match")</f>
        <v>Hide Row</v>
      </c>
    </row>
    <row r="990" spans="1:148" s="22" customFormat="1" hidden="1">
      <c r="A990" s="3"/>
      <c r="B990" s="23"/>
      <c r="C990" s="23" t="str">
        <f t="shared" si="267"/>
        <v>IRP15 - 423 MW CCCT - Clvr 2</v>
      </c>
      <c r="E990" s="150"/>
      <c r="F990" s="150"/>
      <c r="G990" s="150"/>
      <c r="H990" s="150"/>
      <c r="I990" s="150"/>
      <c r="J990" s="150"/>
      <c r="K990" s="150"/>
      <c r="L990" s="150"/>
      <c r="M990" s="150"/>
      <c r="N990" s="150"/>
      <c r="O990" s="150"/>
      <c r="P990" s="150"/>
      <c r="Q990" s="150"/>
      <c r="R990" s="150"/>
      <c r="S990" s="150"/>
      <c r="T990" s="150"/>
      <c r="U990" s="150"/>
      <c r="V990" s="150"/>
      <c r="W990" s="150"/>
      <c r="X990" s="150"/>
      <c r="Y990" s="150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07"/>
      <c r="EG990" s="107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31" t="str">
        <f>IF($C$516=C990,$ER$516,"Row mis-match")</f>
        <v>Hide Row</v>
      </c>
    </row>
    <row r="991" spans="1:148" s="22" customFormat="1" hidden="1">
      <c r="A991" s="3"/>
      <c r="B991" s="23"/>
      <c r="C991" s="23" t="str">
        <f t="shared" si="267"/>
        <v>IRP15 - 313 MW CCCT - Wyo NE</v>
      </c>
      <c r="E991" s="150"/>
      <c r="F991" s="150"/>
      <c r="G991" s="150"/>
      <c r="H991" s="150"/>
      <c r="I991" s="150"/>
      <c r="J991" s="150"/>
      <c r="K991" s="150"/>
      <c r="L991" s="150"/>
      <c r="M991" s="150"/>
      <c r="N991" s="150"/>
      <c r="O991" s="150"/>
      <c r="P991" s="150"/>
      <c r="Q991" s="150"/>
      <c r="R991" s="150"/>
      <c r="S991" s="150"/>
      <c r="T991" s="150"/>
      <c r="U991" s="150"/>
      <c r="V991" s="150"/>
      <c r="W991" s="150"/>
      <c r="X991" s="150"/>
      <c r="Y991" s="150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07"/>
      <c r="EG991" s="107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31" t="str">
        <f>IF($C$517=C991,$ER$517,"Row mis-match")</f>
        <v xml:space="preserve"> - </v>
      </c>
    </row>
    <row r="992" spans="1:148" s="22" customFormat="1" hidden="1">
      <c r="A992" s="3"/>
      <c r="B992" s="23"/>
      <c r="C992" s="23" t="str">
        <f t="shared" si="267"/>
        <v>IRP15 - 635 MW CCCT - UT N 1</v>
      </c>
      <c r="E992" s="150"/>
      <c r="F992" s="150"/>
      <c r="G992" s="150"/>
      <c r="H992" s="150"/>
      <c r="I992" s="150"/>
      <c r="J992" s="150"/>
      <c r="K992" s="150"/>
      <c r="L992" s="150"/>
      <c r="M992" s="150"/>
      <c r="N992" s="150"/>
      <c r="O992" s="150"/>
      <c r="P992" s="150"/>
      <c r="Q992" s="150"/>
      <c r="R992" s="150"/>
      <c r="S992" s="150"/>
      <c r="T992" s="150"/>
      <c r="U992" s="150"/>
      <c r="V992" s="150"/>
      <c r="W992" s="150"/>
      <c r="X992" s="150"/>
      <c r="Y992" s="150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07"/>
      <c r="EG992" s="107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31" t="str">
        <f t="shared" ref="ER992" si="268">IF($C$518=C992,$ER$518,"Row mis-match")</f>
        <v xml:space="preserve"> - </v>
      </c>
    </row>
    <row r="993" spans="1:148" s="22" customFormat="1" hidden="1">
      <c r="A993" s="3"/>
      <c r="B993" s="23"/>
      <c r="C993" s="23" t="str">
        <f t="shared" si="267"/>
        <v>IRP15 - 635 MW CCCT - UT N 2</v>
      </c>
      <c r="E993" s="150"/>
      <c r="F993" s="150"/>
      <c r="G993" s="150"/>
      <c r="H993" s="150"/>
      <c r="I993" s="150"/>
      <c r="J993" s="150"/>
      <c r="K993" s="150"/>
      <c r="L993" s="150"/>
      <c r="M993" s="150"/>
      <c r="N993" s="150"/>
      <c r="O993" s="150"/>
      <c r="P993" s="150"/>
      <c r="Q993" s="150"/>
      <c r="R993" s="150"/>
      <c r="S993" s="150"/>
      <c r="T993" s="150"/>
      <c r="U993" s="150"/>
      <c r="V993" s="150"/>
      <c r="W993" s="150"/>
      <c r="X993" s="150"/>
      <c r="Y993" s="150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07"/>
      <c r="EG993" s="107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31" t="str">
        <f>IF($C$519=C993,$ER$519,"Row mis-match")</f>
        <v xml:space="preserve"> - </v>
      </c>
    </row>
    <row r="994" spans="1:148" hidden="1"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  <c r="AL994" s="106"/>
      <c r="AM994" s="106"/>
      <c r="AN994" s="106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  <c r="BY994" s="106"/>
      <c r="BZ994" s="106"/>
      <c r="CA994" s="106"/>
      <c r="CB994" s="106"/>
      <c r="CC994" s="106"/>
      <c r="CD994" s="106"/>
      <c r="CE994" s="106"/>
      <c r="CF994" s="106"/>
      <c r="CG994" s="106"/>
      <c r="CH994" s="106"/>
      <c r="CI994" s="106"/>
      <c r="CJ994" s="106"/>
      <c r="CK994" s="106"/>
      <c r="CL994" s="106"/>
      <c r="CM994" s="106"/>
      <c r="CN994" s="106"/>
      <c r="CO994" s="106"/>
      <c r="CP994" s="106"/>
      <c r="CQ994" s="106"/>
      <c r="CR994" s="106"/>
      <c r="CS994" s="106"/>
      <c r="CT994" s="106"/>
      <c r="CU994" s="106"/>
      <c r="CV994" s="106"/>
      <c r="CW994" s="106"/>
      <c r="CX994" s="106"/>
      <c r="CY994" s="106"/>
      <c r="CZ994" s="106"/>
      <c r="DA994" s="106"/>
      <c r="DB994" s="106"/>
      <c r="DC994" s="106"/>
      <c r="DD994" s="106"/>
      <c r="DE994" s="106"/>
      <c r="DF994" s="106"/>
      <c r="DG994" s="106"/>
      <c r="DH994" s="106"/>
      <c r="DI994" s="106"/>
      <c r="DJ994" s="106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6"/>
      <c r="DV994" s="106"/>
      <c r="DW994" s="106"/>
      <c r="DX994" s="106"/>
      <c r="DY994" s="106"/>
      <c r="DZ994" s="106"/>
      <c r="EA994" s="106"/>
      <c r="EB994" s="106"/>
      <c r="EC994" s="106"/>
      <c r="ED994" s="106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31" t="str">
        <f>IF(AND(ER983="Hide Row",ER984="Hide Row",ER985="Hide Row",ER986="Hide Row",ER987="Hide Row",ER988="Hide Row",ER989="Hide Row",ER990="Hide Row",ER991="Hide Row",ER992="Hide Row",ER993="Hide Row"),"Hide Row"," - ")</f>
        <v xml:space="preserve"> - </v>
      </c>
    </row>
    <row r="995" spans="1:148" s="22" customFormat="1" ht="15.75" hidden="1">
      <c r="A995" s="20" t="str">
        <f>A523</f>
        <v>Growth Station Resources</v>
      </c>
      <c r="C995" s="23"/>
      <c r="E995" s="150"/>
      <c r="F995" s="150"/>
      <c r="G995" s="150"/>
      <c r="H995" s="150"/>
      <c r="I995" s="150"/>
      <c r="J995" s="150"/>
      <c r="K995" s="150"/>
      <c r="L995" s="150"/>
      <c r="M995" s="150"/>
      <c r="N995" s="150"/>
      <c r="O995" s="150"/>
      <c r="P995" s="150"/>
      <c r="Q995" s="150"/>
      <c r="R995" s="150"/>
      <c r="S995" s="150"/>
      <c r="T995" s="150"/>
      <c r="U995" s="150"/>
      <c r="V995" s="150"/>
      <c r="W995" s="150"/>
      <c r="X995" s="150"/>
      <c r="Y995" s="150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07"/>
      <c r="ER995" s="26"/>
    </row>
    <row r="996" spans="1:148" s="22" customFormat="1" hidden="1">
      <c r="A996" s="3"/>
      <c r="B996" s="23"/>
      <c r="C996" s="23" t="str">
        <f t="shared" ref="C996:C1002" si="269">C524</f>
        <v>Growth Station - E - Southwest</v>
      </c>
      <c r="E996" s="150"/>
      <c r="F996" s="150"/>
      <c r="G996" s="150"/>
      <c r="H996" s="150"/>
      <c r="I996" s="150"/>
      <c r="J996" s="150"/>
      <c r="K996" s="150"/>
      <c r="L996" s="150"/>
      <c r="M996" s="150"/>
      <c r="N996" s="150"/>
      <c r="O996" s="150"/>
      <c r="P996" s="150"/>
      <c r="Q996" s="150"/>
      <c r="R996" s="150"/>
      <c r="S996" s="150"/>
      <c r="T996" s="150"/>
      <c r="U996" s="150"/>
      <c r="V996" s="150"/>
      <c r="W996" s="150"/>
      <c r="X996" s="150"/>
      <c r="Y996" s="150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07"/>
      <c r="ER996" s="31" t="str">
        <f t="shared" ref="ER996:ER1002" si="270">IF(C524=C996,ER524,"Row mis-match")</f>
        <v xml:space="preserve"> - </v>
      </c>
    </row>
    <row r="997" spans="1:148" s="22" customFormat="1" hidden="1">
      <c r="A997" s="3"/>
      <c r="B997" s="23"/>
      <c r="C997" s="23" t="str">
        <f t="shared" si="269"/>
        <v>Growth Station - E - Utah North</v>
      </c>
      <c r="E997" s="150"/>
      <c r="F997" s="150"/>
      <c r="G997" s="150"/>
      <c r="H997" s="150"/>
      <c r="I997" s="150"/>
      <c r="J997" s="150"/>
      <c r="K997" s="150"/>
      <c r="L997" s="150"/>
      <c r="M997" s="150"/>
      <c r="N997" s="150"/>
      <c r="O997" s="150"/>
      <c r="P997" s="150"/>
      <c r="Q997" s="150"/>
      <c r="R997" s="150"/>
      <c r="S997" s="150"/>
      <c r="T997" s="150"/>
      <c r="U997" s="150"/>
      <c r="V997" s="150"/>
      <c r="W997" s="150"/>
      <c r="X997" s="150"/>
      <c r="Y997" s="150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07"/>
      <c r="ER997" s="31" t="str">
        <f t="shared" si="270"/>
        <v xml:space="preserve"> - </v>
      </c>
    </row>
    <row r="998" spans="1:148" s="22" customFormat="1" hidden="1">
      <c r="A998" s="3"/>
      <c r="B998" s="23"/>
      <c r="C998" s="23" t="str">
        <f t="shared" si="269"/>
        <v>Growth Station - E - Utah South</v>
      </c>
      <c r="E998" s="150"/>
      <c r="F998" s="150"/>
      <c r="G998" s="150"/>
      <c r="H998" s="150"/>
      <c r="I998" s="150"/>
      <c r="J998" s="150"/>
      <c r="K998" s="150"/>
      <c r="L998" s="150"/>
      <c r="M998" s="150"/>
      <c r="N998" s="150"/>
      <c r="O998" s="150"/>
      <c r="P998" s="150"/>
      <c r="Q998" s="150"/>
      <c r="R998" s="150"/>
      <c r="S998" s="150"/>
      <c r="T998" s="150"/>
      <c r="U998" s="150"/>
      <c r="V998" s="150"/>
      <c r="W998" s="150"/>
      <c r="X998" s="150"/>
      <c r="Y998" s="150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07"/>
      <c r="ER998" s="31" t="str">
        <f t="shared" si="270"/>
        <v xml:space="preserve"> - </v>
      </c>
    </row>
    <row r="999" spans="1:148" s="22" customFormat="1" hidden="1">
      <c r="A999" s="3"/>
      <c r="B999" s="23"/>
      <c r="C999" s="23" t="str">
        <f t="shared" si="269"/>
        <v>Growth Station - E - Wyoming</v>
      </c>
      <c r="E999" s="150"/>
      <c r="F999" s="150"/>
      <c r="G999" s="150"/>
      <c r="H999" s="150"/>
      <c r="I999" s="150"/>
      <c r="J999" s="150"/>
      <c r="K999" s="150"/>
      <c r="L999" s="150"/>
      <c r="M999" s="150"/>
      <c r="N999" s="150"/>
      <c r="O999" s="150"/>
      <c r="P999" s="150"/>
      <c r="Q999" s="150"/>
      <c r="R999" s="150"/>
      <c r="S999" s="150"/>
      <c r="T999" s="150"/>
      <c r="U999" s="150"/>
      <c r="V999" s="150"/>
      <c r="W999" s="150"/>
      <c r="X999" s="150"/>
      <c r="Y999" s="150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07"/>
      <c r="ER999" s="31" t="str">
        <f t="shared" si="270"/>
        <v xml:space="preserve"> - </v>
      </c>
    </row>
    <row r="1000" spans="1:148" s="22" customFormat="1" hidden="1">
      <c r="A1000" s="3"/>
      <c r="B1000" s="23"/>
      <c r="C1000" s="23" t="str">
        <f t="shared" si="269"/>
        <v>Growth Station - W - Jim Bridger</v>
      </c>
      <c r="E1000" s="150"/>
      <c r="F1000" s="150"/>
      <c r="G1000" s="150"/>
      <c r="H1000" s="150"/>
      <c r="I1000" s="150"/>
      <c r="J1000" s="150"/>
      <c r="K1000" s="150"/>
      <c r="L1000" s="150"/>
      <c r="M1000" s="150"/>
      <c r="N1000" s="150"/>
      <c r="O1000" s="150"/>
      <c r="P1000" s="150"/>
      <c r="Q1000" s="150"/>
      <c r="R1000" s="150"/>
      <c r="S1000" s="150"/>
      <c r="T1000" s="150"/>
      <c r="U1000" s="150"/>
      <c r="V1000" s="150"/>
      <c r="W1000" s="150"/>
      <c r="X1000" s="150"/>
      <c r="Y1000" s="150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07"/>
      <c r="ER1000" s="31" t="str">
        <f t="shared" si="270"/>
        <v xml:space="preserve"> - </v>
      </c>
    </row>
    <row r="1001" spans="1:148" s="22" customFormat="1" hidden="1">
      <c r="A1001" s="3"/>
      <c r="B1001" s="23"/>
      <c r="C1001" s="23" t="str">
        <f t="shared" si="269"/>
        <v>Growth Station - W - Mid Columbia</v>
      </c>
      <c r="E1001" s="150"/>
      <c r="F1001" s="150"/>
      <c r="G1001" s="150"/>
      <c r="H1001" s="150"/>
      <c r="I1001" s="150"/>
      <c r="J1001" s="150"/>
      <c r="K1001" s="150"/>
      <c r="L1001" s="150"/>
      <c r="M1001" s="150"/>
      <c r="N1001" s="150"/>
      <c r="O1001" s="150"/>
      <c r="P1001" s="150"/>
      <c r="Q1001" s="150"/>
      <c r="R1001" s="150"/>
      <c r="S1001" s="150"/>
      <c r="T1001" s="150"/>
      <c r="U1001" s="150"/>
      <c r="V1001" s="150"/>
      <c r="W1001" s="150"/>
      <c r="X1001" s="150"/>
      <c r="Y1001" s="150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07"/>
      <c r="ER1001" s="31" t="str">
        <f t="shared" si="270"/>
        <v xml:space="preserve"> - </v>
      </c>
    </row>
    <row r="1002" spans="1:148" s="22" customFormat="1" hidden="1">
      <c r="A1002" s="3"/>
      <c r="B1002" s="23"/>
      <c r="C1002" s="23" t="str">
        <f t="shared" si="269"/>
        <v>Growth Station - W - Oregon</v>
      </c>
      <c r="E1002" s="150"/>
      <c r="F1002" s="150"/>
      <c r="G1002" s="150"/>
      <c r="H1002" s="150"/>
      <c r="I1002" s="150"/>
      <c r="J1002" s="150"/>
      <c r="K1002" s="150"/>
      <c r="L1002" s="150"/>
      <c r="M1002" s="150"/>
      <c r="N1002" s="150"/>
      <c r="O1002" s="150"/>
      <c r="P1002" s="150"/>
      <c r="Q1002" s="150"/>
      <c r="R1002" s="150"/>
      <c r="S1002" s="150"/>
      <c r="T1002" s="150"/>
      <c r="U1002" s="150"/>
      <c r="V1002" s="150"/>
      <c r="W1002" s="150"/>
      <c r="X1002" s="150"/>
      <c r="Y1002" s="150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07"/>
      <c r="ER1002" s="31" t="str">
        <f t="shared" si="270"/>
        <v xml:space="preserve"> - </v>
      </c>
    </row>
    <row r="1003" spans="1:148" hidden="1"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58"/>
      <c r="AR1003" s="58"/>
      <c r="AS1003" s="58"/>
      <c r="AT1003" s="58"/>
      <c r="AU1003" s="58"/>
      <c r="AV1003" s="58"/>
      <c r="AW1003" s="58"/>
      <c r="AX1003" s="58"/>
      <c r="AY1003" s="58"/>
      <c r="AZ1003" s="58"/>
      <c r="BA1003" s="58"/>
      <c r="BB1003" s="58"/>
      <c r="BC1003" s="58"/>
      <c r="BD1003" s="58"/>
      <c r="BE1003" s="58"/>
      <c r="BF1003" s="58"/>
      <c r="BG1003" s="58"/>
      <c r="BH1003" s="58"/>
      <c r="BI1003" s="58"/>
      <c r="BJ1003" s="58"/>
      <c r="BK1003" s="58"/>
      <c r="BL1003" s="58"/>
      <c r="BM1003" s="58"/>
      <c r="BN1003" s="58"/>
      <c r="BO1003" s="58"/>
      <c r="BP1003" s="58"/>
      <c r="BQ1003" s="58"/>
      <c r="BR1003" s="58"/>
      <c r="BS1003" s="58"/>
      <c r="BT1003" s="58"/>
      <c r="BU1003" s="58"/>
      <c r="BV1003" s="58"/>
      <c r="BW1003" s="58"/>
      <c r="BX1003" s="58"/>
      <c r="BY1003" s="58"/>
      <c r="BZ1003" s="58"/>
      <c r="CA1003" s="58"/>
      <c r="CB1003" s="58"/>
      <c r="CC1003" s="58"/>
      <c r="CD1003" s="58"/>
      <c r="CE1003" s="58"/>
      <c r="CF1003" s="58"/>
      <c r="CG1003" s="58"/>
      <c r="CH1003" s="58"/>
      <c r="CI1003" s="58"/>
      <c r="CJ1003" s="58"/>
      <c r="CK1003" s="58"/>
      <c r="CL1003" s="58"/>
      <c r="CM1003" s="58"/>
      <c r="CN1003" s="58"/>
      <c r="CO1003" s="58"/>
      <c r="CP1003" s="58"/>
      <c r="CQ1003" s="58"/>
      <c r="CR1003" s="58"/>
      <c r="CS1003" s="58"/>
      <c r="CT1003" s="58"/>
      <c r="CU1003" s="58"/>
      <c r="CV1003" s="58"/>
      <c r="CW1003" s="58"/>
      <c r="CX1003" s="58"/>
      <c r="CY1003" s="58"/>
      <c r="CZ1003" s="58"/>
      <c r="DA1003" s="58"/>
      <c r="DB1003" s="58"/>
      <c r="DC1003" s="58"/>
      <c r="DD1003" s="58"/>
      <c r="DE1003" s="58"/>
      <c r="DF1003" s="58"/>
      <c r="DG1003" s="58"/>
      <c r="DH1003" s="58"/>
      <c r="DI1003" s="58"/>
      <c r="DJ1003" s="58"/>
      <c r="DK1003" s="58"/>
      <c r="DL1003" s="58"/>
      <c r="DM1003" s="58"/>
      <c r="DN1003" s="58"/>
      <c r="DO1003" s="58"/>
      <c r="DP1003" s="58"/>
      <c r="DQ1003" s="58"/>
      <c r="DR1003" s="58"/>
      <c r="DS1003" s="58"/>
      <c r="DT1003" s="58"/>
      <c r="DU1003" s="58"/>
      <c r="DV1003" s="58"/>
      <c r="DW1003" s="58"/>
      <c r="DX1003" s="58"/>
      <c r="DY1003" s="58"/>
      <c r="DZ1003" s="58"/>
      <c r="EA1003" s="58"/>
      <c r="EB1003" s="58"/>
      <c r="EC1003" s="58"/>
      <c r="ED1003" s="58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55"/>
    </row>
    <row r="1004" spans="1:148" hidden="1">
      <c r="A1004" s="2" t="s">
        <v>545</v>
      </c>
      <c r="E1004" s="58"/>
      <c r="F1004" s="58">
        <v>1</v>
      </c>
      <c r="G1004" s="58">
        <f t="shared" ref="G1004:Q1004" si="271">MAX(E1004:F1004)+1</f>
        <v>2</v>
      </c>
      <c r="H1004" s="58">
        <f t="shared" si="271"/>
        <v>3</v>
      </c>
      <c r="I1004" s="58">
        <f t="shared" si="271"/>
        <v>4</v>
      </c>
      <c r="J1004" s="58">
        <f t="shared" si="271"/>
        <v>5</v>
      </c>
      <c r="K1004" s="58">
        <f t="shared" si="271"/>
        <v>6</v>
      </c>
      <c r="L1004" s="58">
        <f t="shared" si="271"/>
        <v>7</v>
      </c>
      <c r="M1004" s="58">
        <f t="shared" si="271"/>
        <v>8</v>
      </c>
      <c r="N1004" s="58">
        <f t="shared" si="271"/>
        <v>9</v>
      </c>
      <c r="O1004" s="58">
        <f t="shared" si="271"/>
        <v>10</v>
      </c>
      <c r="P1004" s="58">
        <f t="shared" si="271"/>
        <v>11</v>
      </c>
      <c r="Q1004" s="58">
        <f t="shared" si="271"/>
        <v>12</v>
      </c>
      <c r="R1004" s="58"/>
      <c r="S1004" s="58">
        <f>MAX(Q1004:R1004)+1</f>
        <v>13</v>
      </c>
      <c r="T1004" s="58">
        <f t="shared" ref="T1004:AD1004" si="272">MAX(R1004:S1004)+1</f>
        <v>14</v>
      </c>
      <c r="U1004" s="58">
        <f t="shared" si="272"/>
        <v>15</v>
      </c>
      <c r="V1004" s="58">
        <f t="shared" si="272"/>
        <v>16</v>
      </c>
      <c r="W1004" s="58">
        <f t="shared" si="272"/>
        <v>17</v>
      </c>
      <c r="X1004" s="58">
        <f t="shared" si="272"/>
        <v>18</v>
      </c>
      <c r="Y1004" s="58">
        <f t="shared" si="272"/>
        <v>19</v>
      </c>
      <c r="Z1004" s="58">
        <f t="shared" si="272"/>
        <v>20</v>
      </c>
      <c r="AA1004" s="58">
        <f t="shared" si="272"/>
        <v>21</v>
      </c>
      <c r="AB1004" s="58">
        <f t="shared" si="272"/>
        <v>22</v>
      </c>
      <c r="AC1004" s="58">
        <f t="shared" si="272"/>
        <v>23</v>
      </c>
      <c r="AD1004" s="58">
        <f t="shared" si="272"/>
        <v>24</v>
      </c>
      <c r="AE1004" s="58"/>
      <c r="AF1004" s="58">
        <f t="shared" ref="AF1004:AQ1004" si="273">MAX(AD1004:AE1004)+1</f>
        <v>25</v>
      </c>
      <c r="AG1004" s="58">
        <f t="shared" si="273"/>
        <v>26</v>
      </c>
      <c r="AH1004" s="58">
        <f t="shared" si="273"/>
        <v>27</v>
      </c>
      <c r="AI1004" s="58">
        <f t="shared" si="273"/>
        <v>28</v>
      </c>
      <c r="AJ1004" s="58">
        <f t="shared" si="273"/>
        <v>29</v>
      </c>
      <c r="AK1004" s="58">
        <f t="shared" si="273"/>
        <v>30</v>
      </c>
      <c r="AL1004" s="58">
        <f t="shared" si="273"/>
        <v>31</v>
      </c>
      <c r="AM1004" s="58">
        <f t="shared" si="273"/>
        <v>32</v>
      </c>
      <c r="AN1004" s="58">
        <f t="shared" si="273"/>
        <v>33</v>
      </c>
      <c r="AO1004" s="58">
        <f t="shared" si="273"/>
        <v>34</v>
      </c>
      <c r="AP1004" s="58">
        <f t="shared" si="273"/>
        <v>35</v>
      </c>
      <c r="AQ1004" s="58">
        <f t="shared" si="273"/>
        <v>36</v>
      </c>
      <c r="AR1004" s="58"/>
      <c r="AS1004" s="58">
        <f t="shared" ref="AS1004:BD1004" si="274">MAX(AQ1004:AR1004)+1</f>
        <v>37</v>
      </c>
      <c r="AT1004" s="58">
        <f t="shared" si="274"/>
        <v>38</v>
      </c>
      <c r="AU1004" s="58">
        <f t="shared" si="274"/>
        <v>39</v>
      </c>
      <c r="AV1004" s="58">
        <f t="shared" si="274"/>
        <v>40</v>
      </c>
      <c r="AW1004" s="58">
        <f t="shared" si="274"/>
        <v>41</v>
      </c>
      <c r="AX1004" s="58">
        <f t="shared" si="274"/>
        <v>42</v>
      </c>
      <c r="AY1004" s="58">
        <f t="shared" si="274"/>
        <v>43</v>
      </c>
      <c r="AZ1004" s="58">
        <f t="shared" si="274"/>
        <v>44</v>
      </c>
      <c r="BA1004" s="58">
        <f t="shared" si="274"/>
        <v>45</v>
      </c>
      <c r="BB1004" s="58">
        <f t="shared" si="274"/>
        <v>46</v>
      </c>
      <c r="BC1004" s="58">
        <f t="shared" si="274"/>
        <v>47</v>
      </c>
      <c r="BD1004" s="58">
        <f t="shared" si="274"/>
        <v>48</v>
      </c>
      <c r="BE1004" s="58"/>
      <c r="BF1004" s="58">
        <f t="shared" ref="BF1004:BQ1004" si="275">MAX(BD1004:BE1004)+1</f>
        <v>49</v>
      </c>
      <c r="BG1004" s="58">
        <f t="shared" si="275"/>
        <v>50</v>
      </c>
      <c r="BH1004" s="58">
        <f t="shared" si="275"/>
        <v>51</v>
      </c>
      <c r="BI1004" s="58">
        <f t="shared" si="275"/>
        <v>52</v>
      </c>
      <c r="BJ1004" s="58">
        <f t="shared" si="275"/>
        <v>53</v>
      </c>
      <c r="BK1004" s="58">
        <f t="shared" si="275"/>
        <v>54</v>
      </c>
      <c r="BL1004" s="58">
        <f t="shared" si="275"/>
        <v>55</v>
      </c>
      <c r="BM1004" s="58">
        <f t="shared" si="275"/>
        <v>56</v>
      </c>
      <c r="BN1004" s="58">
        <f t="shared" si="275"/>
        <v>57</v>
      </c>
      <c r="BO1004" s="58">
        <f t="shared" si="275"/>
        <v>58</v>
      </c>
      <c r="BP1004" s="58">
        <f t="shared" si="275"/>
        <v>59</v>
      </c>
      <c r="BQ1004" s="58">
        <f t="shared" si="275"/>
        <v>60</v>
      </c>
      <c r="BR1004" s="58"/>
      <c r="BS1004" s="58"/>
      <c r="BT1004" s="58"/>
      <c r="BU1004" s="58"/>
      <c r="BV1004" s="58"/>
      <c r="BW1004" s="58"/>
      <c r="BX1004" s="58"/>
      <c r="BY1004" s="58"/>
      <c r="BZ1004" s="58"/>
      <c r="CA1004" s="58"/>
      <c r="CB1004" s="58"/>
      <c r="CC1004" s="58"/>
      <c r="CD1004" s="58"/>
      <c r="CE1004" s="58"/>
      <c r="CF1004" s="58"/>
      <c r="CG1004" s="58"/>
      <c r="CH1004" s="58"/>
      <c r="CI1004" s="58"/>
      <c r="CJ1004" s="58"/>
      <c r="CK1004" s="58"/>
      <c r="CL1004" s="58"/>
      <c r="CM1004" s="58"/>
      <c r="CN1004" s="58"/>
      <c r="CO1004" s="58"/>
      <c r="CP1004" s="58"/>
      <c r="CQ1004" s="58"/>
      <c r="CR1004" s="58"/>
      <c r="CS1004" s="58"/>
      <c r="CT1004" s="58"/>
      <c r="CU1004" s="58"/>
      <c r="CV1004" s="58"/>
      <c r="CW1004" s="58"/>
      <c r="CX1004" s="58"/>
      <c r="CY1004" s="58"/>
      <c r="CZ1004" s="58"/>
      <c r="DA1004" s="58"/>
      <c r="DB1004" s="58"/>
      <c r="DC1004" s="58"/>
      <c r="DD1004" s="58"/>
      <c r="DE1004" s="58"/>
      <c r="DF1004" s="58"/>
      <c r="DG1004" s="58"/>
      <c r="DH1004" s="58"/>
      <c r="DI1004" s="58"/>
      <c r="DJ1004" s="58"/>
      <c r="DK1004" s="58"/>
      <c r="DL1004" s="58"/>
      <c r="DM1004" s="58"/>
      <c r="DN1004" s="58"/>
      <c r="DO1004" s="58"/>
      <c r="DP1004" s="58"/>
      <c r="DQ1004" s="58"/>
      <c r="DR1004" s="58"/>
      <c r="DS1004" s="58"/>
      <c r="DT1004" s="58"/>
      <c r="DU1004" s="58"/>
      <c r="DV1004" s="58"/>
      <c r="DW1004" s="58"/>
      <c r="DX1004" s="58"/>
      <c r="DY1004" s="58"/>
      <c r="DZ1004" s="58"/>
      <c r="EA1004" s="58"/>
      <c r="EB1004" s="58"/>
      <c r="EC1004" s="58"/>
      <c r="ED1004" s="58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55"/>
    </row>
    <row r="1005" spans="1:148" hidden="1">
      <c r="C1005" s="23" t="s">
        <v>546</v>
      </c>
      <c r="E1005" s="106"/>
      <c r="F1005" s="106">
        <v>1</v>
      </c>
      <c r="G1005" s="106">
        <v>2</v>
      </c>
      <c r="H1005" s="106">
        <v>3</v>
      </c>
      <c r="I1005" s="106">
        <v>4</v>
      </c>
      <c r="J1005" s="106">
        <v>5</v>
      </c>
      <c r="K1005" s="106">
        <v>6</v>
      </c>
      <c r="L1005" s="106">
        <v>7</v>
      </c>
      <c r="M1005" s="106">
        <v>8</v>
      </c>
      <c r="N1005" s="106">
        <v>9</v>
      </c>
      <c r="O1005" s="106">
        <v>10</v>
      </c>
      <c r="P1005" s="106">
        <v>11</v>
      </c>
      <c r="Q1005" s="106">
        <v>12</v>
      </c>
      <c r="R1005" s="106"/>
      <c r="S1005" s="106" t="e">
        <v>#N/A</v>
      </c>
      <c r="T1005" s="106" t="e">
        <v>#N/A</v>
      </c>
      <c r="U1005" s="106" t="e">
        <v>#N/A</v>
      </c>
      <c r="V1005" s="106" t="e">
        <v>#N/A</v>
      </c>
      <c r="W1005" s="106" t="e">
        <v>#N/A</v>
      </c>
      <c r="X1005" s="106" t="e">
        <v>#N/A</v>
      </c>
      <c r="Y1005" s="106" t="e">
        <v>#N/A</v>
      </c>
      <c r="Z1005" s="106" t="e">
        <v>#N/A</v>
      </c>
      <c r="AA1005" s="106" t="e">
        <v>#N/A</v>
      </c>
      <c r="AB1005" s="106" t="e">
        <v>#N/A</v>
      </c>
      <c r="AC1005" s="106" t="e">
        <v>#N/A</v>
      </c>
      <c r="AD1005" s="106" t="e">
        <v>#N/A</v>
      </c>
      <c r="AE1005" s="106"/>
      <c r="AF1005" s="106" t="e">
        <v>#N/A</v>
      </c>
      <c r="AG1005" s="106" t="e">
        <v>#N/A</v>
      </c>
      <c r="AH1005" s="106" t="e">
        <v>#N/A</v>
      </c>
      <c r="AI1005" s="106" t="e">
        <v>#N/A</v>
      </c>
      <c r="AJ1005" s="106" t="e">
        <v>#N/A</v>
      </c>
      <c r="AK1005" s="106" t="e">
        <v>#N/A</v>
      </c>
      <c r="AL1005" s="106" t="e">
        <v>#N/A</v>
      </c>
      <c r="AM1005" s="106" t="e">
        <v>#N/A</v>
      </c>
      <c r="AN1005" s="106" t="e">
        <v>#N/A</v>
      </c>
      <c r="AO1005" s="106" t="e">
        <v>#N/A</v>
      </c>
      <c r="AP1005" s="106" t="e">
        <v>#N/A</v>
      </c>
      <c r="AQ1005" s="106" t="e">
        <v>#N/A</v>
      </c>
      <c r="AR1005" s="106"/>
      <c r="AS1005" s="106" t="e">
        <v>#N/A</v>
      </c>
      <c r="AT1005" s="106" t="e">
        <v>#N/A</v>
      </c>
      <c r="AU1005" s="106" t="e">
        <v>#N/A</v>
      </c>
      <c r="AV1005" s="106" t="e">
        <v>#N/A</v>
      </c>
      <c r="AW1005" s="106" t="e">
        <v>#N/A</v>
      </c>
      <c r="AX1005" s="106" t="e">
        <v>#N/A</v>
      </c>
      <c r="AY1005" s="106" t="e">
        <v>#N/A</v>
      </c>
      <c r="AZ1005" s="106" t="e">
        <v>#N/A</v>
      </c>
      <c r="BA1005" s="106" t="e">
        <v>#N/A</v>
      </c>
      <c r="BB1005" s="106" t="e">
        <v>#N/A</v>
      </c>
      <c r="BC1005" s="106" t="e">
        <v>#N/A</v>
      </c>
      <c r="BD1005" s="106" t="e">
        <v>#N/A</v>
      </c>
      <c r="BE1005" s="106"/>
      <c r="BF1005" s="106" t="e">
        <v>#N/A</v>
      </c>
      <c r="BG1005" s="106" t="e">
        <v>#N/A</v>
      </c>
      <c r="BH1005" s="106" t="e">
        <v>#N/A</v>
      </c>
      <c r="BI1005" s="106" t="e">
        <v>#N/A</v>
      </c>
      <c r="BJ1005" s="106" t="e">
        <v>#N/A</v>
      </c>
      <c r="BK1005" s="106" t="e">
        <v>#N/A</v>
      </c>
      <c r="BL1005" s="106" t="e">
        <v>#N/A</v>
      </c>
      <c r="BM1005" s="106" t="e">
        <v>#N/A</v>
      </c>
      <c r="BN1005" s="106" t="e">
        <v>#N/A</v>
      </c>
      <c r="BO1005" s="106" t="e">
        <v>#N/A</v>
      </c>
      <c r="BP1005" s="106" t="e">
        <v>#N/A</v>
      </c>
      <c r="BQ1005" s="106" t="e">
        <v>#N/A</v>
      </c>
      <c r="BR1005" s="106"/>
      <c r="BS1005" s="106"/>
      <c r="BT1005" s="106"/>
      <c r="BU1005" s="106"/>
      <c r="BV1005" s="106"/>
      <c r="BW1005" s="106"/>
      <c r="BX1005" s="106"/>
      <c r="BY1005" s="106"/>
      <c r="BZ1005" s="106"/>
      <c r="CA1005" s="106"/>
      <c r="CB1005" s="106"/>
      <c r="CC1005" s="106"/>
      <c r="CD1005" s="106"/>
      <c r="CE1005" s="106"/>
      <c r="CF1005" s="106"/>
      <c r="CG1005" s="106"/>
      <c r="CH1005" s="106"/>
      <c r="CI1005" s="106"/>
      <c r="CJ1005" s="106"/>
      <c r="CK1005" s="106"/>
      <c r="CL1005" s="106"/>
      <c r="CM1005" s="106"/>
      <c r="CN1005" s="106"/>
      <c r="CO1005" s="106"/>
      <c r="CP1005" s="106"/>
      <c r="CQ1005" s="106"/>
      <c r="CR1005" s="106"/>
      <c r="CS1005" s="106"/>
      <c r="CT1005" s="106"/>
      <c r="CU1005" s="106"/>
      <c r="CV1005" s="106"/>
      <c r="CW1005" s="106"/>
      <c r="CX1005" s="106"/>
      <c r="CY1005" s="106"/>
      <c r="CZ1005" s="106"/>
      <c r="DA1005" s="106"/>
      <c r="DB1005" s="106"/>
      <c r="DC1005" s="106"/>
      <c r="DD1005" s="106"/>
      <c r="DE1005" s="106"/>
      <c r="DF1005" s="106"/>
      <c r="DG1005" s="106"/>
      <c r="DH1005" s="106"/>
      <c r="DI1005" s="106"/>
      <c r="DJ1005" s="106"/>
      <c r="DK1005" s="106"/>
      <c r="DL1005" s="106"/>
      <c r="DM1005" s="106"/>
      <c r="DN1005" s="106"/>
      <c r="DO1005" s="106"/>
      <c r="DP1005" s="106"/>
      <c r="DQ1005" s="106"/>
      <c r="DR1005" s="106"/>
      <c r="DS1005" s="106"/>
      <c r="DT1005" s="106"/>
      <c r="DU1005" s="106"/>
      <c r="DV1005" s="106"/>
      <c r="DW1005" s="106"/>
      <c r="DX1005" s="106"/>
      <c r="DY1005" s="106"/>
      <c r="DZ1005" s="106"/>
      <c r="EA1005" s="106"/>
      <c r="EB1005" s="106"/>
      <c r="EC1005" s="106"/>
      <c r="ED1005" s="106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55"/>
    </row>
    <row r="1006" spans="1:148" s="9" customFormat="1" hidden="1">
      <c r="C1006" s="157"/>
      <c r="D1006" s="22"/>
      <c r="E1006" s="158">
        <f t="shared" ref="E1006:BP1006" si="276">E$3</f>
        <v>2016</v>
      </c>
      <c r="F1006" s="251">
        <f t="shared" si="276"/>
        <v>42370</v>
      </c>
      <c r="G1006" s="251">
        <f t="shared" si="276"/>
        <v>42401</v>
      </c>
      <c r="H1006" s="251">
        <f t="shared" si="276"/>
        <v>42430</v>
      </c>
      <c r="I1006" s="251">
        <f t="shared" si="276"/>
        <v>42461</v>
      </c>
      <c r="J1006" s="251">
        <f t="shared" si="276"/>
        <v>42491</v>
      </c>
      <c r="K1006" s="251">
        <f t="shared" si="276"/>
        <v>42522</v>
      </c>
      <c r="L1006" s="251">
        <f t="shared" si="276"/>
        <v>42552</v>
      </c>
      <c r="M1006" s="251">
        <f t="shared" si="276"/>
        <v>42583</v>
      </c>
      <c r="N1006" s="251">
        <f t="shared" si="276"/>
        <v>42614</v>
      </c>
      <c r="O1006" s="251">
        <f t="shared" si="276"/>
        <v>42644</v>
      </c>
      <c r="P1006" s="251">
        <f t="shared" si="276"/>
        <v>42675</v>
      </c>
      <c r="Q1006" s="251">
        <f t="shared" si="276"/>
        <v>42705</v>
      </c>
      <c r="R1006" s="158">
        <f t="shared" si="276"/>
        <v>2017</v>
      </c>
      <c r="S1006" s="251">
        <f t="shared" si="276"/>
        <v>42736</v>
      </c>
      <c r="T1006" s="251">
        <f t="shared" si="276"/>
        <v>42767</v>
      </c>
      <c r="U1006" s="251">
        <f t="shared" si="276"/>
        <v>42795</v>
      </c>
      <c r="V1006" s="251">
        <f t="shared" si="276"/>
        <v>42826</v>
      </c>
      <c r="W1006" s="251">
        <f t="shared" si="276"/>
        <v>42856</v>
      </c>
      <c r="X1006" s="251">
        <f t="shared" si="276"/>
        <v>42887</v>
      </c>
      <c r="Y1006" s="251">
        <f t="shared" si="276"/>
        <v>42917</v>
      </c>
      <c r="Z1006" s="251">
        <f t="shared" si="276"/>
        <v>42948</v>
      </c>
      <c r="AA1006" s="251">
        <f t="shared" si="276"/>
        <v>42979</v>
      </c>
      <c r="AB1006" s="251">
        <f t="shared" si="276"/>
        <v>43009</v>
      </c>
      <c r="AC1006" s="251">
        <f t="shared" si="276"/>
        <v>43040</v>
      </c>
      <c r="AD1006" s="251">
        <f t="shared" si="276"/>
        <v>43070</v>
      </c>
      <c r="AE1006" s="158">
        <f t="shared" si="276"/>
        <v>2018</v>
      </c>
      <c r="AF1006" s="251">
        <f t="shared" si="276"/>
        <v>43101</v>
      </c>
      <c r="AG1006" s="251">
        <f t="shared" si="276"/>
        <v>43132</v>
      </c>
      <c r="AH1006" s="251">
        <f t="shared" si="276"/>
        <v>43160</v>
      </c>
      <c r="AI1006" s="251">
        <f t="shared" si="276"/>
        <v>43191</v>
      </c>
      <c r="AJ1006" s="251">
        <f t="shared" si="276"/>
        <v>43221</v>
      </c>
      <c r="AK1006" s="251">
        <f t="shared" si="276"/>
        <v>43252</v>
      </c>
      <c r="AL1006" s="251">
        <f t="shared" si="276"/>
        <v>43282</v>
      </c>
      <c r="AM1006" s="251">
        <f t="shared" si="276"/>
        <v>43313</v>
      </c>
      <c r="AN1006" s="251">
        <f t="shared" si="276"/>
        <v>43344</v>
      </c>
      <c r="AO1006" s="251">
        <f t="shared" si="276"/>
        <v>43374</v>
      </c>
      <c r="AP1006" s="251">
        <f t="shared" si="276"/>
        <v>43405</v>
      </c>
      <c r="AQ1006" s="251">
        <f t="shared" si="276"/>
        <v>43435</v>
      </c>
      <c r="AR1006" s="158">
        <f t="shared" si="276"/>
        <v>2019</v>
      </c>
      <c r="AS1006" s="251">
        <f t="shared" si="276"/>
        <v>43466</v>
      </c>
      <c r="AT1006" s="251">
        <f t="shared" si="276"/>
        <v>43497</v>
      </c>
      <c r="AU1006" s="251">
        <f t="shared" si="276"/>
        <v>43525</v>
      </c>
      <c r="AV1006" s="251">
        <f t="shared" si="276"/>
        <v>43556</v>
      </c>
      <c r="AW1006" s="251">
        <f t="shared" si="276"/>
        <v>43586</v>
      </c>
      <c r="AX1006" s="251">
        <f t="shared" si="276"/>
        <v>43617</v>
      </c>
      <c r="AY1006" s="251">
        <f t="shared" si="276"/>
        <v>43647</v>
      </c>
      <c r="AZ1006" s="251">
        <f t="shared" si="276"/>
        <v>43678</v>
      </c>
      <c r="BA1006" s="251">
        <f t="shared" si="276"/>
        <v>43709</v>
      </c>
      <c r="BB1006" s="251">
        <f t="shared" si="276"/>
        <v>43739</v>
      </c>
      <c r="BC1006" s="251">
        <f t="shared" si="276"/>
        <v>43770</v>
      </c>
      <c r="BD1006" s="251">
        <f t="shared" si="276"/>
        <v>43800</v>
      </c>
      <c r="BE1006" s="158">
        <f t="shared" si="276"/>
        <v>2020</v>
      </c>
      <c r="BF1006" s="251">
        <f t="shared" si="276"/>
        <v>43831</v>
      </c>
      <c r="BG1006" s="251">
        <f t="shared" si="276"/>
        <v>43862</v>
      </c>
      <c r="BH1006" s="251">
        <f t="shared" si="276"/>
        <v>43891</v>
      </c>
      <c r="BI1006" s="251">
        <f t="shared" si="276"/>
        <v>43922</v>
      </c>
      <c r="BJ1006" s="251">
        <f t="shared" si="276"/>
        <v>43952</v>
      </c>
      <c r="BK1006" s="251">
        <f t="shared" si="276"/>
        <v>43983</v>
      </c>
      <c r="BL1006" s="251">
        <f t="shared" si="276"/>
        <v>44013</v>
      </c>
      <c r="BM1006" s="251">
        <f t="shared" si="276"/>
        <v>44044</v>
      </c>
      <c r="BN1006" s="251">
        <f t="shared" si="276"/>
        <v>44075</v>
      </c>
      <c r="BO1006" s="251">
        <f t="shared" si="276"/>
        <v>44105</v>
      </c>
      <c r="BP1006" s="251">
        <f t="shared" si="276"/>
        <v>44136</v>
      </c>
      <c r="BQ1006" s="251">
        <f>BQ$3</f>
        <v>44166</v>
      </c>
      <c r="BR1006" s="158"/>
      <c r="BS1006" s="251"/>
      <c r="BT1006" s="251"/>
      <c r="BU1006" s="251"/>
      <c r="BV1006" s="251"/>
      <c r="BW1006" s="251"/>
      <c r="BX1006" s="251"/>
      <c r="BY1006" s="251"/>
      <c r="BZ1006" s="251"/>
      <c r="CA1006" s="251"/>
      <c r="CB1006" s="251"/>
      <c r="CC1006" s="251"/>
      <c r="CD1006" s="251"/>
      <c r="CE1006" s="158"/>
      <c r="CF1006" s="251"/>
      <c r="CG1006" s="251"/>
      <c r="CH1006" s="251"/>
      <c r="CI1006" s="251"/>
      <c r="CJ1006" s="251"/>
      <c r="CK1006" s="251"/>
      <c r="CL1006" s="251"/>
      <c r="CM1006" s="251"/>
      <c r="CN1006" s="251"/>
      <c r="CO1006" s="251"/>
      <c r="CP1006" s="251"/>
      <c r="CQ1006" s="251"/>
      <c r="CR1006" s="158"/>
      <c r="CS1006" s="251"/>
      <c r="CT1006" s="251"/>
      <c r="CU1006" s="251"/>
      <c r="CV1006" s="251"/>
      <c r="CW1006" s="251"/>
      <c r="CX1006" s="251"/>
      <c r="CY1006" s="251"/>
      <c r="CZ1006" s="251"/>
      <c r="DA1006" s="251"/>
      <c r="DB1006" s="251"/>
      <c r="DC1006" s="251"/>
      <c r="DD1006" s="251"/>
      <c r="DE1006" s="158"/>
      <c r="DF1006" s="251"/>
      <c r="DG1006" s="251"/>
      <c r="DH1006" s="251"/>
      <c r="DI1006" s="251"/>
      <c r="DJ1006" s="251"/>
      <c r="DK1006" s="251"/>
      <c r="DL1006" s="251"/>
      <c r="DM1006" s="251"/>
      <c r="DN1006" s="251"/>
      <c r="DO1006" s="251"/>
      <c r="DP1006" s="251"/>
      <c r="DQ1006" s="251"/>
      <c r="DR1006" s="158"/>
      <c r="DS1006" s="251"/>
      <c r="DT1006" s="251"/>
      <c r="DU1006" s="251"/>
      <c r="DV1006" s="251"/>
      <c r="DW1006" s="251"/>
      <c r="DX1006" s="251"/>
      <c r="DY1006" s="251"/>
      <c r="DZ1006" s="251"/>
      <c r="EA1006" s="251"/>
      <c r="EB1006" s="251"/>
      <c r="EC1006" s="251"/>
      <c r="ED1006" s="251"/>
      <c r="EF1006" s="160"/>
      <c r="EG1006" s="160"/>
      <c r="EH1006" s="160"/>
      <c r="EI1006" s="160"/>
      <c r="EJ1006" s="160"/>
      <c r="EK1006" s="160"/>
      <c r="EL1006" s="160"/>
      <c r="EM1006" s="160"/>
      <c r="EN1006" s="160"/>
      <c r="EO1006" s="160"/>
      <c r="EP1006" s="160"/>
      <c r="EQ1006" s="160"/>
      <c r="ER1006" s="160"/>
    </row>
    <row r="1007" spans="1:148" hidden="1"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55"/>
    </row>
    <row r="1008" spans="1:148" hidden="1">
      <c r="A1008" s="2" t="s">
        <v>547</v>
      </c>
      <c r="E1008" s="106">
        <f>SUM(F1008:Q1008)</f>
        <v>8784</v>
      </c>
      <c r="F1008" s="22">
        <v>744</v>
      </c>
      <c r="G1008" s="22">
        <f>(H3-G3)*24</f>
        <v>696</v>
      </c>
      <c r="H1008" s="22">
        <v>744</v>
      </c>
      <c r="I1008" s="22">
        <v>720</v>
      </c>
      <c r="J1008" s="22">
        <v>744</v>
      </c>
      <c r="K1008" s="22">
        <v>720</v>
      </c>
      <c r="L1008" s="22">
        <v>744</v>
      </c>
      <c r="M1008" s="22">
        <v>744</v>
      </c>
      <c r="N1008" s="22">
        <v>720</v>
      </c>
      <c r="O1008" s="22">
        <v>744</v>
      </c>
      <c r="P1008" s="22">
        <v>720</v>
      </c>
      <c r="Q1008" s="22">
        <v>744</v>
      </c>
      <c r="R1008" s="106">
        <f>SUM(S1008:AD1008)</f>
        <v>8760</v>
      </c>
      <c r="S1008" s="22">
        <v>744</v>
      </c>
      <c r="T1008" s="22">
        <f>(U3-T3)*24</f>
        <v>672</v>
      </c>
      <c r="U1008" s="22">
        <v>744</v>
      </c>
      <c r="V1008" s="22">
        <v>720</v>
      </c>
      <c r="W1008" s="22">
        <v>744</v>
      </c>
      <c r="X1008" s="22">
        <v>720</v>
      </c>
      <c r="Y1008" s="22">
        <v>744</v>
      </c>
      <c r="Z1008" s="22">
        <v>744</v>
      </c>
      <c r="AA1008" s="22">
        <v>720</v>
      </c>
      <c r="AB1008" s="22">
        <v>744</v>
      </c>
      <c r="AC1008" s="22">
        <v>720</v>
      </c>
      <c r="AD1008" s="22">
        <v>744</v>
      </c>
      <c r="AE1008" s="106">
        <f>SUM(AF1008:AQ1008)</f>
        <v>8760</v>
      </c>
      <c r="AF1008" s="22">
        <v>744</v>
      </c>
      <c r="AG1008" s="22">
        <f>(AH3-AG3)*24</f>
        <v>672</v>
      </c>
      <c r="AH1008" s="22">
        <v>744</v>
      </c>
      <c r="AI1008" s="22">
        <v>720</v>
      </c>
      <c r="AJ1008" s="22">
        <v>744</v>
      </c>
      <c r="AK1008" s="22">
        <v>720</v>
      </c>
      <c r="AL1008" s="22">
        <v>744</v>
      </c>
      <c r="AM1008" s="22">
        <v>744</v>
      </c>
      <c r="AN1008" s="22">
        <v>720</v>
      </c>
      <c r="AO1008" s="22">
        <v>744</v>
      </c>
      <c r="AP1008" s="22">
        <v>720</v>
      </c>
      <c r="AQ1008" s="22">
        <v>744</v>
      </c>
      <c r="AR1008" s="106">
        <f>SUM(AS1008:BD1008)</f>
        <v>8760</v>
      </c>
      <c r="AS1008" s="22">
        <v>744</v>
      </c>
      <c r="AT1008" s="22">
        <f>(AU3-AT3)*24</f>
        <v>672</v>
      </c>
      <c r="AU1008" s="22">
        <v>744</v>
      </c>
      <c r="AV1008" s="22">
        <v>720</v>
      </c>
      <c r="AW1008" s="22">
        <v>744</v>
      </c>
      <c r="AX1008" s="22">
        <v>720</v>
      </c>
      <c r="AY1008" s="22">
        <v>744</v>
      </c>
      <c r="AZ1008" s="22">
        <v>744</v>
      </c>
      <c r="BA1008" s="22">
        <v>720</v>
      </c>
      <c r="BB1008" s="22">
        <v>744</v>
      </c>
      <c r="BC1008" s="22">
        <v>720</v>
      </c>
      <c r="BD1008" s="22">
        <v>744</v>
      </c>
      <c r="BE1008" s="106">
        <f>SUM(BF1008:BQ1008)</f>
        <v>8784</v>
      </c>
      <c r="BF1008" s="22">
        <v>744</v>
      </c>
      <c r="BG1008" s="22">
        <f>(BH3-BG3)*24</f>
        <v>696</v>
      </c>
      <c r="BH1008" s="22">
        <v>744</v>
      </c>
      <c r="BI1008" s="22">
        <v>720</v>
      </c>
      <c r="BJ1008" s="22">
        <v>744</v>
      </c>
      <c r="BK1008" s="22">
        <v>720</v>
      </c>
      <c r="BL1008" s="22">
        <v>744</v>
      </c>
      <c r="BM1008" s="22">
        <v>744</v>
      </c>
      <c r="BN1008" s="22">
        <v>720</v>
      </c>
      <c r="BO1008" s="22">
        <v>744</v>
      </c>
      <c r="BP1008" s="22">
        <v>720</v>
      </c>
      <c r="BQ1008" s="22">
        <v>744</v>
      </c>
      <c r="BR1008" s="106"/>
      <c r="CE1008" s="106"/>
      <c r="CR1008" s="106"/>
      <c r="DE1008" s="106"/>
      <c r="DR1008" s="106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55"/>
    </row>
    <row r="1009" spans="4:137">
      <c r="D1009" s="161"/>
      <c r="E1009" s="162"/>
      <c r="Q1009" s="134"/>
      <c r="R1009" s="162"/>
      <c r="AD1009" s="134"/>
      <c r="AE1009" s="162"/>
      <c r="AQ1009" s="134"/>
      <c r="AR1009" s="162"/>
      <c r="BD1009" s="134"/>
      <c r="BE1009" s="162"/>
      <c r="BQ1009" s="134"/>
      <c r="BR1009" s="162"/>
      <c r="CD1009" s="134"/>
      <c r="CE1009" s="162"/>
      <c r="CQ1009" s="134"/>
      <c r="CR1009" s="162"/>
      <c r="DD1009" s="134"/>
      <c r="DE1009" s="162"/>
      <c r="DQ1009" s="134"/>
      <c r="DR1009" s="162"/>
      <c r="ED1009" s="134"/>
      <c r="EG1009" s="22"/>
    </row>
  </sheetData>
  <conditionalFormatting sqref="EM269 EM116:EM118 EO116:EO119 EO105:EO107 EO96">
    <cfRule type="expression" dxfId="27" priority="28" stopIfTrue="1">
      <formula>EA96=FALSE()</formula>
    </cfRule>
  </conditionalFormatting>
  <conditionalFormatting sqref="EM15">
    <cfRule type="expression" dxfId="26" priority="27" stopIfTrue="1">
      <formula>EA15=FALSE()</formula>
    </cfRule>
  </conditionalFormatting>
  <conditionalFormatting sqref="EI238">
    <cfRule type="expression" dxfId="25" priority="26" stopIfTrue="1">
      <formula>DW238=FALSE()</formula>
    </cfRule>
  </conditionalFormatting>
  <conditionalFormatting sqref="EO98:EO100 EO108:EO115 EO103:EO104">
    <cfRule type="expression" dxfId="24" priority="25" stopIfTrue="1">
      <formula>EC98=FALSE()</formula>
    </cfRule>
  </conditionalFormatting>
  <conditionalFormatting sqref="EO233">
    <cfRule type="expression" dxfId="23" priority="24" stopIfTrue="1">
      <formula>EC233=FALSE()</formula>
    </cfRule>
  </conditionalFormatting>
  <conditionalFormatting sqref="EM14">
    <cfRule type="expression" dxfId="22" priority="23" stopIfTrue="1">
      <formula>EA14=FALSE()</formula>
    </cfRule>
  </conditionalFormatting>
  <conditionalFormatting sqref="EO94">
    <cfRule type="expression" dxfId="21" priority="22" stopIfTrue="1">
      <formula>EC94=FALSE()</formula>
    </cfRule>
  </conditionalFormatting>
  <conditionalFormatting sqref="EH75:EH80 EH83:EH86 EN76:EN80 EN83:EN86 EP75:EP80 EP83:EP86 EH343:EH348 EH352 EJ343:EJ348 EJ352 EL343:EL348 EL352 EN343:EN348 EN352 EP343:EP348 EP352 EJ76:EJ82 EL76:EL82 EL84:EL86 EJ84:EJ86">
    <cfRule type="expression" dxfId="20" priority="21">
      <formula>ISNA(EH75)</formula>
    </cfRule>
  </conditionalFormatting>
  <conditionalFormatting sqref="EP351 EN351 EL351 EJ351 EH351 EH353:EH354 EJ353:EJ354 EL353:EL354 EN353:EN354 EP353:EP354">
    <cfRule type="expression" dxfId="19" priority="20">
      <formula>ISNA(EH351)</formula>
    </cfRule>
  </conditionalFormatting>
  <conditionalFormatting sqref="EM114:EM115 EO114:EO115">
    <cfRule type="expression" dxfId="18" priority="19" stopIfTrue="1">
      <formula>EA114=FALSE()</formula>
    </cfRule>
  </conditionalFormatting>
  <conditionalFormatting sqref="EM115 EO115">
    <cfRule type="expression" dxfId="17" priority="18" stopIfTrue="1">
      <formula>EA115=FALSE()</formula>
    </cfRule>
  </conditionalFormatting>
  <conditionalFormatting sqref="EO101">
    <cfRule type="expression" dxfId="16" priority="17" stopIfTrue="1">
      <formula>EC101=FALSE()</formula>
    </cfRule>
  </conditionalFormatting>
  <conditionalFormatting sqref="EO102">
    <cfRule type="expression" dxfId="15" priority="16" stopIfTrue="1">
      <formula>EC102=FALSE()</formula>
    </cfRule>
  </conditionalFormatting>
  <conditionalFormatting sqref="EP81 EN81 EL81 EJ81 EH81">
    <cfRule type="expression" dxfId="14" priority="15">
      <formula>ISNA(EH81)</formula>
    </cfRule>
  </conditionalFormatting>
  <conditionalFormatting sqref="EP349 EN349 EL349 EJ349 EH349">
    <cfRule type="expression" dxfId="13" priority="14">
      <formula>ISNA(EH349)</formula>
    </cfRule>
  </conditionalFormatting>
  <conditionalFormatting sqref="EP82 EN82 EL82 EJ82 EH82">
    <cfRule type="expression" dxfId="12" priority="13">
      <formula>ISNA(EH82)</formula>
    </cfRule>
  </conditionalFormatting>
  <conditionalFormatting sqref="EP350 EN350 EL350 EJ350 EH350">
    <cfRule type="expression" dxfId="11" priority="12">
      <formula>ISNA(EH350)</formula>
    </cfRule>
  </conditionalFormatting>
  <conditionalFormatting sqref="EO95">
    <cfRule type="expression" dxfId="10" priority="11" stopIfTrue="1">
      <formula>EC95=FALSE()</formula>
    </cfRule>
  </conditionalFormatting>
  <conditionalFormatting sqref="ES77:ES80 EU77:EU80">
    <cfRule type="expression" dxfId="9" priority="10">
      <formula>ISNA(ES77)</formula>
    </cfRule>
  </conditionalFormatting>
  <conditionalFormatting sqref="EU81 ES81">
    <cfRule type="expression" dxfId="8" priority="9">
      <formula>ISNA(ES81)</formula>
    </cfRule>
  </conditionalFormatting>
  <conditionalFormatting sqref="EU82 ES82">
    <cfRule type="expression" dxfId="7" priority="8">
      <formula>ISNA(ES82)</formula>
    </cfRule>
  </conditionalFormatting>
  <conditionalFormatting sqref="ES345:ES348 EU345:EU348">
    <cfRule type="expression" dxfId="6" priority="7">
      <formula>ISNA(ES345)</formula>
    </cfRule>
  </conditionalFormatting>
  <conditionalFormatting sqref="EU351 ES351">
    <cfRule type="expression" dxfId="5" priority="6">
      <formula>ISNA(ES351)</formula>
    </cfRule>
  </conditionalFormatting>
  <conditionalFormatting sqref="EU349 ES349">
    <cfRule type="expression" dxfId="4" priority="5">
      <formula>ISNA(ES349)</formula>
    </cfRule>
  </conditionalFormatting>
  <conditionalFormatting sqref="EU350 ES350">
    <cfRule type="expression" dxfId="3" priority="4">
      <formula>ISNA(ES350)</formula>
    </cfRule>
  </conditionalFormatting>
  <conditionalFormatting sqref="EJ83 EL83">
    <cfRule type="expression" dxfId="2" priority="3">
      <formula>ISNA(EJ83)</formula>
    </cfRule>
  </conditionalFormatting>
  <conditionalFormatting sqref="EU83 ES83">
    <cfRule type="expression" dxfId="1" priority="2">
      <formula>ISNA(ES83)</formula>
    </cfRule>
  </conditionalFormatting>
  <conditionalFormatting sqref="EN75 EL75 EJ75">
    <cfRule type="expression" dxfId="0" priority="1">
      <formula>ISNA(EJ75)</formula>
    </cfRule>
  </conditionalFormatting>
  <printOptions horizontalCentered="1"/>
  <pageMargins left="0.3" right="0.3" top="0.8" bottom="0.4" header="0.5" footer="0.2"/>
  <pageSetup paperSize="9" scale="10" orientation="landscape" r:id="rId1"/>
  <headerFooter alignWithMargins="0">
    <oddFooter>&amp;L&amp;8NPC Group - &amp;F   ( &amp;A )&amp;C &amp;R &amp;8&amp;D  &amp;T</oddFooter>
  </headerFooter>
  <rowBreaks count="19" manualBreakCount="19">
    <brk id="45" max="121" man="1"/>
    <brk id="73" max="121" man="1"/>
    <brk id="142" max="121" man="1"/>
    <brk id="190" max="121" man="1"/>
    <brk id="223" max="121" man="1"/>
    <brk id="263" max="121" man="1"/>
    <brk id="312" max="121" man="1"/>
    <brk id="341" max="121" man="1"/>
    <brk id="410" max="121" man="1"/>
    <brk id="449" max="121" man="1"/>
    <brk id="484" max="121" man="1"/>
    <brk id="537" max="121" man="1"/>
    <brk id="599" max="121" man="1"/>
    <brk id="661" max="121" man="1"/>
    <brk id="707" max="121" man="1"/>
    <brk id="817" max="121" man="1"/>
    <brk id="854" max="121" man="1"/>
    <brk id="882" max="121" man="1"/>
    <brk id="954" max="1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5" tint="0.39997558519241921"/>
    <outlinePr summaryRight="0"/>
    <pageSetUpPr fitToPage="1"/>
  </sheetPr>
  <dimension ref="A1:II1017"/>
  <sheetViews>
    <sheetView zoomScale="70" zoomScaleNormal="70" workbookViewId="0">
      <pane xSplit="4" ySplit="3" topLeftCell="E4" activePane="bottomRight" state="frozenSplit"/>
      <selection activeCell="L437" sqref="L437"/>
      <selection pane="topRight" activeCell="L437" sqref="L437"/>
      <selection pane="bottomLeft" activeCell="L437" sqref="L437"/>
      <selection pane="bottomRight" activeCell="L437" sqref="L437"/>
    </sheetView>
  </sheetViews>
  <sheetFormatPr defaultColWidth="3" defaultRowHeight="12.75" outlineLevelCol="1"/>
  <cols>
    <col min="1" max="1" width="1.5703125" style="2" customWidth="1"/>
    <col min="2" max="2" width="2.7109375" style="22" customWidth="1"/>
    <col min="3" max="3" width="38.85546875" style="23" customWidth="1"/>
    <col min="4" max="4" width="2.7109375" style="22" customWidth="1"/>
    <col min="5" max="5" width="16.7109375" style="22" customWidth="1"/>
    <col min="6" max="17" width="13.7109375" style="22" customWidth="1" outlineLevel="1"/>
    <col min="18" max="18" width="16.7109375" style="22" customWidth="1" collapsed="1"/>
    <col min="19" max="30" width="13.7109375" style="22" hidden="1" customWidth="1" outlineLevel="1"/>
    <col min="31" max="31" width="16.7109375" style="22" customWidth="1" collapsed="1"/>
    <col min="32" max="43" width="13.7109375" style="22" hidden="1" customWidth="1" outlineLevel="1"/>
    <col min="44" max="44" width="16.7109375" style="22" customWidth="1" collapsed="1"/>
    <col min="45" max="56" width="13.7109375" style="22" hidden="1" customWidth="1" outlineLevel="1"/>
    <col min="57" max="57" width="16.7109375" style="22" customWidth="1" collapsed="1"/>
    <col min="58" max="69" width="13.7109375" style="22" hidden="1" customWidth="1" outlineLevel="1"/>
    <col min="70" max="70" width="16.7109375" style="22" hidden="1" customWidth="1" collapsed="1"/>
    <col min="71" max="82" width="13.7109375" style="22" hidden="1" customWidth="1" outlineLevel="1"/>
    <col min="83" max="83" width="16.7109375" style="22" hidden="1" customWidth="1" collapsed="1"/>
    <col min="84" max="95" width="13.7109375" style="22" hidden="1" customWidth="1" outlineLevel="1"/>
    <col min="96" max="96" width="16.7109375" style="22" hidden="1" customWidth="1" collapsed="1"/>
    <col min="97" max="108" width="13.7109375" style="22" hidden="1" customWidth="1" outlineLevel="1"/>
    <col min="109" max="109" width="16.7109375" style="22" hidden="1" customWidth="1" collapsed="1"/>
    <col min="110" max="121" width="13.7109375" style="22" hidden="1" customWidth="1" outlineLevel="1"/>
    <col min="122" max="122" width="16.7109375" style="22" hidden="1" customWidth="1" collapsed="1"/>
    <col min="123" max="134" width="13.7109375" style="22" hidden="1" customWidth="1" outlineLevel="1"/>
    <col min="135" max="135" width="2.5703125" style="22" customWidth="1"/>
    <col min="136" max="136" width="9.140625" style="58" hidden="1" customWidth="1"/>
    <col min="137" max="137" width="2.7109375" style="87" hidden="1" customWidth="1"/>
    <col min="138" max="138" width="7.5703125" style="58" hidden="1" customWidth="1"/>
    <col min="139" max="139" width="10.28515625" style="58" hidden="1" customWidth="1"/>
    <col min="140" max="140" width="5.7109375" style="58" hidden="1" customWidth="1"/>
    <col min="141" max="141" width="10.28515625" style="58" hidden="1" customWidth="1"/>
    <col min="142" max="142" width="5.7109375" style="58" hidden="1" customWidth="1"/>
    <col min="143" max="143" width="10.28515625" style="58" hidden="1" customWidth="1"/>
    <col min="144" max="144" width="5.7109375" style="58" hidden="1" customWidth="1"/>
    <col min="145" max="145" width="10.28515625" style="58" hidden="1" customWidth="1"/>
    <col min="146" max="146" width="5.7109375" style="58" hidden="1" customWidth="1"/>
    <col min="147" max="147" width="10.28515625" style="58" hidden="1" customWidth="1"/>
    <col min="148" max="148" width="11.5703125" style="26" hidden="1" customWidth="1"/>
    <col min="149" max="149" width="0" style="24" hidden="1" customWidth="1"/>
    <col min="150" max="16384" width="3" style="24"/>
  </cols>
  <sheetData>
    <row r="1" spans="1:148" s="2" customFormat="1" ht="26.25">
      <c r="A1" s="1" t="str">
        <f>'Avoided Cost Case'!$A$1</f>
        <v>PacifiCorp</v>
      </c>
      <c r="C1" s="3"/>
      <c r="E1" s="164" t="s">
        <v>557</v>
      </c>
      <c r="F1" s="5"/>
      <c r="G1" s="6"/>
      <c r="H1" s="6"/>
      <c r="I1" s="6"/>
      <c r="J1" s="7" t="s">
        <v>557</v>
      </c>
      <c r="K1" s="6"/>
      <c r="L1" s="6"/>
      <c r="M1" s="6"/>
      <c r="N1" s="6"/>
      <c r="O1" s="6"/>
      <c r="P1" s="6"/>
      <c r="Q1" s="7"/>
      <c r="R1" s="165"/>
      <c r="S1" s="5"/>
      <c r="T1" s="6"/>
      <c r="U1" s="6"/>
      <c r="V1" s="6"/>
      <c r="W1" s="7" t="s">
        <v>557</v>
      </c>
      <c r="X1" s="6"/>
      <c r="Y1" s="6"/>
      <c r="Z1" s="6"/>
      <c r="AA1" s="6"/>
      <c r="AB1" s="6"/>
      <c r="AC1" s="6"/>
      <c r="AD1" s="7"/>
      <c r="AE1" s="165"/>
      <c r="AF1" s="5"/>
      <c r="AG1" s="6"/>
      <c r="AH1" s="6"/>
      <c r="AI1" s="6"/>
      <c r="AJ1" s="7" t="s">
        <v>557</v>
      </c>
      <c r="AK1" s="6"/>
      <c r="AL1" s="6"/>
      <c r="AM1" s="6"/>
      <c r="AN1" s="6"/>
      <c r="AO1" s="6"/>
      <c r="AP1" s="6"/>
      <c r="AQ1" s="7"/>
      <c r="AR1" s="165"/>
      <c r="AS1" s="5"/>
      <c r="AT1" s="6"/>
      <c r="AU1" s="6"/>
      <c r="AV1" s="6"/>
      <c r="AW1" s="7" t="s">
        <v>557</v>
      </c>
      <c r="AX1" s="6"/>
      <c r="AY1" s="6"/>
      <c r="AZ1" s="6"/>
      <c r="BA1" s="6"/>
      <c r="BB1" s="6"/>
      <c r="BC1" s="6"/>
      <c r="BD1" s="7"/>
      <c r="BE1" s="165"/>
      <c r="BF1" s="5"/>
      <c r="BG1" s="6"/>
      <c r="BH1" s="6"/>
      <c r="BI1" s="6"/>
      <c r="BJ1" s="7" t="s">
        <v>557</v>
      </c>
      <c r="BK1" s="6"/>
      <c r="BL1" s="6"/>
      <c r="BM1" s="6"/>
      <c r="BN1" s="6"/>
      <c r="BO1" s="6"/>
      <c r="BP1" s="6"/>
      <c r="BQ1" s="7"/>
      <c r="BR1" s="165"/>
      <c r="BS1" s="5"/>
      <c r="BT1" s="6"/>
      <c r="BU1" s="6"/>
      <c r="BV1" s="6"/>
      <c r="BW1" s="7"/>
      <c r="BX1" s="6"/>
      <c r="BY1" s="6"/>
      <c r="BZ1" s="6"/>
      <c r="CA1" s="6"/>
      <c r="CB1" s="6"/>
      <c r="CC1" s="6"/>
      <c r="CD1" s="7"/>
      <c r="CE1" s="165"/>
      <c r="CF1" s="5"/>
      <c r="CG1" s="6"/>
      <c r="CH1" s="6"/>
      <c r="CI1" s="6"/>
      <c r="CJ1" s="7"/>
      <c r="CK1" s="6"/>
      <c r="CL1" s="6"/>
      <c r="CM1" s="6"/>
      <c r="CN1" s="6"/>
      <c r="CO1" s="6"/>
      <c r="CP1" s="6"/>
      <c r="CQ1" s="7"/>
      <c r="CR1" s="165"/>
      <c r="CS1" s="5"/>
      <c r="CT1" s="6"/>
      <c r="CU1" s="6"/>
      <c r="CV1" s="6"/>
      <c r="CW1" s="7"/>
      <c r="CX1" s="6"/>
      <c r="CY1" s="6"/>
      <c r="CZ1" s="6"/>
      <c r="DA1" s="6"/>
      <c r="DB1" s="6"/>
      <c r="DC1" s="6"/>
      <c r="DD1" s="7"/>
      <c r="DE1" s="165"/>
      <c r="DF1" s="5"/>
      <c r="DG1" s="6"/>
      <c r="DH1" s="6"/>
      <c r="DI1" s="6"/>
      <c r="DJ1" s="7"/>
      <c r="DK1" s="6"/>
      <c r="DL1" s="6"/>
      <c r="DM1" s="6"/>
      <c r="DN1" s="6"/>
      <c r="DO1" s="6"/>
      <c r="DP1" s="6"/>
      <c r="DQ1" s="7"/>
      <c r="DR1" s="165"/>
      <c r="DS1" s="5"/>
      <c r="DT1" s="6"/>
      <c r="DU1" s="6"/>
      <c r="DV1" s="6"/>
      <c r="DW1" s="7"/>
      <c r="DX1" s="6"/>
      <c r="DY1" s="6"/>
      <c r="DZ1" s="6"/>
      <c r="EA1" s="6"/>
      <c r="EB1" s="6"/>
      <c r="EC1" s="6"/>
      <c r="ED1" s="7"/>
      <c r="EF1" s="8"/>
      <c r="EG1" s="252"/>
      <c r="EH1" s="8"/>
      <c r="EI1" s="8"/>
      <c r="EJ1" s="8"/>
      <c r="EK1" s="8"/>
      <c r="EL1" s="8"/>
      <c r="EM1" s="8"/>
      <c r="EN1" s="8"/>
      <c r="EO1" s="8"/>
      <c r="EP1" s="8"/>
      <c r="EQ1" s="8"/>
      <c r="ER1" s="9"/>
    </row>
    <row r="2" spans="1:148" s="2" customFormat="1">
      <c r="A2" s="2" t="str">
        <f>'Avoided Cost Case'!$A$2</f>
        <v>Avoided Cost Study</v>
      </c>
      <c r="C2" s="3"/>
      <c r="J2" s="9"/>
      <c r="W2" s="9"/>
      <c r="AJ2" s="9"/>
      <c r="AW2" s="9"/>
      <c r="BJ2" s="9"/>
      <c r="BW2" s="9"/>
      <c r="CJ2" s="9"/>
      <c r="CW2" s="9"/>
      <c r="DJ2" s="9"/>
      <c r="DW2" s="9"/>
      <c r="EF2" s="8"/>
      <c r="EG2" s="252"/>
      <c r="EH2" s="8"/>
      <c r="EI2" s="8"/>
      <c r="EJ2" s="8"/>
      <c r="EK2" s="8"/>
      <c r="EL2" s="8"/>
      <c r="EM2" s="8"/>
      <c r="EN2" s="8"/>
      <c r="EO2" s="8"/>
      <c r="EP2" s="8"/>
      <c r="EQ2" s="8"/>
      <c r="ER2" s="9"/>
    </row>
    <row r="3" spans="1:148" s="2" customFormat="1">
      <c r="A3" s="10" t="str">
        <f>'Avoided Cost Case'!$A$3</f>
        <v>Period = 2016-2020</v>
      </c>
      <c r="C3" s="3"/>
      <c r="E3" s="11">
        <v>2016</v>
      </c>
      <c r="F3" s="12">
        <v>42370</v>
      </c>
      <c r="G3" s="12">
        <v>42401</v>
      </c>
      <c r="H3" s="12">
        <v>42430</v>
      </c>
      <c r="I3" s="12">
        <v>42461</v>
      </c>
      <c r="J3" s="12">
        <v>42491</v>
      </c>
      <c r="K3" s="12">
        <v>42522</v>
      </c>
      <c r="L3" s="12">
        <v>42552</v>
      </c>
      <c r="M3" s="12">
        <v>42583</v>
      </c>
      <c r="N3" s="12">
        <v>42614</v>
      </c>
      <c r="O3" s="12">
        <v>42644</v>
      </c>
      <c r="P3" s="12">
        <v>42675</v>
      </c>
      <c r="Q3" s="12">
        <v>42705</v>
      </c>
      <c r="R3" s="11">
        <v>2017</v>
      </c>
      <c r="S3" s="12">
        <v>42736</v>
      </c>
      <c r="T3" s="12">
        <v>42767</v>
      </c>
      <c r="U3" s="12">
        <v>42795</v>
      </c>
      <c r="V3" s="12">
        <v>42826</v>
      </c>
      <c r="W3" s="12">
        <v>42856</v>
      </c>
      <c r="X3" s="12">
        <v>42887</v>
      </c>
      <c r="Y3" s="12">
        <v>42917</v>
      </c>
      <c r="Z3" s="12">
        <v>42948</v>
      </c>
      <c r="AA3" s="12">
        <v>42979</v>
      </c>
      <c r="AB3" s="12">
        <v>43009</v>
      </c>
      <c r="AC3" s="12">
        <v>43040</v>
      </c>
      <c r="AD3" s="12">
        <v>43070</v>
      </c>
      <c r="AE3" s="11">
        <v>2018</v>
      </c>
      <c r="AF3" s="12">
        <v>43101</v>
      </c>
      <c r="AG3" s="12">
        <v>43132</v>
      </c>
      <c r="AH3" s="12">
        <v>43160</v>
      </c>
      <c r="AI3" s="12">
        <v>43191</v>
      </c>
      <c r="AJ3" s="12">
        <v>43221</v>
      </c>
      <c r="AK3" s="12">
        <v>43252</v>
      </c>
      <c r="AL3" s="12">
        <v>43282</v>
      </c>
      <c r="AM3" s="12">
        <v>43313</v>
      </c>
      <c r="AN3" s="12">
        <v>43344</v>
      </c>
      <c r="AO3" s="12">
        <v>43374</v>
      </c>
      <c r="AP3" s="12">
        <v>43405</v>
      </c>
      <c r="AQ3" s="12">
        <v>43435</v>
      </c>
      <c r="AR3" s="11">
        <v>2019</v>
      </c>
      <c r="AS3" s="12">
        <v>43466</v>
      </c>
      <c r="AT3" s="12">
        <v>43497</v>
      </c>
      <c r="AU3" s="12">
        <v>43525</v>
      </c>
      <c r="AV3" s="12">
        <v>43556</v>
      </c>
      <c r="AW3" s="12">
        <v>43586</v>
      </c>
      <c r="AX3" s="12">
        <v>43617</v>
      </c>
      <c r="AY3" s="12">
        <v>43647</v>
      </c>
      <c r="AZ3" s="12">
        <v>43678</v>
      </c>
      <c r="BA3" s="12">
        <v>43709</v>
      </c>
      <c r="BB3" s="12">
        <v>43739</v>
      </c>
      <c r="BC3" s="12">
        <v>43770</v>
      </c>
      <c r="BD3" s="12">
        <v>43800</v>
      </c>
      <c r="BE3" s="11">
        <v>2020</v>
      </c>
      <c r="BF3" s="12">
        <v>43831</v>
      </c>
      <c r="BG3" s="12">
        <v>43862</v>
      </c>
      <c r="BH3" s="12">
        <v>43891</v>
      </c>
      <c r="BI3" s="12">
        <v>43922</v>
      </c>
      <c r="BJ3" s="12">
        <v>43952</v>
      </c>
      <c r="BK3" s="12">
        <v>43983</v>
      </c>
      <c r="BL3" s="12">
        <v>44013</v>
      </c>
      <c r="BM3" s="12">
        <v>44044</v>
      </c>
      <c r="BN3" s="12">
        <v>44075</v>
      </c>
      <c r="BO3" s="12">
        <v>44105</v>
      </c>
      <c r="BP3" s="12">
        <v>44136</v>
      </c>
      <c r="BQ3" s="12">
        <v>44166</v>
      </c>
      <c r="BR3" s="11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1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1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1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1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F3" s="253"/>
      <c r="EG3" s="253"/>
      <c r="EH3" s="253"/>
      <c r="EI3" s="253"/>
      <c r="EJ3" s="8"/>
      <c r="EK3" s="8"/>
      <c r="EL3" s="8"/>
      <c r="EM3" s="8"/>
      <c r="EN3" s="8"/>
      <c r="EO3" s="8"/>
      <c r="EP3" s="8"/>
      <c r="EQ3" s="8"/>
      <c r="ER3" s="9" t="s">
        <v>0</v>
      </c>
    </row>
    <row r="4" spans="1:148" s="14" customFormat="1">
      <c r="A4" s="13"/>
      <c r="C4" s="15"/>
      <c r="E4" s="16">
        <v>2016</v>
      </c>
      <c r="F4" s="16">
        <v>2016</v>
      </c>
      <c r="G4" s="16">
        <v>2016</v>
      </c>
      <c r="H4" s="16">
        <v>2016</v>
      </c>
      <c r="I4" s="16">
        <v>2016</v>
      </c>
      <c r="J4" s="16">
        <v>2016</v>
      </c>
      <c r="K4" s="16">
        <v>2016</v>
      </c>
      <c r="L4" s="16">
        <v>2016</v>
      </c>
      <c r="M4" s="16">
        <v>2016</v>
      </c>
      <c r="N4" s="16">
        <v>2016</v>
      </c>
      <c r="O4" s="16">
        <v>2016</v>
      </c>
      <c r="P4" s="16">
        <v>2016</v>
      </c>
      <c r="Q4" s="16">
        <v>2016</v>
      </c>
      <c r="R4" s="16">
        <v>2017</v>
      </c>
      <c r="S4" s="16">
        <v>2017</v>
      </c>
      <c r="T4" s="16">
        <v>2017</v>
      </c>
      <c r="U4" s="16">
        <v>2017</v>
      </c>
      <c r="V4" s="16">
        <v>2017</v>
      </c>
      <c r="W4" s="16">
        <v>2017</v>
      </c>
      <c r="X4" s="16">
        <v>2017</v>
      </c>
      <c r="Y4" s="16">
        <v>2017</v>
      </c>
      <c r="Z4" s="16">
        <v>2017</v>
      </c>
      <c r="AA4" s="16">
        <v>2017</v>
      </c>
      <c r="AB4" s="16">
        <v>2017</v>
      </c>
      <c r="AC4" s="16">
        <v>2017</v>
      </c>
      <c r="AD4" s="16">
        <v>2017</v>
      </c>
      <c r="AE4" s="16">
        <v>2018</v>
      </c>
      <c r="AF4" s="16">
        <v>2018</v>
      </c>
      <c r="AG4" s="16">
        <v>2018</v>
      </c>
      <c r="AH4" s="16">
        <v>2018</v>
      </c>
      <c r="AI4" s="16">
        <v>2018</v>
      </c>
      <c r="AJ4" s="16">
        <v>2018</v>
      </c>
      <c r="AK4" s="16">
        <v>2018</v>
      </c>
      <c r="AL4" s="16">
        <v>2018</v>
      </c>
      <c r="AM4" s="16">
        <v>2018</v>
      </c>
      <c r="AN4" s="16">
        <v>2018</v>
      </c>
      <c r="AO4" s="16">
        <v>2018</v>
      </c>
      <c r="AP4" s="16">
        <v>2018</v>
      </c>
      <c r="AQ4" s="16">
        <v>2018</v>
      </c>
      <c r="AR4" s="16">
        <v>2019</v>
      </c>
      <c r="AS4" s="16">
        <v>2019</v>
      </c>
      <c r="AT4" s="16">
        <v>2019</v>
      </c>
      <c r="AU4" s="16">
        <v>2019</v>
      </c>
      <c r="AV4" s="16">
        <v>2019</v>
      </c>
      <c r="AW4" s="16">
        <v>2019</v>
      </c>
      <c r="AX4" s="16">
        <v>2019</v>
      </c>
      <c r="AY4" s="16">
        <v>2019</v>
      </c>
      <c r="AZ4" s="16">
        <v>2019</v>
      </c>
      <c r="BA4" s="16">
        <v>2019</v>
      </c>
      <c r="BB4" s="16">
        <v>2019</v>
      </c>
      <c r="BC4" s="16">
        <v>2019</v>
      </c>
      <c r="BD4" s="16">
        <v>2019</v>
      </c>
      <c r="BE4" s="16">
        <v>2020</v>
      </c>
      <c r="BF4" s="16">
        <v>2020</v>
      </c>
      <c r="BG4" s="16">
        <v>2020</v>
      </c>
      <c r="BH4" s="16">
        <v>2020</v>
      </c>
      <c r="BI4" s="16">
        <v>2020</v>
      </c>
      <c r="BJ4" s="16">
        <v>2020</v>
      </c>
      <c r="BK4" s="16">
        <v>2020</v>
      </c>
      <c r="BL4" s="16">
        <v>2020</v>
      </c>
      <c r="BM4" s="16">
        <v>2020</v>
      </c>
      <c r="BN4" s="16">
        <v>2020</v>
      </c>
      <c r="BO4" s="16">
        <v>2020</v>
      </c>
      <c r="BP4" s="16">
        <v>2020</v>
      </c>
      <c r="BQ4" s="16">
        <v>2020</v>
      </c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</row>
    <row r="5" spans="1:148" s="17" customFormat="1" ht="15.75">
      <c r="C5" s="18"/>
      <c r="E5" s="19" t="s">
        <v>20</v>
      </c>
      <c r="R5" s="19" t="s">
        <v>20</v>
      </c>
      <c r="W5" s="21"/>
      <c r="AE5" s="19" t="s">
        <v>20</v>
      </c>
      <c r="AJ5" s="21"/>
      <c r="AR5" s="19" t="s">
        <v>20</v>
      </c>
      <c r="AW5" s="21"/>
      <c r="BE5" s="19" t="s">
        <v>20</v>
      </c>
      <c r="BJ5" s="21"/>
      <c r="BR5" s="19"/>
      <c r="BW5" s="21"/>
      <c r="CE5" s="19"/>
      <c r="CJ5" s="21"/>
      <c r="CR5" s="19"/>
      <c r="CW5" s="21"/>
      <c r="DE5" s="19"/>
      <c r="DJ5" s="21"/>
      <c r="DR5" s="19"/>
      <c r="DW5" s="21"/>
      <c r="EF5" s="20"/>
      <c r="EG5" s="254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1"/>
    </row>
    <row r="6" spans="1:148" s="2" customFormat="1">
      <c r="C6" s="3"/>
      <c r="EF6" s="8"/>
      <c r="EG6" s="87"/>
      <c r="EH6" s="8"/>
      <c r="EI6" s="8"/>
      <c r="EJ6" s="8"/>
      <c r="EK6" s="8"/>
      <c r="EL6" s="8"/>
      <c r="EM6" s="8"/>
      <c r="EN6" s="8"/>
      <c r="EO6" s="8"/>
      <c r="EP6" s="8"/>
      <c r="EQ6" s="8"/>
      <c r="ER6" s="9"/>
    </row>
    <row r="7" spans="1:148" ht="15.75" hidden="1">
      <c r="A7" s="17" t="str">
        <f>'Avoided Cost Case'!A7</f>
        <v>Special Sales For Resale</v>
      </c>
    </row>
    <row r="8" spans="1:148" hidden="1">
      <c r="B8" s="22" t="str">
        <f>'Avoided Cost Case'!B8</f>
        <v>Long Term Firm Sales</v>
      </c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H8" s="8"/>
      <c r="EP8" s="8"/>
    </row>
    <row r="9" spans="1:148" hidden="1">
      <c r="C9" s="28" t="str">
        <f>'Avoided Cost Case'!C9</f>
        <v>Black Hills s27013/s28160</v>
      </c>
      <c r="E9" s="29">
        <v>14548776.025</v>
      </c>
      <c r="F9" s="29">
        <v>1247546.5530000001</v>
      </c>
      <c r="G9" s="29">
        <v>1211677.6740000001</v>
      </c>
      <c r="H9" s="29">
        <v>1250007.007</v>
      </c>
      <c r="I9" s="29">
        <v>1182758.7280000001</v>
      </c>
      <c r="J9" s="29">
        <v>1117326.112</v>
      </c>
      <c r="K9" s="29">
        <v>1097994.767</v>
      </c>
      <c r="L9" s="29">
        <v>1242540.6070000001</v>
      </c>
      <c r="M9" s="29">
        <v>1256160.67</v>
      </c>
      <c r="N9" s="29">
        <v>1220111.7280000001</v>
      </c>
      <c r="O9" s="29">
        <v>1242942.8899999999</v>
      </c>
      <c r="P9" s="29">
        <v>1226824.5090000001</v>
      </c>
      <c r="Q9" s="29">
        <v>1252884.78</v>
      </c>
      <c r="R9" s="29">
        <v>14666913.013000002</v>
      </c>
      <c r="S9" s="29">
        <v>1250916.662</v>
      </c>
      <c r="T9" s="29">
        <v>1190289.8929999999</v>
      </c>
      <c r="U9" s="29">
        <v>1244267.49</v>
      </c>
      <c r="V9" s="29">
        <v>1218021.291</v>
      </c>
      <c r="W9" s="29">
        <v>1187033.8</v>
      </c>
      <c r="X9" s="29">
        <v>1134889.51</v>
      </c>
      <c r="Y9" s="29">
        <v>1242618.79</v>
      </c>
      <c r="Z9" s="29">
        <v>1255187.743</v>
      </c>
      <c r="AA9" s="29">
        <v>1223485.618</v>
      </c>
      <c r="AB9" s="29">
        <v>1241480.9989999998</v>
      </c>
      <c r="AC9" s="29">
        <v>1233723.1000000001</v>
      </c>
      <c r="AD9" s="29">
        <v>1244998.1169999999</v>
      </c>
      <c r="AE9" s="29">
        <v>14750303.038000001</v>
      </c>
      <c r="AF9" s="29">
        <v>1249848.6070000001</v>
      </c>
      <c r="AG9" s="29">
        <v>1189419.848</v>
      </c>
      <c r="AH9" s="29">
        <v>1241346.2439999999</v>
      </c>
      <c r="AI9" s="29">
        <v>1228983.682</v>
      </c>
      <c r="AJ9" s="29">
        <v>1239263.8899999999</v>
      </c>
      <c r="AK9" s="29">
        <v>1165232.8360000001</v>
      </c>
      <c r="AL9" s="29">
        <v>1239690.8540000001</v>
      </c>
      <c r="AM9" s="29">
        <v>1255617.443</v>
      </c>
      <c r="AN9" s="29">
        <v>1218826.2999999998</v>
      </c>
      <c r="AO9" s="29">
        <v>1247868.662</v>
      </c>
      <c r="AP9" s="29">
        <v>1227467.9820000001</v>
      </c>
      <c r="AQ9" s="29">
        <v>1246736.69</v>
      </c>
      <c r="AR9" s="29">
        <v>14775903.337000001</v>
      </c>
      <c r="AS9" s="29">
        <v>1253394.8530000001</v>
      </c>
      <c r="AT9" s="29">
        <v>1185436.4749999999</v>
      </c>
      <c r="AU9" s="29">
        <v>1248748.7070000002</v>
      </c>
      <c r="AV9" s="29">
        <v>1223572.0179999999</v>
      </c>
      <c r="AW9" s="29">
        <v>1247809.8899999999</v>
      </c>
      <c r="AX9" s="29">
        <v>1176689.8999999999</v>
      </c>
      <c r="AY9" s="29">
        <v>1244533.835</v>
      </c>
      <c r="AZ9" s="29">
        <v>1253705.98</v>
      </c>
      <c r="BA9" s="29">
        <v>1222059.3910000001</v>
      </c>
      <c r="BB9" s="29">
        <v>1248139.8899999999</v>
      </c>
      <c r="BC9" s="29">
        <v>1229396.9270000001</v>
      </c>
      <c r="BD9" s="29">
        <v>1242415.4709999999</v>
      </c>
      <c r="BE9" s="29">
        <v>14848239.605999999</v>
      </c>
      <c r="BF9" s="29">
        <v>1255143.7249999999</v>
      </c>
      <c r="BG9" s="29">
        <v>1203018.71</v>
      </c>
      <c r="BH9" s="29">
        <v>1258044.0530000001</v>
      </c>
      <c r="BI9" s="29">
        <v>1218750.318</v>
      </c>
      <c r="BJ9" s="29">
        <v>1245308.2709999999</v>
      </c>
      <c r="BK9" s="29">
        <v>1217692.3999999999</v>
      </c>
      <c r="BL9" s="29">
        <v>1252198.3429999999</v>
      </c>
      <c r="BM9" s="29">
        <v>1250110.0349999999</v>
      </c>
      <c r="BN9" s="29">
        <v>1221442.2459999998</v>
      </c>
      <c r="BO9" s="29">
        <v>1250062.9070000001</v>
      </c>
      <c r="BP9" s="29">
        <v>1219699.9280000001</v>
      </c>
      <c r="BQ9" s="29">
        <v>1256768.67</v>
      </c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30"/>
      <c r="ER9" s="31" t="str">
        <f>'Avoided Cost Case'!ER9</f>
        <v xml:space="preserve"> - </v>
      </c>
    </row>
    <row r="10" spans="1:148" hidden="1">
      <c r="C10" s="28" t="str">
        <f>'Avoided Cost Case'!C10</f>
        <v>BPA Wind s42818</v>
      </c>
      <c r="E10" s="29">
        <v>2631751.0159999998</v>
      </c>
      <c r="F10" s="29">
        <v>333954.03000000003</v>
      </c>
      <c r="G10" s="29">
        <v>259622.08</v>
      </c>
      <c r="H10" s="29">
        <v>270786.88</v>
      </c>
      <c r="I10" s="29">
        <v>202883.94</v>
      </c>
      <c r="J10" s="29">
        <v>221871.83</v>
      </c>
      <c r="K10" s="29">
        <v>142993.54999999999</v>
      </c>
      <c r="L10" s="29">
        <v>121404.516</v>
      </c>
      <c r="M10" s="29">
        <v>106444.42</v>
      </c>
      <c r="N10" s="29">
        <v>154403.39000000001</v>
      </c>
      <c r="O10" s="29">
        <v>203265.25</v>
      </c>
      <c r="P10" s="29">
        <v>279010.09999999998</v>
      </c>
      <c r="Q10" s="29">
        <v>335111.03000000003</v>
      </c>
      <c r="R10" s="29">
        <v>2610592.2600000002</v>
      </c>
      <c r="S10" s="29">
        <v>332478.38</v>
      </c>
      <c r="T10" s="29">
        <v>248943.77</v>
      </c>
      <c r="U10" s="29">
        <v>269590.44</v>
      </c>
      <c r="V10" s="29">
        <v>201987.55</v>
      </c>
      <c r="W10" s="29">
        <v>220891.19</v>
      </c>
      <c r="X10" s="29">
        <v>142361.62</v>
      </c>
      <c r="Y10" s="29">
        <v>120868.19</v>
      </c>
      <c r="Z10" s="29">
        <v>105974</v>
      </c>
      <c r="AA10" s="29">
        <v>153721.26999999999</v>
      </c>
      <c r="AB10" s="29">
        <v>202367.23</v>
      </c>
      <c r="AC10" s="29">
        <v>277777.5</v>
      </c>
      <c r="AD10" s="29">
        <v>333631.12</v>
      </c>
      <c r="AE10" s="29">
        <v>2599007.074</v>
      </c>
      <c r="AF10" s="29">
        <v>331002.7</v>
      </c>
      <c r="AG10" s="29">
        <v>247838.84</v>
      </c>
      <c r="AH10" s="29">
        <v>268394.53000000003</v>
      </c>
      <c r="AI10" s="29">
        <v>201091.25</v>
      </c>
      <c r="AJ10" s="29">
        <v>219911.14</v>
      </c>
      <c r="AK10" s="29">
        <v>141730.1</v>
      </c>
      <c r="AL10" s="29">
        <v>120331.92</v>
      </c>
      <c r="AM10" s="29">
        <v>105503.734</v>
      </c>
      <c r="AN10" s="29">
        <v>153039.22</v>
      </c>
      <c r="AO10" s="29">
        <v>201469.27</v>
      </c>
      <c r="AP10" s="29">
        <v>276544.75</v>
      </c>
      <c r="AQ10" s="29">
        <v>332149.62</v>
      </c>
      <c r="AR10" s="29">
        <v>2587421.1749999998</v>
      </c>
      <c r="AS10" s="29">
        <v>329527.44</v>
      </c>
      <c r="AT10" s="29">
        <v>246734.2</v>
      </c>
      <c r="AU10" s="29">
        <v>267197.65999999997</v>
      </c>
      <c r="AV10" s="29">
        <v>200194.67</v>
      </c>
      <c r="AW10" s="29">
        <v>218930.98</v>
      </c>
      <c r="AX10" s="29">
        <v>141098.26999999999</v>
      </c>
      <c r="AY10" s="29">
        <v>119795.38</v>
      </c>
      <c r="AZ10" s="29">
        <v>105033.44500000001</v>
      </c>
      <c r="BA10" s="29">
        <v>152357.20000000001</v>
      </c>
      <c r="BB10" s="29">
        <v>200570.97</v>
      </c>
      <c r="BC10" s="29">
        <v>275311.65999999997</v>
      </c>
      <c r="BD10" s="29">
        <v>330669.3</v>
      </c>
      <c r="BE10" s="29">
        <v>2589115.6000000006</v>
      </c>
      <c r="BF10" s="29">
        <v>328543.44</v>
      </c>
      <c r="BG10" s="29">
        <v>255416.02</v>
      </c>
      <c r="BH10" s="29">
        <v>266400.06</v>
      </c>
      <c r="BI10" s="29">
        <v>199597.2</v>
      </c>
      <c r="BJ10" s="29">
        <v>218277.27</v>
      </c>
      <c r="BK10" s="29">
        <v>140677.10999999999</v>
      </c>
      <c r="BL10" s="29">
        <v>119437.86</v>
      </c>
      <c r="BM10" s="29">
        <v>104719.79</v>
      </c>
      <c r="BN10" s="29">
        <v>151902.26999999999</v>
      </c>
      <c r="BO10" s="29">
        <v>199972.11</v>
      </c>
      <c r="BP10" s="29">
        <v>274490</v>
      </c>
      <c r="BQ10" s="29">
        <v>329682.46999999997</v>
      </c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30"/>
      <c r="ER10" s="31" t="str">
        <f>'Avoided Cost Case'!ER10</f>
        <v xml:space="preserve"> - </v>
      </c>
    </row>
    <row r="11" spans="1:148" hidden="1">
      <c r="C11" s="28" t="str">
        <f>'Avoided Cost Case'!C11</f>
        <v>East Area Sales (WCA Sale)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29">
        <v>0</v>
      </c>
      <c r="AJ11" s="29">
        <v>0</v>
      </c>
      <c r="AK11" s="29">
        <v>0</v>
      </c>
      <c r="AL11" s="29">
        <v>0</v>
      </c>
      <c r="AM11" s="29">
        <v>0</v>
      </c>
      <c r="AN11" s="29">
        <v>0</v>
      </c>
      <c r="AO11" s="29">
        <v>0</v>
      </c>
      <c r="AP11" s="29">
        <v>0</v>
      </c>
      <c r="AQ11" s="29">
        <v>0</v>
      </c>
      <c r="AR11" s="29">
        <v>0</v>
      </c>
      <c r="AS11" s="29">
        <v>0</v>
      </c>
      <c r="AT11" s="29">
        <v>0</v>
      </c>
      <c r="AU11" s="29">
        <v>0</v>
      </c>
      <c r="AV11" s="29">
        <v>0</v>
      </c>
      <c r="AW11" s="29">
        <v>0</v>
      </c>
      <c r="AX11" s="29">
        <v>0</v>
      </c>
      <c r="AY11" s="29">
        <v>0</v>
      </c>
      <c r="AZ11" s="29">
        <v>0</v>
      </c>
      <c r="BA11" s="29">
        <v>0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>
        <v>0</v>
      </c>
      <c r="BM11" s="29">
        <v>0</v>
      </c>
      <c r="BN11" s="29">
        <v>0</v>
      </c>
      <c r="BO11" s="29">
        <v>0</v>
      </c>
      <c r="BP11" s="29">
        <v>0</v>
      </c>
      <c r="BQ11" s="29">
        <v>0</v>
      </c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30"/>
      <c r="ER11" s="31" t="str">
        <f>'Avoided Cost Case'!ER11</f>
        <v>Hide Row</v>
      </c>
    </row>
    <row r="12" spans="1:148" hidden="1">
      <c r="C12" s="28" t="str">
        <f>'Avoided Cost Case'!C12</f>
        <v>Hurricane Sale s393046</v>
      </c>
      <c r="E12" s="29">
        <v>10412.952620000002</v>
      </c>
      <c r="F12" s="29">
        <v>867.74536000000001</v>
      </c>
      <c r="G12" s="29">
        <v>867.74869999999999</v>
      </c>
      <c r="H12" s="29">
        <v>867.74536000000001</v>
      </c>
      <c r="I12" s="29">
        <v>867.74659999999994</v>
      </c>
      <c r="J12" s="29">
        <v>867.74536000000001</v>
      </c>
      <c r="K12" s="29">
        <v>867.74659999999994</v>
      </c>
      <c r="L12" s="29">
        <v>867.74536000000001</v>
      </c>
      <c r="M12" s="29">
        <v>867.74536000000001</v>
      </c>
      <c r="N12" s="29">
        <v>867.74659999999994</v>
      </c>
      <c r="O12" s="29">
        <v>867.74536000000001</v>
      </c>
      <c r="P12" s="29">
        <v>867.74659999999994</v>
      </c>
      <c r="Q12" s="29">
        <v>867.74536000000001</v>
      </c>
      <c r="R12" s="29">
        <v>6941.9760399999996</v>
      </c>
      <c r="S12" s="29">
        <v>867.74536000000001</v>
      </c>
      <c r="T12" s="29">
        <v>867.75603999999998</v>
      </c>
      <c r="U12" s="29">
        <v>867.74536000000001</v>
      </c>
      <c r="V12" s="29">
        <v>867.74659999999994</v>
      </c>
      <c r="W12" s="29">
        <v>867.74536000000001</v>
      </c>
      <c r="X12" s="29">
        <v>867.74659999999994</v>
      </c>
      <c r="Y12" s="29">
        <v>867.74536000000001</v>
      </c>
      <c r="Z12" s="29">
        <v>867.74536000000001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29">
        <v>0</v>
      </c>
      <c r="AJ12" s="29">
        <v>0</v>
      </c>
      <c r="AK12" s="29">
        <v>0</v>
      </c>
      <c r="AL12" s="29">
        <v>0</v>
      </c>
      <c r="AM12" s="29">
        <v>0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29">
        <v>0</v>
      </c>
      <c r="AT12" s="29">
        <v>0</v>
      </c>
      <c r="AU12" s="29">
        <v>0</v>
      </c>
      <c r="AV12" s="29">
        <v>0</v>
      </c>
      <c r="AW12" s="29">
        <v>0</v>
      </c>
      <c r="AX12" s="29">
        <v>0</v>
      </c>
      <c r="AY12" s="29">
        <v>0</v>
      </c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>
        <v>0</v>
      </c>
      <c r="BM12" s="29">
        <v>0</v>
      </c>
      <c r="BN12" s="29">
        <v>0</v>
      </c>
      <c r="BO12" s="29">
        <v>0</v>
      </c>
      <c r="BP12" s="29">
        <v>0</v>
      </c>
      <c r="BQ12" s="29">
        <v>0</v>
      </c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30"/>
      <c r="ER12" s="31" t="str">
        <f>'Avoided Cost Case'!ER12</f>
        <v xml:space="preserve"> - </v>
      </c>
    </row>
    <row r="13" spans="1:148" hidden="1">
      <c r="C13" s="28" t="str">
        <f>'Avoided Cost Case'!C13</f>
        <v>LADWP (IPP Layoff)</v>
      </c>
      <c r="E13" s="29">
        <v>26475882.399999999</v>
      </c>
      <c r="F13" s="29">
        <v>2209024.2000000002</v>
      </c>
      <c r="G13" s="29">
        <v>1852684.6</v>
      </c>
      <c r="H13" s="29">
        <v>1730243.8</v>
      </c>
      <c r="I13" s="29">
        <v>1163347.8</v>
      </c>
      <c r="J13" s="29">
        <v>2187107</v>
      </c>
      <c r="K13" s="29">
        <v>2511719.5</v>
      </c>
      <c r="L13" s="29">
        <v>2582735.7999999998</v>
      </c>
      <c r="M13" s="29">
        <v>2570521.2000000002</v>
      </c>
      <c r="N13" s="29">
        <v>2403539.5</v>
      </c>
      <c r="O13" s="29">
        <v>2454658</v>
      </c>
      <c r="P13" s="29">
        <v>2336299.7999999998</v>
      </c>
      <c r="Q13" s="29">
        <v>2474001.2000000002</v>
      </c>
      <c r="R13" s="29">
        <v>26475897.300000001</v>
      </c>
      <c r="S13" s="29">
        <v>2209024.2000000002</v>
      </c>
      <c r="T13" s="29">
        <v>1852699.5</v>
      </c>
      <c r="U13" s="29">
        <v>1730243.8</v>
      </c>
      <c r="V13" s="29">
        <v>1163347.8</v>
      </c>
      <c r="W13" s="29">
        <v>2187107</v>
      </c>
      <c r="X13" s="29">
        <v>2511719.5</v>
      </c>
      <c r="Y13" s="29">
        <v>2582735.7999999998</v>
      </c>
      <c r="Z13" s="29">
        <v>2570521.2000000002</v>
      </c>
      <c r="AA13" s="29">
        <v>2403539.5</v>
      </c>
      <c r="AB13" s="29">
        <v>2454658</v>
      </c>
      <c r="AC13" s="29">
        <v>2336299.7999999998</v>
      </c>
      <c r="AD13" s="29">
        <v>2474001.2000000002</v>
      </c>
      <c r="AE13" s="29">
        <v>26475897.300000001</v>
      </c>
      <c r="AF13" s="29">
        <v>2209024.2000000002</v>
      </c>
      <c r="AG13" s="29">
        <v>1852699.5</v>
      </c>
      <c r="AH13" s="29">
        <v>1730243.8</v>
      </c>
      <c r="AI13" s="29">
        <v>1163347.8</v>
      </c>
      <c r="AJ13" s="29">
        <v>2187107</v>
      </c>
      <c r="AK13" s="29">
        <v>2511719.5</v>
      </c>
      <c r="AL13" s="29">
        <v>2582735.7999999998</v>
      </c>
      <c r="AM13" s="29">
        <v>2570521.2000000002</v>
      </c>
      <c r="AN13" s="29">
        <v>2403539.5</v>
      </c>
      <c r="AO13" s="29">
        <v>2454658</v>
      </c>
      <c r="AP13" s="29">
        <v>2336299.7999999998</v>
      </c>
      <c r="AQ13" s="29">
        <v>2474001.2000000002</v>
      </c>
      <c r="AR13" s="29">
        <v>26475897.300000001</v>
      </c>
      <c r="AS13" s="29">
        <v>2209024.2000000002</v>
      </c>
      <c r="AT13" s="29">
        <v>1852699.5</v>
      </c>
      <c r="AU13" s="29">
        <v>1730243.8</v>
      </c>
      <c r="AV13" s="29">
        <v>1163347.8</v>
      </c>
      <c r="AW13" s="29">
        <v>2187107</v>
      </c>
      <c r="AX13" s="29">
        <v>2511719.5</v>
      </c>
      <c r="AY13" s="29">
        <v>2582735.7999999998</v>
      </c>
      <c r="AZ13" s="29">
        <v>2570521.2000000002</v>
      </c>
      <c r="BA13" s="29">
        <v>2403539.5</v>
      </c>
      <c r="BB13" s="29">
        <v>2454658</v>
      </c>
      <c r="BC13" s="29">
        <v>2336299.7999999998</v>
      </c>
      <c r="BD13" s="29">
        <v>2474001.2000000002</v>
      </c>
      <c r="BE13" s="29">
        <v>26475882.399999999</v>
      </c>
      <c r="BF13" s="29">
        <v>2209024.2000000002</v>
      </c>
      <c r="BG13" s="29">
        <v>1852684.6</v>
      </c>
      <c r="BH13" s="29">
        <v>1730243.8</v>
      </c>
      <c r="BI13" s="29">
        <v>1163347.8</v>
      </c>
      <c r="BJ13" s="29">
        <v>2187107</v>
      </c>
      <c r="BK13" s="29">
        <v>2511719.5</v>
      </c>
      <c r="BL13" s="29">
        <v>2582735.7999999998</v>
      </c>
      <c r="BM13" s="29">
        <v>2570521.2000000002</v>
      </c>
      <c r="BN13" s="29">
        <v>2403539.5</v>
      </c>
      <c r="BO13" s="29">
        <v>2454658</v>
      </c>
      <c r="BP13" s="29">
        <v>2336299.7999999998</v>
      </c>
      <c r="BQ13" s="29">
        <v>2474001.2000000002</v>
      </c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30"/>
      <c r="ER13" s="31" t="str">
        <f>'Avoided Cost Case'!ER13</f>
        <v xml:space="preserve"> - </v>
      </c>
    </row>
    <row r="14" spans="1:148" hidden="1">
      <c r="C14" s="28" t="str">
        <f>'Avoided Cost Case'!C14</f>
        <v>Shell Sale 2013-2014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  <c r="AY14" s="29">
        <v>0</v>
      </c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0</v>
      </c>
      <c r="BM14" s="29">
        <v>0</v>
      </c>
      <c r="BN14" s="29">
        <v>0</v>
      </c>
      <c r="BO14" s="29">
        <v>0</v>
      </c>
      <c r="BP14" s="29">
        <v>0</v>
      </c>
      <c r="BQ14" s="29">
        <v>0</v>
      </c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30"/>
      <c r="EM14" s="97"/>
      <c r="ER14" s="31" t="str">
        <f>'Avoided Cost Case'!ER13</f>
        <v xml:space="preserve"> - </v>
      </c>
    </row>
    <row r="15" spans="1:148" hidden="1">
      <c r="C15" s="28" t="str">
        <f>'Avoided Cost Case'!C15</f>
        <v>SMUD s24296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 s="29">
        <v>0</v>
      </c>
      <c r="AI15" s="29">
        <v>0</v>
      </c>
      <c r="AJ15" s="29">
        <v>0</v>
      </c>
      <c r="AK15" s="29">
        <v>0</v>
      </c>
      <c r="AL15" s="29">
        <v>0</v>
      </c>
      <c r="AM15" s="29">
        <v>0</v>
      </c>
      <c r="AN15" s="29">
        <v>0</v>
      </c>
      <c r="AO15" s="29">
        <v>0</v>
      </c>
      <c r="AP15" s="29">
        <v>0</v>
      </c>
      <c r="AQ15" s="29">
        <v>0</v>
      </c>
      <c r="AR15" s="29">
        <v>0</v>
      </c>
      <c r="AS15" s="29">
        <v>0</v>
      </c>
      <c r="AT15" s="29">
        <v>0</v>
      </c>
      <c r="AU15" s="29">
        <v>0</v>
      </c>
      <c r="AV15" s="29">
        <v>0</v>
      </c>
      <c r="AW15" s="29">
        <v>0</v>
      </c>
      <c r="AX15" s="29">
        <v>0</v>
      </c>
      <c r="AY15" s="29">
        <v>0</v>
      </c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>
        <v>0</v>
      </c>
      <c r="BM15" s="29">
        <v>0</v>
      </c>
      <c r="BN15" s="29">
        <v>0</v>
      </c>
      <c r="BO15" s="29">
        <v>0</v>
      </c>
      <c r="BP15" s="29">
        <v>0</v>
      </c>
      <c r="BQ15" s="29">
        <v>0</v>
      </c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30"/>
      <c r="EM15" s="97"/>
      <c r="ER15" s="31" t="str">
        <f>'Avoided Cost Case'!ER15</f>
        <v>Hide Row</v>
      </c>
    </row>
    <row r="16" spans="1:148" ht="15" hidden="1">
      <c r="C16" s="28" t="str">
        <f>'Avoided Cost Case'!C16</f>
        <v>UMPA II s45631</v>
      </c>
      <c r="E16" s="32">
        <v>9402456.1999999993</v>
      </c>
      <c r="F16" s="32">
        <v>593282.5</v>
      </c>
      <c r="G16" s="32">
        <v>572366.5</v>
      </c>
      <c r="H16" s="32">
        <v>581953</v>
      </c>
      <c r="I16" s="32">
        <v>537216</v>
      </c>
      <c r="J16" s="32">
        <v>522691</v>
      </c>
      <c r="K16" s="32">
        <v>854895.75</v>
      </c>
      <c r="L16" s="32">
        <v>1779847.5</v>
      </c>
      <c r="M16" s="32">
        <v>1400150.2</v>
      </c>
      <c r="N16" s="32">
        <v>790664.25</v>
      </c>
      <c r="O16" s="32">
        <v>593282.5</v>
      </c>
      <c r="P16" s="32">
        <v>582824.5</v>
      </c>
      <c r="Q16" s="32">
        <v>593282.5</v>
      </c>
      <c r="R16" s="32">
        <v>3710221</v>
      </c>
      <c r="S16" s="32">
        <v>593282.5</v>
      </c>
      <c r="T16" s="32">
        <v>561908.5</v>
      </c>
      <c r="U16" s="32">
        <v>593282.5</v>
      </c>
      <c r="V16" s="32">
        <v>548255</v>
      </c>
      <c r="W16" s="32">
        <v>551160</v>
      </c>
      <c r="X16" s="32">
        <v>862332.5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0"/>
      <c r="EK16" s="25"/>
      <c r="ER16" s="31" t="str">
        <f>'Avoided Cost Case'!ER16</f>
        <v xml:space="preserve"> - </v>
      </c>
    </row>
    <row r="17" spans="1:148" s="34" customFormat="1" hidden="1">
      <c r="A17" s="33"/>
      <c r="C17" s="35"/>
      <c r="D17" s="22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7"/>
      <c r="EF17" s="58"/>
      <c r="EG17" s="87"/>
      <c r="EH17" s="58"/>
      <c r="EI17" s="58"/>
      <c r="EJ17" s="58"/>
      <c r="EK17" s="58"/>
      <c r="EL17" s="58"/>
      <c r="EM17" s="58"/>
      <c r="EN17" s="58"/>
      <c r="EO17" s="58"/>
      <c r="EP17" s="58"/>
      <c r="EQ17" s="38"/>
      <c r="ER17" s="39"/>
    </row>
    <row r="18" spans="1:148" hidden="1">
      <c r="B18" s="22" t="str">
        <f>'Avoided Cost Case'!B18</f>
        <v>Total Long Term Firm Sales</v>
      </c>
      <c r="E18" s="29">
        <v>53069278.59362001</v>
      </c>
      <c r="F18" s="40">
        <v>4384675.0283599999</v>
      </c>
      <c r="G18" s="40">
        <v>3897218.6027000006</v>
      </c>
      <c r="H18" s="40">
        <v>3833858.43236</v>
      </c>
      <c r="I18" s="40">
        <v>3087074.2146000001</v>
      </c>
      <c r="J18" s="40">
        <v>4049863.6873599999</v>
      </c>
      <c r="K18" s="40">
        <v>4608471.3136</v>
      </c>
      <c r="L18" s="40">
        <v>5727396.1683600005</v>
      </c>
      <c r="M18" s="40">
        <v>5334144.2353600003</v>
      </c>
      <c r="N18" s="40">
        <v>4569586.6146</v>
      </c>
      <c r="O18" s="40">
        <v>4495016.3853599997</v>
      </c>
      <c r="P18" s="40">
        <v>4425826.6556000002</v>
      </c>
      <c r="Q18" s="40">
        <v>4656147.2553599998</v>
      </c>
      <c r="R18" s="29">
        <v>47470565.549040005</v>
      </c>
      <c r="S18" s="40">
        <v>4386569.4873600006</v>
      </c>
      <c r="T18" s="40">
        <v>3854709.4190400001</v>
      </c>
      <c r="U18" s="40">
        <v>3838251.97536</v>
      </c>
      <c r="V18" s="40">
        <v>3132479.3876</v>
      </c>
      <c r="W18" s="40">
        <v>4147059.7353600003</v>
      </c>
      <c r="X18" s="40">
        <v>4652170.8766000001</v>
      </c>
      <c r="Y18" s="40">
        <v>3947090.5253599999</v>
      </c>
      <c r="Z18" s="40">
        <v>3932550.68836</v>
      </c>
      <c r="AA18" s="40">
        <v>3780746.3880000003</v>
      </c>
      <c r="AB18" s="40">
        <v>3898506.2289999998</v>
      </c>
      <c r="AC18" s="40">
        <v>3847800.4</v>
      </c>
      <c r="AD18" s="40">
        <v>4052630.4369999999</v>
      </c>
      <c r="AE18" s="29">
        <v>43825207.412</v>
      </c>
      <c r="AF18" s="40">
        <v>3789875.5070000002</v>
      </c>
      <c r="AG18" s="40">
        <v>3289958.1880000001</v>
      </c>
      <c r="AH18" s="40">
        <v>3239984.574</v>
      </c>
      <c r="AI18" s="40">
        <v>2593422.7319999998</v>
      </c>
      <c r="AJ18" s="40">
        <v>3646282.03</v>
      </c>
      <c r="AK18" s="40">
        <v>3818682.4360000002</v>
      </c>
      <c r="AL18" s="40">
        <v>3942758.574</v>
      </c>
      <c r="AM18" s="40">
        <v>3931642.3770000003</v>
      </c>
      <c r="AN18" s="40">
        <v>3775405.0199999996</v>
      </c>
      <c r="AO18" s="40">
        <v>3903995.932</v>
      </c>
      <c r="AP18" s="40">
        <v>3840312.5319999997</v>
      </c>
      <c r="AQ18" s="40">
        <v>4052887.5100000002</v>
      </c>
      <c r="AR18" s="29">
        <v>43839221.811999999</v>
      </c>
      <c r="AS18" s="40">
        <v>3791946.4930000002</v>
      </c>
      <c r="AT18" s="40">
        <v>3284870.1749999998</v>
      </c>
      <c r="AU18" s="40">
        <v>3246190.1670000004</v>
      </c>
      <c r="AV18" s="40">
        <v>2587114.4879999999</v>
      </c>
      <c r="AW18" s="40">
        <v>3653847.87</v>
      </c>
      <c r="AX18" s="40">
        <v>3829507.67</v>
      </c>
      <c r="AY18" s="40">
        <v>3947065.0149999997</v>
      </c>
      <c r="AZ18" s="40">
        <v>3929260.625</v>
      </c>
      <c r="BA18" s="40">
        <v>3777956.091</v>
      </c>
      <c r="BB18" s="40">
        <v>3903368.86</v>
      </c>
      <c r="BC18" s="40">
        <v>3841008.3870000001</v>
      </c>
      <c r="BD18" s="40">
        <v>4047085.9709999999</v>
      </c>
      <c r="BE18" s="29">
        <v>43913237.605999991</v>
      </c>
      <c r="BF18" s="40">
        <v>3792711.3650000002</v>
      </c>
      <c r="BG18" s="40">
        <v>3311119.33</v>
      </c>
      <c r="BH18" s="40">
        <v>3254687.9130000002</v>
      </c>
      <c r="BI18" s="40">
        <v>2581695.318</v>
      </c>
      <c r="BJ18" s="40">
        <v>3650692.5410000002</v>
      </c>
      <c r="BK18" s="40">
        <v>3870089.01</v>
      </c>
      <c r="BL18" s="40">
        <v>3954372.0029999996</v>
      </c>
      <c r="BM18" s="40">
        <v>3925351.0250000004</v>
      </c>
      <c r="BN18" s="40">
        <v>3776884.0159999998</v>
      </c>
      <c r="BO18" s="40">
        <v>3904693.017</v>
      </c>
      <c r="BP18" s="40">
        <v>3830489.7280000001</v>
      </c>
      <c r="BQ18" s="40">
        <v>4060452.34</v>
      </c>
      <c r="BR18" s="29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29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29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29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29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30"/>
    </row>
    <row r="19" spans="1:148" hidden="1"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</row>
    <row r="20" spans="1:148" hidden="1">
      <c r="B20" s="22" t="str">
        <f>'Avoided Cost Case'!B20</f>
        <v>Short Term Firm Sales</v>
      </c>
      <c r="E20" s="30"/>
      <c r="F20" s="30"/>
      <c r="G20" s="30"/>
      <c r="H20" s="30"/>
      <c r="I20" s="41"/>
      <c r="J20" s="40"/>
      <c r="K20" s="40"/>
      <c r="L20" s="40"/>
      <c r="M20" s="40"/>
      <c r="N20" s="40"/>
      <c r="O20" s="40"/>
      <c r="P20" s="40"/>
      <c r="Q20" s="40"/>
      <c r="R20" s="30"/>
      <c r="S20" s="30"/>
      <c r="T20" s="30"/>
      <c r="U20" s="30"/>
      <c r="V20" s="41"/>
      <c r="W20" s="40"/>
      <c r="X20" s="40"/>
      <c r="Y20" s="40"/>
      <c r="Z20" s="40"/>
      <c r="AA20" s="40"/>
      <c r="AB20" s="40"/>
      <c r="AC20" s="40"/>
      <c r="AD20" s="40"/>
      <c r="AE20" s="30"/>
      <c r="AF20" s="30"/>
      <c r="AG20" s="30"/>
      <c r="AH20" s="30"/>
      <c r="AI20" s="41"/>
      <c r="AJ20" s="40"/>
      <c r="AK20" s="40"/>
      <c r="AL20" s="40"/>
      <c r="AM20" s="40"/>
      <c r="AN20" s="40"/>
      <c r="AO20" s="40"/>
      <c r="AP20" s="40"/>
      <c r="AQ20" s="40"/>
      <c r="AR20" s="30"/>
      <c r="AS20" s="30"/>
      <c r="AT20" s="30"/>
      <c r="AU20" s="30"/>
      <c r="AV20" s="41"/>
      <c r="AW20" s="40"/>
      <c r="AX20" s="40"/>
      <c r="AY20" s="40"/>
      <c r="AZ20" s="40"/>
      <c r="BA20" s="40"/>
      <c r="BB20" s="40"/>
      <c r="BC20" s="40"/>
      <c r="BD20" s="40"/>
      <c r="BE20" s="30"/>
      <c r="BF20" s="30"/>
      <c r="BG20" s="30"/>
      <c r="BH20" s="30"/>
      <c r="BI20" s="41"/>
      <c r="BJ20" s="40"/>
      <c r="BK20" s="40"/>
      <c r="BL20" s="40"/>
      <c r="BM20" s="40"/>
      <c r="BN20" s="40"/>
      <c r="BO20" s="40"/>
      <c r="BP20" s="40"/>
      <c r="BQ20" s="40"/>
      <c r="BR20" s="30"/>
      <c r="BS20" s="30"/>
      <c r="BT20" s="30"/>
      <c r="BU20" s="30"/>
      <c r="BV20" s="41"/>
      <c r="BW20" s="40"/>
      <c r="BX20" s="40"/>
      <c r="BY20" s="40"/>
      <c r="BZ20" s="40"/>
      <c r="CA20" s="40"/>
      <c r="CB20" s="40"/>
      <c r="CC20" s="40"/>
      <c r="CD20" s="40"/>
      <c r="CE20" s="30"/>
      <c r="CF20" s="30"/>
      <c r="CG20" s="30"/>
      <c r="CH20" s="30"/>
      <c r="CI20" s="41"/>
      <c r="CJ20" s="40"/>
      <c r="CK20" s="40"/>
      <c r="CL20" s="40"/>
      <c r="CM20" s="40"/>
      <c r="CN20" s="40"/>
      <c r="CO20" s="40"/>
      <c r="CP20" s="40"/>
      <c r="CQ20" s="40"/>
      <c r="CR20" s="30"/>
      <c r="CS20" s="30"/>
      <c r="CT20" s="30"/>
      <c r="CU20" s="30"/>
      <c r="CV20" s="41"/>
      <c r="CW20" s="40"/>
      <c r="CX20" s="40"/>
      <c r="CY20" s="40"/>
      <c r="CZ20" s="40"/>
      <c r="DA20" s="40"/>
      <c r="DB20" s="40"/>
      <c r="DC20" s="40"/>
      <c r="DD20" s="40"/>
      <c r="DE20" s="30"/>
      <c r="DF20" s="30"/>
      <c r="DG20" s="30"/>
      <c r="DH20" s="30"/>
      <c r="DI20" s="41"/>
      <c r="DJ20" s="40"/>
      <c r="DK20" s="40"/>
      <c r="DL20" s="40"/>
      <c r="DM20" s="40"/>
      <c r="DN20" s="40"/>
      <c r="DO20" s="40"/>
      <c r="DP20" s="40"/>
      <c r="DQ20" s="40"/>
      <c r="DR20" s="30"/>
      <c r="DS20" s="30"/>
      <c r="DT20" s="30"/>
      <c r="DU20" s="30"/>
      <c r="DV20" s="41"/>
      <c r="DW20" s="40"/>
      <c r="DX20" s="40"/>
      <c r="DY20" s="40"/>
      <c r="DZ20" s="40"/>
      <c r="EA20" s="40"/>
      <c r="EB20" s="40"/>
      <c r="EC20" s="40"/>
      <c r="ED20" s="40"/>
      <c r="EE20" s="30"/>
      <c r="EH20" s="8"/>
    </row>
    <row r="21" spans="1:148" hidden="1">
      <c r="C21" s="23" t="str">
        <f>'Avoided Cost Case'!C21</f>
        <v>COB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30"/>
      <c r="EJ21" s="87"/>
      <c r="EL21" s="87"/>
      <c r="EM21" s="87"/>
      <c r="ER21" s="31" t="str">
        <f>'Avoided Cost Case'!ER21</f>
        <v>Hide Row</v>
      </c>
    </row>
    <row r="22" spans="1:148" hidden="1">
      <c r="C22" s="23" t="str">
        <f>'Avoided Cost Case'!C22</f>
        <v>Four Corners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0</v>
      </c>
      <c r="AT22" s="29">
        <v>0</v>
      </c>
      <c r="AU22" s="29">
        <v>0</v>
      </c>
      <c r="AV22" s="29">
        <v>0</v>
      </c>
      <c r="AW22" s="29">
        <v>0</v>
      </c>
      <c r="AX22" s="29">
        <v>0</v>
      </c>
      <c r="AY22" s="29">
        <v>0</v>
      </c>
      <c r="AZ22" s="29">
        <v>0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>
        <v>0</v>
      </c>
      <c r="BM22" s="29">
        <v>0</v>
      </c>
      <c r="BN22" s="29">
        <v>0</v>
      </c>
      <c r="BO22" s="29">
        <v>0</v>
      </c>
      <c r="BP22" s="29">
        <v>0</v>
      </c>
      <c r="BQ22" s="29">
        <v>0</v>
      </c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30"/>
      <c r="ER22" s="31" t="str">
        <f>'Avoided Cost Case'!ER22</f>
        <v>Hide Row</v>
      </c>
    </row>
    <row r="23" spans="1:148" hidden="1">
      <c r="C23" s="23" t="str">
        <f>'Avoided Cost Case'!C23</f>
        <v>Mid Columbia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29">
        <v>0</v>
      </c>
      <c r="AJ23" s="29">
        <v>0</v>
      </c>
      <c r="AK23" s="29">
        <v>0</v>
      </c>
      <c r="AL23" s="29">
        <v>0</v>
      </c>
      <c r="AM23" s="29">
        <v>0</v>
      </c>
      <c r="AN23" s="29">
        <v>0</v>
      </c>
      <c r="AO23" s="29">
        <v>0</v>
      </c>
      <c r="AP23" s="29">
        <v>0</v>
      </c>
      <c r="AQ23" s="29">
        <v>0</v>
      </c>
      <c r="AR23" s="29">
        <v>0</v>
      </c>
      <c r="AS23" s="29">
        <v>0</v>
      </c>
      <c r="AT23" s="29">
        <v>0</v>
      </c>
      <c r="AU23" s="29">
        <v>0</v>
      </c>
      <c r="AV23" s="29">
        <v>0</v>
      </c>
      <c r="AW23" s="29">
        <v>0</v>
      </c>
      <c r="AX23" s="29">
        <v>0</v>
      </c>
      <c r="AY23" s="29">
        <v>0</v>
      </c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>
        <v>0</v>
      </c>
      <c r="BM23" s="29">
        <v>0</v>
      </c>
      <c r="BN23" s="29">
        <v>0</v>
      </c>
      <c r="BO23" s="29">
        <v>0</v>
      </c>
      <c r="BP23" s="29">
        <v>0</v>
      </c>
      <c r="BQ23" s="29">
        <v>0</v>
      </c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30"/>
      <c r="EM23" s="87"/>
      <c r="ER23" s="31" t="str">
        <f>'Avoided Cost Case'!ER23</f>
        <v xml:space="preserve"> - </v>
      </c>
    </row>
    <row r="24" spans="1:148" hidden="1">
      <c r="C24" s="23" t="str">
        <f>'Avoided Cost Case'!C24</f>
        <v>Mona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29">
        <v>0</v>
      </c>
      <c r="AI24" s="29">
        <v>0</v>
      </c>
      <c r="AJ24" s="29">
        <v>0</v>
      </c>
      <c r="AK24" s="29">
        <v>0</v>
      </c>
      <c r="AL24" s="29">
        <v>0</v>
      </c>
      <c r="AM24" s="29">
        <v>0</v>
      </c>
      <c r="AN24" s="29">
        <v>0</v>
      </c>
      <c r="AO24" s="29">
        <v>0</v>
      </c>
      <c r="AP24" s="29">
        <v>0</v>
      </c>
      <c r="AQ24" s="29">
        <v>0</v>
      </c>
      <c r="AR24" s="29">
        <v>0</v>
      </c>
      <c r="AS24" s="29">
        <v>0</v>
      </c>
      <c r="AT24" s="29">
        <v>0</v>
      </c>
      <c r="AU24" s="29">
        <v>0</v>
      </c>
      <c r="AV24" s="29">
        <v>0</v>
      </c>
      <c r="AW24" s="29">
        <v>0</v>
      </c>
      <c r="AX24" s="29">
        <v>0</v>
      </c>
      <c r="AY24" s="29">
        <v>0</v>
      </c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>
        <v>0</v>
      </c>
      <c r="BM24" s="29">
        <v>0</v>
      </c>
      <c r="BN24" s="29">
        <v>0</v>
      </c>
      <c r="BO24" s="29">
        <v>0</v>
      </c>
      <c r="BP24" s="29">
        <v>0</v>
      </c>
      <c r="BQ24" s="29">
        <v>0</v>
      </c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30"/>
      <c r="EL24" s="87"/>
      <c r="EM24" s="87"/>
      <c r="ER24" s="31" t="str">
        <f>'Avoided Cost Case'!ER24</f>
        <v>Hide Row</v>
      </c>
    </row>
    <row r="25" spans="1:148" hidden="1">
      <c r="C25" s="23" t="str">
        <f>'Avoided Cost Case'!C25</f>
        <v>Palo Verde</v>
      </c>
      <c r="E25" s="29">
        <v>14701790</v>
      </c>
      <c r="F25" s="29">
        <v>4421040</v>
      </c>
      <c r="G25" s="29">
        <v>4459890</v>
      </c>
      <c r="H25" s="29">
        <v>4751160</v>
      </c>
      <c r="I25" s="29">
        <v>1069700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29">
        <v>0</v>
      </c>
      <c r="AI25" s="29">
        <v>0</v>
      </c>
      <c r="AJ25" s="29">
        <v>0</v>
      </c>
      <c r="AK25" s="29">
        <v>0</v>
      </c>
      <c r="AL25" s="29">
        <v>0</v>
      </c>
      <c r="AM25" s="29">
        <v>0</v>
      </c>
      <c r="AN25" s="29">
        <v>0</v>
      </c>
      <c r="AO25" s="29">
        <v>0</v>
      </c>
      <c r="AP25" s="29">
        <v>0</v>
      </c>
      <c r="AQ25" s="29">
        <v>0</v>
      </c>
      <c r="AR25" s="29">
        <v>0</v>
      </c>
      <c r="AS25" s="29">
        <v>0</v>
      </c>
      <c r="AT25" s="29">
        <v>0</v>
      </c>
      <c r="AU25" s="29">
        <v>0</v>
      </c>
      <c r="AV25" s="29">
        <v>0</v>
      </c>
      <c r="AW25" s="29">
        <v>0</v>
      </c>
      <c r="AX25" s="29">
        <v>0</v>
      </c>
      <c r="AY25" s="29">
        <v>0</v>
      </c>
      <c r="AZ25" s="29">
        <v>0</v>
      </c>
      <c r="BA25" s="29">
        <v>0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>
        <v>0</v>
      </c>
      <c r="BM25" s="29">
        <v>0</v>
      </c>
      <c r="BN25" s="29">
        <v>0</v>
      </c>
      <c r="BO25" s="29">
        <v>0</v>
      </c>
      <c r="BP25" s="29">
        <v>0</v>
      </c>
      <c r="BQ25" s="29">
        <v>0</v>
      </c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30"/>
      <c r="ER25" s="31" t="str">
        <f>'Avoided Cost Case'!ER25</f>
        <v xml:space="preserve"> - </v>
      </c>
    </row>
    <row r="26" spans="1:148" hidden="1">
      <c r="C26" s="23" t="str">
        <f>'Avoided Cost Case'!C26</f>
        <v>SP15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29">
        <v>0</v>
      </c>
      <c r="AG26" s="29">
        <v>0</v>
      </c>
      <c r="AH26" s="29">
        <v>0</v>
      </c>
      <c r="AI26" s="29">
        <v>0</v>
      </c>
      <c r="AJ26" s="29">
        <v>0</v>
      </c>
      <c r="AK26" s="29">
        <v>0</v>
      </c>
      <c r="AL26" s="29">
        <v>0</v>
      </c>
      <c r="AM26" s="29">
        <v>0</v>
      </c>
      <c r="AN26" s="29">
        <v>0</v>
      </c>
      <c r="AO26" s="29">
        <v>0</v>
      </c>
      <c r="AP26" s="29">
        <v>0</v>
      </c>
      <c r="AQ26" s="29">
        <v>0</v>
      </c>
      <c r="AR26" s="29">
        <v>0</v>
      </c>
      <c r="AS26" s="29">
        <v>0</v>
      </c>
      <c r="AT26" s="29">
        <v>0</v>
      </c>
      <c r="AU26" s="29">
        <v>0</v>
      </c>
      <c r="AV26" s="29">
        <v>0</v>
      </c>
      <c r="AW26" s="29">
        <v>0</v>
      </c>
      <c r="AX26" s="29">
        <v>0</v>
      </c>
      <c r="AY26" s="29">
        <v>0</v>
      </c>
      <c r="AZ26" s="29">
        <v>0</v>
      </c>
      <c r="BA26" s="29">
        <v>0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>
        <v>0</v>
      </c>
      <c r="BM26" s="29">
        <v>0</v>
      </c>
      <c r="BN26" s="29">
        <v>0</v>
      </c>
      <c r="BO26" s="29">
        <v>0</v>
      </c>
      <c r="BP26" s="29">
        <v>0</v>
      </c>
      <c r="BQ26" s="29">
        <v>0</v>
      </c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30"/>
      <c r="EJ26" s="87"/>
      <c r="EK26" s="87"/>
      <c r="EL26" s="87"/>
      <c r="EM26" s="87"/>
      <c r="ER26" s="31" t="str">
        <f>'Avoided Cost Case'!ER26</f>
        <v>Hide Row</v>
      </c>
    </row>
    <row r="27" spans="1:148" s="43" customFormat="1" ht="15" hidden="1">
      <c r="A27" s="42"/>
      <c r="C27" s="23" t="str">
        <f>'Avoided Cost Case'!C27</f>
        <v>STF Index Trades</v>
      </c>
      <c r="D27" s="22"/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44"/>
      <c r="EF27" s="58"/>
      <c r="EG27" s="87"/>
      <c r="EH27" s="58"/>
      <c r="EI27" s="58"/>
      <c r="EJ27" s="87"/>
      <c r="EK27" s="45"/>
      <c r="EL27" s="87"/>
      <c r="EM27" s="87"/>
      <c r="EN27" s="45"/>
      <c r="EO27" s="45"/>
      <c r="EP27" s="45"/>
      <c r="EQ27" s="58"/>
      <c r="ER27" s="31" t="str">
        <f>'Avoided Cost Case'!ER27</f>
        <v>Hide Row</v>
      </c>
    </row>
    <row r="28" spans="1:148" s="43" customFormat="1" hidden="1">
      <c r="A28" s="42"/>
      <c r="C28" s="23"/>
      <c r="D28" s="22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4"/>
      <c r="EF28" s="45"/>
      <c r="EG28" s="87"/>
      <c r="EH28" s="58"/>
      <c r="EI28" s="58"/>
      <c r="EJ28" s="58"/>
      <c r="EK28" s="58"/>
      <c r="EL28" s="58"/>
      <c r="EM28" s="58"/>
      <c r="EN28" s="58"/>
      <c r="EO28" s="58"/>
      <c r="EP28" s="58"/>
      <c r="EQ28" s="45"/>
      <c r="ER28" s="47"/>
    </row>
    <row r="29" spans="1:148" hidden="1">
      <c r="B29" s="22" t="str">
        <f>'Avoided Cost Case'!B29</f>
        <v>Total Short Term Firm Sales</v>
      </c>
      <c r="E29" s="40">
        <v>14701790</v>
      </c>
      <c r="F29" s="40">
        <v>4421040</v>
      </c>
      <c r="G29" s="40">
        <v>4459890</v>
      </c>
      <c r="H29" s="40">
        <v>4751160</v>
      </c>
      <c r="I29" s="40">
        <v>1069700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  <c r="AK29" s="40">
        <v>0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0</v>
      </c>
      <c r="AU29" s="40">
        <v>0</v>
      </c>
      <c r="AV29" s="40">
        <v>0</v>
      </c>
      <c r="AW29" s="40">
        <v>0</v>
      </c>
      <c r="AX29" s="40">
        <v>0</v>
      </c>
      <c r="AY29" s="40">
        <v>0</v>
      </c>
      <c r="AZ29" s="40">
        <v>0</v>
      </c>
      <c r="BA29" s="40">
        <v>0</v>
      </c>
      <c r="BB29" s="40">
        <v>0</v>
      </c>
      <c r="BC29" s="40">
        <v>0</v>
      </c>
      <c r="BD29" s="40">
        <v>0</v>
      </c>
      <c r="BE29" s="40">
        <v>0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0</v>
      </c>
      <c r="BM29" s="40">
        <v>0</v>
      </c>
      <c r="BN29" s="40">
        <v>0</v>
      </c>
      <c r="BO29" s="40">
        <v>0</v>
      </c>
      <c r="BP29" s="40">
        <v>0</v>
      </c>
      <c r="BQ29" s="40">
        <v>0</v>
      </c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30"/>
    </row>
    <row r="30" spans="1:148" hidden="1"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30"/>
    </row>
    <row r="31" spans="1:148">
      <c r="B31" s="22" t="str">
        <f>'Avoided Cost Case'!B31</f>
        <v>System Balancing Sales</v>
      </c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30"/>
      <c r="EH31" s="8"/>
    </row>
    <row r="32" spans="1:148">
      <c r="C32" s="23" t="str">
        <f>'Avoided Cost Case'!C32</f>
        <v>COB</v>
      </c>
      <c r="E32" s="29">
        <v>19580640.300000001</v>
      </c>
      <c r="F32" s="29">
        <v>2097811</v>
      </c>
      <c r="G32" s="29">
        <v>1556881.8</v>
      </c>
      <c r="H32" s="29">
        <v>1350296.6</v>
      </c>
      <c r="I32" s="29">
        <v>1205176.8</v>
      </c>
      <c r="J32" s="29">
        <v>866685.1</v>
      </c>
      <c r="K32" s="29">
        <v>1010088.7</v>
      </c>
      <c r="L32" s="29">
        <v>1954857.9</v>
      </c>
      <c r="M32" s="29">
        <v>2446981</v>
      </c>
      <c r="N32" s="29">
        <v>2023915.2</v>
      </c>
      <c r="O32" s="29">
        <v>1120763.6000000001</v>
      </c>
      <c r="P32" s="29">
        <v>1880147.1</v>
      </c>
      <c r="Q32" s="29">
        <v>2067035.5</v>
      </c>
      <c r="R32" s="29">
        <v>21626973.900000002</v>
      </c>
      <c r="S32" s="29">
        <v>2348085</v>
      </c>
      <c r="T32" s="29">
        <v>1604561.8</v>
      </c>
      <c r="U32" s="29">
        <v>1556602.2</v>
      </c>
      <c r="V32" s="29">
        <v>1362681.2</v>
      </c>
      <c r="W32" s="29">
        <v>1175925.6000000001</v>
      </c>
      <c r="X32" s="29">
        <v>1296201.1000000001</v>
      </c>
      <c r="Y32" s="29">
        <v>2085022.4</v>
      </c>
      <c r="Z32" s="29">
        <v>2524194.5</v>
      </c>
      <c r="AA32" s="29">
        <v>2280934</v>
      </c>
      <c r="AB32" s="29">
        <v>1228865.8</v>
      </c>
      <c r="AC32" s="29">
        <v>2047441.8</v>
      </c>
      <c r="AD32" s="29">
        <v>2116458.5</v>
      </c>
      <c r="AE32" s="29">
        <v>22366333.100000005</v>
      </c>
      <c r="AF32" s="29">
        <v>2269063.7999999998</v>
      </c>
      <c r="AG32" s="29">
        <v>1691721.1</v>
      </c>
      <c r="AH32" s="29">
        <v>1594256.2</v>
      </c>
      <c r="AI32" s="29">
        <v>1423463.4</v>
      </c>
      <c r="AJ32" s="29">
        <v>1294605.5</v>
      </c>
      <c r="AK32" s="29">
        <v>1455126.8</v>
      </c>
      <c r="AL32" s="29">
        <v>2141985.7999999998</v>
      </c>
      <c r="AM32" s="29">
        <v>2628755.7999999998</v>
      </c>
      <c r="AN32" s="29">
        <v>2340165.5</v>
      </c>
      <c r="AO32" s="29">
        <v>1299503.6000000001</v>
      </c>
      <c r="AP32" s="29">
        <v>2089764.8</v>
      </c>
      <c r="AQ32" s="29">
        <v>2137920.7999999998</v>
      </c>
      <c r="AR32" s="29">
        <v>24963627.899999999</v>
      </c>
      <c r="AS32" s="29">
        <v>2437224.5</v>
      </c>
      <c r="AT32" s="29">
        <v>1815151.1</v>
      </c>
      <c r="AU32" s="29">
        <v>1710140.4</v>
      </c>
      <c r="AV32" s="29">
        <v>1548450.1</v>
      </c>
      <c r="AW32" s="29">
        <v>1414314.6</v>
      </c>
      <c r="AX32" s="29">
        <v>1627192.4</v>
      </c>
      <c r="AY32" s="29">
        <v>2316924.2000000002</v>
      </c>
      <c r="AZ32" s="29">
        <v>2763290.2</v>
      </c>
      <c r="BA32" s="29">
        <v>2679649.5</v>
      </c>
      <c r="BB32" s="29">
        <v>2167601.5</v>
      </c>
      <c r="BC32" s="29">
        <v>2187726.2000000002</v>
      </c>
      <c r="BD32" s="29">
        <v>2295963.2000000002</v>
      </c>
      <c r="BE32" s="29">
        <v>27582508.800000001</v>
      </c>
      <c r="BF32" s="29">
        <v>2827620</v>
      </c>
      <c r="BG32" s="29">
        <v>2130057.7999999998</v>
      </c>
      <c r="BH32" s="29">
        <v>1964441.5</v>
      </c>
      <c r="BI32" s="29">
        <v>1661926.5</v>
      </c>
      <c r="BJ32" s="29">
        <v>1541426.1</v>
      </c>
      <c r="BK32" s="29">
        <v>1735170.6</v>
      </c>
      <c r="BL32" s="29">
        <v>2580684.2000000002</v>
      </c>
      <c r="BM32" s="29">
        <v>2934047.8</v>
      </c>
      <c r="BN32" s="29">
        <v>2909239.2</v>
      </c>
      <c r="BO32" s="29">
        <v>2312385.7999999998</v>
      </c>
      <c r="BP32" s="29">
        <v>2338579.7999999998</v>
      </c>
      <c r="BQ32" s="29">
        <v>2646929.5</v>
      </c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30"/>
      <c r="ER32" s="31" t="str">
        <f>'Avoided Cost Case'!ER32</f>
        <v xml:space="preserve"> - </v>
      </c>
    </row>
    <row r="33" spans="1:148">
      <c r="C33" s="23" t="str">
        <f>'Avoided Cost Case'!C33</f>
        <v>Four Corners</v>
      </c>
      <c r="E33" s="29">
        <v>50570789.899999999</v>
      </c>
      <c r="F33" s="29">
        <v>4035596.5</v>
      </c>
      <c r="G33" s="29">
        <v>3909047.2</v>
      </c>
      <c r="H33" s="29">
        <v>4070146.5</v>
      </c>
      <c r="I33" s="29">
        <v>3640353.2</v>
      </c>
      <c r="J33" s="29">
        <v>2153963.5</v>
      </c>
      <c r="K33" s="29">
        <v>2503134.5</v>
      </c>
      <c r="L33" s="29">
        <v>4959538.5</v>
      </c>
      <c r="M33" s="29">
        <v>6208302.5</v>
      </c>
      <c r="N33" s="29">
        <v>4480141.5</v>
      </c>
      <c r="O33" s="29">
        <v>5220676</v>
      </c>
      <c r="P33" s="29">
        <v>5107801.5</v>
      </c>
      <c r="Q33" s="29">
        <v>4282088.5</v>
      </c>
      <c r="R33" s="29">
        <v>56592404.5</v>
      </c>
      <c r="S33" s="29">
        <v>4427078.5</v>
      </c>
      <c r="T33" s="29">
        <v>4123284</v>
      </c>
      <c r="U33" s="29">
        <v>5012488.5</v>
      </c>
      <c r="V33" s="29">
        <v>4103700.8</v>
      </c>
      <c r="W33" s="29">
        <v>2727504.5</v>
      </c>
      <c r="X33" s="29">
        <v>2835595.2</v>
      </c>
      <c r="Y33" s="29">
        <v>5220458</v>
      </c>
      <c r="Z33" s="29">
        <v>6883819</v>
      </c>
      <c r="AA33" s="29">
        <v>5531157</v>
      </c>
      <c r="AB33" s="29">
        <v>5632817.5</v>
      </c>
      <c r="AC33" s="29">
        <v>5502023.5</v>
      </c>
      <c r="AD33" s="29">
        <v>4592478</v>
      </c>
      <c r="AE33" s="29">
        <v>56680287.200000003</v>
      </c>
      <c r="AF33" s="29">
        <v>4325088</v>
      </c>
      <c r="AG33" s="29">
        <v>4316243.5</v>
      </c>
      <c r="AH33" s="29">
        <v>5276822</v>
      </c>
      <c r="AI33" s="29">
        <v>4072985.5</v>
      </c>
      <c r="AJ33" s="29">
        <v>2705239.2</v>
      </c>
      <c r="AK33" s="29">
        <v>2564008</v>
      </c>
      <c r="AL33" s="29">
        <v>5490681.5</v>
      </c>
      <c r="AM33" s="29">
        <v>7182585</v>
      </c>
      <c r="AN33" s="29">
        <v>5751595</v>
      </c>
      <c r="AO33" s="29">
        <v>5520173</v>
      </c>
      <c r="AP33" s="29">
        <v>5010404</v>
      </c>
      <c r="AQ33" s="29">
        <v>4464462.5</v>
      </c>
      <c r="AR33" s="29">
        <v>59885597.700000003</v>
      </c>
      <c r="AS33" s="29">
        <v>4671311.5</v>
      </c>
      <c r="AT33" s="29">
        <v>4451131.5</v>
      </c>
      <c r="AU33" s="29">
        <v>5176711</v>
      </c>
      <c r="AV33" s="29">
        <v>4496544.5</v>
      </c>
      <c r="AW33" s="29">
        <v>3070780</v>
      </c>
      <c r="AX33" s="29">
        <v>2983779.2</v>
      </c>
      <c r="AY33" s="29">
        <v>5759941.5</v>
      </c>
      <c r="AZ33" s="29">
        <v>7724702</v>
      </c>
      <c r="BA33" s="29">
        <v>6323004.5</v>
      </c>
      <c r="BB33" s="29">
        <v>5641643</v>
      </c>
      <c r="BC33" s="29">
        <v>5068026.5</v>
      </c>
      <c r="BD33" s="29">
        <v>4518022.5</v>
      </c>
      <c r="BE33" s="29">
        <v>65815170</v>
      </c>
      <c r="BF33" s="29">
        <v>4952859.5</v>
      </c>
      <c r="BG33" s="29">
        <v>5082712</v>
      </c>
      <c r="BH33" s="29">
        <v>5745525.5</v>
      </c>
      <c r="BI33" s="29">
        <v>5112589.5</v>
      </c>
      <c r="BJ33" s="29">
        <v>3510251</v>
      </c>
      <c r="BK33" s="29">
        <v>3578617.5</v>
      </c>
      <c r="BL33" s="29">
        <v>6072361.5</v>
      </c>
      <c r="BM33" s="29">
        <v>8166916.5</v>
      </c>
      <c r="BN33" s="29">
        <v>7056776.5</v>
      </c>
      <c r="BO33" s="29">
        <v>6118998.5</v>
      </c>
      <c r="BP33" s="29">
        <v>5595134</v>
      </c>
      <c r="BQ33" s="29">
        <v>4822428</v>
      </c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30"/>
      <c r="ER33" s="31" t="str">
        <f>'Avoided Cost Case'!ER33</f>
        <v xml:space="preserve"> - </v>
      </c>
    </row>
    <row r="34" spans="1:148" s="43" customFormat="1">
      <c r="A34" s="42"/>
      <c r="C34" s="23" t="str">
        <f>'Avoided Cost Case'!C34</f>
        <v>Mid Columbia</v>
      </c>
      <c r="D34" s="22"/>
      <c r="E34" s="29">
        <v>46150575.140000015</v>
      </c>
      <c r="F34" s="29">
        <v>7800500</v>
      </c>
      <c r="G34" s="29">
        <v>5763405</v>
      </c>
      <c r="H34" s="29">
        <v>1567184.5</v>
      </c>
      <c r="I34" s="29">
        <v>2518307.2000000002</v>
      </c>
      <c r="J34" s="29">
        <v>513096.94</v>
      </c>
      <c r="K34" s="29">
        <v>695932.3</v>
      </c>
      <c r="L34" s="29">
        <v>1556250.6</v>
      </c>
      <c r="M34" s="29">
        <v>6870378</v>
      </c>
      <c r="N34" s="29">
        <v>9330026</v>
      </c>
      <c r="O34" s="29">
        <v>3350697.2</v>
      </c>
      <c r="P34" s="29">
        <v>3481000.2</v>
      </c>
      <c r="Q34" s="29">
        <v>2703797.2</v>
      </c>
      <c r="R34" s="29">
        <v>28624342.640000001</v>
      </c>
      <c r="S34" s="29">
        <v>2857816</v>
      </c>
      <c r="T34" s="29">
        <v>1545723.9</v>
      </c>
      <c r="U34" s="29">
        <v>1471676.9</v>
      </c>
      <c r="V34" s="29">
        <v>1946228.1</v>
      </c>
      <c r="W34" s="29">
        <v>671143.44</v>
      </c>
      <c r="X34" s="29">
        <v>587579.69999999995</v>
      </c>
      <c r="Y34" s="29">
        <v>874767.9</v>
      </c>
      <c r="Z34" s="29">
        <v>3541818.2</v>
      </c>
      <c r="AA34" s="29">
        <v>3826673</v>
      </c>
      <c r="AB34" s="29">
        <v>4274816.5</v>
      </c>
      <c r="AC34" s="29">
        <v>3938640</v>
      </c>
      <c r="AD34" s="29">
        <v>3087459</v>
      </c>
      <c r="AE34" s="29">
        <v>25806949.800000001</v>
      </c>
      <c r="AF34" s="29">
        <v>1447214</v>
      </c>
      <c r="AG34" s="29">
        <v>1494776.8</v>
      </c>
      <c r="AH34" s="29">
        <v>2027585.4</v>
      </c>
      <c r="AI34" s="29">
        <v>2343723.2000000002</v>
      </c>
      <c r="AJ34" s="29">
        <v>816337.9</v>
      </c>
      <c r="AK34" s="29">
        <v>1106649.3999999999</v>
      </c>
      <c r="AL34" s="29">
        <v>980229.6</v>
      </c>
      <c r="AM34" s="29">
        <v>3534503.5</v>
      </c>
      <c r="AN34" s="29">
        <v>2882133.8</v>
      </c>
      <c r="AO34" s="29">
        <v>3923224.8</v>
      </c>
      <c r="AP34" s="29">
        <v>3251714.8</v>
      </c>
      <c r="AQ34" s="29">
        <v>1998856.6</v>
      </c>
      <c r="AR34" s="29">
        <v>27837015</v>
      </c>
      <c r="AS34" s="29">
        <v>2445288.2000000002</v>
      </c>
      <c r="AT34" s="29">
        <v>1448951.2</v>
      </c>
      <c r="AU34" s="29">
        <v>2239833.5</v>
      </c>
      <c r="AV34" s="29">
        <v>2217194.7999999998</v>
      </c>
      <c r="AW34" s="29">
        <v>1031631.9</v>
      </c>
      <c r="AX34" s="29">
        <v>1113301.5</v>
      </c>
      <c r="AY34" s="29">
        <v>855950.6</v>
      </c>
      <c r="AZ34" s="29">
        <v>2931589.5</v>
      </c>
      <c r="BA34" s="29">
        <v>3484368.2</v>
      </c>
      <c r="BB34" s="29">
        <v>4095105.8</v>
      </c>
      <c r="BC34" s="29">
        <v>3432876</v>
      </c>
      <c r="BD34" s="29">
        <v>2540923.7999999998</v>
      </c>
      <c r="BE34" s="29">
        <v>35325542.299999997</v>
      </c>
      <c r="BF34" s="29">
        <v>2945088.2</v>
      </c>
      <c r="BG34" s="29">
        <v>3157149.8</v>
      </c>
      <c r="BH34" s="29">
        <v>4339267</v>
      </c>
      <c r="BI34" s="29">
        <v>2591945</v>
      </c>
      <c r="BJ34" s="29">
        <v>1625306.8</v>
      </c>
      <c r="BK34" s="29">
        <v>1444544.8</v>
      </c>
      <c r="BL34" s="29">
        <v>1075557.8</v>
      </c>
      <c r="BM34" s="29">
        <v>3045209.2</v>
      </c>
      <c r="BN34" s="29">
        <v>3984283.2</v>
      </c>
      <c r="BO34" s="29">
        <v>4415183</v>
      </c>
      <c r="BP34" s="29">
        <v>3766604</v>
      </c>
      <c r="BQ34" s="29">
        <v>2935403.5</v>
      </c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44"/>
      <c r="EF34" s="58"/>
      <c r="EG34" s="87"/>
      <c r="EH34" s="58"/>
      <c r="EI34" s="58"/>
      <c r="EJ34" s="87"/>
      <c r="EK34" s="87"/>
      <c r="EL34" s="45"/>
      <c r="EM34" s="45"/>
      <c r="EN34" s="45"/>
      <c r="EO34" s="45"/>
      <c r="EP34" s="45"/>
      <c r="EQ34" s="45"/>
      <c r="ER34" s="31" t="str">
        <f>'Avoided Cost Case'!ER34</f>
        <v xml:space="preserve"> - </v>
      </c>
    </row>
    <row r="35" spans="1:148" s="43" customFormat="1">
      <c r="A35" s="42"/>
      <c r="C35" s="23" t="str">
        <f>'Avoided Cost Case'!C35</f>
        <v>Mona</v>
      </c>
      <c r="D35" s="22"/>
      <c r="E35" s="29">
        <v>41403760.599999994</v>
      </c>
      <c r="F35" s="29">
        <v>4234289.75</v>
      </c>
      <c r="G35" s="29">
        <v>2822156.9</v>
      </c>
      <c r="H35" s="29">
        <v>2328052.16</v>
      </c>
      <c r="I35" s="29">
        <v>2436781.1</v>
      </c>
      <c r="J35" s="29">
        <v>2802486</v>
      </c>
      <c r="K35" s="29">
        <v>2265415.85</v>
      </c>
      <c r="L35" s="29">
        <v>2612983</v>
      </c>
      <c r="M35" s="29">
        <v>4359642.7</v>
      </c>
      <c r="N35" s="29">
        <v>6220175.7999999998</v>
      </c>
      <c r="O35" s="29">
        <v>3158787.2399999998</v>
      </c>
      <c r="P35" s="29">
        <v>4458748.3</v>
      </c>
      <c r="Q35" s="29">
        <v>3704241.8</v>
      </c>
      <c r="R35" s="29">
        <v>44632371.050000004</v>
      </c>
      <c r="S35" s="29">
        <v>4593434</v>
      </c>
      <c r="T35" s="29">
        <v>2995491.4</v>
      </c>
      <c r="U35" s="29">
        <v>2720754.95</v>
      </c>
      <c r="V35" s="29">
        <v>2614512.2000000002</v>
      </c>
      <c r="W35" s="29">
        <v>3116854.3</v>
      </c>
      <c r="X35" s="29">
        <v>2449594.6</v>
      </c>
      <c r="Y35" s="29">
        <v>2868164.8</v>
      </c>
      <c r="Z35" s="29">
        <v>4672285.4000000004</v>
      </c>
      <c r="AA35" s="29">
        <v>6401289.7999999998</v>
      </c>
      <c r="AB35" s="29">
        <v>3406123.4</v>
      </c>
      <c r="AC35" s="29">
        <v>4843177.8</v>
      </c>
      <c r="AD35" s="29">
        <v>3950688.4</v>
      </c>
      <c r="AE35" s="29">
        <v>45422570.990000002</v>
      </c>
      <c r="AF35" s="29">
        <v>4669359.5</v>
      </c>
      <c r="AG35" s="29">
        <v>3119855.0999999996</v>
      </c>
      <c r="AH35" s="29">
        <v>2896381.65</v>
      </c>
      <c r="AI35" s="29">
        <v>2584925.04</v>
      </c>
      <c r="AJ35" s="29">
        <v>3222326.6</v>
      </c>
      <c r="AK35" s="29">
        <v>2447164.5</v>
      </c>
      <c r="AL35" s="29">
        <v>3013184</v>
      </c>
      <c r="AM35" s="29">
        <v>4903423.8</v>
      </c>
      <c r="AN35" s="29">
        <v>6870761.7999999998</v>
      </c>
      <c r="AO35" s="29">
        <v>3394777.8</v>
      </c>
      <c r="AP35" s="29">
        <v>4465145</v>
      </c>
      <c r="AQ35" s="29">
        <v>3835266.2</v>
      </c>
      <c r="AR35" s="29">
        <v>48062192.580000006</v>
      </c>
      <c r="AS35" s="29">
        <v>4919134.1999999993</v>
      </c>
      <c r="AT35" s="29">
        <v>3224451.64</v>
      </c>
      <c r="AU35" s="29">
        <v>2861016.74</v>
      </c>
      <c r="AV35" s="29">
        <v>2815245</v>
      </c>
      <c r="AW35" s="29">
        <v>3502839.6</v>
      </c>
      <c r="AX35" s="29">
        <v>2620187.2999999998</v>
      </c>
      <c r="AY35" s="29">
        <v>3125236.7</v>
      </c>
      <c r="AZ35" s="29">
        <v>5239133</v>
      </c>
      <c r="BA35" s="29">
        <v>7481551</v>
      </c>
      <c r="BB35" s="29">
        <v>3734116.6999999997</v>
      </c>
      <c r="BC35" s="29">
        <v>4706247.7</v>
      </c>
      <c r="BD35" s="29">
        <v>3833033</v>
      </c>
      <c r="BE35" s="29">
        <v>52331381.660000004</v>
      </c>
      <c r="BF35" s="29">
        <v>5264602.3</v>
      </c>
      <c r="BG35" s="29">
        <v>3685901.86</v>
      </c>
      <c r="BH35" s="29">
        <v>3201954.1</v>
      </c>
      <c r="BI35" s="29">
        <v>3174468.2</v>
      </c>
      <c r="BJ35" s="29">
        <v>3823591.1</v>
      </c>
      <c r="BK35" s="29">
        <v>2857595.4000000004</v>
      </c>
      <c r="BL35" s="29">
        <v>3318927.1</v>
      </c>
      <c r="BM35" s="29">
        <v>5550753</v>
      </c>
      <c r="BN35" s="29">
        <v>8043926.5</v>
      </c>
      <c r="BO35" s="29">
        <v>4013272.6</v>
      </c>
      <c r="BP35" s="29">
        <v>5217087.0999999996</v>
      </c>
      <c r="BQ35" s="29">
        <v>4179302.3999999999</v>
      </c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44"/>
      <c r="EF35" s="58"/>
      <c r="EG35" s="87"/>
      <c r="EH35" s="58"/>
      <c r="EI35" s="58"/>
      <c r="EJ35" s="87"/>
      <c r="EK35" s="87"/>
      <c r="EL35" s="45"/>
      <c r="EM35" s="45"/>
      <c r="EN35" s="45"/>
      <c r="EO35" s="45"/>
      <c r="EP35" s="45"/>
      <c r="EQ35" s="45"/>
      <c r="ER35" s="31" t="str">
        <f>'Avoided Cost Case'!ER35</f>
        <v xml:space="preserve"> - </v>
      </c>
    </row>
    <row r="36" spans="1:148" s="43" customFormat="1">
      <c r="A36" s="42"/>
      <c r="C36" s="23" t="str">
        <f>'Avoided Cost Case'!C36</f>
        <v>Palo Verde</v>
      </c>
      <c r="D36" s="22"/>
      <c r="E36" s="29">
        <v>102374789.5</v>
      </c>
      <c r="F36" s="29">
        <v>5346110.5</v>
      </c>
      <c r="G36" s="29">
        <v>4720586.5</v>
      </c>
      <c r="H36" s="29">
        <v>4834471</v>
      </c>
      <c r="I36" s="29">
        <v>7872686</v>
      </c>
      <c r="J36" s="29">
        <v>7551106.5</v>
      </c>
      <c r="K36" s="29">
        <v>8547087</v>
      </c>
      <c r="L36" s="29">
        <v>10523535</v>
      </c>
      <c r="M36" s="29">
        <v>10467036</v>
      </c>
      <c r="N36" s="29">
        <v>9922845</v>
      </c>
      <c r="O36" s="29">
        <v>11030764</v>
      </c>
      <c r="P36" s="29">
        <v>10456961</v>
      </c>
      <c r="Q36" s="29">
        <v>11101601</v>
      </c>
      <c r="R36" s="29">
        <v>127772503.5</v>
      </c>
      <c r="S36" s="29">
        <v>11042343</v>
      </c>
      <c r="T36" s="29">
        <v>9889495</v>
      </c>
      <c r="U36" s="29">
        <v>10648988</v>
      </c>
      <c r="V36" s="29">
        <v>9411267</v>
      </c>
      <c r="W36" s="29">
        <v>8007787.5</v>
      </c>
      <c r="X36" s="29">
        <v>9188525</v>
      </c>
      <c r="Y36" s="29">
        <v>12167170</v>
      </c>
      <c r="Z36" s="29">
        <v>11661165</v>
      </c>
      <c r="AA36" s="29">
        <v>10788217</v>
      </c>
      <c r="AB36" s="29">
        <v>11843813</v>
      </c>
      <c r="AC36" s="29">
        <v>11240154</v>
      </c>
      <c r="AD36" s="29">
        <v>11883579</v>
      </c>
      <c r="AE36" s="29">
        <v>133042332</v>
      </c>
      <c r="AF36" s="29">
        <v>11498254</v>
      </c>
      <c r="AG36" s="29">
        <v>10520309</v>
      </c>
      <c r="AH36" s="29">
        <v>11068954</v>
      </c>
      <c r="AI36" s="29">
        <v>9759358</v>
      </c>
      <c r="AJ36" s="29">
        <v>9092274</v>
      </c>
      <c r="AK36" s="29">
        <v>9098513</v>
      </c>
      <c r="AL36" s="29">
        <v>12394278</v>
      </c>
      <c r="AM36" s="29">
        <v>12280989</v>
      </c>
      <c r="AN36" s="29">
        <v>11646360</v>
      </c>
      <c r="AO36" s="29">
        <v>12227515</v>
      </c>
      <c r="AP36" s="29">
        <v>11354901</v>
      </c>
      <c r="AQ36" s="29">
        <v>12100627</v>
      </c>
      <c r="AR36" s="29">
        <v>140346251</v>
      </c>
      <c r="AS36" s="29">
        <v>12103287</v>
      </c>
      <c r="AT36" s="29">
        <v>10959951</v>
      </c>
      <c r="AU36" s="29">
        <v>11484690</v>
      </c>
      <c r="AV36" s="29">
        <v>10677932</v>
      </c>
      <c r="AW36" s="29">
        <v>9790634</v>
      </c>
      <c r="AX36" s="29">
        <v>9719606</v>
      </c>
      <c r="AY36" s="29">
        <v>13550149</v>
      </c>
      <c r="AZ36" s="29">
        <v>13332781</v>
      </c>
      <c r="BA36" s="29">
        <v>12541004</v>
      </c>
      <c r="BB36" s="29">
        <v>12413828</v>
      </c>
      <c r="BC36" s="29">
        <v>11448717</v>
      </c>
      <c r="BD36" s="29">
        <v>12323672</v>
      </c>
      <c r="BE36" s="29">
        <v>151964087</v>
      </c>
      <c r="BF36" s="29">
        <v>12971739</v>
      </c>
      <c r="BG36" s="29">
        <v>12347281</v>
      </c>
      <c r="BH36" s="29">
        <v>12690558</v>
      </c>
      <c r="BI36" s="29">
        <v>11657346</v>
      </c>
      <c r="BJ36" s="29">
        <v>10329317</v>
      </c>
      <c r="BK36" s="29">
        <v>10883609</v>
      </c>
      <c r="BL36" s="29">
        <v>14696738</v>
      </c>
      <c r="BM36" s="29">
        <v>14046110</v>
      </c>
      <c r="BN36" s="29">
        <v>13426688</v>
      </c>
      <c r="BO36" s="29">
        <v>13335548</v>
      </c>
      <c r="BP36" s="29">
        <v>12342537</v>
      </c>
      <c r="BQ36" s="29">
        <v>13236616</v>
      </c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44"/>
      <c r="EF36" s="58"/>
      <c r="EG36" s="87"/>
      <c r="EH36" s="58"/>
      <c r="EI36" s="58"/>
      <c r="EJ36" s="87"/>
      <c r="EK36" s="87"/>
      <c r="EL36" s="45"/>
      <c r="EM36" s="45"/>
      <c r="EN36" s="45"/>
      <c r="EO36" s="45"/>
      <c r="EP36" s="45"/>
      <c r="EQ36" s="45"/>
      <c r="ER36" s="31" t="str">
        <f>'Avoided Cost Case'!ER36</f>
        <v xml:space="preserve"> - </v>
      </c>
    </row>
    <row r="37" spans="1:148" hidden="1">
      <c r="C37" s="23" t="str">
        <f>'Avoided Cost Case'!C37</f>
        <v>SP15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29">
        <v>0</v>
      </c>
      <c r="AY37" s="29">
        <v>0</v>
      </c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>
        <v>0</v>
      </c>
      <c r="BM37" s="29">
        <v>0</v>
      </c>
      <c r="BN37" s="29">
        <v>0</v>
      </c>
      <c r="BO37" s="29">
        <v>0</v>
      </c>
      <c r="BP37" s="29">
        <v>0</v>
      </c>
      <c r="BQ37" s="29">
        <v>0</v>
      </c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30"/>
      <c r="EJ37" s="87"/>
      <c r="EK37" s="87"/>
      <c r="ER37" s="31" t="str">
        <f>'Avoided Cost Case'!ER37</f>
        <v>Hide Row</v>
      </c>
    </row>
    <row r="38" spans="1:148" hidden="1">
      <c r="C38" s="23" t="str">
        <f>'Avoided Cost Case'!C38</f>
        <v>EIM Exports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30"/>
      <c r="EJ38" s="87"/>
      <c r="EK38" s="87"/>
      <c r="ER38" s="31">
        <f>'Avoided Cost Case'!ER38</f>
        <v>0</v>
      </c>
    </row>
    <row r="39" spans="1:148" s="43" customFormat="1" ht="15" hidden="1">
      <c r="A39" s="42"/>
      <c r="C39" s="23" t="str">
        <f>'Avoided Cost Case'!C39</f>
        <v>Trapped Energy</v>
      </c>
      <c r="D39" s="2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44"/>
      <c r="EF39" s="58"/>
      <c r="EG39" s="87"/>
      <c r="EH39" s="45"/>
      <c r="EI39" s="45"/>
      <c r="EJ39" s="45"/>
      <c r="EK39" s="58"/>
      <c r="EL39" s="45"/>
      <c r="EM39" s="97"/>
      <c r="EN39" s="45"/>
      <c r="EO39" s="45"/>
      <c r="EP39" s="45"/>
      <c r="EQ39" s="45"/>
      <c r="ER39" s="47"/>
    </row>
    <row r="40" spans="1:148" s="43" customFormat="1" hidden="1">
      <c r="A40" s="42"/>
      <c r="C40" s="23"/>
      <c r="D40" s="22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4"/>
      <c r="EF40" s="45"/>
      <c r="EG40" s="87"/>
      <c r="EH40" s="45"/>
      <c r="EI40" s="45"/>
      <c r="EJ40" s="45"/>
      <c r="EK40" s="58"/>
      <c r="EL40" s="45"/>
      <c r="EM40" s="97"/>
      <c r="EN40" s="45"/>
      <c r="EO40" s="45"/>
      <c r="EP40" s="45"/>
      <c r="EQ40" s="45"/>
      <c r="ER40" s="47"/>
    </row>
    <row r="41" spans="1:148" hidden="1">
      <c r="B41" s="22" t="str">
        <f>'Avoided Cost Case'!B41</f>
        <v>Total System Balancing Sales</v>
      </c>
      <c r="E41" s="40">
        <v>269398170.09107685</v>
      </c>
      <c r="F41" s="40">
        <v>24194182.148245487</v>
      </c>
      <c r="G41" s="40">
        <v>19270804.696908858</v>
      </c>
      <c r="H41" s="40">
        <v>14697143.481487192</v>
      </c>
      <c r="I41" s="40">
        <v>18225721.629000898</v>
      </c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30"/>
      <c r="EM41" s="255"/>
      <c r="EQ41" s="255"/>
    </row>
    <row r="42" spans="1:148"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30"/>
      <c r="EI42" s="255"/>
      <c r="EK42" s="255"/>
      <c r="EM42" s="255"/>
      <c r="EQ42" s="255"/>
    </row>
    <row r="43" spans="1:148" ht="15.75" hidden="1">
      <c r="A43" s="17" t="str">
        <f>'Avoided Cost Case'!A43</f>
        <v>Total Special Sales For Resale</v>
      </c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30"/>
      <c r="EI43" s="255"/>
      <c r="EJ43" s="255"/>
      <c r="EK43" s="255"/>
      <c r="EL43" s="255"/>
      <c r="EM43" s="255"/>
      <c r="EN43" s="255"/>
      <c r="EO43" s="255"/>
      <c r="EP43" s="255"/>
      <c r="EQ43" s="255"/>
      <c r="ER43" s="48"/>
    </row>
    <row r="44" spans="1:148" ht="15.75" hidden="1">
      <c r="A44" s="17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30"/>
      <c r="EI44" s="255"/>
    </row>
    <row r="45" spans="1:148" hidden="1"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30"/>
      <c r="EI45" s="255"/>
      <c r="EK45" s="255"/>
      <c r="EM45" s="255"/>
    </row>
    <row r="46" spans="1:148" s="2" customFormat="1" ht="18" hidden="1">
      <c r="A46" s="1" t="str">
        <f>'Avoided Cost Case'!A46</f>
        <v>Purchased Power &amp; Net Interchange</v>
      </c>
      <c r="C46" s="3"/>
      <c r="D46" s="22"/>
      <c r="E46" s="49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49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49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49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49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49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49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49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49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49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1"/>
      <c r="EF46" s="8"/>
      <c r="EG46" s="87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9"/>
    </row>
    <row r="47" spans="1:148" hidden="1">
      <c r="B47" s="22" t="str">
        <f>'Avoided Cost Case'!B47</f>
        <v>Long Term Firm Purchases</v>
      </c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30"/>
      <c r="EH47" s="8"/>
      <c r="EP47" s="8"/>
    </row>
    <row r="48" spans="1:148" hidden="1">
      <c r="C48" s="28" t="str">
        <f>'Avoided Cost Case'!C48</f>
        <v>APS Supplemental p27875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30"/>
      <c r="EM48" s="97"/>
      <c r="ER48" s="31" t="str">
        <f>'Avoided Cost Case'!ER48</f>
        <v xml:space="preserve"> - </v>
      </c>
    </row>
    <row r="49" spans="3:148" hidden="1">
      <c r="C49" s="28" t="str">
        <f>'Avoided Cost Case'!C49</f>
        <v xml:space="preserve">Combine Hills Wind p160595 </v>
      </c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30"/>
      <c r="ER49" s="31" t="str">
        <f>'Avoided Cost Case'!ER49</f>
        <v xml:space="preserve"> - </v>
      </c>
    </row>
    <row r="50" spans="3:148" hidden="1">
      <c r="C50" s="28" t="str">
        <f>'Avoided Cost Case'!C50</f>
        <v>Constellation Seasonal 2013-2016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30"/>
      <c r="ER50" s="31" t="str">
        <f>'Avoided Cost Case'!ER50</f>
        <v xml:space="preserve"> - </v>
      </c>
    </row>
    <row r="51" spans="3:148" hidden="1">
      <c r="C51" s="28" t="str">
        <f>'Avoided Cost Case'!C51</f>
        <v>Deseret Purchase p194277</v>
      </c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30"/>
      <c r="EK51" s="97"/>
      <c r="ER51" s="31" t="str">
        <f>'Avoided Cost Case'!ER51</f>
        <v xml:space="preserve"> - </v>
      </c>
    </row>
    <row r="52" spans="3:148" hidden="1">
      <c r="C52" s="28" t="str">
        <f>'Avoided Cost Case'!C52</f>
        <v>Douglas PUD Settlement p38185</v>
      </c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30"/>
      <c r="ER52" s="31" t="str">
        <f>'Avoided Cost Case'!ER52</f>
        <v xml:space="preserve"> - </v>
      </c>
    </row>
    <row r="53" spans="3:148" hidden="1">
      <c r="C53" s="28" t="str">
        <f>'Avoided Cost Case'!C53</f>
        <v>Georgia-Pacific Camas</v>
      </c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30"/>
      <c r="ER53" s="31" t="str">
        <f>'Avoided Cost Case'!ER53</f>
        <v>Hide Row</v>
      </c>
    </row>
    <row r="54" spans="3:148" hidden="1">
      <c r="C54" s="28" t="str">
        <f>'Avoided Cost Case'!C54</f>
        <v>Gemstate p99489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30"/>
      <c r="EK54" s="97"/>
      <c r="ER54" s="31" t="str">
        <f>'Avoided Cost Case'!ER54</f>
        <v xml:space="preserve"> - </v>
      </c>
    </row>
    <row r="55" spans="3:148" hidden="1">
      <c r="C55" s="28" t="str">
        <f>'Avoided Cost Case'!C55</f>
        <v>Hermiston Purchase p99563</v>
      </c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30"/>
      <c r="EI55" s="67"/>
      <c r="EK55" s="97"/>
      <c r="EM55" s="97"/>
      <c r="EQ55" s="67"/>
      <c r="ER55" s="68">
        <f>'Avoided Cost Case'!ER55</f>
        <v>0</v>
      </c>
    </row>
    <row r="56" spans="3:148" hidden="1">
      <c r="C56" s="28" t="str">
        <f>'Avoided Cost Case'!C56</f>
        <v>Hurricane Purchase p393045</v>
      </c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30"/>
      <c r="ER56" s="31" t="str">
        <f>'Avoided Cost Case'!ER56</f>
        <v xml:space="preserve"> - </v>
      </c>
    </row>
    <row r="57" spans="3:148" hidden="1">
      <c r="C57" s="28" t="str">
        <f>'Avoided Cost Case'!C57</f>
        <v>IPP Purchase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30"/>
      <c r="ER57" s="31" t="str">
        <f>'Avoided Cost Case'!ER57</f>
        <v xml:space="preserve"> - </v>
      </c>
    </row>
    <row r="58" spans="3:148" hidden="1">
      <c r="C58" s="28" t="str">
        <f>'Avoided Cost Case'!C58</f>
        <v>MagCorp Reserves p510378</v>
      </c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30"/>
      <c r="ER58" s="31" t="str">
        <f>'Avoided Cost Case'!ER58</f>
        <v xml:space="preserve"> - </v>
      </c>
    </row>
    <row r="59" spans="3:148" hidden="1">
      <c r="C59" s="28" t="str">
        <f>'Avoided Cost Case'!C59</f>
        <v>Nucor p346856</v>
      </c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30"/>
      <c r="ER59" s="31" t="str">
        <f>'Avoided Cost Case'!ER59</f>
        <v xml:space="preserve"> - </v>
      </c>
    </row>
    <row r="60" spans="3:148" hidden="1">
      <c r="C60" s="28" t="str">
        <f>'Avoided Cost Case'!C60</f>
        <v>P4 Production p137215/p145258</v>
      </c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30"/>
      <c r="EM60" s="97"/>
      <c r="EO60" s="97"/>
      <c r="ER60" s="31" t="str">
        <f>'Avoided Cost Case'!ER60</f>
        <v xml:space="preserve"> - </v>
      </c>
    </row>
    <row r="61" spans="3:148" hidden="1">
      <c r="C61" s="28" t="str">
        <f>'Avoided Cost Case'!C61</f>
        <v>PGE Cove p83984</v>
      </c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30"/>
      <c r="EK61" s="97"/>
      <c r="ER61" s="31" t="str">
        <f>'Avoided Cost Case'!ER61</f>
        <v xml:space="preserve"> - </v>
      </c>
    </row>
    <row r="62" spans="3:148" hidden="1">
      <c r="C62" s="28" t="str">
        <f>'Avoided Cost Case'!C62</f>
        <v>Rock River Wind p100371</v>
      </c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30"/>
      <c r="EK62" s="97"/>
      <c r="ER62" s="31" t="str">
        <f>'Avoided Cost Case'!ER62</f>
        <v xml:space="preserve"> - </v>
      </c>
    </row>
    <row r="63" spans="3:148" hidden="1">
      <c r="C63" s="28" t="str">
        <f>'Avoided Cost Case'!C63</f>
        <v>Small Purchases east</v>
      </c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30"/>
      <c r="ER63" s="31" t="str">
        <f>'Avoided Cost Case'!ER63</f>
        <v xml:space="preserve"> - </v>
      </c>
    </row>
    <row r="64" spans="3:148" hidden="1">
      <c r="C64" s="28" t="str">
        <f>'Avoided Cost Case'!C64</f>
        <v>Small Purchases west</v>
      </c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30"/>
      <c r="ER64" s="31" t="str">
        <f>'Avoided Cost Case'!ER64</f>
        <v xml:space="preserve"> - </v>
      </c>
    </row>
    <row r="65" spans="1:148" hidden="1">
      <c r="C65" s="28" t="str">
        <f>'Avoided Cost Case'!C65</f>
        <v>Three Buttes Wind p460457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30"/>
      <c r="ER65" s="31" t="str">
        <f>'Avoided Cost Case'!ER65</f>
        <v xml:space="preserve"> - </v>
      </c>
    </row>
    <row r="66" spans="1:148" hidden="1">
      <c r="C66" s="28" t="str">
        <f>'Avoided Cost Case'!C66</f>
        <v>Top of the World Wind p522807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30"/>
      <c r="ER66" s="31" t="str">
        <f>'Avoided Cost Case'!ER66</f>
        <v xml:space="preserve"> - </v>
      </c>
    </row>
    <row r="67" spans="1:148" hidden="1">
      <c r="C67" s="28" t="str">
        <f>'Avoided Cost Case'!C67</f>
        <v>Tri-State Purchase p27057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30"/>
      <c r="ER67" s="31" t="str">
        <f>'Avoided Cost Case'!ER67</f>
        <v xml:space="preserve"> - </v>
      </c>
    </row>
    <row r="68" spans="1:148" hidden="1">
      <c r="C68" s="28" t="str">
        <f>'Avoided Cost Case'!C68</f>
        <v>UAMPS p1626656-7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30"/>
      <c r="ER68" s="31" t="str">
        <f>'Avoided Cost Case'!ER68</f>
        <v xml:space="preserve"> - </v>
      </c>
    </row>
    <row r="69" spans="1:148" hidden="1">
      <c r="C69" s="28" t="str">
        <f>'Avoided Cost Case'!C69</f>
        <v>UMPA p1625961</v>
      </c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30"/>
      <c r="ER69" s="31" t="str">
        <f>'Avoided Cost Case'!ER69</f>
        <v xml:space="preserve"> - </v>
      </c>
    </row>
    <row r="70" spans="1:148" hidden="1">
      <c r="C70" s="28" t="str">
        <f>'Avoided Cost Case'!C70</f>
        <v>Wolverine Creek Wind p244520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30"/>
      <c r="ER70" s="31" t="str">
        <f>'Avoided Cost Case'!ER70</f>
        <v xml:space="preserve"> - </v>
      </c>
    </row>
    <row r="71" spans="1:148" hidden="1">
      <c r="A71" s="52"/>
      <c r="B71" s="24"/>
      <c r="C71" s="53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54"/>
      <c r="EF71" s="25"/>
      <c r="EG71" s="202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55"/>
    </row>
    <row r="72" spans="1:148" hidden="1">
      <c r="A72" s="52"/>
      <c r="B72" s="24" t="str">
        <f>'Avoided Cost Case'!B72</f>
        <v>Sub Total Long Term Firm Purchases</v>
      </c>
      <c r="C72" s="53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5"/>
      <c r="EG72" s="202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55"/>
    </row>
    <row r="73" spans="1:148" hidden="1">
      <c r="A73" s="52"/>
      <c r="B73" s="24"/>
      <c r="C73" s="53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54"/>
      <c r="EF73" s="25"/>
      <c r="EG73" s="202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55"/>
    </row>
    <row r="74" spans="1:148" hidden="1">
      <c r="A74" s="52"/>
      <c r="B74" s="24" t="str">
        <f>'Avoided Cost Case'!B74</f>
        <v>Qualifying Facilities</v>
      </c>
      <c r="C74" s="53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54"/>
      <c r="EF74" s="25"/>
      <c r="EG74" s="202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55"/>
    </row>
    <row r="75" spans="1:148" hidden="1">
      <c r="C75" s="28" t="str">
        <f>'Avoided Cost Case'!C75</f>
        <v>Avoided Cost Resource</v>
      </c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54"/>
      <c r="EG75" s="202"/>
      <c r="EI75" s="58" t="s">
        <v>1</v>
      </c>
      <c r="EK75" s="25" t="s">
        <v>85</v>
      </c>
      <c r="EM75" s="25"/>
      <c r="EO75" s="25"/>
      <c r="ER75" s="55"/>
    </row>
    <row r="76" spans="1:148" hidden="1">
      <c r="C76" s="56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30"/>
      <c r="ER76" s="55"/>
    </row>
    <row r="77" spans="1:148" hidden="1">
      <c r="C77" s="28" t="str">
        <f>'Avoided Cost Case'!C77</f>
        <v>Potential QFs  - BPA NITS</v>
      </c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30"/>
      <c r="ER77" s="31" t="str">
        <f>'Avoided Cost Case'!ER77</f>
        <v xml:space="preserve"> - </v>
      </c>
    </row>
    <row r="78" spans="1:148" hidden="1">
      <c r="C78" s="28" t="str">
        <f>'Avoided Cost Case'!C78</f>
        <v>Potential QFs  - Central Oregon</v>
      </c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30"/>
      <c r="ER78" s="31" t="str">
        <f>'Avoided Cost Case'!ER78</f>
        <v xml:space="preserve"> - </v>
      </c>
    </row>
    <row r="79" spans="1:148" hidden="1">
      <c r="C79" s="28" t="str">
        <f>'Avoided Cost Case'!C79</f>
        <v>Potential QFs  - Clover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30"/>
      <c r="ER79" s="31"/>
    </row>
    <row r="80" spans="1:148" hidden="1">
      <c r="C80" s="28" t="str">
        <f>'Avoided Cost Case'!C80</f>
        <v>Potential QFs  - Goshen</v>
      </c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30"/>
      <c r="ER80" s="31" t="str">
        <f>'Avoided Cost Case'!ER80</f>
        <v xml:space="preserve"> - </v>
      </c>
    </row>
    <row r="81" spans="1:148" hidden="1">
      <c r="C81" s="28" t="str">
        <f>'Avoided Cost Case'!C81</f>
        <v>Potential QFs  - Utah North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30"/>
      <c r="ER81" s="31" t="str">
        <f>'Avoided Cost Case'!ER81</f>
        <v xml:space="preserve"> - </v>
      </c>
    </row>
    <row r="82" spans="1:148" hidden="1">
      <c r="C82" s="28" t="str">
        <f>'Avoided Cost Case'!C82</f>
        <v>Potential QFs  - Utah South</v>
      </c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30"/>
      <c r="ER82" s="31" t="str">
        <f>'Avoided Cost Case'!ER82</f>
        <v xml:space="preserve"> - </v>
      </c>
    </row>
    <row r="83" spans="1:148" hidden="1">
      <c r="C83" s="28" t="str">
        <f>'Avoided Cost Case'!C83</f>
        <v>Potential QFs  - West Main</v>
      </c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30"/>
      <c r="ER83" s="31" t="str">
        <f>'Avoided Cost Case'!ER83</f>
        <v xml:space="preserve"> - </v>
      </c>
    </row>
    <row r="84" spans="1:148" hidden="1">
      <c r="C84" s="28" t="str">
        <f>'Avoided Cost Case'!C84</f>
        <v>Potential QFs  - Wyoming Northeast</v>
      </c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30"/>
      <c r="EM84" s="25"/>
      <c r="ER84" s="31" t="str">
        <f>'Avoided Cost Case'!ER84</f>
        <v xml:space="preserve"> - </v>
      </c>
    </row>
    <row r="85" spans="1:148" hidden="1">
      <c r="C85" s="28" t="str">
        <f>'Avoided Cost Case'!C85</f>
        <v>Potential QFs t used</v>
      </c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30"/>
      <c r="ER85" s="31" t="str">
        <f>'Avoided Cost Case'!ER85</f>
        <v>Hide Row</v>
      </c>
    </row>
    <row r="86" spans="1:148" hidden="1">
      <c r="C86" s="2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30"/>
      <c r="ER86" s="57"/>
    </row>
    <row r="87" spans="1:148" hidden="1">
      <c r="A87" s="52"/>
      <c r="B87" s="24"/>
      <c r="C87" s="53" t="str">
        <f>'Avoided Cost Case'!C87</f>
        <v>QF California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54"/>
      <c r="EG87" s="202"/>
      <c r="EI87" s="25"/>
      <c r="EK87" s="25"/>
      <c r="EM87" s="25"/>
      <c r="EO87" s="25"/>
      <c r="ER87" s="31" t="str">
        <f>'Avoided Cost Case'!ER87</f>
        <v xml:space="preserve"> - </v>
      </c>
    </row>
    <row r="88" spans="1:148" hidden="1">
      <c r="A88" s="52"/>
      <c r="B88" s="24"/>
      <c r="C88" s="53" t="str">
        <f>'Avoided Cost Case'!C88</f>
        <v>QF Idaho</v>
      </c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54"/>
      <c r="EG88" s="202"/>
      <c r="EI88" s="25"/>
      <c r="EK88" s="25"/>
      <c r="EM88" s="25"/>
      <c r="EO88" s="25"/>
      <c r="ER88" s="31" t="str">
        <f>'Avoided Cost Case'!ER88</f>
        <v xml:space="preserve"> - </v>
      </c>
    </row>
    <row r="89" spans="1:148" hidden="1">
      <c r="A89" s="52"/>
      <c r="B89" s="24"/>
      <c r="C89" s="53" t="str">
        <f>'Avoided Cost Case'!C89</f>
        <v>QF Oregon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54"/>
      <c r="EG89" s="202"/>
      <c r="EI89" s="25"/>
      <c r="EK89" s="25"/>
      <c r="EM89" s="25"/>
      <c r="EO89" s="25"/>
      <c r="ER89" s="31" t="str">
        <f>'Avoided Cost Case'!ER89</f>
        <v xml:space="preserve"> - </v>
      </c>
    </row>
    <row r="90" spans="1:148" hidden="1">
      <c r="A90" s="52"/>
      <c r="B90" s="24"/>
      <c r="C90" s="53" t="str">
        <f>'Avoided Cost Case'!C90</f>
        <v>QF Utah</v>
      </c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54"/>
      <c r="EG90" s="202"/>
      <c r="EI90" s="25"/>
      <c r="EK90" s="25"/>
      <c r="EM90" s="25"/>
      <c r="EO90" s="25"/>
      <c r="ER90" s="31" t="str">
        <f>'Avoided Cost Case'!ER90</f>
        <v xml:space="preserve"> - </v>
      </c>
    </row>
    <row r="91" spans="1:148" hidden="1">
      <c r="A91" s="52"/>
      <c r="B91" s="24"/>
      <c r="C91" s="53" t="str">
        <f>'Avoided Cost Case'!C91</f>
        <v>QF Washington</v>
      </c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54"/>
      <c r="EG91" s="202"/>
      <c r="EI91" s="25"/>
      <c r="EK91" s="25"/>
      <c r="EM91" s="25"/>
      <c r="EO91" s="25"/>
      <c r="ER91" s="31" t="str">
        <f>'Avoided Cost Case'!ER91</f>
        <v xml:space="preserve"> - </v>
      </c>
    </row>
    <row r="92" spans="1:148" hidden="1">
      <c r="A92" s="52"/>
      <c r="B92" s="24"/>
      <c r="C92" s="53" t="str">
        <f>'Avoided Cost Case'!C92</f>
        <v>QF Wyoming</v>
      </c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54"/>
      <c r="EG92" s="202"/>
      <c r="EI92" s="25"/>
      <c r="EK92" s="25"/>
      <c r="EM92" s="25"/>
      <c r="EO92" s="25"/>
      <c r="ER92" s="31" t="str">
        <f>'Avoided Cost Case'!ER92</f>
        <v xml:space="preserve"> - </v>
      </c>
    </row>
    <row r="93" spans="1:148" hidden="1">
      <c r="A93" s="52"/>
      <c r="B93" s="24"/>
      <c r="C93" s="53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54"/>
      <c r="EG93" s="202"/>
      <c r="EI93" s="25"/>
      <c r="EK93" s="25"/>
      <c r="EM93" s="25"/>
      <c r="EO93" s="25"/>
      <c r="ER93" s="31"/>
    </row>
    <row r="94" spans="1:148" hidden="1">
      <c r="A94" s="52"/>
      <c r="B94" s="24"/>
      <c r="C94" s="28" t="str">
        <f>'Avoided Cost Case'!C94</f>
        <v>Biomass p234159 QF</v>
      </c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54"/>
      <c r="EG94" s="202"/>
      <c r="EI94" s="25"/>
      <c r="EK94" s="25"/>
      <c r="EM94" s="25"/>
      <c r="ER94" s="31" t="str">
        <f>'Avoided Cost Case'!ER94</f>
        <v xml:space="preserve"> - </v>
      </c>
    </row>
    <row r="95" spans="1:148" hidden="1">
      <c r="C95" s="28" t="str">
        <f>'Avoided Cost Case'!C95</f>
        <v>Black Cap II Solar QF</v>
      </c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30"/>
      <c r="ER95" s="31" t="str">
        <f>'Avoided Cost Case'!ER95</f>
        <v>Hide Row</v>
      </c>
    </row>
    <row r="96" spans="1:148" hidden="1">
      <c r="C96" s="28" t="str">
        <f>'Avoided Cost Case'!C96</f>
        <v>Champlin Blue Mtn Wind QF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30"/>
      <c r="ER96" s="31" t="str">
        <f>'Avoided Cost Case'!ER96</f>
        <v>Hide Row</v>
      </c>
    </row>
    <row r="97" spans="3:148" hidden="1">
      <c r="C97" s="28" t="str">
        <f>'Avoided Cost Case'!C97</f>
        <v>Chevron Wind p499335 QF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30"/>
      <c r="ER97" s="31" t="str">
        <f>'Avoided Cost Case'!ER97</f>
        <v xml:space="preserve"> - </v>
      </c>
    </row>
    <row r="98" spans="3:148" hidden="1">
      <c r="C98" s="28" t="str">
        <f>'Avoided Cost Case'!C98</f>
        <v>DCFP p316701 QF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30"/>
      <c r="ER98" s="31" t="str">
        <f>'Avoided Cost Case'!ER98</f>
        <v xml:space="preserve"> - </v>
      </c>
    </row>
    <row r="99" spans="3:148" hidden="1">
      <c r="C99" s="28" t="str">
        <f>'Avoided Cost Case'!C99</f>
        <v>Evergreen BioPower p351030 QF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30"/>
      <c r="ER99" s="31" t="str">
        <f>'Avoided Cost Case'!ER99</f>
        <v xml:space="preserve"> - </v>
      </c>
    </row>
    <row r="100" spans="3:148" hidden="1">
      <c r="C100" s="28" t="str">
        <f>'Avoided Cost Case'!C100</f>
        <v>ExxonMobil p255042 QF</v>
      </c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30"/>
      <c r="ER100" s="31" t="str">
        <f>'Avoided Cost Case'!ER100</f>
        <v>Hide Row</v>
      </c>
    </row>
    <row r="101" spans="3:148" hidden="1">
      <c r="C101" s="28" t="str">
        <f>'Avoided Cost Case'!C101</f>
        <v>First Wind QF Projects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30"/>
      <c r="ER101" s="31"/>
    </row>
    <row r="102" spans="3:148" hidden="1">
      <c r="C102" s="28" t="str">
        <f>'Avoided Cost Case'!C102</f>
        <v>Five Pine Wind QF</v>
      </c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30"/>
      <c r="ER102" s="31"/>
    </row>
    <row r="103" spans="3:148" hidden="1">
      <c r="C103" s="28" t="str">
        <f>'Avoided Cost Case'!C103</f>
        <v>Foote Creek II &amp; III Wind QF</v>
      </c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30"/>
      <c r="ER103" s="31"/>
    </row>
    <row r="104" spans="3:148" hidden="1">
      <c r="C104" s="28" t="str">
        <f>'Avoided Cost Case'!C104</f>
        <v>Kennecott</v>
      </c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30"/>
      <c r="ER104" s="31" t="str">
        <f>'Avoided Cost Case'!ER104</f>
        <v>Hide Row</v>
      </c>
    </row>
    <row r="105" spans="3:148" hidden="1">
      <c r="C105" s="28" t="str">
        <f>'Avoided Cost Case'!C105</f>
        <v>Latigo Wind Park QF</v>
      </c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30"/>
      <c r="ER105" s="31" t="str">
        <f>'Avoided Cost Case'!ER105</f>
        <v xml:space="preserve"> - </v>
      </c>
    </row>
    <row r="106" spans="3:148" hidden="1">
      <c r="C106" s="28" t="str">
        <f>'Avoided Cost Case'!C106</f>
        <v>Long Ridge Wind I QF</v>
      </c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30"/>
      <c r="ER106" s="31" t="str">
        <f>'Avoided Cost Case'!ER106</f>
        <v>Hide Row</v>
      </c>
    </row>
    <row r="107" spans="3:148" hidden="1">
      <c r="C107" s="28" t="str">
        <f>'Avoided Cost Case'!C107</f>
        <v>Long Ridge Wind II QF</v>
      </c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30"/>
      <c r="ER107" s="31"/>
    </row>
    <row r="108" spans="3:148" hidden="1">
      <c r="C108" s="28" t="str">
        <f>'Avoided Cost Case'!C108</f>
        <v>Mountain Wind 1 p367721 QF</v>
      </c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30"/>
      <c r="ER108" s="31" t="str">
        <f>'Avoided Cost Case'!ER108</f>
        <v xml:space="preserve"> - </v>
      </c>
    </row>
    <row r="109" spans="3:148" hidden="1">
      <c r="C109" s="28" t="str">
        <f>'Avoided Cost Case'!C109</f>
        <v>Mountain Wind 2 p398449 QF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30"/>
      <c r="ER109" s="31" t="str">
        <f>'Avoided Cost Case'!ER109</f>
        <v xml:space="preserve"> - </v>
      </c>
    </row>
    <row r="110" spans="3:148" hidden="1">
      <c r="C110" s="28" t="str">
        <f>'Avoided Cost Case'!C110</f>
        <v>North Point Wind QF</v>
      </c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30"/>
      <c r="ER110" s="31" t="str">
        <f>'Avoided Cost Case'!ER110</f>
        <v xml:space="preserve"> - </v>
      </c>
    </row>
    <row r="111" spans="3:148" hidden="1">
      <c r="C111" s="28" t="str">
        <f>'Avoided Cost Case'!C111</f>
        <v>OM Power I Geothermal QF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30"/>
      <c r="ER111" s="31"/>
    </row>
    <row r="112" spans="3:148" hidden="1">
      <c r="C112" s="28" t="str">
        <f>'Avoided Cost Case'!C112</f>
        <v>Oregon Sch 37 QFs</v>
      </c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30"/>
      <c r="ER112" s="31" t="str">
        <f>'Avoided Cost Case'!ER112</f>
        <v xml:space="preserve"> - </v>
      </c>
    </row>
    <row r="113" spans="3:148" hidden="1">
      <c r="C113" s="28" t="str">
        <f>'Avoided Cost Case'!C113</f>
        <v>Oregon Wind Farm QF</v>
      </c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30"/>
      <c r="ER113" s="31" t="str">
        <f>'Avoided Cost Case'!ER113</f>
        <v xml:space="preserve"> - </v>
      </c>
    </row>
    <row r="114" spans="3:148" hidden="1">
      <c r="C114" s="28" t="str">
        <f>'Avoided Cost Case'!C114</f>
        <v>Pavant Solar QF</v>
      </c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30"/>
      <c r="ER114" s="31"/>
    </row>
    <row r="115" spans="3:148" hidden="1">
      <c r="C115" s="28" t="str">
        <f>'Avoided Cost Case'!C115</f>
        <v>Pioneer Wind Park I QF</v>
      </c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30"/>
      <c r="ER115" s="31"/>
    </row>
    <row r="116" spans="3:148" hidden="1">
      <c r="C116" s="28" t="str">
        <f>'Avoided Cost Case'!C116</f>
        <v>Power County North Wind QF p575612</v>
      </c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30"/>
      <c r="ER116" s="31"/>
    </row>
    <row r="117" spans="3:148" hidden="1">
      <c r="C117" s="28" t="str">
        <f>'Avoided Cost Case'!C117</f>
        <v>Power County South Wind QF p575614</v>
      </c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30"/>
      <c r="ER117" s="31"/>
    </row>
    <row r="118" spans="3:148" hidden="1">
      <c r="C118" s="28" t="str">
        <f>'Avoided Cost Case'!C118</f>
        <v>Roseburg Dillard QF</v>
      </c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30"/>
      <c r="ER118" s="31"/>
    </row>
    <row r="119" spans="3:148" hidden="1">
      <c r="C119" s="28" t="str">
        <f>'Avoided Cost Case'!C119</f>
        <v>SF Phosphates p350125 QF</v>
      </c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30"/>
      <c r="EI119" s="87"/>
      <c r="ER119" s="31" t="str">
        <f>'Avoided Cost Case'!ER119</f>
        <v>Hide Row</v>
      </c>
    </row>
    <row r="120" spans="3:148" hidden="1">
      <c r="C120" s="28" t="str">
        <f>'Avoided Cost Case'!C120</f>
        <v>Spanish Fork Wind 2 p311681 QF</v>
      </c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30"/>
      <c r="ER120" s="31" t="str">
        <f>'Avoided Cost Case'!ER120</f>
        <v xml:space="preserve"> - </v>
      </c>
    </row>
    <row r="121" spans="3:148" hidden="1">
      <c r="C121" s="28" t="str">
        <f>'Avoided Cost Case'!C121</f>
        <v>Sunnyside p83997/p59965 QF</v>
      </c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30"/>
      <c r="ER121" s="31" t="str">
        <f>'Avoided Cost Case'!ER121</f>
        <v xml:space="preserve"> - </v>
      </c>
    </row>
    <row r="122" spans="3:148" hidden="1">
      <c r="C122" s="28" t="str">
        <f>'Avoided Cost Case'!C122</f>
        <v>Tata Chemicals QF</v>
      </c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30"/>
      <c r="ER122" s="31" t="str">
        <f>'Avoided Cost Case'!ER122</f>
        <v>Hide Row</v>
      </c>
    </row>
    <row r="123" spans="3:148" hidden="1">
      <c r="C123" s="28" t="str">
        <f>'Avoided Cost Case'!C123</f>
        <v>Tesoro QF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30"/>
      <c r="ER123" s="31" t="str">
        <f>'Avoided Cost Case'!ER123</f>
        <v xml:space="preserve"> - </v>
      </c>
    </row>
    <row r="124" spans="3:148" hidden="1">
      <c r="C124" s="28" t="str">
        <f>'Avoided Cost Case'!C124</f>
        <v>Threemile Canyon Wind QF p500139</v>
      </c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30"/>
      <c r="ER124" s="31" t="str">
        <f>'Avoided Cost Case'!ER124</f>
        <v xml:space="preserve"> - </v>
      </c>
    </row>
    <row r="125" spans="3:148" hidden="1">
      <c r="C125" s="28" t="s">
        <v>2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30"/>
      <c r="EI125" s="58" t="s">
        <v>548</v>
      </c>
      <c r="ER125" s="31" t="str">
        <f>'Avoided Cost Case'!ER125</f>
        <v>Hide Row</v>
      </c>
    </row>
    <row r="126" spans="3:148" hidden="1">
      <c r="C126" s="28" t="str">
        <f>'Avoided Cost Case'!C126</f>
        <v>Utah Pavant Solar I &amp; II QF</v>
      </c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30"/>
      <c r="ER126" s="31" t="str">
        <f>'Avoided Cost Case'!ER126</f>
        <v xml:space="preserve"> - </v>
      </c>
    </row>
    <row r="127" spans="3:148" hidden="1">
      <c r="C127" s="28" t="str">
        <f>'Avoided Cost Case'!C127</f>
        <v>Utah Red Hills Solar QF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30"/>
      <c r="ER127" s="31" t="str">
        <f>'Avoided Cost Case'!ER127</f>
        <v xml:space="preserve"> - </v>
      </c>
    </row>
    <row r="128" spans="3:148" hidden="1">
      <c r="C128" s="28" t="str">
        <f>'Avoided Cost Case'!C128</f>
        <v>Utah SunEdison Wind QF Projects</v>
      </c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30"/>
      <c r="ER128" s="31" t="str">
        <f>'Avoided Cost Case'!ER128</f>
        <v xml:space="preserve"> - </v>
      </c>
    </row>
    <row r="129" spans="1:148" ht="15" hidden="1">
      <c r="C129" s="28" t="str">
        <f>'Avoided Cost Case'!C129</f>
        <v>Utah Sch 37 Solar</v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0"/>
      <c r="ER129" s="31" t="str">
        <f>'Avoided Cost Case'!ER129</f>
        <v xml:space="preserve"> - </v>
      </c>
    </row>
    <row r="130" spans="1:148" hidden="1">
      <c r="A130" s="52"/>
      <c r="B130" s="24"/>
      <c r="C130" s="53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54"/>
      <c r="EF130" s="25"/>
      <c r="EG130" s="202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55"/>
    </row>
    <row r="131" spans="1:148" ht="15" hidden="1" customHeight="1">
      <c r="A131" s="52"/>
      <c r="B131" s="24" t="str">
        <f>'Avoided Cost Case'!B131</f>
        <v>Total Qualifying Facilities</v>
      </c>
      <c r="C131" s="53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5"/>
      <c r="EG131" s="202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55"/>
    </row>
    <row r="132" spans="1:148" hidden="1">
      <c r="A132" s="52"/>
      <c r="B132" s="24"/>
      <c r="C132" s="5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54"/>
      <c r="EF132" s="25"/>
      <c r="EG132" s="202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55"/>
    </row>
    <row r="133" spans="1:148" hidden="1">
      <c r="A133" s="52"/>
      <c r="B133" s="24" t="str">
        <f>'Avoided Cost Case'!B133</f>
        <v>Mid-Columbia Contracts</v>
      </c>
      <c r="C133" s="5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54"/>
      <c r="EF133" s="25"/>
      <c r="EG133" s="202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55"/>
    </row>
    <row r="134" spans="1:148" hidden="1">
      <c r="A134" s="52"/>
      <c r="B134" s="24"/>
      <c r="C134" s="53" t="str">
        <f>'Avoided Cost Case'!C134</f>
        <v>Douglas - Wells p60828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54"/>
      <c r="EI134" s="97"/>
      <c r="ER134" s="31" t="str">
        <f>'Avoided Cost Case'!ER134</f>
        <v xml:space="preserve"> - </v>
      </c>
    </row>
    <row r="135" spans="1:148" hidden="1">
      <c r="C135" s="28" t="str">
        <f>'Avoided Cost Case'!C135</f>
        <v>Grant Reasonable</v>
      </c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30"/>
      <c r="EI135" s="97"/>
      <c r="ER135" s="31" t="str">
        <f>'Avoided Cost Case'!ER135</f>
        <v xml:space="preserve"> - </v>
      </c>
    </row>
    <row r="136" spans="1:148" s="25" customFormat="1" hidden="1">
      <c r="A136" s="2"/>
      <c r="B136" s="22"/>
      <c r="C136" s="28" t="str">
        <f>'Avoided Cost Case'!C136</f>
        <v>Grant Surplus p258951</v>
      </c>
      <c r="D136" s="22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30"/>
      <c r="EF136" s="58"/>
      <c r="EG136" s="87"/>
      <c r="EH136" s="58"/>
      <c r="EI136" s="97"/>
      <c r="EJ136" s="58"/>
      <c r="EK136" s="58"/>
      <c r="EL136" s="58"/>
      <c r="EM136" s="58"/>
      <c r="EN136" s="58"/>
      <c r="EO136" s="58"/>
      <c r="EP136" s="58"/>
      <c r="EQ136" s="58"/>
      <c r="ER136" s="31" t="str">
        <f>'Avoided Cost Case'!ER136</f>
        <v xml:space="preserve"> - </v>
      </c>
    </row>
    <row r="137" spans="1:148" s="25" customFormat="1" ht="15" hidden="1">
      <c r="A137" s="2"/>
      <c r="B137" s="22"/>
      <c r="C137" s="28" t="str">
        <f>'Avoided Cost Case'!C137</f>
        <v>Grant - Wanapum p60825</v>
      </c>
      <c r="D137" s="2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0"/>
      <c r="EF137" s="58"/>
      <c r="EG137" s="87"/>
      <c r="EH137" s="58"/>
      <c r="EI137" s="97"/>
      <c r="EJ137" s="58"/>
      <c r="EK137" s="58"/>
      <c r="EL137" s="58"/>
      <c r="EM137" s="58"/>
      <c r="EN137" s="58"/>
      <c r="EO137" s="58"/>
      <c r="EP137" s="58"/>
      <c r="EQ137" s="58"/>
      <c r="ER137" s="31" t="str">
        <f>'Avoided Cost Case'!ER137</f>
        <v xml:space="preserve"> - </v>
      </c>
    </row>
    <row r="138" spans="1:148" hidden="1">
      <c r="A138" s="52"/>
      <c r="B138" s="24"/>
      <c r="C138" s="53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54"/>
      <c r="EF138" s="25"/>
      <c r="EG138" s="202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55"/>
    </row>
    <row r="139" spans="1:148" hidden="1">
      <c r="A139" s="52"/>
      <c r="B139" s="24" t="str">
        <f>'Avoided Cost Case'!B139</f>
        <v>Total Mid-Columbia Contracts</v>
      </c>
      <c r="C139" s="5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54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55"/>
    </row>
    <row r="140" spans="1:148" hidden="1">
      <c r="A140" s="52"/>
      <c r="B140" s="24"/>
      <c r="C140" s="53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54"/>
      <c r="EF140" s="25"/>
      <c r="EG140" s="202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55"/>
    </row>
    <row r="141" spans="1:148" hidden="1">
      <c r="B141" s="22" t="str">
        <f>'Avoided Cost Case'!B141</f>
        <v>Total Long Term Firm Purchases</v>
      </c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30"/>
    </row>
    <row r="142" spans="1:148" hidden="1"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30"/>
    </row>
    <row r="143" spans="1:148" hidden="1">
      <c r="B143" s="22" t="str">
        <f>'Avoided Cost Case'!B143</f>
        <v>Storage &amp; Exchange</v>
      </c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30"/>
    </row>
    <row r="144" spans="1:148" hidden="1">
      <c r="C144" s="28" t="str">
        <f>'Avoided Cost Case'!C144</f>
        <v>APS Exchange p58118/s58119</v>
      </c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30"/>
      <c r="ER144" s="31" t="str">
        <f>'Avoided Cost Case'!ER144</f>
        <v xml:space="preserve"> - </v>
      </c>
    </row>
    <row r="145" spans="2:148" hidden="1">
      <c r="C145" s="28" t="str">
        <f>'Avoided Cost Case'!C145</f>
        <v xml:space="preserve">BPA FC II Wind p63507 </v>
      </c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30"/>
      <c r="ER145" s="31" t="str">
        <f>'Avoided Cost Case'!ER145</f>
        <v>Hide Row</v>
      </c>
    </row>
    <row r="146" spans="2:148" hidden="1">
      <c r="C146" s="28" t="str">
        <f>'Avoided Cost Case'!C146</f>
        <v xml:space="preserve">BPA FC IV Wind p79207 </v>
      </c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30"/>
      <c r="ER146" s="31" t="str">
        <f>'Avoided Cost Case'!ER146</f>
        <v xml:space="preserve"> - </v>
      </c>
    </row>
    <row r="147" spans="2:148" hidden="1">
      <c r="C147" s="28" t="str">
        <f>'Avoided Cost Case'!C147</f>
        <v>BPA Exchange</v>
      </c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30"/>
      <c r="ER147" s="31" t="str">
        <f>'Avoided Cost Case'!ER146</f>
        <v xml:space="preserve"> - </v>
      </c>
    </row>
    <row r="148" spans="2:148" hidden="1">
      <c r="C148" s="28" t="str">
        <f>'Avoided Cost Case'!C148</f>
        <v>BPA So. Idaho p64885/p83975/p64705</v>
      </c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30"/>
      <c r="ER148" s="31" t="str">
        <f>'Avoided Cost Case'!ER148</f>
        <v xml:space="preserve"> - </v>
      </c>
    </row>
    <row r="149" spans="2:148" hidden="1">
      <c r="C149" s="28" t="str">
        <f>'Avoided Cost Case'!C149</f>
        <v>Cowlitz Swift p65787</v>
      </c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30"/>
      <c r="ER149" s="31" t="str">
        <f>'Avoided Cost Case'!ER149</f>
        <v xml:space="preserve"> - </v>
      </c>
    </row>
    <row r="150" spans="2:148" hidden="1">
      <c r="C150" s="28" t="str">
        <f>'Avoided Cost Case'!C150</f>
        <v>EWEB FC I p63508/p63510</v>
      </c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30"/>
      <c r="EI150" s="256"/>
      <c r="EK150" s="256"/>
      <c r="EM150" s="256"/>
      <c r="ER150" s="31" t="str">
        <f>'Avoided Cost Case'!ER150</f>
        <v xml:space="preserve"> - </v>
      </c>
    </row>
    <row r="151" spans="2:148" hidden="1">
      <c r="C151" s="28" t="str">
        <f>'Avoided Cost Case'!C151</f>
        <v>PSCo Exchange p340325</v>
      </c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30"/>
      <c r="EI151" s="256"/>
      <c r="EK151" s="256"/>
      <c r="ER151" s="31" t="str">
        <f>'Avoided Cost Case'!ER151</f>
        <v xml:space="preserve"> - </v>
      </c>
    </row>
    <row r="152" spans="2:148" hidden="1">
      <c r="C152" s="28" t="str">
        <f>'Avoided Cost Case'!C152</f>
        <v>PSCO FC III p63362/s63361</v>
      </c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30"/>
      <c r="EI152" s="256"/>
      <c r="EK152" s="256"/>
      <c r="ER152" s="31" t="str">
        <f>'Avoided Cost Case'!ER152</f>
        <v>Hide Row</v>
      </c>
    </row>
    <row r="153" spans="2:148" hidden="1">
      <c r="C153" s="28" t="str">
        <f>'Avoided Cost Case'!C153</f>
        <v>Redding Exchange p66276</v>
      </c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30"/>
      <c r="ER153" s="31" t="str">
        <f>'Avoided Cost Case'!ER153</f>
        <v>Hide Row</v>
      </c>
    </row>
    <row r="154" spans="2:148" ht="15" hidden="1">
      <c r="C154" s="28" t="str">
        <f>'Avoided Cost Case'!C154</f>
        <v>SCL State Line p105228</v>
      </c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0"/>
      <c r="ER154" s="31" t="str">
        <f>'Avoided Cost Case'!ER154</f>
        <v xml:space="preserve"> - </v>
      </c>
    </row>
    <row r="155" spans="2:148" hidden="1"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30"/>
    </row>
    <row r="156" spans="2:148" hidden="1">
      <c r="B156" s="22" t="str">
        <f>"Total "&amp;B143</f>
        <v>Total Storage &amp; Exchange</v>
      </c>
      <c r="E156" s="29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29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29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29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29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29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29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29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29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29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30"/>
    </row>
    <row r="157" spans="2:148" hidden="1"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30"/>
    </row>
    <row r="158" spans="2:148" hidden="1">
      <c r="B158" s="22" t="str">
        <f>'Avoided Cost Case'!B158</f>
        <v>Short Term Firm Purchases</v>
      </c>
      <c r="E158" s="60"/>
      <c r="F158" s="59"/>
      <c r="G158" s="59"/>
      <c r="H158" s="59"/>
      <c r="I158" s="61"/>
      <c r="J158" s="62"/>
      <c r="K158" s="62"/>
      <c r="L158" s="62"/>
      <c r="M158" s="62"/>
      <c r="N158" s="62"/>
      <c r="O158" s="62"/>
      <c r="P158" s="62"/>
      <c r="Q158" s="62"/>
      <c r="R158" s="60"/>
      <c r="S158" s="59"/>
      <c r="T158" s="59"/>
      <c r="U158" s="59"/>
      <c r="V158" s="61"/>
      <c r="W158" s="62"/>
      <c r="X158" s="62"/>
      <c r="Y158" s="62"/>
      <c r="Z158" s="62"/>
      <c r="AA158" s="62"/>
      <c r="AB158" s="62"/>
      <c r="AC158" s="62"/>
      <c r="AD158" s="62"/>
      <c r="AE158" s="60"/>
      <c r="AF158" s="59"/>
      <c r="AG158" s="59"/>
      <c r="AH158" s="59"/>
      <c r="AI158" s="61"/>
      <c r="AJ158" s="62"/>
      <c r="AK158" s="62"/>
      <c r="AL158" s="62"/>
      <c r="AM158" s="62"/>
      <c r="AN158" s="62"/>
      <c r="AO158" s="62"/>
      <c r="AP158" s="62"/>
      <c r="AQ158" s="62"/>
      <c r="AR158" s="60"/>
      <c r="AS158" s="59"/>
      <c r="AT158" s="59"/>
      <c r="AU158" s="59"/>
      <c r="AV158" s="61"/>
      <c r="AW158" s="62"/>
      <c r="AX158" s="62"/>
      <c r="AY158" s="62"/>
      <c r="AZ158" s="62"/>
      <c r="BA158" s="62"/>
      <c r="BB158" s="62"/>
      <c r="BC158" s="62"/>
      <c r="BD158" s="62"/>
      <c r="BE158" s="60"/>
      <c r="BF158" s="59"/>
      <c r="BG158" s="59"/>
      <c r="BH158" s="59"/>
      <c r="BI158" s="61"/>
      <c r="BJ158" s="62"/>
      <c r="BK158" s="62"/>
      <c r="BL158" s="62"/>
      <c r="BM158" s="62"/>
      <c r="BN158" s="62"/>
      <c r="BO158" s="62"/>
      <c r="BP158" s="62"/>
      <c r="BQ158" s="62"/>
      <c r="BR158" s="60"/>
      <c r="BS158" s="59"/>
      <c r="BT158" s="59"/>
      <c r="BU158" s="59"/>
      <c r="BV158" s="61"/>
      <c r="BW158" s="62"/>
      <c r="BX158" s="62"/>
      <c r="BY158" s="62"/>
      <c r="BZ158" s="62"/>
      <c r="CA158" s="62"/>
      <c r="CB158" s="62"/>
      <c r="CC158" s="62"/>
      <c r="CD158" s="62"/>
      <c r="CE158" s="60"/>
      <c r="CF158" s="59"/>
      <c r="CG158" s="59"/>
      <c r="CH158" s="59"/>
      <c r="CI158" s="61"/>
      <c r="CJ158" s="62"/>
      <c r="CK158" s="62"/>
      <c r="CL158" s="62"/>
      <c r="CM158" s="62"/>
      <c r="CN158" s="62"/>
      <c r="CO158" s="62"/>
      <c r="CP158" s="62"/>
      <c r="CQ158" s="62"/>
      <c r="CR158" s="60"/>
      <c r="CS158" s="59"/>
      <c r="CT158" s="59"/>
      <c r="CU158" s="59"/>
      <c r="CV158" s="61"/>
      <c r="CW158" s="62"/>
      <c r="CX158" s="62"/>
      <c r="CY158" s="62"/>
      <c r="CZ158" s="62"/>
      <c r="DA158" s="62"/>
      <c r="DB158" s="62"/>
      <c r="DC158" s="62"/>
      <c r="DD158" s="62"/>
      <c r="DE158" s="60"/>
      <c r="DF158" s="59"/>
      <c r="DG158" s="59"/>
      <c r="DH158" s="59"/>
      <c r="DI158" s="61"/>
      <c r="DJ158" s="62"/>
      <c r="DK158" s="62"/>
      <c r="DL158" s="62"/>
      <c r="DM158" s="62"/>
      <c r="DN158" s="62"/>
      <c r="DO158" s="62"/>
      <c r="DP158" s="62"/>
      <c r="DQ158" s="62"/>
      <c r="DR158" s="60"/>
      <c r="DS158" s="59"/>
      <c r="DT158" s="59"/>
      <c r="DU158" s="59"/>
      <c r="DV158" s="61"/>
      <c r="DW158" s="62"/>
      <c r="DX158" s="62"/>
      <c r="DY158" s="62"/>
      <c r="DZ158" s="62"/>
      <c r="EA158" s="62"/>
      <c r="EB158" s="62"/>
      <c r="EC158" s="62"/>
      <c r="ED158" s="62"/>
      <c r="EE158" s="30"/>
      <c r="EH158" s="8"/>
    </row>
    <row r="159" spans="2:148" hidden="1">
      <c r="C159" s="23" t="str">
        <f>'Avoided Cost Case'!C159</f>
        <v>COB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30"/>
      <c r="ER159" s="31" t="str">
        <f>'Avoided Cost Case'!ER159</f>
        <v>Hide Row</v>
      </c>
    </row>
    <row r="160" spans="2:148" hidden="1">
      <c r="C160" s="23" t="str">
        <f>'Avoided Cost Case'!C160</f>
        <v>Four Corners</v>
      </c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30"/>
      <c r="ER160" s="31" t="str">
        <f>'Avoided Cost Case'!ER160</f>
        <v>Hide Row</v>
      </c>
    </row>
    <row r="161" spans="1:148" hidden="1">
      <c r="C161" s="23" t="str">
        <f>'Avoided Cost Case'!C161</f>
        <v>Mid Columbia</v>
      </c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30"/>
      <c r="ER161" s="31" t="str">
        <f>'Avoided Cost Case'!ER161</f>
        <v xml:space="preserve"> - </v>
      </c>
    </row>
    <row r="162" spans="1:148" hidden="1">
      <c r="C162" s="23" t="str">
        <f>'Avoided Cost Case'!C162</f>
        <v>Mona</v>
      </c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30"/>
      <c r="ER162" s="31" t="str">
        <f>'Avoided Cost Case'!ER162</f>
        <v>Hide Row</v>
      </c>
    </row>
    <row r="163" spans="1:148" hidden="1">
      <c r="C163" s="23" t="str">
        <f>'Avoided Cost Case'!C163</f>
        <v>Palo Verde</v>
      </c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30"/>
      <c r="ER163" s="31" t="str">
        <f>'Avoided Cost Case'!ER163</f>
        <v xml:space="preserve"> - </v>
      </c>
    </row>
    <row r="164" spans="1:148" hidden="1">
      <c r="C164" s="23" t="str">
        <f>'Avoided Cost Case'!C164</f>
        <v>SP15</v>
      </c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30"/>
      <c r="EJ164" s="87"/>
      <c r="EK164" s="87"/>
      <c r="ER164" s="31" t="str">
        <f>'Avoided Cost Case'!ER164</f>
        <v>Hide Row</v>
      </c>
    </row>
    <row r="165" spans="1:148" hidden="1">
      <c r="C165" s="23" t="str">
        <f>'Avoided Cost Case'!C165</f>
        <v>STF Electric Swaps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30"/>
      <c r="ER165" s="57"/>
    </row>
    <row r="166" spans="1:148" s="43" customFormat="1" ht="15" hidden="1">
      <c r="A166" s="42"/>
      <c r="C166" s="23" t="str">
        <f>'Avoided Cost Case'!C166</f>
        <v>STF Index Trades</v>
      </c>
      <c r="D166" s="2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44"/>
      <c r="EF166" s="58"/>
      <c r="EG166" s="87"/>
      <c r="EH166" s="58"/>
      <c r="EI166" s="58"/>
      <c r="EJ166" s="58"/>
      <c r="EK166" s="58"/>
      <c r="EL166" s="58"/>
      <c r="EM166" s="45"/>
      <c r="EN166" s="45"/>
      <c r="EO166" s="45"/>
      <c r="EP166" s="45"/>
      <c r="EQ166" s="45"/>
      <c r="ER166" s="57" t="str">
        <f>'Avoided Cost Case'!ER166</f>
        <v>Hide Row</v>
      </c>
    </row>
    <row r="167" spans="1:148" s="43" customFormat="1" hidden="1">
      <c r="A167" s="42"/>
      <c r="C167" s="63"/>
      <c r="D167" s="22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4"/>
      <c r="EF167" s="45"/>
      <c r="EG167" s="87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47"/>
    </row>
    <row r="168" spans="1:148" hidden="1">
      <c r="B168" s="22" t="str">
        <f>'Avoided Cost Case'!B168</f>
        <v>Total Short Term Firm Purchases</v>
      </c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30"/>
    </row>
    <row r="169" spans="1:148" hidden="1"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30"/>
    </row>
    <row r="170" spans="1:148">
      <c r="B170" s="22" t="str">
        <f>'Avoided Cost Case'!B170</f>
        <v>System Balancing Purchases</v>
      </c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30"/>
      <c r="EH170" s="8"/>
    </row>
    <row r="171" spans="1:148">
      <c r="C171" s="23" t="str">
        <f>'Avoided Cost Case'!C171</f>
        <v>COB</v>
      </c>
      <c r="E171" s="40">
        <v>6329459.372630001</v>
      </c>
      <c r="F171" s="29">
        <v>124536.019</v>
      </c>
      <c r="G171" s="29">
        <v>295968.38400000002</v>
      </c>
      <c r="H171" s="29">
        <v>1194533.2</v>
      </c>
      <c r="I171" s="29">
        <v>1617400.75</v>
      </c>
      <c r="J171" s="29">
        <v>1347286.9000000001</v>
      </c>
      <c r="K171" s="29">
        <v>710527.54</v>
      </c>
      <c r="L171" s="29">
        <v>716729.63300000003</v>
      </c>
      <c r="M171" s="29">
        <v>61820.046999999999</v>
      </c>
      <c r="N171" s="29">
        <v>50496.386999999995</v>
      </c>
      <c r="O171" s="29">
        <v>0</v>
      </c>
      <c r="P171" s="29">
        <v>15454.618299999998</v>
      </c>
      <c r="Q171" s="29">
        <v>194705.89432999998</v>
      </c>
      <c r="R171" s="40">
        <v>6425223.9370400012</v>
      </c>
      <c r="S171" s="29">
        <v>135995.78</v>
      </c>
      <c r="T171" s="29">
        <v>415643.89</v>
      </c>
      <c r="U171" s="29">
        <v>1188795.959</v>
      </c>
      <c r="V171" s="29">
        <v>1777459.5089999998</v>
      </c>
      <c r="W171" s="29">
        <v>1025039.3496000001</v>
      </c>
      <c r="X171" s="29">
        <v>451052.8897</v>
      </c>
      <c r="Y171" s="29">
        <v>786360.27800000005</v>
      </c>
      <c r="Z171" s="29">
        <v>246660.94</v>
      </c>
      <c r="AA171" s="29">
        <v>23459.934600000001</v>
      </c>
      <c r="AB171" s="29">
        <v>0</v>
      </c>
      <c r="AC171" s="29">
        <v>16368.023999999999</v>
      </c>
      <c r="AD171" s="29">
        <v>358387.38314000005</v>
      </c>
      <c r="AE171" s="40">
        <v>7799942.6921299994</v>
      </c>
      <c r="AF171" s="29">
        <v>649907.19999999995</v>
      </c>
      <c r="AG171" s="29">
        <v>592834.51199999999</v>
      </c>
      <c r="AH171" s="29">
        <v>1360633.8</v>
      </c>
      <c r="AI171" s="29">
        <v>1904535.723</v>
      </c>
      <c r="AJ171" s="29">
        <v>1115929.5900000001</v>
      </c>
      <c r="AK171" s="29">
        <v>546630.98460000008</v>
      </c>
      <c r="AL171" s="29">
        <v>855254.73</v>
      </c>
      <c r="AM171" s="29">
        <v>270679.46999999997</v>
      </c>
      <c r="AN171" s="29">
        <v>30920.9627</v>
      </c>
      <c r="AO171" s="29">
        <v>0</v>
      </c>
      <c r="AP171" s="29">
        <v>82492.0818</v>
      </c>
      <c r="AQ171" s="29">
        <v>390123.63802999997</v>
      </c>
      <c r="AR171" s="40">
        <v>7938528.7833199995</v>
      </c>
      <c r="AS171" s="29">
        <v>392580.51899999997</v>
      </c>
      <c r="AT171" s="29">
        <v>611665.72</v>
      </c>
      <c r="AU171" s="29">
        <v>1518136.9739999999</v>
      </c>
      <c r="AV171" s="29">
        <v>1957394.3299999998</v>
      </c>
      <c r="AW171" s="29">
        <v>1200186.18</v>
      </c>
      <c r="AX171" s="29">
        <v>517032.17000000004</v>
      </c>
      <c r="AY171" s="29">
        <v>983525.06005000009</v>
      </c>
      <c r="AZ171" s="29">
        <v>277500.40000000002</v>
      </c>
      <c r="BA171" s="29">
        <v>6661.6120000000001</v>
      </c>
      <c r="BB171" s="29">
        <v>0</v>
      </c>
      <c r="BC171" s="29">
        <v>81631.523000000001</v>
      </c>
      <c r="BD171" s="29">
        <v>392214.29527</v>
      </c>
      <c r="BE171" s="40">
        <v>8681292.5853000004</v>
      </c>
      <c r="BF171" s="29">
        <v>684360.39</v>
      </c>
      <c r="BG171" s="29">
        <v>460264.90899999999</v>
      </c>
      <c r="BH171" s="29">
        <v>1552880.4979999999</v>
      </c>
      <c r="BI171" s="29">
        <v>2096570.5219999999</v>
      </c>
      <c r="BJ171" s="29">
        <v>1324092.5279999999</v>
      </c>
      <c r="BK171" s="29">
        <v>584349.11400000006</v>
      </c>
      <c r="BL171" s="29">
        <v>1015989.348</v>
      </c>
      <c r="BM171" s="29">
        <v>281028.71629999997</v>
      </c>
      <c r="BN171" s="29">
        <v>7186.3783999999996</v>
      </c>
      <c r="BO171" s="29">
        <v>0</v>
      </c>
      <c r="BP171" s="29">
        <v>56441.301999999996</v>
      </c>
      <c r="BQ171" s="29">
        <v>618128.87959999999</v>
      </c>
      <c r="BR171" s="40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40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40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40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40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30"/>
      <c r="ER171" s="31" t="str">
        <f>'Avoided Cost Case'!ER171</f>
        <v xml:space="preserve"> - </v>
      </c>
    </row>
    <row r="172" spans="1:148">
      <c r="C172" s="23" t="str">
        <f>'Avoided Cost Case'!C172</f>
        <v>Four Corners</v>
      </c>
      <c r="E172" s="40">
        <v>2558123.3801299999</v>
      </c>
      <c r="F172" s="29">
        <v>41079.019</v>
      </c>
      <c r="G172" s="29">
        <v>49532.254000000001</v>
      </c>
      <c r="H172" s="29">
        <v>593224.69959999993</v>
      </c>
      <c r="I172" s="29">
        <v>263109.875</v>
      </c>
      <c r="J172" s="29">
        <v>694772.38649999991</v>
      </c>
      <c r="K172" s="29">
        <v>74321.913970000009</v>
      </c>
      <c r="L172" s="29">
        <v>4572.9919600000003</v>
      </c>
      <c r="M172" s="29">
        <v>48000.625</v>
      </c>
      <c r="N172" s="29">
        <v>748104.56</v>
      </c>
      <c r="O172" s="29">
        <v>0</v>
      </c>
      <c r="P172" s="29">
        <v>19515.353999999999</v>
      </c>
      <c r="Q172" s="29">
        <v>21889.701100000002</v>
      </c>
      <c r="R172" s="40">
        <v>581289.18598000007</v>
      </c>
      <c r="S172" s="29">
        <v>22301.956000000002</v>
      </c>
      <c r="T172" s="29">
        <v>20468.6096</v>
      </c>
      <c r="U172" s="29">
        <v>6145.0576000000001</v>
      </c>
      <c r="V172" s="29">
        <v>145727.65899999999</v>
      </c>
      <c r="W172" s="29">
        <v>158860.36200000002</v>
      </c>
      <c r="X172" s="29">
        <v>47639.33008</v>
      </c>
      <c r="Y172" s="29">
        <v>4234.6646000000001</v>
      </c>
      <c r="Z172" s="29">
        <v>0</v>
      </c>
      <c r="AA172" s="29">
        <v>82829.39</v>
      </c>
      <c r="AB172" s="29">
        <v>45489.8</v>
      </c>
      <c r="AC172" s="29">
        <v>2190.7096999999999</v>
      </c>
      <c r="AD172" s="29">
        <v>45401.647400000002</v>
      </c>
      <c r="AE172" s="40">
        <v>1564804.4466500003</v>
      </c>
      <c r="AF172" s="29">
        <v>177612.15900000001</v>
      </c>
      <c r="AG172" s="29">
        <v>91569.457999999999</v>
      </c>
      <c r="AH172" s="29">
        <v>38969.762999999999</v>
      </c>
      <c r="AI172" s="29">
        <v>314631.42700000003</v>
      </c>
      <c r="AJ172" s="29">
        <v>288166.62669999996</v>
      </c>
      <c r="AK172" s="29">
        <v>283253.62264999998</v>
      </c>
      <c r="AL172" s="29">
        <v>4465.1143000000002</v>
      </c>
      <c r="AM172" s="29">
        <v>0</v>
      </c>
      <c r="AN172" s="29">
        <v>27430.77</v>
      </c>
      <c r="AO172" s="29">
        <v>74731.360000000001</v>
      </c>
      <c r="AP172" s="29">
        <v>190481.84</v>
      </c>
      <c r="AQ172" s="29">
        <v>73492.306000000011</v>
      </c>
      <c r="AR172" s="40">
        <v>1356984.3591999998</v>
      </c>
      <c r="AS172" s="29">
        <v>60278.448000000004</v>
      </c>
      <c r="AT172" s="29">
        <v>75271.513000000006</v>
      </c>
      <c r="AU172" s="29">
        <v>325754.53269999998</v>
      </c>
      <c r="AV172" s="29">
        <v>187466.72699999998</v>
      </c>
      <c r="AW172" s="29">
        <v>189857.56049999999</v>
      </c>
      <c r="AX172" s="29">
        <v>229699.74050000001</v>
      </c>
      <c r="AY172" s="29">
        <v>12438.3945</v>
      </c>
      <c r="AZ172" s="29">
        <v>0</v>
      </c>
      <c r="BA172" s="29">
        <v>22161.447</v>
      </c>
      <c r="BB172" s="29">
        <v>120678.47</v>
      </c>
      <c r="BC172" s="29">
        <v>81773.03</v>
      </c>
      <c r="BD172" s="29">
        <v>51604.495999999999</v>
      </c>
      <c r="BE172" s="40">
        <v>1048136.68923</v>
      </c>
      <c r="BF172" s="29">
        <v>71877.129000000001</v>
      </c>
      <c r="BG172" s="29">
        <v>32027.244999999999</v>
      </c>
      <c r="BH172" s="29">
        <v>201209.28040000002</v>
      </c>
      <c r="BI172" s="29">
        <v>154374.00400000002</v>
      </c>
      <c r="BJ172" s="29">
        <v>174220.5233</v>
      </c>
      <c r="BK172" s="29">
        <v>118098.90652999999</v>
      </c>
      <c r="BL172" s="29">
        <v>4798.6187</v>
      </c>
      <c r="BM172" s="29">
        <v>0</v>
      </c>
      <c r="BN172" s="29">
        <v>26127.967000000001</v>
      </c>
      <c r="BO172" s="29">
        <v>178430.77</v>
      </c>
      <c r="BP172" s="29">
        <v>50240.226999999999</v>
      </c>
      <c r="BQ172" s="29">
        <v>36732.018299999996</v>
      </c>
      <c r="BR172" s="40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40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40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40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40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30"/>
      <c r="ER172" s="31" t="str">
        <f>'Avoided Cost Case'!ER172</f>
        <v xml:space="preserve"> - </v>
      </c>
    </row>
    <row r="173" spans="1:148" s="43" customFormat="1">
      <c r="A173" s="42"/>
      <c r="C173" s="23" t="str">
        <f>'Avoided Cost Case'!C173</f>
        <v>Mid Columbia</v>
      </c>
      <c r="D173" s="22"/>
      <c r="E173" s="40">
        <v>42259412.439999998</v>
      </c>
      <c r="F173" s="29">
        <v>20117.259999999998</v>
      </c>
      <c r="G173" s="29">
        <v>430839.38</v>
      </c>
      <c r="H173" s="29">
        <v>7252242</v>
      </c>
      <c r="I173" s="29">
        <v>1986121.4</v>
      </c>
      <c r="J173" s="29">
        <v>8235855</v>
      </c>
      <c r="K173" s="29">
        <v>7807910.5</v>
      </c>
      <c r="L173" s="29">
        <v>9332173</v>
      </c>
      <c r="M173" s="29">
        <v>2959444.5</v>
      </c>
      <c r="N173" s="29">
        <v>512690.9</v>
      </c>
      <c r="O173" s="29">
        <v>1817944.6</v>
      </c>
      <c r="P173" s="29">
        <v>591688.9</v>
      </c>
      <c r="Q173" s="29">
        <v>1312385</v>
      </c>
      <c r="R173" s="40">
        <v>39831595.840000004</v>
      </c>
      <c r="S173" s="29">
        <v>630484.69999999995</v>
      </c>
      <c r="T173" s="29">
        <v>2138223.2000000002</v>
      </c>
      <c r="U173" s="29">
        <v>6007621</v>
      </c>
      <c r="V173" s="29">
        <v>2854765.8</v>
      </c>
      <c r="W173" s="29">
        <v>6594106</v>
      </c>
      <c r="X173" s="29">
        <v>6226049.5</v>
      </c>
      <c r="Y173" s="29">
        <v>9149436</v>
      </c>
      <c r="Z173" s="29">
        <v>3087666</v>
      </c>
      <c r="AA173" s="29">
        <v>866913.4</v>
      </c>
      <c r="AB173" s="29">
        <v>1028562</v>
      </c>
      <c r="AC173" s="29">
        <v>409782.84</v>
      </c>
      <c r="AD173" s="29">
        <v>837985.4</v>
      </c>
      <c r="AE173" s="40">
        <v>47806180.300000004</v>
      </c>
      <c r="AF173" s="29">
        <v>3026056.8</v>
      </c>
      <c r="AG173" s="29">
        <v>3340728.5</v>
      </c>
      <c r="AH173" s="29">
        <v>5415338</v>
      </c>
      <c r="AI173" s="29">
        <v>3460486.8</v>
      </c>
      <c r="AJ173" s="29">
        <v>7016227.5</v>
      </c>
      <c r="AK173" s="29">
        <v>6397090</v>
      </c>
      <c r="AL173" s="29">
        <v>8980881</v>
      </c>
      <c r="AM173" s="29">
        <v>3271660.2</v>
      </c>
      <c r="AN173" s="29">
        <v>1488860.1</v>
      </c>
      <c r="AO173" s="29">
        <v>1443303.4</v>
      </c>
      <c r="AP173" s="29">
        <v>1457760.2</v>
      </c>
      <c r="AQ173" s="29">
        <v>2507787.7999999998</v>
      </c>
      <c r="AR173" s="40">
        <v>45248901.899999999</v>
      </c>
      <c r="AS173" s="29">
        <v>1051831.6000000001</v>
      </c>
      <c r="AT173" s="29">
        <v>2846176</v>
      </c>
      <c r="AU173" s="29">
        <v>4623646.5</v>
      </c>
      <c r="AV173" s="29">
        <v>3700416.2</v>
      </c>
      <c r="AW173" s="29">
        <v>5967611</v>
      </c>
      <c r="AX173" s="29">
        <v>5819617</v>
      </c>
      <c r="AY173" s="29">
        <v>10277537</v>
      </c>
      <c r="AZ173" s="29">
        <v>4276861</v>
      </c>
      <c r="BA173" s="29">
        <v>1362535.1</v>
      </c>
      <c r="BB173" s="29">
        <v>1987776.9</v>
      </c>
      <c r="BC173" s="29">
        <v>1498919.2</v>
      </c>
      <c r="BD173" s="29">
        <v>1835974.4</v>
      </c>
      <c r="BE173" s="40">
        <v>41285621.459999993</v>
      </c>
      <c r="BF173" s="29">
        <v>1650025.4</v>
      </c>
      <c r="BG173" s="29">
        <v>951253.06</v>
      </c>
      <c r="BH173" s="29">
        <v>2836675</v>
      </c>
      <c r="BI173" s="29">
        <v>2905268.8</v>
      </c>
      <c r="BJ173" s="29">
        <v>3821610.8</v>
      </c>
      <c r="BK173" s="29">
        <v>5917332</v>
      </c>
      <c r="BL173" s="29">
        <v>11746747</v>
      </c>
      <c r="BM173" s="29">
        <v>4376486.5</v>
      </c>
      <c r="BN173" s="29">
        <v>1564743.8</v>
      </c>
      <c r="BO173" s="29">
        <v>2363436.7999999998</v>
      </c>
      <c r="BP173" s="29">
        <v>1114332.8999999999</v>
      </c>
      <c r="BQ173" s="29">
        <v>2037709.4</v>
      </c>
      <c r="BR173" s="40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40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40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40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40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44"/>
      <c r="EF173" s="58"/>
      <c r="EG173" s="87"/>
      <c r="EH173" s="58"/>
      <c r="EI173" s="58"/>
      <c r="EJ173" s="87"/>
      <c r="EK173" s="87"/>
      <c r="EL173" s="45"/>
      <c r="EM173" s="45"/>
      <c r="EN173" s="45"/>
      <c r="EO173" s="45"/>
      <c r="EP173" s="45"/>
      <c r="EQ173" s="45"/>
      <c r="ER173" s="31" t="str">
        <f>'Avoided Cost Case'!ER173</f>
        <v xml:space="preserve"> - </v>
      </c>
    </row>
    <row r="174" spans="1:148" s="43" customFormat="1">
      <c r="A174" s="42"/>
      <c r="C174" s="23" t="str">
        <f>'Avoided Cost Case'!C174</f>
        <v>Mona</v>
      </c>
      <c r="D174" s="22"/>
      <c r="E174" s="40">
        <v>6011282.9633099996</v>
      </c>
      <c r="F174" s="29">
        <v>814305.18543000007</v>
      </c>
      <c r="G174" s="29">
        <v>746371.22</v>
      </c>
      <c r="H174" s="29">
        <v>1143194.94</v>
      </c>
      <c r="I174" s="29">
        <v>692062.56</v>
      </c>
      <c r="J174" s="29">
        <v>657890.81501000002</v>
      </c>
      <c r="K174" s="29">
        <v>533014.82000000007</v>
      </c>
      <c r="L174" s="29">
        <v>385494.5</v>
      </c>
      <c r="M174" s="29">
        <v>556.95416999999998</v>
      </c>
      <c r="N174" s="29">
        <v>587.14369999999997</v>
      </c>
      <c r="O174" s="29">
        <v>62943.38</v>
      </c>
      <c r="P174" s="29">
        <v>460703.16</v>
      </c>
      <c r="Q174" s="29">
        <v>514158.28500000003</v>
      </c>
      <c r="R174" s="40">
        <v>4526066.9284000006</v>
      </c>
      <c r="S174" s="29">
        <v>688044.68</v>
      </c>
      <c r="T174" s="29">
        <v>483790.19799999997</v>
      </c>
      <c r="U174" s="29">
        <v>627357.35000000009</v>
      </c>
      <c r="V174" s="29">
        <v>645161.84000000008</v>
      </c>
      <c r="W174" s="29">
        <v>529211.66500000004</v>
      </c>
      <c r="X174" s="29">
        <v>412364.245</v>
      </c>
      <c r="Y174" s="29">
        <v>55400.014999999999</v>
      </c>
      <c r="Z174" s="29">
        <v>0</v>
      </c>
      <c r="AA174" s="29">
        <v>4472.0556999999999</v>
      </c>
      <c r="AB174" s="29">
        <v>83449.483999999997</v>
      </c>
      <c r="AC174" s="29">
        <v>393488.28</v>
      </c>
      <c r="AD174" s="29">
        <v>603327.11569999997</v>
      </c>
      <c r="AE174" s="40">
        <v>7226988.2204099996</v>
      </c>
      <c r="AF174" s="29">
        <v>1218260.9622</v>
      </c>
      <c r="AG174" s="29">
        <v>738960</v>
      </c>
      <c r="AH174" s="29">
        <v>734893.10000000009</v>
      </c>
      <c r="AI174" s="29">
        <v>839755.42720000003</v>
      </c>
      <c r="AJ174" s="29">
        <v>674147.8149</v>
      </c>
      <c r="AK174" s="29">
        <v>608631.53980000003</v>
      </c>
      <c r="AL174" s="29">
        <v>59645.134010000002</v>
      </c>
      <c r="AM174" s="29">
        <v>0</v>
      </c>
      <c r="AN174" s="29">
        <v>1234.8</v>
      </c>
      <c r="AO174" s="29">
        <v>169995.56</v>
      </c>
      <c r="AP174" s="29">
        <v>1126452.8</v>
      </c>
      <c r="AQ174" s="29">
        <v>1055011.0822999999</v>
      </c>
      <c r="AR174" s="40">
        <v>7526244.5776000004</v>
      </c>
      <c r="AS174" s="29">
        <v>1015954.85</v>
      </c>
      <c r="AT174" s="29">
        <v>891996.76</v>
      </c>
      <c r="AU174" s="29">
        <v>1173643.1800000002</v>
      </c>
      <c r="AV174" s="29">
        <v>729469.66799999995</v>
      </c>
      <c r="AW174" s="29">
        <v>675487.07510000002</v>
      </c>
      <c r="AX174" s="29">
        <v>620139.79479999992</v>
      </c>
      <c r="AY174" s="29">
        <v>70184.561700000006</v>
      </c>
      <c r="AZ174" s="29">
        <v>0</v>
      </c>
      <c r="BA174" s="29">
        <v>0</v>
      </c>
      <c r="BB174" s="29">
        <v>251506.48</v>
      </c>
      <c r="BC174" s="29">
        <v>1078744.2</v>
      </c>
      <c r="BD174" s="29">
        <v>1019118.0079999999</v>
      </c>
      <c r="BE174" s="40">
        <v>6910177.2364999996</v>
      </c>
      <c r="BF174" s="29">
        <v>1106317.4920999999</v>
      </c>
      <c r="BG174" s="29">
        <v>755238.05999999994</v>
      </c>
      <c r="BH174" s="29">
        <v>956187.06</v>
      </c>
      <c r="BI174" s="29">
        <v>608237.375</v>
      </c>
      <c r="BJ174" s="29">
        <v>687453.96</v>
      </c>
      <c r="BK174" s="29">
        <v>504646.34470000002</v>
      </c>
      <c r="BL174" s="29">
        <v>56072.117700000003</v>
      </c>
      <c r="BM174" s="29">
        <v>216.99</v>
      </c>
      <c r="BN174" s="29">
        <v>0</v>
      </c>
      <c r="BO174" s="29">
        <v>211233.25</v>
      </c>
      <c r="BP174" s="29">
        <v>976576.6</v>
      </c>
      <c r="BQ174" s="29">
        <v>1047997.9869999998</v>
      </c>
      <c r="BR174" s="40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40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40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40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40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44"/>
      <c r="EF174" s="58"/>
      <c r="EG174" s="87"/>
      <c r="EH174" s="58"/>
      <c r="EI174" s="58"/>
      <c r="EJ174" s="87"/>
      <c r="EK174" s="87"/>
      <c r="EL174" s="45"/>
      <c r="EM174" s="45"/>
      <c r="EN174" s="45"/>
      <c r="EO174" s="45"/>
      <c r="EP174" s="45"/>
      <c r="EQ174" s="45"/>
      <c r="ER174" s="31" t="str">
        <f>'Avoided Cost Case'!ER174</f>
        <v xml:space="preserve"> - </v>
      </c>
    </row>
    <row r="175" spans="1:148" s="43" customFormat="1">
      <c r="A175" s="42"/>
      <c r="C175" s="23" t="str">
        <f>'Avoided Cost Case'!C175</f>
        <v>Palo Verde</v>
      </c>
      <c r="D175" s="22"/>
      <c r="E175" s="40">
        <v>152572.52240000002</v>
      </c>
      <c r="F175" s="29">
        <v>20476.035</v>
      </c>
      <c r="G175" s="29">
        <v>16227.072</v>
      </c>
      <c r="H175" s="29">
        <v>111227.62</v>
      </c>
      <c r="I175" s="29">
        <v>4641.7954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40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0</v>
      </c>
      <c r="AE175" s="40">
        <v>0</v>
      </c>
      <c r="AF175" s="29">
        <v>0</v>
      </c>
      <c r="AG175" s="29">
        <v>0</v>
      </c>
      <c r="AH175" s="29">
        <v>0</v>
      </c>
      <c r="AI175" s="29">
        <v>0</v>
      </c>
      <c r="AJ175" s="29">
        <v>0</v>
      </c>
      <c r="AK175" s="29">
        <v>0</v>
      </c>
      <c r="AL175" s="29">
        <v>0</v>
      </c>
      <c r="AM175" s="29">
        <v>0</v>
      </c>
      <c r="AN175" s="29">
        <v>0</v>
      </c>
      <c r="AO175" s="29">
        <v>0</v>
      </c>
      <c r="AP175" s="29">
        <v>0</v>
      </c>
      <c r="AQ175" s="29">
        <v>0</v>
      </c>
      <c r="AR175" s="40">
        <v>0</v>
      </c>
      <c r="AS175" s="29">
        <v>0</v>
      </c>
      <c r="AT175" s="29">
        <v>0</v>
      </c>
      <c r="AU175" s="29">
        <v>0</v>
      </c>
      <c r="AV175" s="29">
        <v>0</v>
      </c>
      <c r="AW175" s="29">
        <v>0</v>
      </c>
      <c r="AX175" s="29">
        <v>0</v>
      </c>
      <c r="AY175" s="29">
        <v>0</v>
      </c>
      <c r="AZ175" s="29">
        <v>0</v>
      </c>
      <c r="BA175" s="29">
        <v>0</v>
      </c>
      <c r="BB175" s="29">
        <v>0</v>
      </c>
      <c r="BC175" s="29">
        <v>0</v>
      </c>
      <c r="BD175" s="29">
        <v>0</v>
      </c>
      <c r="BE175" s="40">
        <v>0</v>
      </c>
      <c r="BF175" s="29">
        <v>0</v>
      </c>
      <c r="BG175" s="29">
        <v>0</v>
      </c>
      <c r="BH175" s="29">
        <v>0</v>
      </c>
      <c r="BI175" s="29">
        <v>0</v>
      </c>
      <c r="BJ175" s="29">
        <v>0</v>
      </c>
      <c r="BK175" s="29">
        <v>0</v>
      </c>
      <c r="BL175" s="29">
        <v>0</v>
      </c>
      <c r="BM175" s="29">
        <v>0</v>
      </c>
      <c r="BN175" s="29">
        <v>0</v>
      </c>
      <c r="BO175" s="29">
        <v>0</v>
      </c>
      <c r="BP175" s="29">
        <v>0</v>
      </c>
      <c r="BQ175" s="29">
        <v>0</v>
      </c>
      <c r="BR175" s="40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40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40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40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40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44"/>
      <c r="EF175" s="58"/>
      <c r="EG175" s="87"/>
      <c r="EH175" s="58"/>
      <c r="EI175" s="58"/>
      <c r="EJ175" s="87"/>
      <c r="EK175" s="87"/>
      <c r="EL175" s="45"/>
      <c r="EM175" s="45"/>
      <c r="EN175" s="45"/>
      <c r="EO175" s="45"/>
      <c r="EP175" s="45"/>
      <c r="EQ175" s="45"/>
      <c r="ER175" s="31" t="str">
        <f>'Avoided Cost Case'!ER175</f>
        <v xml:space="preserve"> - </v>
      </c>
    </row>
    <row r="176" spans="1:148" hidden="1">
      <c r="C176" s="23" t="str">
        <f>'Avoided Cost Case'!C176</f>
        <v>SP15</v>
      </c>
      <c r="E176" s="40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40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29">
        <v>0</v>
      </c>
      <c r="AD176" s="29">
        <v>0</v>
      </c>
      <c r="AE176" s="40">
        <v>0</v>
      </c>
      <c r="AF176" s="29">
        <v>0</v>
      </c>
      <c r="AG176" s="29">
        <v>0</v>
      </c>
      <c r="AH176" s="29">
        <v>0</v>
      </c>
      <c r="AI176" s="29">
        <v>0</v>
      </c>
      <c r="AJ176" s="29">
        <v>0</v>
      </c>
      <c r="AK176" s="29">
        <v>0</v>
      </c>
      <c r="AL176" s="29">
        <v>0</v>
      </c>
      <c r="AM176" s="29">
        <v>0</v>
      </c>
      <c r="AN176" s="29">
        <v>0</v>
      </c>
      <c r="AO176" s="29">
        <v>0</v>
      </c>
      <c r="AP176" s="29">
        <v>0</v>
      </c>
      <c r="AQ176" s="29">
        <v>0</v>
      </c>
      <c r="AR176" s="40">
        <v>0</v>
      </c>
      <c r="AS176" s="29">
        <v>0</v>
      </c>
      <c r="AT176" s="29">
        <v>0</v>
      </c>
      <c r="AU176" s="29">
        <v>0</v>
      </c>
      <c r="AV176" s="29">
        <v>0</v>
      </c>
      <c r="AW176" s="29">
        <v>0</v>
      </c>
      <c r="AX176" s="29">
        <v>0</v>
      </c>
      <c r="AY176" s="29">
        <v>0</v>
      </c>
      <c r="AZ176" s="29">
        <v>0</v>
      </c>
      <c r="BA176" s="29">
        <v>0</v>
      </c>
      <c r="BB176" s="29">
        <v>0</v>
      </c>
      <c r="BC176" s="29">
        <v>0</v>
      </c>
      <c r="BD176" s="29">
        <v>0</v>
      </c>
      <c r="BE176" s="40">
        <v>0</v>
      </c>
      <c r="BF176" s="29">
        <v>0</v>
      </c>
      <c r="BG176" s="29">
        <v>0</v>
      </c>
      <c r="BH176" s="29">
        <v>0</v>
      </c>
      <c r="BI176" s="29">
        <v>0</v>
      </c>
      <c r="BJ176" s="29">
        <v>0</v>
      </c>
      <c r="BK176" s="29">
        <v>0</v>
      </c>
      <c r="BL176" s="29">
        <v>0</v>
      </c>
      <c r="BM176" s="29">
        <v>0</v>
      </c>
      <c r="BN176" s="29">
        <v>0</v>
      </c>
      <c r="BO176" s="29">
        <v>0</v>
      </c>
      <c r="BP176" s="29">
        <v>0</v>
      </c>
      <c r="BQ176" s="29">
        <v>0</v>
      </c>
      <c r="BR176" s="40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40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40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40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40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30"/>
      <c r="EJ176" s="87"/>
      <c r="EK176" s="87"/>
      <c r="ER176" s="31" t="str">
        <f>'Avoided Cost Case'!ER176</f>
        <v>Hide Row</v>
      </c>
    </row>
    <row r="177" spans="1:148" hidden="1">
      <c r="C177" s="23" t="str">
        <f>'Avoided Cost Case'!C177</f>
        <v>EIM Imports</v>
      </c>
      <c r="E177" s="40">
        <v>989076</v>
      </c>
      <c r="F177" s="29">
        <v>82423</v>
      </c>
      <c r="G177" s="29">
        <v>82423</v>
      </c>
      <c r="H177" s="29">
        <v>82423</v>
      </c>
      <c r="I177" s="29">
        <v>82423</v>
      </c>
      <c r="J177" s="29"/>
      <c r="K177" s="29"/>
      <c r="L177" s="29"/>
      <c r="M177" s="29"/>
      <c r="N177" s="29"/>
      <c r="O177" s="29"/>
      <c r="P177" s="29"/>
      <c r="Q177" s="29"/>
      <c r="R177" s="40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40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40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40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40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40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40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40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40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30"/>
      <c r="EJ177" s="87"/>
      <c r="EK177" s="87"/>
      <c r="ER177" s="31">
        <f>'Avoided Cost Case'!ER177</f>
        <v>0</v>
      </c>
    </row>
    <row r="178" spans="1:148" s="43" customFormat="1" ht="15" hidden="1">
      <c r="A178" s="42"/>
      <c r="C178" s="23" t="str">
        <f>'Avoided Cost Case'!C178</f>
        <v>Emergency Purchases</v>
      </c>
      <c r="D178" s="22"/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44"/>
      <c r="EF178" s="58"/>
      <c r="EG178" s="87"/>
      <c r="EH178" s="45"/>
      <c r="EI178" s="45"/>
      <c r="EJ178" s="45"/>
      <c r="EK178" s="58"/>
      <c r="EL178" s="45"/>
      <c r="EM178" s="97"/>
      <c r="EN178" s="45"/>
      <c r="EO178" s="45"/>
      <c r="EP178" s="45"/>
      <c r="EQ178" s="45"/>
      <c r="ER178" s="47"/>
    </row>
    <row r="179" spans="1:148" s="43" customFormat="1" hidden="1">
      <c r="A179" s="42"/>
      <c r="C179" s="63"/>
      <c r="D179" s="22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44"/>
      <c r="EF179" s="45"/>
      <c r="EG179" s="87"/>
      <c r="EH179" s="45"/>
      <c r="EI179" s="45"/>
      <c r="EJ179" s="45"/>
      <c r="EK179" s="58"/>
      <c r="EL179" s="45"/>
      <c r="EM179" s="45"/>
      <c r="EN179" s="45"/>
      <c r="EO179" s="45"/>
      <c r="EP179" s="45"/>
      <c r="EQ179" s="45"/>
      <c r="ER179" s="47"/>
    </row>
    <row r="180" spans="1:148" hidden="1">
      <c r="B180" s="22" t="str">
        <f>'Avoided Cost Case'!B180</f>
        <v>Total System Balancing Purchases</v>
      </c>
      <c r="E180" s="40">
        <v>58299926.678469993</v>
      </c>
      <c r="F180" s="40">
        <v>1102936.5184300002</v>
      </c>
      <c r="G180" s="40">
        <v>1621361.3099999998</v>
      </c>
      <c r="H180" s="40">
        <v>10376845.459599998</v>
      </c>
      <c r="I180" s="40">
        <v>4645759.3804000001</v>
      </c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30"/>
    </row>
    <row r="181" spans="1:148"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30"/>
    </row>
    <row r="182" spans="1:148" ht="15.75" hidden="1">
      <c r="A182" s="17" t="str">
        <f>'Avoided Cost Case'!A182</f>
        <v>Total Purchased Power &amp; Net Interchange</v>
      </c>
      <c r="E182" s="29">
        <v>603310041.91431689</v>
      </c>
      <c r="F182" s="40">
        <v>53065289.767427735</v>
      </c>
      <c r="G182" s="40">
        <v>50052516.042150989</v>
      </c>
      <c r="H182" s="40">
        <v>58332402.507580206</v>
      </c>
      <c r="I182" s="40">
        <v>47278048.241901666</v>
      </c>
      <c r="J182" s="40">
        <v>50717475.921810001</v>
      </c>
      <c r="K182" s="40">
        <v>51652301.900086135</v>
      </c>
      <c r="L182" s="40">
        <v>52689932.435759999</v>
      </c>
      <c r="M182" s="40">
        <v>47260247.654470004</v>
      </c>
      <c r="N182" s="40">
        <v>43914342.577</v>
      </c>
      <c r="O182" s="40"/>
      <c r="P182" s="40"/>
      <c r="Q182" s="40"/>
      <c r="R182" s="29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29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29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29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29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29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29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29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29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30"/>
    </row>
    <row r="183" spans="1:148" hidden="1">
      <c r="E183" s="40"/>
      <c r="F183" s="40"/>
      <c r="G183" s="40"/>
      <c r="H183" s="40"/>
      <c r="I183" s="41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1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1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1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1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1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1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1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1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1"/>
      <c r="DW183" s="40"/>
      <c r="DX183" s="40"/>
      <c r="DY183" s="40"/>
      <c r="DZ183" s="40"/>
      <c r="EA183" s="40"/>
      <c r="EB183" s="40"/>
      <c r="EC183" s="40"/>
      <c r="ED183" s="40"/>
      <c r="EE183" s="30"/>
    </row>
    <row r="184" spans="1:148" ht="15.75" hidden="1">
      <c r="A184" s="17" t="str">
        <f>'Avoided Cost Case'!A184</f>
        <v>Wheeling &amp; U. of F. Expense</v>
      </c>
      <c r="E184" s="30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30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30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30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30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30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30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30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30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30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30"/>
      <c r="EF184" s="199"/>
    </row>
    <row r="185" spans="1:148" hidden="1">
      <c r="C185" s="23" t="str">
        <f>'Avoided Cost Case'!C185</f>
        <v>Firm Wheeling</v>
      </c>
      <c r="E185" s="30">
        <v>146884256.19999999</v>
      </c>
      <c r="F185" s="29">
        <v>12679107.199999999</v>
      </c>
      <c r="G185" s="29">
        <v>13024897</v>
      </c>
      <c r="H185" s="29">
        <v>13167665.800000001</v>
      </c>
      <c r="I185" s="29">
        <v>12585534.5</v>
      </c>
      <c r="J185" s="29">
        <v>11384437.9</v>
      </c>
      <c r="K185" s="29">
        <v>11189932.6</v>
      </c>
      <c r="L185" s="29">
        <v>12520318.199999999</v>
      </c>
      <c r="M185" s="29">
        <v>11357021.6</v>
      </c>
      <c r="N185" s="29">
        <v>11626505</v>
      </c>
      <c r="O185" s="29"/>
      <c r="P185" s="29"/>
      <c r="Q185" s="29"/>
      <c r="R185" s="30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30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30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30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30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30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30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30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30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30"/>
      <c r="EI185" s="97"/>
      <c r="ER185" s="31" t="str">
        <f>'Avoided Cost Case'!ER185</f>
        <v xml:space="preserve"> - </v>
      </c>
    </row>
    <row r="186" spans="1:148" hidden="1">
      <c r="C186" s="23" t="str">
        <f>'Avoided Cost Case'!C186</f>
        <v>C&amp;T EIM Admin fee</v>
      </c>
      <c r="E186" s="30">
        <v>467422.29178835626</v>
      </c>
      <c r="F186" s="29">
        <v>44348.394871461183</v>
      </c>
      <c r="G186" s="29">
        <v>39823.949738196614</v>
      </c>
      <c r="H186" s="29">
        <v>34575.306398712346</v>
      </c>
      <c r="I186" s="29">
        <v>35246.966920578714</v>
      </c>
      <c r="J186" s="29">
        <v>33234.434695735305</v>
      </c>
      <c r="K186" s="29">
        <v>34707.585970393426</v>
      </c>
      <c r="L186" s="29">
        <v>41326.620568744635</v>
      </c>
      <c r="M186" s="29">
        <v>45778.082315298983</v>
      </c>
      <c r="N186" s="29">
        <v>40191.797666872029</v>
      </c>
      <c r="O186" s="29"/>
      <c r="P186" s="29"/>
      <c r="Q186" s="29"/>
      <c r="R186" s="30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30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30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30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30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30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30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30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30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30"/>
      <c r="EI186" s="97"/>
      <c r="ER186" s="31" t="str">
        <f>'Avoided Cost Case'!ER186</f>
        <v xml:space="preserve"> - </v>
      </c>
    </row>
    <row r="187" spans="1:148" s="43" customFormat="1" ht="15" hidden="1">
      <c r="A187" s="42"/>
      <c r="C187" s="63" t="str">
        <f>'Avoided Cost Case'!C187</f>
        <v>ST Firm &amp; Non-Firm</v>
      </c>
      <c r="D187" s="22"/>
      <c r="E187" s="32">
        <v>634.18508799999995</v>
      </c>
      <c r="F187" s="32">
        <v>162.18028000000001</v>
      </c>
      <c r="G187" s="32">
        <v>129.15556000000001</v>
      </c>
      <c r="H187" s="32">
        <v>72.304429999999996</v>
      </c>
      <c r="I187" s="32">
        <v>0</v>
      </c>
      <c r="J187" s="32">
        <v>0</v>
      </c>
      <c r="K187" s="32">
        <v>35.324696000000003</v>
      </c>
      <c r="L187" s="32">
        <v>60.647089999999999</v>
      </c>
      <c r="M187" s="32">
        <v>31.507148999999998</v>
      </c>
      <c r="N187" s="32">
        <v>9.1020660000000007</v>
      </c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44"/>
      <c r="EF187" s="58"/>
      <c r="EG187" s="87"/>
      <c r="EH187" s="58"/>
      <c r="EI187" s="58"/>
      <c r="EJ187" s="58"/>
      <c r="EK187" s="58"/>
      <c r="EL187" s="45"/>
      <c r="EM187" s="97"/>
      <c r="EN187" s="45"/>
      <c r="EO187" s="45"/>
      <c r="EP187" s="45"/>
      <c r="EQ187" s="45"/>
      <c r="ER187" s="26"/>
    </row>
    <row r="188" spans="1:148" s="43" customFormat="1" hidden="1">
      <c r="A188" s="42"/>
      <c r="C188" s="63"/>
      <c r="D188" s="22"/>
      <c r="E188" s="44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44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44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44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44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44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44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44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44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44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44"/>
      <c r="EF188" s="201"/>
      <c r="EG188" s="87"/>
      <c r="EH188" s="58"/>
      <c r="EI188" s="58"/>
      <c r="EJ188" s="58"/>
      <c r="EK188" s="58"/>
      <c r="EL188" s="45"/>
      <c r="EM188" s="97"/>
      <c r="EN188" s="45"/>
      <c r="EO188" s="45"/>
      <c r="EP188" s="45"/>
      <c r="EQ188" s="45"/>
      <c r="ER188" s="47"/>
    </row>
    <row r="189" spans="1:148" ht="15.75" hidden="1">
      <c r="A189" s="17" t="str">
        <f>'Avoided Cost Case'!A189</f>
        <v>Total Wheeling &amp; U. of F. Expense</v>
      </c>
      <c r="E189" s="40">
        <v>147352312.67687637</v>
      </c>
      <c r="F189" s="40">
        <v>12723617.77515146</v>
      </c>
      <c r="G189" s="40">
        <v>13064850.105298197</v>
      </c>
      <c r="H189" s="40">
        <v>13202313.410828713</v>
      </c>
      <c r="I189" s="40">
        <v>12620781.466920579</v>
      </c>
      <c r="J189" s="40">
        <v>11417672.334695736</v>
      </c>
      <c r="K189" s="40">
        <v>11224675.510666395</v>
      </c>
      <c r="L189" s="40">
        <v>12561705.467658743</v>
      </c>
      <c r="M189" s="40">
        <v>11402831.189464299</v>
      </c>
      <c r="N189" s="40">
        <v>11666705.899732873</v>
      </c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30"/>
      <c r="EF189" s="199"/>
    </row>
    <row r="190" spans="1:148" hidden="1"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30"/>
    </row>
    <row r="191" spans="1:148" ht="15.75">
      <c r="A191" s="17" t="str">
        <f>'Avoided Cost Case'!A191</f>
        <v>Coal Fuel Burn Expense</v>
      </c>
      <c r="E191" s="40"/>
      <c r="F191" s="40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40"/>
      <c r="S191" s="40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40"/>
      <c r="AF191" s="40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40"/>
      <c r="AS191" s="40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40"/>
      <c r="BF191" s="40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40"/>
      <c r="BS191" s="40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40"/>
      <c r="CF191" s="40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40"/>
      <c r="CS191" s="40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40"/>
      <c r="DF191" s="40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40"/>
      <c r="DS191" s="40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30"/>
      <c r="EH191" s="8"/>
      <c r="EN191" s="8"/>
      <c r="EP191" s="8"/>
    </row>
    <row r="192" spans="1:148" hidden="1">
      <c r="C192" s="23" t="str">
        <f>'Avoided Cost Case'!C192</f>
        <v>Carbon</v>
      </c>
      <c r="E192" s="40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40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40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40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40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40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40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40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40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40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30"/>
      <c r="ER192" s="31" t="str">
        <f>'Avoided Cost Case'!ER192</f>
        <v xml:space="preserve"> - </v>
      </c>
    </row>
    <row r="193" spans="1:148" hidden="1">
      <c r="C193" s="23" t="str">
        <f>'Avoided Cost Case'!C193</f>
        <v>Cholla</v>
      </c>
      <c r="E193" s="40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40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40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40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40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40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40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40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40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40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30"/>
      <c r="ER193" s="31" t="str">
        <f>'Avoided Cost Case'!ER193</f>
        <v xml:space="preserve"> - </v>
      </c>
    </row>
    <row r="194" spans="1:148" hidden="1">
      <c r="C194" s="23" t="str">
        <f>'Avoided Cost Case'!C194</f>
        <v>Colstrip</v>
      </c>
      <c r="E194" s="40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40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40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40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40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40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40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40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40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40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30"/>
      <c r="ER194" s="31" t="str">
        <f>'Avoided Cost Case'!ER194</f>
        <v xml:space="preserve"> - </v>
      </c>
    </row>
    <row r="195" spans="1:148" hidden="1">
      <c r="C195" s="23" t="str">
        <f>'Avoided Cost Case'!C195</f>
        <v>Craig</v>
      </c>
      <c r="E195" s="40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40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40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40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40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40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40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40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40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40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30"/>
      <c r="ER195" s="31" t="str">
        <f>'Avoided Cost Case'!ER195</f>
        <v xml:space="preserve"> - </v>
      </c>
    </row>
    <row r="196" spans="1:148" hidden="1">
      <c r="C196" s="23" t="str">
        <f>'Avoided Cost Case'!C196</f>
        <v>Dave Johnston</v>
      </c>
      <c r="E196" s="40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40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40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40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40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40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40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40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40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40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30"/>
      <c r="EQ196" s="202"/>
      <c r="ER196" s="31" t="str">
        <f>'Avoided Cost Case'!ER196</f>
        <v xml:space="preserve"> - </v>
      </c>
    </row>
    <row r="197" spans="1:148" hidden="1">
      <c r="C197" s="23" t="str">
        <f>'Avoided Cost Case'!C197</f>
        <v>Hayden</v>
      </c>
      <c r="E197" s="40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40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40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40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40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40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40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40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40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40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30"/>
      <c r="ER197" s="31" t="str">
        <f>'Avoided Cost Case'!ER197</f>
        <v xml:space="preserve"> - </v>
      </c>
    </row>
    <row r="198" spans="1:148">
      <c r="C198" s="23" t="str">
        <f>'Avoided Cost Case'!C198</f>
        <v>Hunter</v>
      </c>
      <c r="E198" s="40">
        <v>144996041.84999999</v>
      </c>
      <c r="F198" s="29">
        <v>12995929.561699999</v>
      </c>
      <c r="G198" s="29">
        <v>11847987.1434</v>
      </c>
      <c r="H198" s="29">
        <v>8875107.3907999992</v>
      </c>
      <c r="I198" s="29">
        <v>10998583.835000001</v>
      </c>
      <c r="J198" s="29">
        <v>12446702.23</v>
      </c>
      <c r="K198" s="29">
        <v>11897969.603499999</v>
      </c>
      <c r="L198" s="29">
        <v>13044520.8945</v>
      </c>
      <c r="M198" s="29">
        <v>13332320.448799999</v>
      </c>
      <c r="N198" s="29">
        <v>12516602.635600001</v>
      </c>
      <c r="O198" s="29">
        <v>12579025.886</v>
      </c>
      <c r="P198" s="29">
        <v>11991658.5824</v>
      </c>
      <c r="Q198" s="29">
        <v>12469633.6383</v>
      </c>
      <c r="R198" s="40">
        <v>130765017.0063</v>
      </c>
      <c r="S198" s="29">
        <v>12360352.806700001</v>
      </c>
      <c r="T198" s="29">
        <v>10766468.661</v>
      </c>
      <c r="U198" s="29">
        <v>7222992.9052999998</v>
      </c>
      <c r="V198" s="29">
        <v>9564503.7101000007</v>
      </c>
      <c r="W198" s="29">
        <v>10934061.0989</v>
      </c>
      <c r="X198" s="29">
        <v>10254544.6172</v>
      </c>
      <c r="Y198" s="29">
        <v>11956901.375499999</v>
      </c>
      <c r="Z198" s="29">
        <v>12077232.790200001</v>
      </c>
      <c r="AA198" s="29">
        <v>10880604.763499999</v>
      </c>
      <c r="AB198" s="29">
        <v>10950407.0294</v>
      </c>
      <c r="AC198" s="29">
        <v>11437168.568700001</v>
      </c>
      <c r="AD198" s="29">
        <v>12359778.6798</v>
      </c>
      <c r="AE198" s="40">
        <v>133290290.0528</v>
      </c>
      <c r="AF198" s="29">
        <v>12573708.429</v>
      </c>
      <c r="AG198" s="29">
        <v>10997514.924000001</v>
      </c>
      <c r="AH198" s="29">
        <v>7922704.7702000001</v>
      </c>
      <c r="AI198" s="29">
        <v>8918915.0623000003</v>
      </c>
      <c r="AJ198" s="29">
        <v>11081457.146400001</v>
      </c>
      <c r="AK198" s="29">
        <v>10604864.050100001</v>
      </c>
      <c r="AL198" s="29">
        <v>12332189.6643</v>
      </c>
      <c r="AM198" s="29">
        <v>12357008.2368</v>
      </c>
      <c r="AN198" s="29">
        <v>11073899.263499999</v>
      </c>
      <c r="AO198" s="29">
        <v>11420650.5328</v>
      </c>
      <c r="AP198" s="29">
        <v>11428001.560900001</v>
      </c>
      <c r="AQ198" s="29">
        <v>12579376.4125</v>
      </c>
      <c r="AR198" s="40">
        <v>135959940.62470001</v>
      </c>
      <c r="AS198" s="29">
        <v>12834799.3528</v>
      </c>
      <c r="AT198" s="29">
        <v>11206428.4911</v>
      </c>
      <c r="AU198" s="29">
        <v>8031018.9124999996</v>
      </c>
      <c r="AV198" s="29">
        <v>9098772.1459999997</v>
      </c>
      <c r="AW198" s="29">
        <v>10938268.603599999</v>
      </c>
      <c r="AX198" s="29">
        <v>10859764.1351</v>
      </c>
      <c r="AY198" s="29">
        <v>12549889.692399999</v>
      </c>
      <c r="AZ198" s="29">
        <v>12595832.9473</v>
      </c>
      <c r="BA198" s="29">
        <v>11317120.0777</v>
      </c>
      <c r="BB198" s="29">
        <v>11678738.305600001</v>
      </c>
      <c r="BC198" s="29">
        <v>11904183.025699999</v>
      </c>
      <c r="BD198" s="29">
        <v>12945124.934900001</v>
      </c>
      <c r="BE198" s="40">
        <v>137209651.84859997</v>
      </c>
      <c r="BF198" s="29">
        <v>13092483.168</v>
      </c>
      <c r="BG198" s="29">
        <v>11557321.339299999</v>
      </c>
      <c r="BH198" s="29">
        <v>7819700.4999000002</v>
      </c>
      <c r="BI198" s="29">
        <v>9409159.3256999999</v>
      </c>
      <c r="BJ198" s="29">
        <v>10851827.7699</v>
      </c>
      <c r="BK198" s="29">
        <v>11053369.969799999</v>
      </c>
      <c r="BL198" s="29">
        <v>12570985.123</v>
      </c>
      <c r="BM198" s="29">
        <v>12686497.8551</v>
      </c>
      <c r="BN198" s="29">
        <v>11479982.550899999</v>
      </c>
      <c r="BO198" s="29">
        <v>11696057.108100001</v>
      </c>
      <c r="BP198" s="29">
        <v>11841732.334899999</v>
      </c>
      <c r="BQ198" s="29">
        <v>13150534.804</v>
      </c>
      <c r="BR198" s="40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40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40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40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40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30"/>
      <c r="ER198" s="31" t="str">
        <f>'Avoided Cost Case'!ER198</f>
        <v xml:space="preserve"> - </v>
      </c>
    </row>
    <row r="199" spans="1:148">
      <c r="C199" s="23" t="str">
        <f>'Avoided Cost Case'!C199</f>
        <v>Huntington</v>
      </c>
      <c r="E199" s="40">
        <v>117264694.90899998</v>
      </c>
      <c r="F199" s="29">
        <v>10869556.8639</v>
      </c>
      <c r="G199" s="29">
        <v>10388562.3684</v>
      </c>
      <c r="H199" s="29">
        <v>11068305.589299999</v>
      </c>
      <c r="I199" s="29">
        <v>9413504.8529000003</v>
      </c>
      <c r="J199" s="29">
        <v>9784369.0241999999</v>
      </c>
      <c r="K199" s="29">
        <v>9047362.2991000004</v>
      </c>
      <c r="L199" s="29">
        <v>10669836.814300001</v>
      </c>
      <c r="M199" s="29">
        <v>10754211.206800001</v>
      </c>
      <c r="N199" s="29">
        <v>8715956.6662000008</v>
      </c>
      <c r="O199" s="29">
        <v>7586410.5843000002</v>
      </c>
      <c r="P199" s="29">
        <v>8812203.9603000004</v>
      </c>
      <c r="Q199" s="29">
        <v>10154414.679300001</v>
      </c>
      <c r="R199" s="40">
        <v>100141766.57250001</v>
      </c>
      <c r="S199" s="29">
        <v>9916522.4893999994</v>
      </c>
      <c r="T199" s="29">
        <v>8424837.4342999998</v>
      </c>
      <c r="U199" s="29">
        <v>8907027.5354999993</v>
      </c>
      <c r="V199" s="29">
        <v>7545830.6605000002</v>
      </c>
      <c r="W199" s="29">
        <v>7940492.5853000004</v>
      </c>
      <c r="X199" s="29">
        <v>7113703.4528000001</v>
      </c>
      <c r="Y199" s="29">
        <v>9128909.568</v>
      </c>
      <c r="Z199" s="29">
        <v>8971354.8012000006</v>
      </c>
      <c r="AA199" s="29">
        <v>7405233.8504999997</v>
      </c>
      <c r="AB199" s="29">
        <v>6399382.6357000005</v>
      </c>
      <c r="AC199" s="29">
        <v>8367115.5334000001</v>
      </c>
      <c r="AD199" s="29">
        <v>10021356.025900001</v>
      </c>
      <c r="AE199" s="40">
        <v>110036524.0459</v>
      </c>
      <c r="AF199" s="29">
        <v>10695392.5569</v>
      </c>
      <c r="AG199" s="29">
        <v>9057477.9809000008</v>
      </c>
      <c r="AH199" s="29">
        <v>9373831.6447000001</v>
      </c>
      <c r="AI199" s="29">
        <v>8132200.0623000003</v>
      </c>
      <c r="AJ199" s="29">
        <v>8838567.5577000007</v>
      </c>
      <c r="AK199" s="29">
        <v>8363382.3349000001</v>
      </c>
      <c r="AL199" s="29">
        <v>10264797.5856</v>
      </c>
      <c r="AM199" s="29">
        <v>10170949.5734</v>
      </c>
      <c r="AN199" s="29">
        <v>8930928.4071999993</v>
      </c>
      <c r="AO199" s="29">
        <v>7414652.1842</v>
      </c>
      <c r="AP199" s="29">
        <v>8102632.2593999999</v>
      </c>
      <c r="AQ199" s="29">
        <v>10691711.898700001</v>
      </c>
      <c r="AR199" s="40">
        <v>111307052.83440001</v>
      </c>
      <c r="AS199" s="29">
        <v>10741801.5713</v>
      </c>
      <c r="AT199" s="29">
        <v>9163916.8909000009</v>
      </c>
      <c r="AU199" s="29">
        <v>9514570.7550000008</v>
      </c>
      <c r="AV199" s="29">
        <v>8190266.6382999998</v>
      </c>
      <c r="AW199" s="29">
        <v>8474008.0528999995</v>
      </c>
      <c r="AX199" s="29">
        <v>8689131.6778999995</v>
      </c>
      <c r="AY199" s="29">
        <v>10351027.7083</v>
      </c>
      <c r="AZ199" s="29">
        <v>10259895.5469</v>
      </c>
      <c r="BA199" s="29">
        <v>9075600.6243999992</v>
      </c>
      <c r="BB199" s="29">
        <v>7423057.1475999998</v>
      </c>
      <c r="BC199" s="29">
        <v>8517930.2814000007</v>
      </c>
      <c r="BD199" s="29">
        <v>10905845.9395</v>
      </c>
      <c r="BE199" s="40">
        <v>113063657.64770001</v>
      </c>
      <c r="BF199" s="29">
        <v>10826506.822699999</v>
      </c>
      <c r="BG199" s="29">
        <v>9611470.9430999998</v>
      </c>
      <c r="BH199" s="29">
        <v>9615566.0215000007</v>
      </c>
      <c r="BI199" s="29">
        <v>8399449.4199999999</v>
      </c>
      <c r="BJ199" s="29">
        <v>8536087.2696000002</v>
      </c>
      <c r="BK199" s="29">
        <v>8884678.5355999991</v>
      </c>
      <c r="BL199" s="29">
        <v>10490239.621400001</v>
      </c>
      <c r="BM199" s="29">
        <v>10452616.8147</v>
      </c>
      <c r="BN199" s="29">
        <v>8943224.2892000005</v>
      </c>
      <c r="BO199" s="29">
        <v>7571028.9563999996</v>
      </c>
      <c r="BP199" s="29">
        <v>8799964.3089000005</v>
      </c>
      <c r="BQ199" s="29">
        <v>10932824.6446</v>
      </c>
      <c r="BR199" s="40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40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40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40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40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30"/>
      <c r="EM199" s="97"/>
      <c r="ER199" s="31" t="str">
        <f>'Avoided Cost Case'!ER199</f>
        <v xml:space="preserve"> - </v>
      </c>
    </row>
    <row r="200" spans="1:148">
      <c r="C200" s="23" t="str">
        <f>'Avoided Cost Case'!C200</f>
        <v>Jim Bridger</v>
      </c>
      <c r="E200" s="40">
        <v>163656741.04239997</v>
      </c>
      <c r="F200" s="29">
        <v>13928303.6161</v>
      </c>
      <c r="G200" s="29">
        <v>14526182.343699999</v>
      </c>
      <c r="H200" s="29">
        <v>14338596.0539</v>
      </c>
      <c r="I200" s="29">
        <v>7400876.1072000004</v>
      </c>
      <c r="J200" s="29">
        <v>9484303.8827999998</v>
      </c>
      <c r="K200" s="29">
        <v>10724176.8686</v>
      </c>
      <c r="L200" s="29">
        <v>16343482.014900001</v>
      </c>
      <c r="M200" s="29">
        <v>18362205.812899999</v>
      </c>
      <c r="N200" s="29">
        <v>13259664.697899999</v>
      </c>
      <c r="O200" s="29">
        <v>14760420.350500001</v>
      </c>
      <c r="P200" s="29">
        <v>13397594.065300001</v>
      </c>
      <c r="Q200" s="29">
        <v>17130935.228599999</v>
      </c>
      <c r="R200" s="40">
        <v>158253880.5575</v>
      </c>
      <c r="S200" s="29">
        <v>14184222.8366</v>
      </c>
      <c r="T200" s="29">
        <v>14157729.773600001</v>
      </c>
      <c r="U200" s="29">
        <v>14365159.4341</v>
      </c>
      <c r="V200" s="29">
        <v>8346376.0432000002</v>
      </c>
      <c r="W200" s="29">
        <v>9095978.3201000001</v>
      </c>
      <c r="X200" s="29">
        <v>10068747.279899999</v>
      </c>
      <c r="Y200" s="29">
        <v>14686122.5277</v>
      </c>
      <c r="Z200" s="29">
        <v>15280433.878900001</v>
      </c>
      <c r="AA200" s="29">
        <v>12640064.662900001</v>
      </c>
      <c r="AB200" s="29">
        <v>13253010.419199999</v>
      </c>
      <c r="AC200" s="29">
        <v>14496783.129699999</v>
      </c>
      <c r="AD200" s="29">
        <v>17679252.251600001</v>
      </c>
      <c r="AE200" s="40">
        <v>177107129.76569998</v>
      </c>
      <c r="AF200" s="29">
        <v>18398279.212200001</v>
      </c>
      <c r="AG200" s="29">
        <v>15626651.7574</v>
      </c>
      <c r="AH200" s="29">
        <v>16710314.1928</v>
      </c>
      <c r="AI200" s="29">
        <v>8916176.4323999994</v>
      </c>
      <c r="AJ200" s="29">
        <v>9533295.2695000004</v>
      </c>
      <c r="AK200" s="29">
        <v>9867979.3942000009</v>
      </c>
      <c r="AL200" s="29">
        <v>16114645.106699999</v>
      </c>
      <c r="AM200" s="29">
        <v>16763188.262800001</v>
      </c>
      <c r="AN200" s="29">
        <v>14479288.483999999</v>
      </c>
      <c r="AO200" s="29">
        <v>14076620.0233</v>
      </c>
      <c r="AP200" s="29">
        <v>17096032.414299998</v>
      </c>
      <c r="AQ200" s="29">
        <v>19524659.2161</v>
      </c>
      <c r="AR200" s="40">
        <v>175576626.2193</v>
      </c>
      <c r="AS200" s="29">
        <v>17596617.693999998</v>
      </c>
      <c r="AT200" s="29">
        <v>15502675.0845</v>
      </c>
      <c r="AU200" s="29">
        <v>16887368.109499998</v>
      </c>
      <c r="AV200" s="29">
        <v>9274670.0199999996</v>
      </c>
      <c r="AW200" s="29">
        <v>8584718.3730999995</v>
      </c>
      <c r="AX200" s="29">
        <v>9049322.5493000001</v>
      </c>
      <c r="AY200" s="29">
        <v>16235144.054300001</v>
      </c>
      <c r="AZ200" s="29">
        <v>17089131.807</v>
      </c>
      <c r="BA200" s="29">
        <v>14071733.2138</v>
      </c>
      <c r="BB200" s="29">
        <v>14698522.791300001</v>
      </c>
      <c r="BC200" s="29">
        <v>17348858.293000001</v>
      </c>
      <c r="BD200" s="29">
        <v>19237864.229499999</v>
      </c>
      <c r="BE200" s="40">
        <v>159060547.8096</v>
      </c>
      <c r="BF200" s="29">
        <v>15832555.8243</v>
      </c>
      <c r="BG200" s="29">
        <v>13416757.9012</v>
      </c>
      <c r="BH200" s="29">
        <v>14559372.9603</v>
      </c>
      <c r="BI200" s="29">
        <v>8767908.2062999997</v>
      </c>
      <c r="BJ200" s="29">
        <v>7472649.9982000003</v>
      </c>
      <c r="BK200" s="29">
        <v>8760055.4174000006</v>
      </c>
      <c r="BL200" s="29">
        <v>15545460.908</v>
      </c>
      <c r="BM200" s="29">
        <v>15782227.631899999</v>
      </c>
      <c r="BN200" s="29">
        <v>13000093.5635</v>
      </c>
      <c r="BO200" s="29">
        <v>13637691.1252</v>
      </c>
      <c r="BP200" s="29">
        <v>15161164.965</v>
      </c>
      <c r="BQ200" s="29">
        <v>17124609.3083</v>
      </c>
      <c r="BR200" s="40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40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40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40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40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30"/>
      <c r="ER200" s="31" t="str">
        <f>'Avoided Cost Case'!ER200</f>
        <v xml:space="preserve"> - </v>
      </c>
    </row>
    <row r="201" spans="1:148" hidden="1">
      <c r="C201" s="23" t="str">
        <f>'Avoided Cost Case'!C201</f>
        <v>Naughton</v>
      </c>
      <c r="E201" s="40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40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40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40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40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40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40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40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40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40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30"/>
      <c r="ER201" s="31" t="str">
        <f>'Avoided Cost Case'!ER201</f>
        <v xml:space="preserve"> - </v>
      </c>
    </row>
    <row r="202" spans="1:148" ht="15" hidden="1">
      <c r="C202" s="23" t="str">
        <f>'Avoided Cost Case'!C202</f>
        <v>Wyodak</v>
      </c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0"/>
      <c r="ER202" s="31" t="str">
        <f>'Avoided Cost Case'!ER202</f>
        <v xml:space="preserve"> - </v>
      </c>
    </row>
    <row r="203" spans="1:148" s="43" customFormat="1" hidden="1">
      <c r="A203" s="42"/>
      <c r="C203" s="63"/>
      <c r="D203" s="22"/>
      <c r="E203" s="4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4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4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4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4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4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4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4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4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4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44"/>
      <c r="EF203" s="45"/>
      <c r="EG203" s="87"/>
      <c r="EH203" s="58"/>
      <c r="EI203" s="58"/>
      <c r="EJ203" s="58"/>
      <c r="EK203" s="58"/>
      <c r="EL203" s="58"/>
      <c r="EM203" s="58"/>
      <c r="EN203" s="58"/>
      <c r="EO203" s="58"/>
      <c r="EP203" s="87"/>
      <c r="EQ203" s="45"/>
      <c r="ER203" s="47"/>
    </row>
    <row r="204" spans="1:148" s="58" customFormat="1" ht="15.75" hidden="1">
      <c r="A204" s="20" t="str">
        <f>'Avoided Cost Case'!A204</f>
        <v>Total Coal Fuel Burn Expense</v>
      </c>
      <c r="C204" s="28"/>
      <c r="D204" s="22"/>
      <c r="E204" s="40">
        <v>738694689.11529005</v>
      </c>
      <c r="F204" s="40">
        <v>65189222.121559992</v>
      </c>
      <c r="G204" s="40">
        <v>63138328.793699995</v>
      </c>
      <c r="H204" s="40">
        <v>60666944.363089994</v>
      </c>
      <c r="I204" s="40">
        <v>50136974.798090003</v>
      </c>
      <c r="J204" s="40">
        <v>55328570.568259999</v>
      </c>
      <c r="K204" s="40">
        <v>56389402.622810006</v>
      </c>
      <c r="L204" s="40">
        <v>67977000.463090003</v>
      </c>
      <c r="M204" s="40">
        <v>71040132.195730001</v>
      </c>
      <c r="N204" s="40">
        <v>61088786.394599997</v>
      </c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G204" s="87"/>
      <c r="ER204" s="57"/>
    </row>
    <row r="205" spans="1:148"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30"/>
      <c r="ER205" s="57"/>
    </row>
    <row r="206" spans="1:148" ht="15.75" hidden="1">
      <c r="A206" s="17" t="str">
        <f>'Avoided Cost Case'!A206</f>
        <v>Gas Fuel Burn Expense</v>
      </c>
      <c r="E206" s="40"/>
      <c r="F206" s="40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40"/>
      <c r="S206" s="40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40"/>
      <c r="AF206" s="40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40"/>
      <c r="AS206" s="40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40"/>
      <c r="BF206" s="40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40"/>
      <c r="BS206" s="40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40"/>
      <c r="CF206" s="40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40"/>
      <c r="CS206" s="40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40"/>
      <c r="DF206" s="40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40"/>
      <c r="DS206" s="40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30"/>
      <c r="EH206" s="8"/>
      <c r="EL206" s="159"/>
      <c r="ER206" s="57"/>
    </row>
    <row r="207" spans="1:148" hidden="1">
      <c r="C207" s="23" t="str">
        <f>'Avoided Cost Case'!C207</f>
        <v>Chehalis</v>
      </c>
      <c r="E207" s="40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40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40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40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40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40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40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40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40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40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30"/>
      <c r="ER207" s="31" t="str">
        <f>'Avoided Cost Case'!ER207</f>
        <v xml:space="preserve"> - </v>
      </c>
    </row>
    <row r="208" spans="1:148" hidden="1">
      <c r="C208" s="23" t="str">
        <f>'Avoided Cost Case'!C208</f>
        <v>Cholla - Gas</v>
      </c>
      <c r="E208" s="40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40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40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40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40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40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40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40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40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40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30"/>
      <c r="EN208" s="8"/>
      <c r="ER208" s="31" t="str">
        <f>'Avoided Cost Case'!ER208</f>
        <v xml:space="preserve"> - </v>
      </c>
    </row>
    <row r="209" spans="1:148" hidden="1">
      <c r="C209" s="23" t="str">
        <f>'Avoided Cost Case'!C209</f>
        <v>Currant Creek</v>
      </c>
      <c r="E209" s="40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40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40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40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40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40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40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40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40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40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30"/>
      <c r="EN209" s="8"/>
      <c r="ER209" s="31" t="str">
        <f>'Avoided Cost Case'!ER209</f>
        <v xml:space="preserve"> - </v>
      </c>
    </row>
    <row r="210" spans="1:148" hidden="1">
      <c r="C210" s="23" t="str">
        <f>'Avoided Cost Case'!C210</f>
        <v>Gadsby</v>
      </c>
      <c r="E210" s="40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40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40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40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40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40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40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40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40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40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30"/>
      <c r="EN210" s="8"/>
      <c r="ER210" s="31" t="str">
        <f>'Avoided Cost Case'!ER210</f>
        <v xml:space="preserve"> - </v>
      </c>
    </row>
    <row r="211" spans="1:148" hidden="1">
      <c r="C211" s="23" t="str">
        <f>'Avoided Cost Case'!C211</f>
        <v>Gadsby CT</v>
      </c>
      <c r="E211" s="40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40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40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40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40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40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40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40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40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40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30"/>
      <c r="EN211" s="8"/>
      <c r="EP211" s="8"/>
      <c r="ER211" s="31" t="str">
        <f>'Avoided Cost Case'!ER211</f>
        <v xml:space="preserve"> - </v>
      </c>
    </row>
    <row r="212" spans="1:148" s="58" customFormat="1" hidden="1">
      <c r="A212" s="8"/>
      <c r="C212" s="28" t="str">
        <f>'Avoided Cost Case'!C212</f>
        <v>Hermiston</v>
      </c>
      <c r="D212" s="22"/>
      <c r="E212" s="40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40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40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40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40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40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40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40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40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40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40"/>
      <c r="EG212" s="87"/>
      <c r="EK212" s="97"/>
      <c r="EM212" s="97"/>
      <c r="EQ212" s="67"/>
      <c r="ER212" s="31" t="str">
        <f>'Avoided Cost Case'!ER212</f>
        <v xml:space="preserve"> - </v>
      </c>
    </row>
    <row r="213" spans="1:148" s="58" customFormat="1" hidden="1">
      <c r="A213" s="8"/>
      <c r="C213" s="28" t="str">
        <f>'Avoided Cost Case'!C213</f>
        <v>Lake Side 1</v>
      </c>
      <c r="D213" s="22"/>
      <c r="E213" s="40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40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40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40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40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40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40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40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40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40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40"/>
      <c r="EG213" s="87"/>
      <c r="EN213" s="8"/>
      <c r="EP213" s="8"/>
      <c r="ER213" s="31" t="str">
        <f>'Avoided Cost Case'!ER213</f>
        <v xml:space="preserve"> - </v>
      </c>
    </row>
    <row r="214" spans="1:148" s="58" customFormat="1" hidden="1">
      <c r="A214" s="8"/>
      <c r="C214" s="28" t="str">
        <f>'Avoided Cost Case'!C214</f>
        <v>Lake Side 2</v>
      </c>
      <c r="D214" s="22"/>
      <c r="E214" s="40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40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40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40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40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40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40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40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40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40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40"/>
      <c r="EG214" s="87"/>
      <c r="EN214" s="8"/>
      <c r="EP214" s="8"/>
      <c r="ER214" s="31" t="str">
        <f>'Avoided Cost Case'!ER214</f>
        <v xml:space="preserve"> - </v>
      </c>
    </row>
    <row r="215" spans="1:148" ht="15" hidden="1">
      <c r="C215" s="23" t="str">
        <f>'Avoided Cost Case'!C215</f>
        <v>Naughton - Gas</v>
      </c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0"/>
      <c r="EN215" s="8"/>
      <c r="EP215" s="8"/>
      <c r="ER215" s="31" t="str">
        <f>'Avoided Cost Case'!ER215</f>
        <v xml:space="preserve"> - </v>
      </c>
    </row>
    <row r="216" spans="1:148" s="22" customFormat="1" hidden="1">
      <c r="A216" s="2"/>
      <c r="B216" s="23" t="str">
        <f>'Avoided Cost Case'!B216</f>
        <v>Total Gas Fuel Burn</v>
      </c>
      <c r="C216" s="23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30"/>
      <c r="EF216" s="58"/>
      <c r="EG216" s="87"/>
      <c r="EH216" s="58"/>
      <c r="EI216" s="58"/>
      <c r="EJ216" s="58"/>
      <c r="EK216" s="58"/>
      <c r="EL216" s="58"/>
      <c r="EM216" s="58"/>
      <c r="EN216" s="8"/>
      <c r="EO216" s="58"/>
      <c r="EP216" s="8"/>
      <c r="EQ216" s="58"/>
      <c r="ER216" s="57"/>
    </row>
    <row r="217" spans="1:148" s="22" customFormat="1" hidden="1">
      <c r="A217" s="2"/>
      <c r="B217" s="23"/>
      <c r="C217" s="23"/>
      <c r="E217" s="4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4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4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4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4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4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46"/>
      <c r="CF217" s="36"/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46"/>
      <c r="CS217" s="36"/>
      <c r="CT217" s="36"/>
      <c r="CU217" s="36"/>
      <c r="CV217" s="36"/>
      <c r="CW217" s="36"/>
      <c r="CX217" s="36"/>
      <c r="CY217" s="36"/>
      <c r="CZ217" s="36"/>
      <c r="DA217" s="36"/>
      <c r="DB217" s="36"/>
      <c r="DC217" s="36"/>
      <c r="DD217" s="36"/>
      <c r="DE217" s="4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4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0"/>
      <c r="EF217" s="58"/>
      <c r="EG217" s="87"/>
      <c r="EH217" s="58"/>
      <c r="EI217" s="58"/>
      <c r="EJ217" s="58"/>
      <c r="EK217" s="58"/>
      <c r="EL217" s="58"/>
      <c r="EM217" s="58"/>
      <c r="EN217" s="8"/>
      <c r="EO217" s="58"/>
      <c r="EP217" s="8"/>
      <c r="EQ217" s="58"/>
      <c r="ER217" s="57"/>
    </row>
    <row r="218" spans="1:148" s="22" customFormat="1" hidden="1">
      <c r="A218" s="2"/>
      <c r="C218" s="28" t="str">
        <f>'Avoided Cost Case'!C218</f>
        <v>Clay Basin Gas Storage</v>
      </c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30"/>
      <c r="EF218" s="58"/>
      <c r="EG218" s="87"/>
      <c r="EH218" s="58"/>
      <c r="EI218" s="97"/>
      <c r="EJ218" s="58"/>
      <c r="EK218" s="58"/>
      <c r="EL218" s="58"/>
      <c r="EM218" s="58"/>
      <c r="EN218" s="58"/>
      <c r="EO218" s="58"/>
      <c r="EP218" s="58"/>
      <c r="EQ218" s="28"/>
      <c r="ER218" s="31" t="str">
        <f>'Avoided Cost Case'!ER218</f>
        <v>Hide Row</v>
      </c>
    </row>
    <row r="219" spans="1:148" s="22" customFormat="1" ht="15" hidden="1">
      <c r="A219" s="2"/>
      <c r="C219" s="28" t="str">
        <f>'Avoided Cost Case'!C219</f>
        <v xml:space="preserve">Pipeline Reservation Fees </v>
      </c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32"/>
      <c r="DY219" s="32"/>
      <c r="DZ219" s="32"/>
      <c r="EA219" s="32"/>
      <c r="EB219" s="32"/>
      <c r="EC219" s="32"/>
      <c r="ED219" s="32"/>
      <c r="EE219" s="30"/>
      <c r="EF219" s="58"/>
      <c r="EG219" s="87"/>
      <c r="EH219" s="58"/>
      <c r="EI219" s="97"/>
      <c r="EJ219" s="58"/>
      <c r="EK219" s="97"/>
      <c r="EL219" s="58"/>
      <c r="EM219" s="97"/>
      <c r="EN219" s="58"/>
      <c r="EO219" s="97"/>
      <c r="EP219" s="58"/>
      <c r="EQ219" s="28"/>
      <c r="ER219" s="57"/>
    </row>
    <row r="220" spans="1:148" s="43" customFormat="1" hidden="1">
      <c r="A220" s="42"/>
      <c r="C220" s="63" t="str">
        <f>'Avoided Cost Case'!C220</f>
        <v>Pipeline Reservation Fees</v>
      </c>
      <c r="D220" s="22"/>
      <c r="E220" s="36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36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36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36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36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36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36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36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36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36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44"/>
      <c r="EF220" s="45"/>
      <c r="EG220" s="87"/>
      <c r="EH220" s="58"/>
      <c r="EI220" s="58"/>
      <c r="EJ220" s="58"/>
      <c r="EK220" s="58"/>
      <c r="EL220" s="58"/>
      <c r="EM220" s="45"/>
      <c r="EN220" s="58"/>
      <c r="EO220" s="58"/>
      <c r="EP220" s="58"/>
      <c r="EQ220" s="45"/>
      <c r="ER220" s="57"/>
    </row>
    <row r="221" spans="1:148" s="43" customFormat="1" hidden="1">
      <c r="A221" s="42"/>
      <c r="C221" s="63"/>
      <c r="D221" s="22"/>
      <c r="E221" s="4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4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4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4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4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4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4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4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4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4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44"/>
      <c r="EF221" s="45"/>
      <c r="EG221" s="87"/>
      <c r="EH221" s="58"/>
      <c r="EI221" s="58"/>
      <c r="EJ221" s="58"/>
      <c r="EK221" s="58"/>
      <c r="EL221" s="58"/>
      <c r="EM221" s="58"/>
      <c r="EN221" s="58"/>
      <c r="EO221" s="58"/>
      <c r="EP221" s="87"/>
      <c r="EQ221" s="45"/>
      <c r="ER221" s="57"/>
    </row>
    <row r="222" spans="1:148" s="58" customFormat="1" ht="15.75" hidden="1">
      <c r="A222" s="20" t="str">
        <f>'Avoided Cost Case'!A222</f>
        <v>Total Gas Fuel Burn Expense</v>
      </c>
      <c r="B222" s="28"/>
      <c r="C222" s="28"/>
      <c r="D222" s="22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G222" s="87"/>
      <c r="ER222" s="57"/>
    </row>
    <row r="223" spans="1:148" s="58" customFormat="1" hidden="1">
      <c r="A223" s="8"/>
      <c r="C223" s="28"/>
      <c r="D223" s="22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G223" s="87"/>
      <c r="ER223" s="57"/>
    </row>
    <row r="224" spans="1:148" s="58" customFormat="1" ht="16.5" thickBot="1">
      <c r="A224" s="20" t="str">
        <f>'Avoided Cost Case'!A224</f>
        <v>Other Generation</v>
      </c>
      <c r="C224" s="28"/>
      <c r="D224" s="22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G224" s="87"/>
      <c r="ER224" s="57"/>
    </row>
    <row r="225" spans="1:148" hidden="1">
      <c r="C225" s="23" t="str">
        <f>'Avoided Cost Case'!C225</f>
        <v>Blundell</v>
      </c>
      <c r="E225" s="40">
        <v>4760488.8285600003</v>
      </c>
      <c r="F225" s="29">
        <v>432921.82079999999</v>
      </c>
      <c r="G225" s="29">
        <v>404902.98239999998</v>
      </c>
      <c r="H225" s="29">
        <v>432791.32799999998</v>
      </c>
      <c r="I225" s="29">
        <v>406591.45991999999</v>
      </c>
      <c r="J225" s="29">
        <v>407394.43104</v>
      </c>
      <c r="K225" s="29">
        <v>381890.03327999997</v>
      </c>
      <c r="L225" s="29">
        <v>394722.82079999999</v>
      </c>
      <c r="M225" s="29">
        <v>394603.83648</v>
      </c>
      <c r="N225" s="29">
        <v>354837.31248000002</v>
      </c>
      <c r="O225" s="29"/>
      <c r="P225" s="29"/>
      <c r="Q225" s="29"/>
      <c r="R225" s="40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40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40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40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40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40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40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40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40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30"/>
      <c r="ER225" s="31" t="str">
        <f>'Avoided Cost Case'!ER225</f>
        <v xml:space="preserve"> - </v>
      </c>
    </row>
    <row r="226" spans="1:148" hidden="1">
      <c r="C226" s="23" t="str">
        <f>'Avoided Cost Case'!C226</f>
        <v>Other Generation - Revenue &amp; Expenses</v>
      </c>
      <c r="E226" s="40">
        <v>-90894.415099999984</v>
      </c>
      <c r="F226" s="29">
        <v>-5332.3630000000003</v>
      </c>
      <c r="G226" s="29">
        <v>-5545.7950000000001</v>
      </c>
      <c r="H226" s="29">
        <v>-8306.027</v>
      </c>
      <c r="I226" s="29">
        <v>-5946.9263000000001</v>
      </c>
      <c r="J226" s="29">
        <v>-7035.5429999999997</v>
      </c>
      <c r="K226" s="29">
        <v>-6894.4785000000002</v>
      </c>
      <c r="L226" s="29">
        <v>-10461.317999999999</v>
      </c>
      <c r="M226" s="29">
        <v>-11154.020500000001</v>
      </c>
      <c r="N226" s="29">
        <v>-9086.0820000000003</v>
      </c>
      <c r="O226" s="29"/>
      <c r="P226" s="29"/>
      <c r="Q226" s="29"/>
      <c r="R226" s="40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0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40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40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40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40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40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40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40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30"/>
      <c r="ER226" s="31" t="str">
        <f>'Avoided Cost Case'!ER226</f>
        <v xml:space="preserve"> - </v>
      </c>
    </row>
    <row r="227" spans="1:148" ht="13.5" thickBot="1">
      <c r="A227" s="291"/>
      <c r="B227" s="292"/>
      <c r="C227" s="293" t="str">
        <f>'Avoided Cost Case'!C227</f>
        <v>Integration Costs</v>
      </c>
      <c r="D227" s="292"/>
      <c r="E227" s="294">
        <f>E800</f>
        <v>39064.97098573648</v>
      </c>
      <c r="F227" s="295">
        <f t="shared" ref="F227:BQ227" si="0">F800</f>
        <v>501.58799593096199</v>
      </c>
      <c r="G227" s="295">
        <f t="shared" si="0"/>
        <v>2532.2706937532598</v>
      </c>
      <c r="H227" s="295">
        <f t="shared" si="0"/>
        <v>578.09770369212515</v>
      </c>
      <c r="I227" s="295">
        <f t="shared" si="0"/>
        <v>1411.752470824631</v>
      </c>
      <c r="J227" s="295">
        <f t="shared" si="0"/>
        <v>650.06132848221569</v>
      </c>
      <c r="K227" s="295">
        <f t="shared" si="0"/>
        <v>0</v>
      </c>
      <c r="L227" s="295">
        <f t="shared" si="0"/>
        <v>0</v>
      </c>
      <c r="M227" s="295">
        <f t="shared" si="0"/>
        <v>0</v>
      </c>
      <c r="N227" s="295">
        <f t="shared" si="0"/>
        <v>0</v>
      </c>
      <c r="O227" s="295">
        <f t="shared" si="0"/>
        <v>14.513473780673923</v>
      </c>
      <c r="P227" s="295">
        <f t="shared" si="0"/>
        <v>20060.116493617308</v>
      </c>
      <c r="Q227" s="295">
        <f t="shared" si="0"/>
        <v>13316.570825655303</v>
      </c>
      <c r="R227" s="294">
        <f t="shared" si="0"/>
        <v>288256.91290202248</v>
      </c>
      <c r="S227" s="295">
        <f t="shared" si="0"/>
        <v>0</v>
      </c>
      <c r="T227" s="295">
        <f t="shared" si="0"/>
        <v>28936.125151578788</v>
      </c>
      <c r="U227" s="295">
        <f t="shared" si="0"/>
        <v>49017.66317397666</v>
      </c>
      <c r="V227" s="295">
        <f t="shared" si="0"/>
        <v>61613.259126721969</v>
      </c>
      <c r="W227" s="295">
        <f t="shared" si="0"/>
        <v>75322.992861066741</v>
      </c>
      <c r="X227" s="295">
        <f t="shared" si="0"/>
        <v>0</v>
      </c>
      <c r="Y227" s="295">
        <f t="shared" si="0"/>
        <v>1267.1050336632245</v>
      </c>
      <c r="Z227" s="295">
        <f t="shared" si="0"/>
        <v>0</v>
      </c>
      <c r="AA227" s="295">
        <f t="shared" si="0"/>
        <v>3886.6225650622555</v>
      </c>
      <c r="AB227" s="295">
        <f t="shared" si="0"/>
        <v>1153.0197119784223</v>
      </c>
      <c r="AC227" s="295">
        <f t="shared" si="0"/>
        <v>41788.952727030286</v>
      </c>
      <c r="AD227" s="295">
        <f t="shared" si="0"/>
        <v>25271.172550944138</v>
      </c>
      <c r="AE227" s="294">
        <f t="shared" si="0"/>
        <v>892007.89095284999</v>
      </c>
      <c r="AF227" s="295">
        <f t="shared" si="0"/>
        <v>78738.903780229593</v>
      </c>
      <c r="AG227" s="295">
        <f t="shared" si="0"/>
        <v>55742.3511677028</v>
      </c>
      <c r="AH227" s="295">
        <f t="shared" si="0"/>
        <v>199027.19666020828</v>
      </c>
      <c r="AI227" s="295">
        <f t="shared" si="0"/>
        <v>91969.146529262085</v>
      </c>
      <c r="AJ227" s="295">
        <f t="shared" si="0"/>
        <v>177138.3615031176</v>
      </c>
      <c r="AK227" s="295">
        <f t="shared" si="0"/>
        <v>36582.312473208767</v>
      </c>
      <c r="AL227" s="295">
        <f t="shared" si="0"/>
        <v>11516.911242359249</v>
      </c>
      <c r="AM227" s="295">
        <f t="shared" si="0"/>
        <v>0</v>
      </c>
      <c r="AN227" s="295">
        <f t="shared" si="0"/>
        <v>842.15521104663526</v>
      </c>
      <c r="AO227" s="295">
        <f t="shared" si="0"/>
        <v>13629.417396728473</v>
      </c>
      <c r="AP227" s="295">
        <f t="shared" si="0"/>
        <v>121844.43570558264</v>
      </c>
      <c r="AQ227" s="295">
        <f t="shared" si="0"/>
        <v>104976.69928340381</v>
      </c>
      <c r="AR227" s="294">
        <f t="shared" si="0"/>
        <v>801611.48056223919</v>
      </c>
      <c r="AS227" s="295">
        <f t="shared" si="0"/>
        <v>1455.3677110558365</v>
      </c>
      <c r="AT227" s="295">
        <f t="shared" si="0"/>
        <v>128721.19573364779</v>
      </c>
      <c r="AU227" s="295">
        <f t="shared" si="0"/>
        <v>198026.87462193036</v>
      </c>
      <c r="AV227" s="295">
        <f t="shared" si="0"/>
        <v>98065.458311620445</v>
      </c>
      <c r="AW227" s="295">
        <f t="shared" si="0"/>
        <v>100105.63574680377</v>
      </c>
      <c r="AX227" s="295">
        <f t="shared" si="0"/>
        <v>59834.691334674688</v>
      </c>
      <c r="AY227" s="295">
        <f t="shared" si="0"/>
        <v>6407.4352018527625</v>
      </c>
      <c r="AZ227" s="295">
        <f t="shared" si="0"/>
        <v>190.68842862017104</v>
      </c>
      <c r="BA227" s="295">
        <f t="shared" si="0"/>
        <v>0</v>
      </c>
      <c r="BB227" s="295">
        <f t="shared" si="0"/>
        <v>12425.981083698933</v>
      </c>
      <c r="BC227" s="295">
        <f t="shared" si="0"/>
        <v>142852.09990911873</v>
      </c>
      <c r="BD227" s="295">
        <f t="shared" si="0"/>
        <v>53526.052479215738</v>
      </c>
      <c r="BE227" s="294">
        <f t="shared" si="0"/>
        <v>697103.25379866234</v>
      </c>
      <c r="BF227" s="295">
        <f t="shared" si="0"/>
        <v>0</v>
      </c>
      <c r="BG227" s="295">
        <f t="shared" si="0"/>
        <v>10599.254735788341</v>
      </c>
      <c r="BH227" s="295">
        <f t="shared" si="0"/>
        <v>116360.23200009108</v>
      </c>
      <c r="BI227" s="295">
        <f t="shared" si="0"/>
        <v>117456.06446400624</v>
      </c>
      <c r="BJ227" s="295">
        <f t="shared" si="0"/>
        <v>97865.502027464827</v>
      </c>
      <c r="BK227" s="295">
        <f t="shared" si="0"/>
        <v>117748.09213487424</v>
      </c>
      <c r="BL227" s="295">
        <f t="shared" si="0"/>
        <v>15853.236314824424</v>
      </c>
      <c r="BM227" s="295">
        <f t="shared" si="0"/>
        <v>0</v>
      </c>
      <c r="BN227" s="295">
        <f t="shared" si="0"/>
        <v>86.577252746196677</v>
      </c>
      <c r="BO227" s="295">
        <f t="shared" si="0"/>
        <v>18452.831371923261</v>
      </c>
      <c r="BP227" s="295">
        <f t="shared" si="0"/>
        <v>137380.31079138714</v>
      </c>
      <c r="BQ227" s="295">
        <f t="shared" si="0"/>
        <v>65301.152705556633</v>
      </c>
      <c r="BR227" s="294">
        <f t="shared" ref="BR227:EC227" si="1">BR800</f>
        <v>0</v>
      </c>
      <c r="BS227" s="295">
        <f t="shared" si="1"/>
        <v>0</v>
      </c>
      <c r="BT227" s="295">
        <f t="shared" si="1"/>
        <v>0</v>
      </c>
      <c r="BU227" s="295">
        <f t="shared" si="1"/>
        <v>0</v>
      </c>
      <c r="BV227" s="295">
        <f t="shared" si="1"/>
        <v>0</v>
      </c>
      <c r="BW227" s="295">
        <f t="shared" si="1"/>
        <v>0</v>
      </c>
      <c r="BX227" s="295">
        <f t="shared" si="1"/>
        <v>0</v>
      </c>
      <c r="BY227" s="295">
        <f t="shared" si="1"/>
        <v>0</v>
      </c>
      <c r="BZ227" s="295">
        <f t="shared" si="1"/>
        <v>0</v>
      </c>
      <c r="CA227" s="295">
        <f t="shared" si="1"/>
        <v>0</v>
      </c>
      <c r="CB227" s="295">
        <f t="shared" si="1"/>
        <v>0</v>
      </c>
      <c r="CC227" s="295">
        <f t="shared" si="1"/>
        <v>0</v>
      </c>
      <c r="CD227" s="295">
        <f t="shared" si="1"/>
        <v>0</v>
      </c>
      <c r="CE227" s="294">
        <f t="shared" si="1"/>
        <v>0</v>
      </c>
      <c r="CF227" s="295">
        <f t="shared" si="1"/>
        <v>0</v>
      </c>
      <c r="CG227" s="295">
        <f t="shared" si="1"/>
        <v>0</v>
      </c>
      <c r="CH227" s="295">
        <f t="shared" si="1"/>
        <v>0</v>
      </c>
      <c r="CI227" s="295">
        <f t="shared" si="1"/>
        <v>0</v>
      </c>
      <c r="CJ227" s="295">
        <f t="shared" si="1"/>
        <v>0</v>
      </c>
      <c r="CK227" s="295">
        <f t="shared" si="1"/>
        <v>0</v>
      </c>
      <c r="CL227" s="295">
        <f t="shared" si="1"/>
        <v>0</v>
      </c>
      <c r="CM227" s="295">
        <f t="shared" si="1"/>
        <v>0</v>
      </c>
      <c r="CN227" s="295">
        <f t="shared" si="1"/>
        <v>0</v>
      </c>
      <c r="CO227" s="295">
        <f t="shared" si="1"/>
        <v>0</v>
      </c>
      <c r="CP227" s="295">
        <f t="shared" si="1"/>
        <v>0</v>
      </c>
      <c r="CQ227" s="295">
        <f t="shared" si="1"/>
        <v>0</v>
      </c>
      <c r="CR227" s="294">
        <f t="shared" si="1"/>
        <v>0</v>
      </c>
      <c r="CS227" s="295">
        <f t="shared" si="1"/>
        <v>0</v>
      </c>
      <c r="CT227" s="295">
        <f t="shared" si="1"/>
        <v>0</v>
      </c>
      <c r="CU227" s="295">
        <f t="shared" si="1"/>
        <v>0</v>
      </c>
      <c r="CV227" s="295">
        <f t="shared" si="1"/>
        <v>0</v>
      </c>
      <c r="CW227" s="295">
        <f t="shared" si="1"/>
        <v>0</v>
      </c>
      <c r="CX227" s="295">
        <f t="shared" si="1"/>
        <v>0</v>
      </c>
      <c r="CY227" s="295">
        <f t="shared" si="1"/>
        <v>0</v>
      </c>
      <c r="CZ227" s="295">
        <f t="shared" si="1"/>
        <v>0</v>
      </c>
      <c r="DA227" s="295">
        <f t="shared" si="1"/>
        <v>0</v>
      </c>
      <c r="DB227" s="295">
        <f t="shared" si="1"/>
        <v>0</v>
      </c>
      <c r="DC227" s="295">
        <f t="shared" si="1"/>
        <v>0</v>
      </c>
      <c r="DD227" s="295">
        <f t="shared" si="1"/>
        <v>0</v>
      </c>
      <c r="DE227" s="294">
        <f t="shared" si="1"/>
        <v>0</v>
      </c>
      <c r="DF227" s="295">
        <f t="shared" si="1"/>
        <v>0</v>
      </c>
      <c r="DG227" s="295">
        <f t="shared" si="1"/>
        <v>0</v>
      </c>
      <c r="DH227" s="295">
        <f t="shared" si="1"/>
        <v>0</v>
      </c>
      <c r="DI227" s="295">
        <f t="shared" si="1"/>
        <v>0</v>
      </c>
      <c r="DJ227" s="295">
        <f t="shared" si="1"/>
        <v>0</v>
      </c>
      <c r="DK227" s="295">
        <f t="shared" si="1"/>
        <v>0</v>
      </c>
      <c r="DL227" s="295">
        <f t="shared" si="1"/>
        <v>0</v>
      </c>
      <c r="DM227" s="295">
        <f t="shared" si="1"/>
        <v>0</v>
      </c>
      <c r="DN227" s="295">
        <f t="shared" si="1"/>
        <v>0</v>
      </c>
      <c r="DO227" s="295">
        <f t="shared" si="1"/>
        <v>0</v>
      </c>
      <c r="DP227" s="295">
        <f t="shared" si="1"/>
        <v>0</v>
      </c>
      <c r="DQ227" s="295">
        <f t="shared" si="1"/>
        <v>0</v>
      </c>
      <c r="DR227" s="294">
        <f t="shared" si="1"/>
        <v>0</v>
      </c>
      <c r="DS227" s="295">
        <f t="shared" si="1"/>
        <v>0</v>
      </c>
      <c r="DT227" s="295">
        <f t="shared" si="1"/>
        <v>0</v>
      </c>
      <c r="DU227" s="295">
        <f t="shared" si="1"/>
        <v>0</v>
      </c>
      <c r="DV227" s="295">
        <f t="shared" si="1"/>
        <v>0</v>
      </c>
      <c r="DW227" s="295">
        <f t="shared" si="1"/>
        <v>0</v>
      </c>
      <c r="DX227" s="295">
        <f t="shared" si="1"/>
        <v>0</v>
      </c>
      <c r="DY227" s="295">
        <f t="shared" si="1"/>
        <v>0</v>
      </c>
      <c r="DZ227" s="295">
        <f t="shared" si="1"/>
        <v>0</v>
      </c>
      <c r="EA227" s="295">
        <f t="shared" si="1"/>
        <v>0</v>
      </c>
      <c r="EB227" s="295">
        <f t="shared" si="1"/>
        <v>0</v>
      </c>
      <c r="EC227" s="295">
        <f t="shared" si="1"/>
        <v>0</v>
      </c>
      <c r="ED227" s="295">
        <f t="shared" ref="ED227" si="2">ED800</f>
        <v>0</v>
      </c>
      <c r="EE227" s="296"/>
      <c r="ER227" s="57"/>
    </row>
    <row r="228" spans="1:148" s="58" customFormat="1">
      <c r="A228" s="8"/>
      <c r="C228" s="28"/>
      <c r="D228" s="22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G228" s="87"/>
      <c r="ER228" s="57"/>
    </row>
    <row r="229" spans="1:148" s="58" customFormat="1" ht="15.75" hidden="1">
      <c r="A229" s="20" t="str">
        <f>'Avoided Cost Case'!A229</f>
        <v>Total Other Generation</v>
      </c>
      <c r="C229" s="28"/>
      <c r="D229" s="22"/>
      <c r="E229" s="40">
        <v>15440794.381929632</v>
      </c>
      <c r="F229" s="40">
        <v>1111461.3434630027</v>
      </c>
      <c r="G229" s="40">
        <v>1036318.6148144936</v>
      </c>
      <c r="H229" s="40">
        <v>1178859.6262650248</v>
      </c>
      <c r="I229" s="40">
        <v>1118776.8624364091</v>
      </c>
      <c r="J229" s="40">
        <v>1132483.8790388261</v>
      </c>
      <c r="K229" s="40">
        <v>1338348.3058405581</v>
      </c>
      <c r="L229" s="40">
        <v>1285059.3040229599</v>
      </c>
      <c r="M229" s="40">
        <v>1437605.2787811735</v>
      </c>
      <c r="N229" s="40">
        <v>1372391.8499847434</v>
      </c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G229" s="87"/>
      <c r="ER229" s="57"/>
    </row>
    <row r="230" spans="1:148" customFormat="1" hidden="1">
      <c r="C230" s="65"/>
      <c r="D230" s="22"/>
      <c r="E230" s="66">
        <v>15440794.381929632</v>
      </c>
      <c r="F230" s="66">
        <v>1111461.3434630027</v>
      </c>
      <c r="G230" s="66">
        <v>1036318.6148144936</v>
      </c>
      <c r="H230" s="66">
        <v>1178859.6262650248</v>
      </c>
      <c r="I230" s="66">
        <v>1118776.8624364091</v>
      </c>
      <c r="J230" s="66">
        <v>1132483.8790388261</v>
      </c>
      <c r="K230" s="66">
        <v>1338348.3058405581</v>
      </c>
      <c r="L230" s="66">
        <v>1285059.3040229599</v>
      </c>
      <c r="M230" s="66">
        <v>1437605.2787811735</v>
      </c>
      <c r="N230" s="66">
        <v>1372391.8499847434</v>
      </c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  <c r="DQ230" s="66"/>
      <c r="DR230" s="66"/>
      <c r="DS230" s="66"/>
      <c r="DT230" s="66"/>
      <c r="DU230" s="66"/>
      <c r="DV230" s="66"/>
      <c r="DW230" s="66"/>
      <c r="DX230" s="66"/>
      <c r="DY230" s="66"/>
      <c r="DZ230" s="66"/>
      <c r="EA230" s="66"/>
      <c r="EB230" s="66"/>
      <c r="EC230" s="66"/>
      <c r="ED230" s="66"/>
      <c r="EE230" s="66"/>
      <c r="EF230" s="67"/>
      <c r="EG230" s="67"/>
      <c r="EH230" s="67"/>
      <c r="EI230" s="67"/>
      <c r="EJ230" s="67"/>
      <c r="EK230" s="67"/>
      <c r="EL230" s="67"/>
      <c r="EM230" s="67"/>
      <c r="EN230" s="67"/>
      <c r="EO230" s="67"/>
      <c r="EP230" s="67"/>
      <c r="EQ230" s="67"/>
      <c r="ER230" s="68"/>
    </row>
    <row r="231" spans="1:148" ht="15.75" hidden="1">
      <c r="A231" s="20" t="str">
        <f>'Avoided Cost Case'!A231</f>
        <v>IRP Resources</v>
      </c>
      <c r="B231" s="24"/>
      <c r="C231" s="53"/>
      <c r="E231" s="29">
        <f>E229-E230</f>
        <v>0</v>
      </c>
      <c r="F231" s="29">
        <f t="shared" ref="F231:N231" si="3">F229-F230</f>
        <v>0</v>
      </c>
      <c r="G231" s="29">
        <f t="shared" si="3"/>
        <v>0</v>
      </c>
      <c r="H231" s="29">
        <f t="shared" si="3"/>
        <v>0</v>
      </c>
      <c r="I231" s="29">
        <f t="shared" si="3"/>
        <v>0</v>
      </c>
      <c r="J231" s="29">
        <f t="shared" si="3"/>
        <v>0</v>
      </c>
      <c r="K231" s="29">
        <f t="shared" si="3"/>
        <v>0</v>
      </c>
      <c r="L231" s="29">
        <f t="shared" si="3"/>
        <v>0</v>
      </c>
      <c r="M231" s="29">
        <f t="shared" si="3"/>
        <v>0</v>
      </c>
      <c r="N231" s="29">
        <f t="shared" si="3"/>
        <v>0</v>
      </c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107"/>
      <c r="EG231" s="107"/>
      <c r="EH231" s="107"/>
      <c r="EI231" s="107"/>
      <c r="EJ231" s="107"/>
      <c r="EK231" s="107"/>
      <c r="EL231" s="107"/>
      <c r="EM231" s="107"/>
      <c r="EN231" s="107"/>
      <c r="EO231" s="107"/>
      <c r="EP231" s="107"/>
      <c r="EQ231" s="107"/>
      <c r="ER231" s="31" t="str">
        <f>'Avoided Cost Case'!ER231</f>
        <v xml:space="preserve"> - </v>
      </c>
    </row>
    <row r="232" spans="1:148" s="22" customFormat="1" hidden="1">
      <c r="A232" s="3"/>
      <c r="B232" s="23"/>
      <c r="C232" s="28" t="str">
        <f>'Avoided Cost Case'!C232</f>
        <v>IRP - DSM  - East Side</v>
      </c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58"/>
      <c r="EG232" s="107"/>
      <c r="EH232" s="58"/>
      <c r="EI232" s="67"/>
      <c r="EJ232" s="58"/>
      <c r="EK232" s="58"/>
      <c r="EL232" s="58"/>
      <c r="EM232" s="58"/>
      <c r="EN232" s="58"/>
      <c r="EO232" s="58"/>
      <c r="EP232" s="58"/>
      <c r="EQ232" s="58"/>
      <c r="ER232" s="31" t="str">
        <f>'Avoided Cost Case'!ER232</f>
        <v>Hide Row</v>
      </c>
    </row>
    <row r="233" spans="1:148" s="22" customFormat="1" hidden="1">
      <c r="A233" s="3"/>
      <c r="B233" s="23"/>
      <c r="C233" s="28" t="str">
        <f>'Avoided Cost Case'!C233</f>
        <v>IRP - DSM  - West Side</v>
      </c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58"/>
      <c r="EG233" s="107"/>
      <c r="EH233" s="58"/>
      <c r="EI233" s="67"/>
      <c r="EJ233" s="58"/>
      <c r="EK233" s="58"/>
      <c r="EL233" s="58"/>
      <c r="EM233" s="58"/>
      <c r="EN233" s="58"/>
      <c r="EO233" s="58"/>
      <c r="EP233" s="58"/>
      <c r="EQ233" s="58"/>
      <c r="ER233" s="31" t="str">
        <f>'Avoided Cost Case'!ER233</f>
        <v>Hide Row</v>
      </c>
    </row>
    <row r="234" spans="1:148" s="22" customFormat="1" hidden="1">
      <c r="A234" s="3"/>
      <c r="B234" s="23"/>
      <c r="C234" s="28" t="str">
        <f>'Avoided Cost Case'!C234</f>
        <v>IRP - FOT - East Side - 3Q</v>
      </c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58"/>
      <c r="EG234" s="107"/>
      <c r="EH234" s="58"/>
      <c r="EI234" s="67"/>
      <c r="EJ234" s="58"/>
      <c r="EK234" s="58"/>
      <c r="EL234" s="58"/>
      <c r="EM234" s="58"/>
      <c r="EN234" s="58"/>
      <c r="EO234" s="58"/>
      <c r="EP234" s="58"/>
      <c r="EQ234" s="58"/>
      <c r="ER234" s="31" t="str">
        <f>'Avoided Cost Case'!ER234</f>
        <v xml:space="preserve"> - </v>
      </c>
    </row>
    <row r="235" spans="1:148" s="22" customFormat="1" hidden="1">
      <c r="A235" s="3"/>
      <c r="B235" s="23"/>
      <c r="C235" s="28" t="str">
        <f>'Avoided Cost Case'!C235</f>
        <v>IRP - FOT - West Side - 3Q</v>
      </c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58"/>
      <c r="EG235" s="107"/>
      <c r="EH235" s="58"/>
      <c r="EI235" s="67"/>
      <c r="EJ235" s="58"/>
      <c r="EK235" s="58"/>
      <c r="EL235" s="58"/>
      <c r="EM235" s="58"/>
      <c r="EN235" s="58"/>
      <c r="EO235" s="58"/>
      <c r="EP235" s="58"/>
      <c r="EQ235" s="58"/>
      <c r="ER235" s="31" t="str">
        <f>'Avoided Cost Case'!ER235</f>
        <v xml:space="preserve"> - </v>
      </c>
    </row>
    <row r="236" spans="1:148" s="22" customFormat="1" hidden="1">
      <c r="A236" s="3"/>
      <c r="B236" s="23"/>
      <c r="C236" s="28" t="str">
        <f>'Avoided Cost Case'!C236</f>
        <v>IRP - Biomass - Not used</v>
      </c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58"/>
      <c r="EG236" s="107"/>
      <c r="EH236" s="58"/>
      <c r="EI236" s="67"/>
      <c r="EJ236" s="58"/>
      <c r="EK236" s="58"/>
      <c r="EL236" s="58"/>
      <c r="EM236" s="58"/>
      <c r="EN236" s="58"/>
      <c r="EO236" s="58"/>
      <c r="EP236" s="58"/>
      <c r="EQ236" s="58"/>
      <c r="ER236" s="31" t="str">
        <f>'Avoided Cost Case'!ER236</f>
        <v>Hide Row</v>
      </c>
    </row>
    <row r="237" spans="1:148" s="22" customFormat="1" hidden="1">
      <c r="A237" s="3"/>
      <c r="B237" s="23"/>
      <c r="C237" s="28" t="str">
        <f>'Avoided Cost Case'!C237</f>
        <v>IRP - Solar</v>
      </c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58"/>
      <c r="EG237" s="107"/>
      <c r="EH237" s="58"/>
      <c r="EI237" s="67"/>
      <c r="EJ237" s="58"/>
      <c r="EK237" s="58"/>
      <c r="EL237" s="58"/>
      <c r="EM237" s="58"/>
      <c r="EN237" s="58"/>
      <c r="EO237" s="58"/>
      <c r="EP237" s="58"/>
      <c r="EQ237" s="58"/>
      <c r="ER237" s="31" t="str">
        <f>'Avoided Cost Case'!ER237</f>
        <v xml:space="preserve"> - </v>
      </c>
    </row>
    <row r="238" spans="1:148" s="22" customFormat="1" hidden="1">
      <c r="A238" s="3"/>
      <c r="B238" s="23"/>
      <c r="C238" s="28" t="str">
        <f>'Avoided Cost Case'!C238</f>
        <v>IRP - Wind  - Not Used</v>
      </c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58"/>
      <c r="EG238" s="107"/>
      <c r="EH238" s="58"/>
      <c r="EI238" s="67"/>
      <c r="EJ238" s="58"/>
      <c r="EK238" s="58"/>
      <c r="EL238" s="58"/>
      <c r="EM238" s="58"/>
      <c r="EN238" s="58"/>
      <c r="EO238" s="58"/>
      <c r="EP238" s="58"/>
      <c r="EQ238" s="58"/>
      <c r="ER238" s="31" t="str">
        <f>'Avoided Cost Case'!ER238</f>
        <v>Hide Row</v>
      </c>
    </row>
    <row r="239" spans="1:148" s="22" customFormat="1" hidden="1">
      <c r="A239" s="3"/>
      <c r="B239" s="23"/>
      <c r="C239" s="28" t="str">
        <f>'Avoided Cost Case'!C239</f>
        <v>IRP15 - 423 MW CCCT - Wyo NE</v>
      </c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58"/>
      <c r="EG239" s="107"/>
      <c r="EH239" s="58"/>
      <c r="EI239" s="67"/>
      <c r="EJ239" s="58"/>
      <c r="EK239" s="58"/>
      <c r="EL239" s="58"/>
      <c r="EM239" s="58"/>
      <c r="EN239" s="58"/>
      <c r="EO239" s="58"/>
      <c r="EP239" s="58"/>
      <c r="EQ239" s="58"/>
      <c r="ER239" s="31" t="str">
        <f>'Avoided Cost Case'!ER239</f>
        <v>Hide Row</v>
      </c>
    </row>
    <row r="240" spans="1:148" s="22" customFormat="1" hidden="1">
      <c r="A240" s="3"/>
      <c r="B240" s="23"/>
      <c r="C240" s="28" t="str">
        <f>'Avoided Cost Case'!C240</f>
        <v>IRP15 - 423 MW CCCT - Clvr 1</v>
      </c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58"/>
      <c r="EG240" s="107"/>
      <c r="EH240" s="58"/>
      <c r="EI240" s="25"/>
      <c r="EJ240" s="58"/>
      <c r="EK240" s="58"/>
      <c r="EL240" s="58"/>
      <c r="EM240" s="58"/>
      <c r="EN240" s="58"/>
      <c r="EO240" s="58"/>
      <c r="EP240" s="58"/>
      <c r="EQ240" s="58"/>
      <c r="ER240" s="31" t="str">
        <f>'Avoided Cost Case'!ER240</f>
        <v>Hide Row</v>
      </c>
    </row>
    <row r="241" spans="1:148" s="22" customFormat="1" hidden="1">
      <c r="A241" s="3"/>
      <c r="B241" s="23"/>
      <c r="C241" s="28" t="str">
        <f>'Avoided Cost Case'!C241</f>
        <v>IRP15 - 423 MW CCCT - Clvr 2</v>
      </c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58"/>
      <c r="EG241" s="107"/>
      <c r="EH241" s="58"/>
      <c r="EI241" s="25"/>
      <c r="EJ241" s="58"/>
      <c r="EK241" s="58"/>
      <c r="EL241" s="58"/>
      <c r="EM241" s="58"/>
      <c r="EN241" s="58"/>
      <c r="EO241" s="58"/>
      <c r="EP241" s="58"/>
      <c r="EQ241" s="58"/>
      <c r="ER241" s="31" t="str">
        <f>'Avoided Cost Case'!ER241</f>
        <v>Hide Row</v>
      </c>
    </row>
    <row r="242" spans="1:148" s="22" customFormat="1" hidden="1">
      <c r="A242" s="3"/>
      <c r="B242" s="23"/>
      <c r="C242" s="28" t="str">
        <f>'Avoided Cost Case'!C242</f>
        <v>IRP15 - 313 MW CCCT - Wyo NE</v>
      </c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58"/>
      <c r="EG242" s="107"/>
      <c r="EH242" s="58"/>
      <c r="EI242" s="25"/>
      <c r="EJ242" s="58"/>
      <c r="EK242" s="58"/>
      <c r="EL242" s="58"/>
      <c r="EM242" s="58"/>
      <c r="EN242" s="58"/>
      <c r="EO242" s="58"/>
      <c r="EP242" s="58"/>
      <c r="EQ242" s="58"/>
      <c r="ER242" s="31" t="str">
        <f>'Avoided Cost Case'!ER242</f>
        <v xml:space="preserve"> - </v>
      </c>
    </row>
    <row r="243" spans="1:148" s="22" customFormat="1" hidden="1">
      <c r="A243" s="3"/>
      <c r="B243" s="23"/>
      <c r="C243" s="28" t="str">
        <f>'Avoided Cost Case'!C243</f>
        <v>IRP15 - 635 MW CCCT - UT N 1</v>
      </c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58"/>
      <c r="EG243" s="107"/>
      <c r="EH243" s="58"/>
      <c r="EI243" s="25"/>
      <c r="EJ243" s="58"/>
      <c r="EK243" s="58"/>
      <c r="EL243" s="58"/>
      <c r="EM243" s="58"/>
      <c r="EN243" s="58"/>
      <c r="EO243" s="58"/>
      <c r="EP243" s="58"/>
      <c r="EQ243" s="58"/>
      <c r="ER243" s="31" t="str">
        <f>'Avoided Cost Case'!ER243</f>
        <v xml:space="preserve"> - </v>
      </c>
    </row>
    <row r="244" spans="1:148" ht="15" hidden="1">
      <c r="C244" s="28" t="str">
        <f>'Avoided Cost Case'!C244</f>
        <v>IRP15 - 635 MW CCCT - UT N 2</v>
      </c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0"/>
      <c r="ER244" s="31" t="str">
        <f>'Avoided Cost Case'!ER244</f>
        <v xml:space="preserve"> - </v>
      </c>
    </row>
    <row r="245" spans="1:148" s="22" customFormat="1" hidden="1">
      <c r="A245" s="3"/>
      <c r="B245" s="23"/>
      <c r="C245" s="28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107"/>
      <c r="EG245" s="107"/>
      <c r="EH245" s="58"/>
      <c r="EI245" s="58"/>
      <c r="EJ245" s="58"/>
      <c r="EK245" s="58"/>
      <c r="EL245" s="58"/>
      <c r="EM245" s="58"/>
      <c r="EN245" s="58"/>
      <c r="EO245" s="58"/>
      <c r="EP245" s="58"/>
      <c r="EQ245" s="58"/>
      <c r="ER245" s="31" t="str">
        <f>'Avoided Cost Case'!ER245</f>
        <v xml:space="preserve"> - </v>
      </c>
    </row>
    <row r="246" spans="1:148" s="22" customFormat="1" ht="15.75" hidden="1">
      <c r="A246" s="20" t="str">
        <f>'Avoided Cost Case'!A246</f>
        <v>Total IRP Resources</v>
      </c>
      <c r="C246" s="53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58"/>
      <c r="EG246" s="107"/>
      <c r="EH246" s="58"/>
      <c r="EI246" s="58"/>
      <c r="EJ246" s="58"/>
      <c r="EK246" s="58"/>
      <c r="EL246" s="58"/>
      <c r="EM246" s="58"/>
      <c r="EN246" s="58"/>
      <c r="EO246" s="58"/>
      <c r="EP246" s="58"/>
      <c r="EQ246" s="58"/>
      <c r="ER246" s="31" t="str">
        <f>'Avoided Cost Case'!ER246</f>
        <v xml:space="preserve"> - </v>
      </c>
    </row>
    <row r="247" spans="1:148" hidden="1">
      <c r="A247" s="3"/>
      <c r="B247" s="23"/>
      <c r="C247" s="28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107"/>
      <c r="EG247" s="107"/>
      <c r="EQ247" s="257"/>
      <c r="ER247" s="31" t="str">
        <f>'Avoided Cost Case'!ER247</f>
        <v xml:space="preserve"> - </v>
      </c>
    </row>
    <row r="248" spans="1:148" s="22" customFormat="1" ht="15.75" hidden="1">
      <c r="A248" s="20" t="str">
        <f>'Avoided Cost Case'!A248</f>
        <v>Growth Station Resources</v>
      </c>
      <c r="C248" s="53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107"/>
      <c r="EG248" s="107"/>
      <c r="EH248" s="8"/>
      <c r="EI248" s="25"/>
      <c r="EJ248" s="25"/>
      <c r="EK248" s="25"/>
      <c r="EL248" s="25"/>
      <c r="EM248" s="58"/>
      <c r="EN248" s="25"/>
      <c r="EO248" s="25"/>
      <c r="EP248" s="25"/>
      <c r="EQ248" s="257"/>
      <c r="ER248" s="55"/>
    </row>
    <row r="249" spans="1:148" s="22" customFormat="1" hidden="1">
      <c r="A249" s="69"/>
      <c r="C249" s="65" t="str">
        <f>'Avoided Cost Case'!C249</f>
        <v>Growth Station - E - Southwest</v>
      </c>
      <c r="E249" s="40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40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40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40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40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40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40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40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40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40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30"/>
      <c r="EF249" s="58"/>
      <c r="EG249" s="107"/>
      <c r="EH249" s="258"/>
      <c r="EI249" s="25"/>
      <c r="EJ249" s="58"/>
      <c r="EK249" s="25"/>
      <c r="EL249" s="58"/>
      <c r="EM249" s="58"/>
      <c r="EN249" s="25"/>
      <c r="EO249" s="25"/>
      <c r="EP249" s="25"/>
      <c r="EQ249" s="257"/>
      <c r="ER249" s="31" t="str">
        <f>'Avoided Cost Case'!ER249</f>
        <v xml:space="preserve"> - </v>
      </c>
    </row>
    <row r="250" spans="1:148" s="22" customFormat="1" hidden="1">
      <c r="A250" s="69"/>
      <c r="C250" s="65" t="str">
        <f>'Avoided Cost Case'!C250</f>
        <v>Growth Station - E - Utah North</v>
      </c>
      <c r="E250" s="40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40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40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40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40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40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40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40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40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40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30"/>
      <c r="EF250" s="58"/>
      <c r="EG250" s="107"/>
      <c r="EH250" s="258"/>
      <c r="EI250" s="25"/>
      <c r="EJ250" s="58"/>
      <c r="EK250" s="25"/>
      <c r="EL250" s="58"/>
      <c r="EM250" s="58"/>
      <c r="EN250" s="25"/>
      <c r="EO250" s="25"/>
      <c r="EP250" s="25"/>
      <c r="EQ250" s="257"/>
      <c r="ER250" s="31" t="str">
        <f>'Avoided Cost Case'!ER250</f>
        <v xml:space="preserve"> - </v>
      </c>
    </row>
    <row r="251" spans="1:148" s="22" customFormat="1" hidden="1">
      <c r="A251" s="69"/>
      <c r="C251" s="65" t="str">
        <f>'Avoided Cost Case'!C251</f>
        <v>Growth Station - E - Utah South</v>
      </c>
      <c r="E251" s="40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40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40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40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40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40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40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40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40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40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30"/>
      <c r="EF251" s="58"/>
      <c r="EG251" s="107"/>
      <c r="EH251" s="258"/>
      <c r="EI251" s="25"/>
      <c r="EJ251" s="58"/>
      <c r="EK251" s="25"/>
      <c r="EL251" s="58"/>
      <c r="EM251" s="58"/>
      <c r="EN251" s="25"/>
      <c r="EO251" s="25"/>
      <c r="EP251" s="25"/>
      <c r="EQ251" s="257"/>
      <c r="ER251" s="31" t="str">
        <f>'Avoided Cost Case'!ER251</f>
        <v xml:space="preserve"> - </v>
      </c>
    </row>
    <row r="252" spans="1:148" s="22" customFormat="1" hidden="1">
      <c r="A252" s="69"/>
      <c r="C252" s="65" t="str">
        <f>'Avoided Cost Case'!C252</f>
        <v>Growth Station - E - Wyoming</v>
      </c>
      <c r="E252" s="40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40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40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40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40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40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40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40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40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40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30"/>
      <c r="EF252" s="58"/>
      <c r="EG252" s="107"/>
      <c r="EH252" s="258"/>
      <c r="EI252" s="257"/>
      <c r="EJ252" s="258"/>
      <c r="EK252" s="257"/>
      <c r="EL252" s="258"/>
      <c r="EM252" s="58"/>
      <c r="EN252" s="58"/>
      <c r="EO252" s="58"/>
      <c r="EP252" s="58"/>
      <c r="EQ252" s="257"/>
      <c r="ER252" s="31" t="str">
        <f>'Avoided Cost Case'!ER252</f>
        <v xml:space="preserve"> - </v>
      </c>
    </row>
    <row r="253" spans="1:148" s="22" customFormat="1" hidden="1">
      <c r="A253" s="69"/>
      <c r="C253" s="65" t="str">
        <f>'Avoided Cost Case'!C253</f>
        <v>Growth Station - W - Jim Bridger</v>
      </c>
      <c r="E253" s="40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40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40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40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40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40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40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40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40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40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30"/>
      <c r="EF253" s="58"/>
      <c r="EG253" s="107"/>
      <c r="EH253" s="258"/>
      <c r="EI253" s="257"/>
      <c r="EJ253" s="58"/>
      <c r="EK253" s="257"/>
      <c r="EL253" s="58"/>
      <c r="EM253" s="257"/>
      <c r="EN253" s="25"/>
      <c r="EO253" s="25"/>
      <c r="EP253" s="25"/>
      <c r="EQ253" s="257"/>
      <c r="ER253" s="31" t="str">
        <f>'Avoided Cost Case'!ER253</f>
        <v xml:space="preserve"> - </v>
      </c>
    </row>
    <row r="254" spans="1:148" s="22" customFormat="1" hidden="1">
      <c r="A254" s="69"/>
      <c r="C254" s="65" t="str">
        <f>'Avoided Cost Case'!C254</f>
        <v>Growth Station - W - Mid Columbia</v>
      </c>
      <c r="E254" s="40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40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40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40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40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40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40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40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40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40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30"/>
      <c r="EF254" s="58"/>
      <c r="EG254" s="107"/>
      <c r="EH254" s="258"/>
      <c r="EI254" s="25"/>
      <c r="EJ254" s="258"/>
      <c r="EK254" s="257"/>
      <c r="EL254" s="258"/>
      <c r="EM254" s="257"/>
      <c r="EN254" s="258"/>
      <c r="EO254" s="25"/>
      <c r="EP254" s="25"/>
      <c r="EQ254" s="257"/>
      <c r="ER254" s="31" t="str">
        <f>'Avoided Cost Case'!ER254</f>
        <v xml:space="preserve"> - </v>
      </c>
    </row>
    <row r="255" spans="1:148" s="22" customFormat="1" ht="15" hidden="1">
      <c r="A255" s="69"/>
      <c r="C255" s="65" t="str">
        <f>'Avoided Cost Case'!C255</f>
        <v>Growth Station - W - Oregon</v>
      </c>
      <c r="E255" s="4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4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4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4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4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4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4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4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4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4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0"/>
      <c r="EF255" s="58"/>
      <c r="EG255" s="209"/>
      <c r="EH255" s="258"/>
      <c r="EI255" s="257"/>
      <c r="EJ255" s="258"/>
      <c r="EK255" s="257"/>
      <c r="EL255" s="258"/>
      <c r="EM255" s="25"/>
      <c r="EN255" s="258"/>
      <c r="EO255" s="257"/>
      <c r="EP255" s="25"/>
      <c r="EQ255" s="257"/>
      <c r="ER255" s="31" t="str">
        <f>'Avoided Cost Case'!ER255</f>
        <v xml:space="preserve"> - </v>
      </c>
    </row>
    <row r="256" spans="1:148" s="22" customFormat="1" hidden="1">
      <c r="A256" s="69"/>
      <c r="C256" s="53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107"/>
      <c r="EG256" s="107"/>
      <c r="EH256" s="107"/>
      <c r="EI256" s="107"/>
      <c r="EJ256" s="107"/>
      <c r="EK256" s="107"/>
      <c r="EL256" s="107"/>
      <c r="EM256" s="58"/>
      <c r="EN256" s="107"/>
      <c r="EO256" s="107"/>
      <c r="EP256" s="107"/>
      <c r="EQ256" s="257"/>
      <c r="ER256" s="55"/>
    </row>
    <row r="257" spans="1:148" s="22" customFormat="1" ht="15.75" hidden="1">
      <c r="A257" s="20" t="str">
        <f>'Avoided Cost Case'!A257</f>
        <v>Total Growth Station Resources</v>
      </c>
      <c r="C257" s="53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58"/>
      <c r="EG257" s="107"/>
      <c r="EH257" s="107"/>
      <c r="EI257" s="107"/>
      <c r="EJ257" s="107"/>
      <c r="EK257" s="107"/>
      <c r="EL257" s="107"/>
      <c r="EM257" s="58"/>
      <c r="EN257" s="107"/>
      <c r="EO257" s="107"/>
      <c r="EP257" s="107"/>
      <c r="EQ257" s="257"/>
      <c r="ER257" s="55"/>
    </row>
    <row r="258" spans="1:148" hidden="1"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70"/>
      <c r="CO258" s="70"/>
      <c r="CP258" s="70"/>
      <c r="CQ258" s="70"/>
      <c r="CR258" s="70"/>
      <c r="CS258" s="70"/>
      <c r="CT258" s="70"/>
      <c r="CU258" s="70"/>
      <c r="CV258" s="70"/>
      <c r="CW258" s="70"/>
      <c r="CX258" s="70"/>
      <c r="CY258" s="70"/>
      <c r="CZ258" s="70"/>
      <c r="DA258" s="70"/>
      <c r="DB258" s="70"/>
      <c r="DC258" s="70"/>
      <c r="DD258" s="70"/>
      <c r="DE258" s="70"/>
      <c r="DF258" s="70"/>
      <c r="DG258" s="70"/>
      <c r="DH258" s="70"/>
      <c r="DI258" s="70"/>
      <c r="DJ258" s="70"/>
      <c r="DK258" s="70"/>
      <c r="DL258" s="70"/>
      <c r="DM258" s="70"/>
      <c r="DN258" s="70"/>
      <c r="DO258" s="70"/>
      <c r="DP258" s="70"/>
      <c r="DQ258" s="70"/>
      <c r="DR258" s="70"/>
      <c r="DS258" s="70"/>
      <c r="DT258" s="70"/>
      <c r="DU258" s="70"/>
      <c r="DV258" s="70"/>
      <c r="DW258" s="70"/>
      <c r="DX258" s="70"/>
      <c r="DY258" s="70"/>
      <c r="DZ258" s="70"/>
      <c r="EA258" s="70"/>
      <c r="EB258" s="70"/>
      <c r="EC258" s="70"/>
      <c r="ED258" s="70"/>
      <c r="EQ258" s="257"/>
    </row>
    <row r="259" spans="1:148" s="76" customFormat="1" ht="15.75" hidden="1">
      <c r="A259" s="71" t="str">
        <f>'Avoided Cost Case'!A259</f>
        <v>Net Power Cost</v>
      </c>
      <c r="B259" s="72"/>
      <c r="C259" s="73"/>
      <c r="D259" s="72"/>
      <c r="E259" s="74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4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4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4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4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4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4"/>
      <c r="CF259" s="75"/>
      <c r="CG259" s="75"/>
      <c r="CH259" s="75"/>
      <c r="CI259" s="75"/>
      <c r="CJ259" s="75"/>
      <c r="CK259" s="75"/>
      <c r="CL259" s="75"/>
      <c r="CM259" s="75"/>
      <c r="CN259" s="75"/>
      <c r="CO259" s="75"/>
      <c r="CP259" s="75"/>
      <c r="CQ259" s="75"/>
      <c r="CR259" s="74"/>
      <c r="CS259" s="75"/>
      <c r="CT259" s="75"/>
      <c r="CU259" s="75"/>
      <c r="CV259" s="75"/>
      <c r="CW259" s="75"/>
      <c r="CX259" s="75"/>
      <c r="CY259" s="75"/>
      <c r="CZ259" s="75"/>
      <c r="DA259" s="75"/>
      <c r="DB259" s="75"/>
      <c r="DC259" s="75"/>
      <c r="DD259" s="75"/>
      <c r="DE259" s="74"/>
      <c r="DF259" s="75"/>
      <c r="DG259" s="75"/>
      <c r="DH259" s="75"/>
      <c r="DI259" s="75"/>
      <c r="DJ259" s="75"/>
      <c r="DK259" s="75"/>
      <c r="DL259" s="75"/>
      <c r="DM259" s="75"/>
      <c r="DN259" s="75"/>
      <c r="DO259" s="75"/>
      <c r="DP259" s="75"/>
      <c r="DQ259" s="75"/>
      <c r="DR259" s="74"/>
      <c r="DS259" s="75"/>
      <c r="DT259" s="75"/>
      <c r="DU259" s="75"/>
      <c r="DV259" s="75"/>
      <c r="DW259" s="75"/>
      <c r="DX259" s="75"/>
      <c r="DY259" s="75"/>
      <c r="DZ259" s="75"/>
      <c r="EA259" s="75"/>
      <c r="EB259" s="75"/>
      <c r="EC259" s="75"/>
      <c r="ED259" s="75"/>
      <c r="EE259" s="75"/>
      <c r="EF259" s="72"/>
      <c r="EG259" s="213"/>
      <c r="EH259" s="72"/>
      <c r="EI259" s="72"/>
      <c r="EJ259" s="72"/>
      <c r="EK259" s="72"/>
      <c r="EL259" s="72"/>
      <c r="EM259" s="72"/>
      <c r="EN259" s="72"/>
      <c r="EO259" s="72"/>
      <c r="EP259" s="72"/>
      <c r="EQ259" s="259"/>
      <c r="ER259" s="77"/>
    </row>
    <row r="260" spans="1:148" hidden="1"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0"/>
      <c r="CW260" s="70"/>
      <c r="CX260" s="70"/>
      <c r="CY260" s="70"/>
      <c r="CZ260" s="70"/>
      <c r="DA260" s="70"/>
      <c r="DB260" s="70"/>
      <c r="DC260" s="70"/>
      <c r="DD260" s="70"/>
      <c r="DE260" s="70"/>
      <c r="DF260" s="70"/>
      <c r="DG260" s="70"/>
      <c r="DH260" s="70"/>
      <c r="DI260" s="70"/>
      <c r="DJ260" s="70"/>
      <c r="DK260" s="70"/>
      <c r="DL260" s="70"/>
      <c r="DM260" s="70"/>
      <c r="DN260" s="70"/>
      <c r="DO260" s="70"/>
      <c r="DP260" s="70"/>
      <c r="DQ260" s="70"/>
      <c r="DR260" s="70"/>
      <c r="DS260" s="70"/>
      <c r="DT260" s="70"/>
      <c r="DU260" s="70"/>
      <c r="DV260" s="70"/>
      <c r="DW260" s="70"/>
      <c r="DX260" s="70"/>
      <c r="DY260" s="70"/>
      <c r="DZ260" s="70"/>
      <c r="EA260" s="70"/>
      <c r="EB260" s="70"/>
      <c r="EC260" s="70"/>
      <c r="ED260" s="70"/>
    </row>
    <row r="261" spans="1:148" s="80" customFormat="1" hidden="1">
      <c r="A261" s="78" t="str">
        <f>'Avoided Cost Case'!A261</f>
        <v>Net Power Cost/Net System Load</v>
      </c>
      <c r="B261" s="78">
        <f>'Avoided Cost Case'!B261</f>
        <v>0</v>
      </c>
      <c r="C261" s="78">
        <f>'Avoided Cost Case'!C261</f>
        <v>0</v>
      </c>
      <c r="D261" s="58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  <c r="BQ261" s="79"/>
      <c r="BR261" s="79"/>
      <c r="BS261" s="79"/>
      <c r="BT261" s="79"/>
      <c r="BU261" s="79"/>
      <c r="BV261" s="79"/>
      <c r="BW261" s="79"/>
      <c r="BX261" s="79"/>
      <c r="BY261" s="79"/>
      <c r="BZ261" s="79"/>
      <c r="CA261" s="79"/>
      <c r="CB261" s="79"/>
      <c r="CC261" s="79"/>
      <c r="CD261" s="79"/>
      <c r="CE261" s="79"/>
      <c r="CF261" s="79"/>
      <c r="CG261" s="79"/>
      <c r="CH261" s="79"/>
      <c r="CI261" s="79"/>
      <c r="CJ261" s="79"/>
      <c r="CK261" s="79"/>
      <c r="CL261" s="79"/>
      <c r="CM261" s="79"/>
      <c r="CN261" s="79"/>
      <c r="CO261" s="79"/>
      <c r="CP261" s="79"/>
      <c r="CQ261" s="79"/>
      <c r="CR261" s="79"/>
      <c r="CS261" s="79"/>
      <c r="CT261" s="79"/>
      <c r="CU261" s="79"/>
      <c r="CV261" s="79"/>
      <c r="CW261" s="79"/>
      <c r="CX261" s="79"/>
      <c r="CY261" s="79"/>
      <c r="CZ261" s="79"/>
      <c r="DA261" s="79"/>
      <c r="DB261" s="79"/>
      <c r="DC261" s="79"/>
      <c r="DD261" s="79"/>
      <c r="DE261" s="79"/>
      <c r="DF261" s="79"/>
      <c r="DG261" s="79"/>
      <c r="DH261" s="79"/>
      <c r="DI261" s="79"/>
      <c r="DJ261" s="79"/>
      <c r="DK261" s="79"/>
      <c r="DL261" s="79"/>
      <c r="DM261" s="79"/>
      <c r="DN261" s="79"/>
      <c r="DO261" s="79"/>
      <c r="DP261" s="79"/>
      <c r="DQ261" s="79"/>
      <c r="DR261" s="79"/>
      <c r="DS261" s="79"/>
      <c r="DT261" s="79"/>
      <c r="DU261" s="79"/>
      <c r="DV261" s="79"/>
      <c r="DW261" s="79"/>
      <c r="DX261" s="79"/>
      <c r="DY261" s="79"/>
      <c r="DZ261" s="79"/>
      <c r="EA261" s="79"/>
      <c r="EB261" s="79"/>
      <c r="EC261" s="79"/>
      <c r="ED261" s="79"/>
      <c r="EG261" s="214"/>
      <c r="ER261" s="81"/>
    </row>
    <row r="262" spans="1:148" s="80" customFormat="1" hidden="1">
      <c r="B262" s="8"/>
      <c r="C262" s="78">
        <f>'Avoided Cost Case'!C262</f>
        <v>0</v>
      </c>
      <c r="D262" s="58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  <c r="CC262" s="79"/>
      <c r="CD262" s="79"/>
      <c r="CE262" s="79"/>
      <c r="CF262" s="79"/>
      <c r="CG262" s="79"/>
      <c r="CH262" s="79"/>
      <c r="CI262" s="79"/>
      <c r="CJ262" s="79"/>
      <c r="CK262" s="79"/>
      <c r="CL262" s="79"/>
      <c r="CM262" s="79"/>
      <c r="CN262" s="79"/>
      <c r="CO262" s="79"/>
      <c r="CP262" s="79"/>
      <c r="CQ262" s="79"/>
      <c r="CR262" s="79"/>
      <c r="CS262" s="79"/>
      <c r="CT262" s="79"/>
      <c r="CU262" s="79"/>
      <c r="CV262" s="79"/>
      <c r="CW262" s="79"/>
      <c r="CX262" s="79"/>
      <c r="CY262" s="79"/>
      <c r="CZ262" s="79"/>
      <c r="DA262" s="79"/>
      <c r="DB262" s="79"/>
      <c r="DC262" s="79"/>
      <c r="DD262" s="79"/>
      <c r="DE262" s="79"/>
      <c r="DF262" s="79"/>
      <c r="DG262" s="79"/>
      <c r="DH262" s="79"/>
      <c r="DI262" s="79"/>
      <c r="DJ262" s="79"/>
      <c r="DK262" s="79"/>
      <c r="DL262" s="79"/>
      <c r="DM262" s="79"/>
      <c r="DN262" s="79"/>
      <c r="DO262" s="79"/>
      <c r="DP262" s="79"/>
      <c r="DQ262" s="79"/>
      <c r="DR262" s="79"/>
      <c r="DS262" s="79"/>
      <c r="DT262" s="79"/>
      <c r="DU262" s="79"/>
      <c r="DV262" s="79"/>
      <c r="DW262" s="79"/>
      <c r="DX262" s="79"/>
      <c r="DY262" s="79"/>
      <c r="DZ262" s="79"/>
      <c r="EA262" s="79"/>
      <c r="EB262" s="79"/>
      <c r="EC262" s="79"/>
      <c r="ED262" s="79"/>
      <c r="EG262" s="214"/>
      <c r="ER262" s="81"/>
    </row>
    <row r="263" spans="1:148" ht="7.5" hidden="1" customHeight="1">
      <c r="E263" s="82"/>
      <c r="F263" s="82"/>
      <c r="G263" s="82"/>
      <c r="H263" s="82"/>
      <c r="I263" s="82"/>
      <c r="J263" s="83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3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3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3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3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3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3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3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3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2"/>
      <c r="DV263" s="82"/>
      <c r="DW263" s="83"/>
      <c r="DX263" s="82"/>
      <c r="DY263" s="82"/>
      <c r="DZ263" s="82"/>
      <c r="EA263" s="82"/>
      <c r="EB263" s="82"/>
      <c r="EC263" s="82"/>
      <c r="ED263" s="82"/>
    </row>
    <row r="264" spans="1:148" ht="15.75" hidden="1">
      <c r="A264" s="17" t="str">
        <f>'Avoided Cost Case'!A264</f>
        <v>Adjustments to Load</v>
      </c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  <c r="DP264" s="82"/>
      <c r="DQ264" s="82"/>
      <c r="DR264" s="82"/>
      <c r="DS264" s="82"/>
      <c r="DT264" s="82"/>
      <c r="DU264" s="82"/>
      <c r="DV264" s="82"/>
      <c r="DW264" s="82"/>
      <c r="DX264" s="82"/>
      <c r="DY264" s="82"/>
      <c r="DZ264" s="82"/>
      <c r="EA264" s="82"/>
      <c r="EB264" s="82"/>
      <c r="EC264" s="82"/>
      <c r="ED264" s="82"/>
      <c r="EM264" s="97"/>
    </row>
    <row r="265" spans="1:148" hidden="1">
      <c r="C265" s="28" t="str">
        <f>'Avoided Cost Case'!C265</f>
        <v>Station Service</v>
      </c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30"/>
      <c r="EP265" s="87"/>
      <c r="ER265" s="31" t="str">
        <f>'Avoided Cost Case'!ER265</f>
        <v xml:space="preserve"> - </v>
      </c>
    </row>
    <row r="266" spans="1:148" hidden="1">
      <c r="C266" s="28" t="str">
        <f>'Avoided Cost Case'!C266</f>
        <v>MagCorp Curtailment p229846</v>
      </c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30"/>
      <c r="EP266" s="87"/>
      <c r="ER266" s="31" t="str">
        <f>'Avoided Cost Case'!ER266</f>
        <v xml:space="preserve"> - </v>
      </c>
    </row>
    <row r="267" spans="1:148" ht="15" hidden="1">
      <c r="C267" s="28" t="str">
        <f>'Avoided Cost Case'!C267</f>
        <v>Monsanto Curtailment p145258</v>
      </c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0"/>
      <c r="EP267" s="87"/>
      <c r="ER267" s="31" t="str">
        <f>'Avoided Cost Case'!ER267</f>
        <v xml:space="preserve"> - </v>
      </c>
    </row>
    <row r="268" spans="1:148" s="26" customFormat="1" hidden="1">
      <c r="A268" s="9"/>
      <c r="C268" s="84"/>
      <c r="D268" s="22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  <c r="CR268" s="85"/>
      <c r="CS268" s="85"/>
      <c r="CT268" s="85"/>
      <c r="CU268" s="85"/>
      <c r="CV268" s="85"/>
      <c r="CW268" s="85"/>
      <c r="CX268" s="85"/>
      <c r="CY268" s="85"/>
      <c r="CZ268" s="85"/>
      <c r="DA268" s="85"/>
      <c r="DB268" s="85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85"/>
      <c r="DP268" s="85"/>
      <c r="DQ268" s="85"/>
      <c r="DR268" s="85"/>
      <c r="DS268" s="85"/>
      <c r="DT268" s="85"/>
      <c r="DU268" s="85"/>
      <c r="DV268" s="85"/>
      <c r="DW268" s="85"/>
      <c r="DX268" s="85"/>
      <c r="DY268" s="85"/>
      <c r="DZ268" s="85"/>
      <c r="EA268" s="85"/>
      <c r="EB268" s="85"/>
      <c r="EC268" s="85"/>
      <c r="ED268" s="85"/>
      <c r="EE268" s="86"/>
      <c r="EF268" s="57"/>
      <c r="EG268" s="8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</row>
    <row r="269" spans="1:148" hidden="1">
      <c r="B269" s="22" t="str">
        <f>'Avoided Cost Case'!B269</f>
        <v>Total Adjustments to Load</v>
      </c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30"/>
      <c r="EP269" s="87"/>
    </row>
    <row r="270" spans="1:148" hidden="1"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30"/>
      <c r="EP270" s="87"/>
    </row>
    <row r="271" spans="1:148" ht="15" hidden="1">
      <c r="C271" s="23" t="str">
        <f>'Avoided Cost Case'!C271</f>
        <v>System Load</v>
      </c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0"/>
    </row>
    <row r="272" spans="1:148" ht="15.75" hidden="1">
      <c r="A272" s="17" t="str">
        <f>'Avoided Cost Case'!A272</f>
        <v>Net System Load</v>
      </c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30"/>
      <c r="EM272" s="97"/>
    </row>
    <row r="273" spans="1:148" hidden="1"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30"/>
    </row>
    <row r="274" spans="1:148" ht="15.75" hidden="1">
      <c r="A274" s="17" t="str">
        <f>'Avoided Cost Case'!A274</f>
        <v>Special Sales For Resale</v>
      </c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</row>
    <row r="275" spans="1:148" hidden="1">
      <c r="B275" s="22" t="str">
        <f>'Avoided Cost Case'!B275</f>
        <v>Long Term Firm Sales</v>
      </c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30"/>
      <c r="EH275" s="8"/>
      <c r="EP275" s="87"/>
    </row>
    <row r="276" spans="1:148" hidden="1">
      <c r="C276" s="28" t="str">
        <f>'Avoided Cost Case'!C276</f>
        <v>Black Hills s27013/s28160</v>
      </c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30"/>
      <c r="EP276" s="87"/>
      <c r="ER276" s="31" t="str">
        <f>'Avoided Cost Case'!ER276</f>
        <v xml:space="preserve"> - </v>
      </c>
    </row>
    <row r="277" spans="1:148" hidden="1">
      <c r="C277" s="28" t="str">
        <f>'Avoided Cost Case'!C277</f>
        <v>BPA Wind s42818</v>
      </c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30"/>
      <c r="EP277" s="87"/>
      <c r="ER277" s="31" t="str">
        <f>'Avoided Cost Case'!ER277</f>
        <v xml:space="preserve"> - </v>
      </c>
    </row>
    <row r="278" spans="1:148" hidden="1">
      <c r="C278" s="28" t="str">
        <f>'Avoided Cost Case'!C278</f>
        <v>East Area Sales (WCA Sale)</v>
      </c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30"/>
      <c r="EP278" s="87"/>
      <c r="ER278" s="31" t="str">
        <f>'Avoided Cost Case'!ER278</f>
        <v>Hide Row</v>
      </c>
    </row>
    <row r="279" spans="1:148" hidden="1">
      <c r="C279" s="28" t="str">
        <f>'Avoided Cost Case'!C279</f>
        <v>Hurricane Sale s393046</v>
      </c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30"/>
      <c r="EP279" s="87"/>
      <c r="ER279" s="31" t="str">
        <f>'Avoided Cost Case'!ER279</f>
        <v xml:space="preserve"> - </v>
      </c>
    </row>
    <row r="280" spans="1:148" hidden="1">
      <c r="C280" s="28" t="str">
        <f>'Avoided Cost Case'!C280</f>
        <v>LADWP (IPP Layoff)</v>
      </c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30"/>
      <c r="EP280" s="87"/>
      <c r="ER280" s="31" t="str">
        <f>'Avoided Cost Case'!ER280</f>
        <v xml:space="preserve"> - </v>
      </c>
    </row>
    <row r="281" spans="1:148" hidden="1">
      <c r="C281" s="28" t="str">
        <f>'Avoided Cost Case'!C281</f>
        <v>Shell Sale 2013-2014</v>
      </c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30"/>
      <c r="EP281" s="87"/>
      <c r="ER281" s="31" t="str">
        <f>'Avoided Cost Case'!ER280</f>
        <v xml:space="preserve"> - </v>
      </c>
    </row>
    <row r="282" spans="1:148" hidden="1">
      <c r="C282" s="28" t="str">
        <f>'Avoided Cost Case'!C282</f>
        <v>SMUD s24296</v>
      </c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30"/>
      <c r="EP282" s="87"/>
      <c r="ER282" s="31" t="str">
        <f>'Avoided Cost Case'!ER282</f>
        <v>Hide Row</v>
      </c>
    </row>
    <row r="283" spans="1:148" ht="15" hidden="1">
      <c r="C283" s="28" t="str">
        <f>'Avoided Cost Case'!C283</f>
        <v>UMPA II s45631</v>
      </c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0"/>
      <c r="EP283" s="87"/>
      <c r="ER283" s="31" t="str">
        <f>'Avoided Cost Case'!ER283</f>
        <v xml:space="preserve"> - </v>
      </c>
    </row>
    <row r="284" spans="1:148" s="43" customFormat="1" hidden="1">
      <c r="A284" s="42"/>
      <c r="C284" s="35"/>
      <c r="D284" s="22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4"/>
      <c r="EF284" s="58"/>
      <c r="EG284" s="87"/>
      <c r="EH284" s="58"/>
      <c r="EI284" s="58"/>
      <c r="EJ284" s="58"/>
      <c r="EK284" s="58"/>
      <c r="EL284" s="58"/>
      <c r="EM284" s="58"/>
      <c r="EN284" s="58"/>
      <c r="EO284" s="58"/>
      <c r="EP284" s="87"/>
      <c r="EQ284" s="45"/>
      <c r="ER284" s="47"/>
    </row>
    <row r="285" spans="1:148" hidden="1">
      <c r="B285" s="22" t="str">
        <f>'Avoided Cost Case'!B285</f>
        <v>Total Long Term Firm Sales</v>
      </c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30"/>
      <c r="EP285" s="87"/>
    </row>
    <row r="286" spans="1:148" hidden="1"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30"/>
      <c r="EP286" s="87"/>
    </row>
    <row r="287" spans="1:148" hidden="1">
      <c r="B287" s="22" t="str">
        <f>'Avoided Cost Case'!B287</f>
        <v>Short Term Firm Sales</v>
      </c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30"/>
      <c r="EH287" s="8"/>
      <c r="EJ287" s="87"/>
    </row>
    <row r="288" spans="1:148" hidden="1">
      <c r="C288" s="28" t="str">
        <f>'Avoided Cost Case'!C288</f>
        <v>COB</v>
      </c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30"/>
      <c r="EJ288" s="87"/>
      <c r="EL288" s="87"/>
      <c r="EM288" s="87"/>
      <c r="ER288" s="31" t="str">
        <f>'Avoided Cost Case'!ER288</f>
        <v>Hide Row</v>
      </c>
    </row>
    <row r="289" spans="1:148" hidden="1">
      <c r="C289" s="28" t="str">
        <f>'Avoided Cost Case'!C289</f>
        <v>Four Corners</v>
      </c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30"/>
      <c r="ER289" s="31" t="str">
        <f>'Avoided Cost Case'!ER289</f>
        <v>Hide Row</v>
      </c>
    </row>
    <row r="290" spans="1:148" hidden="1">
      <c r="C290" s="28" t="str">
        <f>'Avoided Cost Case'!C290</f>
        <v>Mid Columbia</v>
      </c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30"/>
      <c r="EL290" s="87"/>
      <c r="ER290" s="31" t="str">
        <f>'Avoided Cost Case'!ER290</f>
        <v xml:space="preserve"> - </v>
      </c>
    </row>
    <row r="291" spans="1:148" hidden="1">
      <c r="C291" s="28" t="str">
        <f>'Avoided Cost Case'!C291</f>
        <v>Mona</v>
      </c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30"/>
      <c r="EJ291" s="87"/>
      <c r="EK291" s="87"/>
      <c r="EL291" s="87"/>
      <c r="EM291" s="87"/>
      <c r="ER291" s="31" t="str">
        <f>'Avoided Cost Case'!ER291</f>
        <v>Hide Row</v>
      </c>
    </row>
    <row r="292" spans="1:148" hidden="1">
      <c r="C292" s="28" t="str">
        <f>'Avoided Cost Case'!C292</f>
        <v>Palo Verde</v>
      </c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30"/>
      <c r="ER292" s="31" t="str">
        <f>'Avoided Cost Case'!ER292</f>
        <v xml:space="preserve"> - </v>
      </c>
    </row>
    <row r="293" spans="1:148" hidden="1">
      <c r="C293" s="28" t="str">
        <f>'Avoided Cost Case'!C293</f>
        <v>SP15</v>
      </c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30"/>
      <c r="EJ293" s="87"/>
      <c r="EL293" s="87"/>
      <c r="EM293" s="87"/>
      <c r="ER293" s="31" t="str">
        <f>'Avoided Cost Case'!ER293</f>
        <v>Hide Row</v>
      </c>
    </row>
    <row r="294" spans="1:148" s="43" customFormat="1" ht="15" hidden="1">
      <c r="A294" s="42"/>
      <c r="C294" s="28" t="str">
        <f>'Avoided Cost Case'!C294</f>
        <v>STF Index Trades</v>
      </c>
      <c r="D294" s="2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44"/>
      <c r="EF294" s="58"/>
      <c r="EG294" s="87"/>
      <c r="EH294" s="58"/>
      <c r="EI294" s="58"/>
      <c r="EJ294" s="87"/>
      <c r="EK294" s="45"/>
      <c r="EL294" s="87"/>
      <c r="EM294" s="87"/>
      <c r="EN294" s="45"/>
      <c r="EO294" s="45"/>
      <c r="EP294" s="45"/>
      <c r="EQ294" s="45"/>
      <c r="ER294" s="47"/>
    </row>
    <row r="295" spans="1:148" s="43" customFormat="1" hidden="1">
      <c r="A295" s="42"/>
      <c r="C295" s="23"/>
      <c r="D295" s="22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4"/>
      <c r="EF295" s="45"/>
      <c r="EG295" s="87"/>
      <c r="EH295" s="58"/>
      <c r="EI295" s="58"/>
      <c r="EJ295" s="58"/>
      <c r="EK295" s="58"/>
      <c r="EL295" s="58"/>
      <c r="EM295" s="58"/>
      <c r="EN295" s="58"/>
      <c r="EO295" s="58"/>
      <c r="EP295" s="87"/>
      <c r="EQ295" s="45"/>
      <c r="ER295" s="47"/>
    </row>
    <row r="296" spans="1:148" hidden="1">
      <c r="B296" s="22" t="str">
        <f>'Avoided Cost Case'!B296</f>
        <v>Total Short Term Firm Sales</v>
      </c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30"/>
      <c r="EP296" s="87"/>
    </row>
    <row r="297" spans="1:148" hidden="1"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30"/>
      <c r="EP297" s="87"/>
    </row>
    <row r="298" spans="1:148">
      <c r="B298" s="22" t="str">
        <f>'Avoided Cost Case'!B298</f>
        <v>System Balancing Sales</v>
      </c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30"/>
      <c r="EH298" s="8"/>
      <c r="EP298" s="87"/>
    </row>
    <row r="299" spans="1:148">
      <c r="C299" s="28" t="str">
        <f>'Avoided Cost Case'!C299</f>
        <v>COB</v>
      </c>
      <c r="E299" s="29">
        <v>692748.83799999999</v>
      </c>
      <c r="F299" s="29">
        <v>71476.733999999997</v>
      </c>
      <c r="G299" s="29">
        <v>56043</v>
      </c>
      <c r="H299" s="29">
        <v>49881.85</v>
      </c>
      <c r="I299" s="29">
        <v>51539</v>
      </c>
      <c r="J299" s="29">
        <v>48117.953000000001</v>
      </c>
      <c r="K299" s="29">
        <v>54159.546999999999</v>
      </c>
      <c r="L299" s="29">
        <v>62748.36</v>
      </c>
      <c r="M299" s="29">
        <v>74264.97</v>
      </c>
      <c r="N299" s="29">
        <v>64824.093999999997</v>
      </c>
      <c r="O299" s="29">
        <v>37536</v>
      </c>
      <c r="P299" s="29">
        <v>61041.56</v>
      </c>
      <c r="Q299" s="29">
        <v>61115.77</v>
      </c>
      <c r="R299" s="29">
        <v>700914.91499999992</v>
      </c>
      <c r="S299" s="29">
        <v>71728</v>
      </c>
      <c r="T299" s="29">
        <v>52509.96</v>
      </c>
      <c r="U299" s="29">
        <v>52817.523000000001</v>
      </c>
      <c r="V299" s="29">
        <v>52823.663999999997</v>
      </c>
      <c r="W299" s="29">
        <v>54748.855000000003</v>
      </c>
      <c r="X299" s="29">
        <v>59398.593999999997</v>
      </c>
      <c r="Y299" s="29">
        <v>62572.125</v>
      </c>
      <c r="Z299" s="29">
        <v>71593.009999999995</v>
      </c>
      <c r="AA299" s="29">
        <v>67438.19</v>
      </c>
      <c r="AB299" s="29">
        <v>37536</v>
      </c>
      <c r="AC299" s="29">
        <v>60359.56</v>
      </c>
      <c r="AD299" s="29">
        <v>57389.434000000001</v>
      </c>
      <c r="AE299" s="29">
        <v>686709.6</v>
      </c>
      <c r="AF299" s="29">
        <v>64654.05</v>
      </c>
      <c r="AG299" s="29">
        <v>51334.79</v>
      </c>
      <c r="AH299" s="29">
        <v>50717.983999999997</v>
      </c>
      <c r="AI299" s="29">
        <v>51663.417999999998</v>
      </c>
      <c r="AJ299" s="29">
        <v>54969.5</v>
      </c>
      <c r="AK299" s="29">
        <v>60264.277000000002</v>
      </c>
      <c r="AL299" s="29">
        <v>61032.362999999998</v>
      </c>
      <c r="AM299" s="29">
        <v>71434.31</v>
      </c>
      <c r="AN299" s="29">
        <v>66667.08</v>
      </c>
      <c r="AO299" s="29">
        <v>37872</v>
      </c>
      <c r="AP299" s="29">
        <v>59430.972999999998</v>
      </c>
      <c r="AQ299" s="29">
        <v>56668.855000000003</v>
      </c>
      <c r="AR299" s="29">
        <v>720363.31</v>
      </c>
      <c r="AS299" s="29">
        <v>65713.17</v>
      </c>
      <c r="AT299" s="29">
        <v>51557.105000000003</v>
      </c>
      <c r="AU299" s="29">
        <v>50450.453000000001</v>
      </c>
      <c r="AV299" s="29">
        <v>52330.574000000001</v>
      </c>
      <c r="AW299" s="29">
        <v>55757.862999999998</v>
      </c>
      <c r="AX299" s="29">
        <v>62409.112999999998</v>
      </c>
      <c r="AY299" s="29">
        <v>60873.023000000001</v>
      </c>
      <c r="AZ299" s="29">
        <v>71446.625</v>
      </c>
      <c r="BA299" s="29">
        <v>71686.570000000007</v>
      </c>
      <c r="BB299" s="29">
        <v>60624</v>
      </c>
      <c r="BC299" s="29">
        <v>59277.574000000001</v>
      </c>
      <c r="BD299" s="29">
        <v>58237.24</v>
      </c>
      <c r="BE299" s="29">
        <v>739593.88699999999</v>
      </c>
      <c r="BF299" s="29">
        <v>69962.664000000004</v>
      </c>
      <c r="BG299" s="29">
        <v>55287.574000000001</v>
      </c>
      <c r="BH299" s="29">
        <v>52981.64</v>
      </c>
      <c r="BI299" s="29">
        <v>52146</v>
      </c>
      <c r="BJ299" s="29">
        <v>56328</v>
      </c>
      <c r="BK299" s="29">
        <v>61617.21</v>
      </c>
      <c r="BL299" s="29">
        <v>64447.06</v>
      </c>
      <c r="BM299" s="29">
        <v>71369.08</v>
      </c>
      <c r="BN299" s="29">
        <v>72241.94</v>
      </c>
      <c r="BO299" s="29">
        <v>60572.476999999999</v>
      </c>
      <c r="BP299" s="29">
        <v>59697.991999999998</v>
      </c>
      <c r="BQ299" s="29">
        <v>62942.25</v>
      </c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30"/>
      <c r="EP299" s="87"/>
      <c r="ER299" s="31" t="str">
        <f>'Avoided Cost Case'!ER299</f>
        <v xml:space="preserve"> - </v>
      </c>
    </row>
    <row r="300" spans="1:148">
      <c r="C300" s="28" t="str">
        <f>'Avoided Cost Case'!C300</f>
        <v>Four Corners</v>
      </c>
      <c r="E300" s="29">
        <v>1830796.2799999998</v>
      </c>
      <c r="F300" s="29">
        <v>152651.98000000001</v>
      </c>
      <c r="G300" s="29">
        <v>149392.28</v>
      </c>
      <c r="H300" s="29">
        <v>161142.75</v>
      </c>
      <c r="I300" s="29">
        <v>144957</v>
      </c>
      <c r="J300" s="29">
        <v>96182.03</v>
      </c>
      <c r="K300" s="29">
        <v>106525.74</v>
      </c>
      <c r="L300" s="29">
        <v>161651.45000000001</v>
      </c>
      <c r="M300" s="29">
        <v>189667.38</v>
      </c>
      <c r="N300" s="29">
        <v>147646.44</v>
      </c>
      <c r="O300" s="29">
        <v>187092.27</v>
      </c>
      <c r="P300" s="29">
        <v>184893.19</v>
      </c>
      <c r="Q300" s="29">
        <v>148993.76999999999</v>
      </c>
      <c r="R300" s="29">
        <v>1928019.5</v>
      </c>
      <c r="S300" s="29">
        <v>155688.01999999999</v>
      </c>
      <c r="T300" s="29">
        <v>146304</v>
      </c>
      <c r="U300" s="29">
        <v>183036.11</v>
      </c>
      <c r="V300" s="29">
        <v>157992.34</v>
      </c>
      <c r="W300" s="29">
        <v>115341.67</v>
      </c>
      <c r="X300" s="29">
        <v>115904.17</v>
      </c>
      <c r="Y300" s="29">
        <v>157429.4</v>
      </c>
      <c r="Z300" s="29">
        <v>196549.6</v>
      </c>
      <c r="AA300" s="29">
        <v>180024.67</v>
      </c>
      <c r="AB300" s="29">
        <v>186645.9</v>
      </c>
      <c r="AC300" s="29">
        <v>184425.39</v>
      </c>
      <c r="AD300" s="29">
        <v>148678.23000000001</v>
      </c>
      <c r="AE300" s="29">
        <v>1828562.885</v>
      </c>
      <c r="AF300" s="29">
        <v>143037.4</v>
      </c>
      <c r="AG300" s="29">
        <v>143279.12</v>
      </c>
      <c r="AH300" s="29">
        <v>179713.88</v>
      </c>
      <c r="AI300" s="29">
        <v>145856.53</v>
      </c>
      <c r="AJ300" s="29">
        <v>106371.97</v>
      </c>
      <c r="AK300" s="29">
        <v>97402.945000000007</v>
      </c>
      <c r="AL300" s="29">
        <v>157406.75</v>
      </c>
      <c r="AM300" s="29">
        <v>195051.06</v>
      </c>
      <c r="AN300" s="29">
        <v>175238.31</v>
      </c>
      <c r="AO300" s="29">
        <v>177813.98</v>
      </c>
      <c r="AP300" s="29">
        <v>166449.67000000001</v>
      </c>
      <c r="AQ300" s="29">
        <v>140941.26999999999</v>
      </c>
      <c r="AR300" s="29">
        <v>1838254.4950000001</v>
      </c>
      <c r="AS300" s="29">
        <v>148826</v>
      </c>
      <c r="AT300" s="29">
        <v>141628.1</v>
      </c>
      <c r="AU300" s="29">
        <v>167865.05</v>
      </c>
      <c r="AV300" s="29">
        <v>148434.73000000001</v>
      </c>
      <c r="AW300" s="29">
        <v>111622.19500000001</v>
      </c>
      <c r="AX300" s="29">
        <v>105113.12</v>
      </c>
      <c r="AY300" s="29">
        <v>154737.53</v>
      </c>
      <c r="AZ300" s="29">
        <v>196104.92</v>
      </c>
      <c r="BA300" s="29">
        <v>181076.31</v>
      </c>
      <c r="BB300" s="29">
        <v>177921.9</v>
      </c>
      <c r="BC300" s="29">
        <v>165032.89000000001</v>
      </c>
      <c r="BD300" s="29">
        <v>139891.75</v>
      </c>
      <c r="BE300" s="29">
        <v>1898433.34</v>
      </c>
      <c r="BF300" s="29">
        <v>146829.53</v>
      </c>
      <c r="BG300" s="29">
        <v>150211.31</v>
      </c>
      <c r="BH300" s="29">
        <v>173620.69</v>
      </c>
      <c r="BI300" s="29">
        <v>158077.82999999999</v>
      </c>
      <c r="BJ300" s="29">
        <v>119586.62</v>
      </c>
      <c r="BK300" s="29">
        <v>118700.91</v>
      </c>
      <c r="BL300" s="29">
        <v>153888.25</v>
      </c>
      <c r="BM300" s="29">
        <v>197704.78</v>
      </c>
      <c r="BN300" s="29">
        <v>191551.19</v>
      </c>
      <c r="BO300" s="29">
        <v>179782.64</v>
      </c>
      <c r="BP300" s="29">
        <v>169684.12</v>
      </c>
      <c r="BQ300" s="29">
        <v>138795.47</v>
      </c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30"/>
      <c r="EP300" s="87"/>
      <c r="ER300" s="31" t="str">
        <f>'Avoided Cost Case'!ER300</f>
        <v xml:space="preserve"> - </v>
      </c>
    </row>
    <row r="301" spans="1:148">
      <c r="C301" s="28" t="str">
        <f>'Avoided Cost Case'!C301</f>
        <v>Mid Columbia</v>
      </c>
      <c r="E301" s="29">
        <v>1677763.8559999999</v>
      </c>
      <c r="F301" s="29">
        <v>291098.28000000003</v>
      </c>
      <c r="G301" s="29">
        <v>231986.78</v>
      </c>
      <c r="H301" s="29">
        <v>64235.25</v>
      </c>
      <c r="I301" s="29">
        <v>107890.72</v>
      </c>
      <c r="J301" s="29">
        <v>20886.021000000001</v>
      </c>
      <c r="K301" s="29">
        <v>27396.395</v>
      </c>
      <c r="L301" s="29">
        <v>54995.555</v>
      </c>
      <c r="M301" s="29">
        <v>236130.25</v>
      </c>
      <c r="N301" s="29">
        <v>304223.34000000003</v>
      </c>
      <c r="O301" s="29">
        <v>129462.234</v>
      </c>
      <c r="P301" s="29">
        <v>120557.086</v>
      </c>
      <c r="Q301" s="29">
        <v>88901.945000000007</v>
      </c>
      <c r="R301" s="29">
        <v>969545.12599999993</v>
      </c>
      <c r="S301" s="29">
        <v>99257.36</v>
      </c>
      <c r="T301" s="29">
        <v>57187.667999999998</v>
      </c>
      <c r="U301" s="29">
        <v>56217.733999999997</v>
      </c>
      <c r="V301" s="29">
        <v>75015.42</v>
      </c>
      <c r="W301" s="29">
        <v>25527.787</v>
      </c>
      <c r="X301" s="29">
        <v>21803.113000000001</v>
      </c>
      <c r="Y301" s="29">
        <v>26218.74</v>
      </c>
      <c r="Z301" s="29">
        <v>121004.12</v>
      </c>
      <c r="AA301" s="29">
        <v>129705.26</v>
      </c>
      <c r="AB301" s="29">
        <v>145153.60999999999</v>
      </c>
      <c r="AC301" s="29">
        <v>121575.08</v>
      </c>
      <c r="AD301" s="29">
        <v>90879.233999999997</v>
      </c>
      <c r="AE301" s="29">
        <v>838515.1889999999</v>
      </c>
      <c r="AF301" s="29">
        <v>47820.7</v>
      </c>
      <c r="AG301" s="29">
        <v>50371.777000000002</v>
      </c>
      <c r="AH301" s="29">
        <v>71898.804999999993</v>
      </c>
      <c r="AI301" s="29">
        <v>84193.983999999997</v>
      </c>
      <c r="AJ301" s="29">
        <v>29356.883000000002</v>
      </c>
      <c r="AK301" s="29">
        <v>35728.71</v>
      </c>
      <c r="AL301" s="29">
        <v>26433.396000000001</v>
      </c>
      <c r="AM301" s="29">
        <v>113554.59</v>
      </c>
      <c r="AN301" s="29">
        <v>95098.51</v>
      </c>
      <c r="AO301" s="29">
        <v>128156.15</v>
      </c>
      <c r="AP301" s="29">
        <v>98479.016000000003</v>
      </c>
      <c r="AQ301" s="29">
        <v>57422.667999999998</v>
      </c>
      <c r="AR301" s="29">
        <v>855578.34499999997</v>
      </c>
      <c r="AS301" s="29">
        <v>72492.12</v>
      </c>
      <c r="AT301" s="29">
        <v>45773.656000000003</v>
      </c>
      <c r="AU301" s="29">
        <v>75521.399999999994</v>
      </c>
      <c r="AV301" s="29">
        <v>75089.22</v>
      </c>
      <c r="AW301" s="29">
        <v>35569.5</v>
      </c>
      <c r="AX301" s="29">
        <v>35290.862999999998</v>
      </c>
      <c r="AY301" s="29">
        <v>21981.898000000001</v>
      </c>
      <c r="AZ301" s="29">
        <v>87952.41</v>
      </c>
      <c r="BA301" s="29">
        <v>110257.41</v>
      </c>
      <c r="BB301" s="29">
        <v>126259.234</v>
      </c>
      <c r="BC301" s="29">
        <v>98627.65</v>
      </c>
      <c r="BD301" s="29">
        <v>70762.983999999997</v>
      </c>
      <c r="BE301" s="29">
        <v>1016926.241</v>
      </c>
      <c r="BF301" s="29">
        <v>79297.63</v>
      </c>
      <c r="BG301" s="29">
        <v>90368.3</v>
      </c>
      <c r="BH301" s="29">
        <v>132666.79999999999</v>
      </c>
      <c r="BI301" s="29">
        <v>82628.054999999993</v>
      </c>
      <c r="BJ301" s="29">
        <v>53886.387000000002</v>
      </c>
      <c r="BK301" s="29">
        <v>41554.14</v>
      </c>
      <c r="BL301" s="29">
        <v>26164.974999999999</v>
      </c>
      <c r="BM301" s="29">
        <v>91052.233999999997</v>
      </c>
      <c r="BN301" s="29">
        <v>113076.76</v>
      </c>
      <c r="BO301" s="29">
        <v>127939.67</v>
      </c>
      <c r="BP301" s="29">
        <v>101794.66</v>
      </c>
      <c r="BQ301" s="29">
        <v>76496.63</v>
      </c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30"/>
      <c r="EJ301" s="87"/>
      <c r="EK301" s="87"/>
      <c r="EP301" s="87"/>
      <c r="ER301" s="31" t="str">
        <f>'Avoided Cost Case'!ER301</f>
        <v xml:space="preserve"> - </v>
      </c>
    </row>
    <row r="302" spans="1:148">
      <c r="C302" s="28" t="str">
        <f>'Avoided Cost Case'!C302</f>
        <v>Mona</v>
      </c>
      <c r="E302" s="29">
        <v>1425405.2139999997</v>
      </c>
      <c r="F302" s="29">
        <v>147479.19900000002</v>
      </c>
      <c r="G302" s="29">
        <v>99861.081999999995</v>
      </c>
      <c r="H302" s="29">
        <v>85451.244000000006</v>
      </c>
      <c r="I302" s="29">
        <v>93350.668000000005</v>
      </c>
      <c r="J302" s="29">
        <v>114428.016</v>
      </c>
      <c r="K302" s="29">
        <v>85321.116999999998</v>
      </c>
      <c r="L302" s="29">
        <v>78891.634999999995</v>
      </c>
      <c r="M302" s="29">
        <v>129228.29300000001</v>
      </c>
      <c r="N302" s="29">
        <v>201732.37</v>
      </c>
      <c r="O302" s="29">
        <v>109162</v>
      </c>
      <c r="P302" s="29">
        <v>156777.85999999999</v>
      </c>
      <c r="Q302" s="29">
        <v>123721.73000000001</v>
      </c>
      <c r="R302" s="29">
        <v>1449121.6240000001</v>
      </c>
      <c r="S302" s="29">
        <v>149844.03599999999</v>
      </c>
      <c r="T302" s="29">
        <v>99329.99</v>
      </c>
      <c r="U302" s="29">
        <v>93938.831999999995</v>
      </c>
      <c r="V302" s="29">
        <v>96438.378999999986</v>
      </c>
      <c r="W302" s="29">
        <v>120411.23</v>
      </c>
      <c r="X302" s="29">
        <v>89250.489999999991</v>
      </c>
      <c r="Y302" s="29">
        <v>83212.36</v>
      </c>
      <c r="Z302" s="29">
        <v>130751</v>
      </c>
      <c r="AA302" s="29">
        <v>195746.21000000002</v>
      </c>
      <c r="AB302" s="29">
        <v>108960.273</v>
      </c>
      <c r="AC302" s="29">
        <v>158111.68400000001</v>
      </c>
      <c r="AD302" s="29">
        <v>123127.14</v>
      </c>
      <c r="AE302" s="29">
        <v>1401208.9509999999</v>
      </c>
      <c r="AF302" s="29">
        <v>142880.52299999999</v>
      </c>
      <c r="AG302" s="29">
        <v>96807.021999999997</v>
      </c>
      <c r="AH302" s="29">
        <v>93402.86</v>
      </c>
      <c r="AI302" s="29">
        <v>88333.562000000005</v>
      </c>
      <c r="AJ302" s="29">
        <v>117043.37</v>
      </c>
      <c r="AK302" s="29">
        <v>84285.56</v>
      </c>
      <c r="AL302" s="29">
        <v>83366.527000000002</v>
      </c>
      <c r="AM302" s="29">
        <v>130824</v>
      </c>
      <c r="AN302" s="29">
        <v>199266.74</v>
      </c>
      <c r="AO302" s="29">
        <v>106437.508</v>
      </c>
      <c r="AP302" s="29">
        <v>142386.15399999998</v>
      </c>
      <c r="AQ302" s="29">
        <v>116175.125</v>
      </c>
      <c r="AR302" s="29">
        <v>1414294.709</v>
      </c>
      <c r="AS302" s="29">
        <v>145609.87099999998</v>
      </c>
      <c r="AT302" s="29">
        <v>95883.107000000004</v>
      </c>
      <c r="AU302" s="29">
        <v>86664.120999999999</v>
      </c>
      <c r="AV302" s="29">
        <v>90863.875</v>
      </c>
      <c r="AW302" s="29">
        <v>119428.36200000001</v>
      </c>
      <c r="AX302" s="29">
        <v>84815.683999999994</v>
      </c>
      <c r="AY302" s="29">
        <v>81827.86</v>
      </c>
      <c r="AZ302" s="29">
        <v>130824</v>
      </c>
      <c r="BA302" s="29">
        <v>203926.266</v>
      </c>
      <c r="BB302" s="29">
        <v>113289.787</v>
      </c>
      <c r="BC302" s="29">
        <v>146709.51</v>
      </c>
      <c r="BD302" s="29">
        <v>114452.266</v>
      </c>
      <c r="BE302" s="29">
        <v>1442688.477</v>
      </c>
      <c r="BF302" s="29">
        <v>145553.60999999999</v>
      </c>
      <c r="BG302" s="29">
        <v>102261.412</v>
      </c>
      <c r="BH302" s="29">
        <v>91198.173999999999</v>
      </c>
      <c r="BI302" s="29">
        <v>96133.016999999993</v>
      </c>
      <c r="BJ302" s="29">
        <v>121758.73000000001</v>
      </c>
      <c r="BK302" s="29">
        <v>86321.735000000001</v>
      </c>
      <c r="BL302" s="29">
        <v>81873.917000000001</v>
      </c>
      <c r="BM302" s="29">
        <v>131777</v>
      </c>
      <c r="BN302" s="29">
        <v>204583.44</v>
      </c>
      <c r="BO302" s="29">
        <v>113640.992</v>
      </c>
      <c r="BP302" s="29">
        <v>151783.54</v>
      </c>
      <c r="BQ302" s="29">
        <v>115802.91</v>
      </c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30"/>
      <c r="EJ302" s="87"/>
      <c r="EK302" s="87"/>
      <c r="EP302" s="87"/>
      <c r="ER302" s="31" t="str">
        <f>'Avoided Cost Case'!ER302</f>
        <v xml:space="preserve"> - </v>
      </c>
    </row>
    <row r="303" spans="1:148">
      <c r="C303" s="28" t="str">
        <f>'Avoided Cost Case'!C303</f>
        <v>Palo Verde</v>
      </c>
      <c r="E303" s="29">
        <v>3548130.0300000003</v>
      </c>
      <c r="F303" s="29">
        <v>193292.45</v>
      </c>
      <c r="G303" s="29">
        <v>171886.7</v>
      </c>
      <c r="H303" s="29">
        <v>178924.81</v>
      </c>
      <c r="I303" s="29">
        <v>288493.78000000003</v>
      </c>
      <c r="J303" s="29">
        <v>304449.09999999998</v>
      </c>
      <c r="K303" s="29">
        <v>316273.78000000003</v>
      </c>
      <c r="L303" s="29">
        <v>314435.46999999997</v>
      </c>
      <c r="M303" s="29">
        <v>320423.06</v>
      </c>
      <c r="N303" s="29">
        <v>340140.72</v>
      </c>
      <c r="O303" s="29">
        <v>378057.03</v>
      </c>
      <c r="P303" s="29">
        <v>366720.38</v>
      </c>
      <c r="Q303" s="29">
        <v>375032.75</v>
      </c>
      <c r="R303" s="29">
        <v>4210523.49</v>
      </c>
      <c r="S303" s="29">
        <v>377888.56</v>
      </c>
      <c r="T303" s="29">
        <v>343120.9</v>
      </c>
      <c r="U303" s="29">
        <v>379599.8</v>
      </c>
      <c r="V303" s="29">
        <v>339278.2</v>
      </c>
      <c r="W303" s="29">
        <v>303996.53000000003</v>
      </c>
      <c r="X303" s="29">
        <v>322988.94</v>
      </c>
      <c r="Y303" s="29">
        <v>350170.2</v>
      </c>
      <c r="Z303" s="29">
        <v>335402.44</v>
      </c>
      <c r="AA303" s="29">
        <v>340087.16</v>
      </c>
      <c r="AB303" s="29">
        <v>377524.2</v>
      </c>
      <c r="AC303" s="29">
        <v>366102.72</v>
      </c>
      <c r="AD303" s="29">
        <v>374363.84</v>
      </c>
      <c r="AE303" s="29">
        <v>4140609.4</v>
      </c>
      <c r="AF303" s="29">
        <v>367969.47</v>
      </c>
      <c r="AG303" s="29">
        <v>340559.2</v>
      </c>
      <c r="AH303" s="29">
        <v>364718.16</v>
      </c>
      <c r="AI303" s="29">
        <v>328126.06</v>
      </c>
      <c r="AJ303" s="29">
        <v>322428.03000000003</v>
      </c>
      <c r="AK303" s="29">
        <v>299542.8</v>
      </c>
      <c r="AL303" s="29">
        <v>331678.94</v>
      </c>
      <c r="AM303" s="29">
        <v>334623</v>
      </c>
      <c r="AN303" s="29">
        <v>347089.94</v>
      </c>
      <c r="AO303" s="29">
        <v>376878.44</v>
      </c>
      <c r="AP303" s="29">
        <v>359127.06</v>
      </c>
      <c r="AQ303" s="29">
        <v>367868.3</v>
      </c>
      <c r="AR303" s="29">
        <v>4155909.03</v>
      </c>
      <c r="AS303" s="29">
        <v>373549.97</v>
      </c>
      <c r="AT303" s="29">
        <v>338997.53</v>
      </c>
      <c r="AU303" s="29">
        <v>359570.97</v>
      </c>
      <c r="AV303" s="29">
        <v>331335.09999999998</v>
      </c>
      <c r="AW303" s="29">
        <v>321796.75</v>
      </c>
      <c r="AX303" s="29">
        <v>298500.25</v>
      </c>
      <c r="AY303" s="29">
        <v>343743.06</v>
      </c>
      <c r="AZ303" s="29">
        <v>337444.34</v>
      </c>
      <c r="BA303" s="29">
        <v>349558.28</v>
      </c>
      <c r="BB303" s="29">
        <v>376348.34</v>
      </c>
      <c r="BC303" s="29">
        <v>357119.34</v>
      </c>
      <c r="BD303" s="29">
        <v>367945.1</v>
      </c>
      <c r="BE303" s="29">
        <v>4208289.8199999994</v>
      </c>
      <c r="BF303" s="29">
        <v>372504.84</v>
      </c>
      <c r="BG303" s="29">
        <v>355375.16</v>
      </c>
      <c r="BH303" s="29">
        <v>372513.97</v>
      </c>
      <c r="BI303" s="29">
        <v>337102.16</v>
      </c>
      <c r="BJ303" s="29">
        <v>315968.2</v>
      </c>
      <c r="BK303" s="29">
        <v>309850.25</v>
      </c>
      <c r="BL303" s="29">
        <v>355124.56</v>
      </c>
      <c r="BM303" s="29">
        <v>337403.84</v>
      </c>
      <c r="BN303" s="29">
        <v>349198.5</v>
      </c>
      <c r="BO303" s="29">
        <v>376338</v>
      </c>
      <c r="BP303" s="29">
        <v>358953.72</v>
      </c>
      <c r="BQ303" s="29">
        <v>367956.62</v>
      </c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30"/>
      <c r="EJ303" s="87"/>
      <c r="EK303" s="87"/>
      <c r="EP303" s="87"/>
      <c r="ER303" s="31" t="str">
        <f>'Avoided Cost Case'!ER303</f>
        <v xml:space="preserve"> - </v>
      </c>
    </row>
    <row r="304" spans="1:148" hidden="1">
      <c r="C304" s="28" t="str">
        <f>'Avoided Cost Case'!C304</f>
        <v>SP15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0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  <c r="AR304" s="29">
        <v>0</v>
      </c>
      <c r="AS304" s="29">
        <v>0</v>
      </c>
      <c r="AT304" s="29">
        <v>0</v>
      </c>
      <c r="AU304" s="29">
        <v>0</v>
      </c>
      <c r="AV304" s="29">
        <v>0</v>
      </c>
      <c r="AW304" s="29">
        <v>0</v>
      </c>
      <c r="AX304" s="29">
        <v>0</v>
      </c>
      <c r="AY304" s="29">
        <v>0</v>
      </c>
      <c r="AZ304" s="29">
        <v>0</v>
      </c>
      <c r="BA304" s="29">
        <v>0</v>
      </c>
      <c r="BB304" s="29">
        <v>0</v>
      </c>
      <c r="BC304" s="29">
        <v>0</v>
      </c>
      <c r="BD304" s="29">
        <v>0</v>
      </c>
      <c r="BE304" s="29">
        <v>0</v>
      </c>
      <c r="BF304" s="29">
        <v>0</v>
      </c>
      <c r="BG304" s="29">
        <v>0</v>
      </c>
      <c r="BH304" s="29">
        <v>0</v>
      </c>
      <c r="BI304" s="29">
        <v>0</v>
      </c>
      <c r="BJ304" s="29">
        <v>0</v>
      </c>
      <c r="BK304" s="29">
        <v>0</v>
      </c>
      <c r="BL304" s="29">
        <v>0</v>
      </c>
      <c r="BM304" s="29">
        <v>0</v>
      </c>
      <c r="BN304" s="29">
        <v>0</v>
      </c>
      <c r="BO304" s="29">
        <v>0</v>
      </c>
      <c r="BP304" s="29">
        <v>0</v>
      </c>
      <c r="BQ304" s="29">
        <v>0</v>
      </c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30"/>
      <c r="EJ304" s="87"/>
      <c r="EK304" s="87"/>
      <c r="EP304" s="87"/>
      <c r="ER304" s="31" t="str">
        <f>'Avoided Cost Case'!ER304</f>
        <v>Hide Row</v>
      </c>
    </row>
    <row r="305" spans="1:148" ht="15" hidden="1">
      <c r="C305" s="23" t="str">
        <f>'Avoided Cost Case'!C305</f>
        <v>Trapped Energy</v>
      </c>
      <c r="E305" s="32">
        <v>86362.391383999988</v>
      </c>
      <c r="F305" s="32">
        <v>2525.4286999999999</v>
      </c>
      <c r="G305" s="32">
        <v>212.29974000000001</v>
      </c>
      <c r="H305" s="32">
        <v>1182.6469999999999</v>
      </c>
      <c r="I305" s="32">
        <v>211.38416000000001</v>
      </c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0"/>
      <c r="EM305" s="97"/>
      <c r="EP305" s="87"/>
    </row>
    <row r="306" spans="1:148" hidden="1"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30"/>
      <c r="EI306" s="255"/>
      <c r="EJ306" s="255"/>
      <c r="EK306" s="255"/>
      <c r="EL306" s="255"/>
      <c r="EM306" s="255"/>
      <c r="EN306" s="255"/>
      <c r="EP306" s="87"/>
    </row>
    <row r="307" spans="1:148" hidden="1">
      <c r="B307" s="22" t="str">
        <f>'Avoided Cost Case'!B307</f>
        <v>Total System Balancing Sales</v>
      </c>
      <c r="E307" s="40">
        <v>9261206.6093840003</v>
      </c>
      <c r="F307" s="40">
        <v>858524.0717000002</v>
      </c>
      <c r="G307" s="40">
        <v>709382.14173999999</v>
      </c>
      <c r="H307" s="40">
        <v>540818.55099999998</v>
      </c>
      <c r="I307" s="40">
        <v>686442.55216000008</v>
      </c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30"/>
      <c r="EI307" s="255"/>
      <c r="EJ307" s="255"/>
      <c r="EK307" s="255"/>
      <c r="EL307" s="255"/>
      <c r="EM307" s="255"/>
      <c r="EN307" s="255"/>
      <c r="EP307" s="87"/>
    </row>
    <row r="308" spans="1:148"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30"/>
      <c r="EI308" s="260"/>
      <c r="EJ308" s="255"/>
      <c r="EK308" s="255"/>
      <c r="EL308" s="255"/>
      <c r="EM308" s="255"/>
      <c r="EN308" s="255"/>
      <c r="EP308" s="87"/>
    </row>
    <row r="309" spans="1:148" ht="15.75" hidden="1">
      <c r="A309" s="17" t="str">
        <f>'Avoided Cost Case'!A309</f>
        <v>Total Special Sales For Resale</v>
      </c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30"/>
      <c r="EI309" s="255"/>
      <c r="EJ309" s="255"/>
      <c r="EK309" s="255"/>
      <c r="EL309" s="255"/>
      <c r="EM309" s="255"/>
      <c r="EN309" s="255"/>
      <c r="EP309" s="87"/>
    </row>
    <row r="310" spans="1:148" hidden="1"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0"/>
      <c r="CE310" s="70"/>
      <c r="CF310" s="70"/>
      <c r="CG310" s="70"/>
      <c r="CH310" s="70"/>
      <c r="CI310" s="70"/>
      <c r="CJ310" s="70"/>
      <c r="CK310" s="70"/>
      <c r="CL310" s="70"/>
      <c r="CM310" s="70"/>
      <c r="CN310" s="70"/>
      <c r="CO310" s="70"/>
      <c r="CP310" s="70"/>
      <c r="CQ310" s="70"/>
      <c r="CR310" s="70"/>
      <c r="CS310" s="70"/>
      <c r="CT310" s="70"/>
      <c r="CU310" s="70"/>
      <c r="CV310" s="70"/>
      <c r="CW310" s="70"/>
      <c r="CX310" s="70"/>
      <c r="CY310" s="70"/>
      <c r="CZ310" s="70"/>
      <c r="DA310" s="70"/>
      <c r="DB310" s="70"/>
      <c r="DC310" s="70"/>
      <c r="DD310" s="70"/>
      <c r="DE310" s="70"/>
      <c r="DF310" s="70"/>
      <c r="DG310" s="70"/>
      <c r="DH310" s="70"/>
      <c r="DI310" s="70"/>
      <c r="DJ310" s="70"/>
      <c r="DK310" s="70"/>
      <c r="DL310" s="70"/>
      <c r="DM310" s="70"/>
      <c r="DN310" s="70"/>
      <c r="DO310" s="70"/>
      <c r="DP310" s="70"/>
      <c r="DQ310" s="70"/>
      <c r="DR310" s="70"/>
      <c r="DS310" s="70"/>
      <c r="DT310" s="70"/>
      <c r="DU310" s="70"/>
      <c r="DV310" s="70"/>
      <c r="DW310" s="70"/>
      <c r="DX310" s="70"/>
      <c r="DY310" s="70"/>
      <c r="DZ310" s="70"/>
      <c r="EA310" s="70"/>
      <c r="EB310" s="70"/>
      <c r="EC310" s="70"/>
      <c r="ED310" s="70"/>
      <c r="EI310" s="255"/>
      <c r="EJ310" s="255"/>
      <c r="EK310" s="255"/>
      <c r="EL310" s="255"/>
      <c r="EM310" s="255"/>
      <c r="EN310" s="255"/>
      <c r="EP310" s="87"/>
    </row>
    <row r="311" spans="1:148" ht="15.75" hidden="1">
      <c r="A311" s="17" t="str">
        <f>'Avoided Cost Case'!A311</f>
        <v>Total Requirements</v>
      </c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30"/>
      <c r="EI311" s="255"/>
      <c r="EJ311" s="255"/>
      <c r="EK311" s="255"/>
      <c r="EL311" s="255"/>
      <c r="EM311" s="255"/>
      <c r="EN311" s="255"/>
      <c r="EO311" s="255"/>
      <c r="EP311" s="87"/>
    </row>
    <row r="312" spans="1:148" hidden="1"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0"/>
      <c r="CL312" s="70"/>
      <c r="CM312" s="70"/>
      <c r="CN312" s="70"/>
      <c r="CO312" s="70"/>
      <c r="CP312" s="70"/>
      <c r="CQ312" s="70"/>
      <c r="CR312" s="70"/>
      <c r="CS312" s="70"/>
      <c r="CT312" s="70"/>
      <c r="CU312" s="70"/>
      <c r="CV312" s="70"/>
      <c r="CW312" s="70"/>
      <c r="CX312" s="70"/>
      <c r="CY312" s="70"/>
      <c r="CZ312" s="70"/>
      <c r="DA312" s="70"/>
      <c r="DB312" s="70"/>
      <c r="DC312" s="70"/>
      <c r="DD312" s="70"/>
      <c r="DE312" s="70"/>
      <c r="DF312" s="70"/>
      <c r="DG312" s="70"/>
      <c r="DH312" s="70"/>
      <c r="DI312" s="70"/>
      <c r="DJ312" s="70"/>
      <c r="DK312" s="70"/>
      <c r="DL312" s="70"/>
      <c r="DM312" s="70"/>
      <c r="DN312" s="70"/>
      <c r="DO312" s="70"/>
      <c r="DP312" s="70"/>
      <c r="DQ312" s="70"/>
      <c r="DR312" s="70"/>
      <c r="DS312" s="70"/>
      <c r="DT312" s="70"/>
      <c r="DU312" s="70"/>
      <c r="DV312" s="70"/>
      <c r="DW312" s="70"/>
      <c r="DX312" s="70"/>
      <c r="DY312" s="70"/>
      <c r="DZ312" s="70"/>
      <c r="EA312" s="70"/>
      <c r="EB312" s="70"/>
      <c r="EC312" s="70"/>
      <c r="ED312" s="70"/>
      <c r="EI312" s="255"/>
      <c r="EK312" s="255"/>
      <c r="EM312" s="255"/>
      <c r="EP312" s="87"/>
    </row>
    <row r="313" spans="1:148" hidden="1">
      <c r="E313" s="88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8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8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8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8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8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8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8"/>
      <c r="CS313" s="89"/>
      <c r="CT313" s="89"/>
      <c r="CU313" s="89"/>
      <c r="CV313" s="89"/>
      <c r="CW313" s="89"/>
      <c r="CX313" s="89"/>
      <c r="CY313" s="89"/>
      <c r="CZ313" s="89"/>
      <c r="DA313" s="89"/>
      <c r="DB313" s="89"/>
      <c r="DC313" s="89"/>
      <c r="DD313" s="89"/>
      <c r="DE313" s="88"/>
      <c r="DF313" s="89"/>
      <c r="DG313" s="89"/>
      <c r="DH313" s="89"/>
      <c r="DI313" s="89"/>
      <c r="DJ313" s="89"/>
      <c r="DK313" s="89"/>
      <c r="DL313" s="89"/>
      <c r="DM313" s="89"/>
      <c r="DN313" s="89"/>
      <c r="DO313" s="89"/>
      <c r="DP313" s="89"/>
      <c r="DQ313" s="89"/>
      <c r="DR313" s="88"/>
      <c r="DS313" s="89"/>
      <c r="DT313" s="89"/>
      <c r="DU313" s="89"/>
      <c r="DV313" s="89"/>
      <c r="DW313" s="89"/>
      <c r="DX313" s="89"/>
      <c r="DY313" s="89"/>
      <c r="DZ313" s="89"/>
      <c r="EA313" s="89"/>
      <c r="EB313" s="89"/>
      <c r="EC313" s="89"/>
      <c r="ED313" s="89"/>
      <c r="EE313" s="30"/>
      <c r="EP313" s="87"/>
    </row>
    <row r="314" spans="1:148" ht="15.75" hidden="1">
      <c r="A314" s="17" t="str">
        <f>'Avoided Cost Case'!A314</f>
        <v>Purchased Power &amp; Net Interchange</v>
      </c>
      <c r="E314" s="60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60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60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60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60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60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60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60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60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60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30"/>
      <c r="EP314" s="87"/>
    </row>
    <row r="315" spans="1:148" hidden="1">
      <c r="B315" s="22" t="str">
        <f>'Avoided Cost Case'!B315</f>
        <v>Long Term Firm Purchases</v>
      </c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30"/>
      <c r="EH315" s="8"/>
      <c r="EP315" s="87"/>
    </row>
    <row r="316" spans="1:148" hidden="1">
      <c r="C316" s="28" t="str">
        <f>'Avoided Cost Case'!C316</f>
        <v>APS Supplemental p27875</v>
      </c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30"/>
      <c r="EP316" s="87"/>
      <c r="ER316" s="31" t="str">
        <f>'Avoided Cost Case'!ER316</f>
        <v xml:space="preserve"> - </v>
      </c>
    </row>
    <row r="317" spans="1:148" hidden="1">
      <c r="C317" s="28" t="str">
        <f>'Avoided Cost Case'!C317</f>
        <v xml:space="preserve">Combine Hills Wind p160595 </v>
      </c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30"/>
      <c r="EP317" s="87"/>
      <c r="ER317" s="31" t="str">
        <f>'Avoided Cost Case'!ER317</f>
        <v xml:space="preserve"> - </v>
      </c>
    </row>
    <row r="318" spans="1:148" hidden="1">
      <c r="C318" s="28" t="str">
        <f>'Avoided Cost Case'!C318</f>
        <v>Constellation Seasonal 2013-2016</v>
      </c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30"/>
      <c r="EP318" s="87"/>
      <c r="ER318" s="31" t="str">
        <f>'Avoided Cost Case'!ER318</f>
        <v xml:space="preserve"> - </v>
      </c>
    </row>
    <row r="319" spans="1:148" hidden="1">
      <c r="C319" s="28" t="str">
        <f>'Avoided Cost Case'!C319</f>
        <v>Deseret Purchase p194277</v>
      </c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30"/>
      <c r="EP319" s="87"/>
      <c r="ER319" s="31" t="str">
        <f>'Avoided Cost Case'!ER319</f>
        <v xml:space="preserve"> - </v>
      </c>
    </row>
    <row r="320" spans="1:148" hidden="1">
      <c r="C320" s="28" t="str">
        <f>'Avoided Cost Case'!C320</f>
        <v>Douglas PUD Settlement p38185</v>
      </c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30"/>
      <c r="EP320" s="87"/>
      <c r="ER320" s="31" t="str">
        <f>'Avoided Cost Case'!ER320</f>
        <v xml:space="preserve"> - </v>
      </c>
    </row>
    <row r="321" spans="1:148" hidden="1">
      <c r="C321" s="28" t="str">
        <f>'Avoided Cost Case'!C321</f>
        <v>Georgia-Pacific Camas</v>
      </c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30"/>
      <c r="EP321" s="87"/>
      <c r="ER321" s="31" t="str">
        <f>'Avoided Cost Case'!ER321</f>
        <v>Hide Row</v>
      </c>
    </row>
    <row r="322" spans="1:148" hidden="1">
      <c r="C322" s="28" t="str">
        <f>'Avoided Cost Case'!C322</f>
        <v>Gemstate p99489</v>
      </c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30"/>
      <c r="EK322" s="255"/>
      <c r="EP322" s="87"/>
      <c r="ER322" s="31" t="str">
        <f>'Avoided Cost Case'!ER322</f>
        <v xml:space="preserve"> - </v>
      </c>
    </row>
    <row r="323" spans="1:148" s="25" customFormat="1" hidden="1">
      <c r="A323" s="2"/>
      <c r="B323" s="22"/>
      <c r="C323" s="28" t="str">
        <f>'Avoided Cost Case'!C323</f>
        <v>Hermiston Purchase p99563</v>
      </c>
      <c r="D323" s="22"/>
      <c r="E323" s="29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29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29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29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29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29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29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29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29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29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30"/>
      <c r="EF323" s="58"/>
      <c r="EG323" s="87"/>
      <c r="EH323" s="58"/>
      <c r="EI323" s="58"/>
      <c r="EJ323" s="58"/>
      <c r="EK323" s="58"/>
      <c r="EL323" s="58"/>
      <c r="EM323" s="58"/>
      <c r="EN323" s="58"/>
      <c r="EO323" s="58"/>
      <c r="EP323" s="87"/>
      <c r="EQ323" s="58"/>
      <c r="ER323" s="57"/>
    </row>
    <row r="324" spans="1:148" hidden="1">
      <c r="C324" s="28" t="str">
        <f>'Avoided Cost Case'!C324</f>
        <v>Hurricane Purchase p393045</v>
      </c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30"/>
      <c r="EP324" s="87"/>
      <c r="ER324" s="31" t="str">
        <f>'Avoided Cost Case'!ER324</f>
        <v xml:space="preserve"> - </v>
      </c>
    </row>
    <row r="325" spans="1:148" hidden="1">
      <c r="C325" s="28" t="str">
        <f>'Avoided Cost Case'!C325</f>
        <v>IPP Purchase</v>
      </c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30"/>
      <c r="EP325" s="87"/>
      <c r="ER325" s="31" t="str">
        <f>'Avoided Cost Case'!ER325</f>
        <v xml:space="preserve"> - </v>
      </c>
    </row>
    <row r="326" spans="1:148" hidden="1">
      <c r="C326" s="28" t="str">
        <f>'Avoided Cost Case'!C326</f>
        <v>MagCorp Reserves p510378</v>
      </c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30"/>
      <c r="EP326" s="87"/>
      <c r="ER326" s="31" t="str">
        <f>'Avoided Cost Case'!ER326</f>
        <v xml:space="preserve"> - </v>
      </c>
    </row>
    <row r="327" spans="1:148" hidden="1">
      <c r="C327" s="28" t="str">
        <f>'Avoided Cost Case'!C327</f>
        <v>Nucor p346856</v>
      </c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30"/>
      <c r="EP327" s="87"/>
      <c r="ER327" s="31" t="str">
        <f>'Avoided Cost Case'!ER327</f>
        <v xml:space="preserve"> - </v>
      </c>
    </row>
    <row r="328" spans="1:148" hidden="1">
      <c r="C328" s="28" t="str">
        <f>'Avoided Cost Case'!C328</f>
        <v>P4 Production p137215/p145258</v>
      </c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30"/>
      <c r="EK328" s="67"/>
      <c r="EM328" s="255"/>
      <c r="EO328" s="255"/>
      <c r="EP328" s="87"/>
      <c r="ER328" s="31" t="str">
        <f>'Avoided Cost Case'!ER328</f>
        <v xml:space="preserve"> - </v>
      </c>
    </row>
    <row r="329" spans="1:148" hidden="1">
      <c r="C329" s="28" t="str">
        <f>'Avoided Cost Case'!C329</f>
        <v>PGE Cove p83984</v>
      </c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30"/>
      <c r="EK329" s="255"/>
      <c r="EP329" s="87"/>
      <c r="ER329" s="31" t="str">
        <f>'Avoided Cost Case'!ER329</f>
        <v xml:space="preserve"> - </v>
      </c>
    </row>
    <row r="330" spans="1:148" hidden="1">
      <c r="C330" s="28" t="str">
        <f>'Avoided Cost Case'!C330</f>
        <v>Rock River Wind p100371</v>
      </c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30"/>
      <c r="EK330" s="255"/>
      <c r="EP330" s="87"/>
      <c r="ER330" s="31" t="str">
        <f>'Avoided Cost Case'!ER330</f>
        <v xml:space="preserve"> - </v>
      </c>
    </row>
    <row r="331" spans="1:148" hidden="1">
      <c r="C331" s="28" t="str">
        <f>'Avoided Cost Case'!C331</f>
        <v>Small Purchases east</v>
      </c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30"/>
      <c r="EP331" s="87"/>
      <c r="ER331" s="31" t="str">
        <f>'Avoided Cost Case'!ER331</f>
        <v xml:space="preserve"> - </v>
      </c>
    </row>
    <row r="332" spans="1:148" hidden="1">
      <c r="C332" s="28" t="str">
        <f>'Avoided Cost Case'!C332</f>
        <v>Small Purchases west</v>
      </c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30"/>
      <c r="EP332" s="87"/>
      <c r="ER332" s="31" t="str">
        <f>'Avoided Cost Case'!ER332</f>
        <v xml:space="preserve"> - </v>
      </c>
    </row>
    <row r="333" spans="1:148" hidden="1">
      <c r="C333" s="28" t="str">
        <f>'Avoided Cost Case'!C333</f>
        <v>Three Buttes Wind p460457</v>
      </c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30"/>
      <c r="EP333" s="87"/>
      <c r="ER333" s="31" t="str">
        <f>'Avoided Cost Case'!ER333</f>
        <v xml:space="preserve"> - </v>
      </c>
    </row>
    <row r="334" spans="1:148" hidden="1">
      <c r="C334" s="28" t="str">
        <f>'Avoided Cost Case'!C334</f>
        <v>Top of the World Wind p522807</v>
      </c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30"/>
      <c r="EP334" s="87"/>
      <c r="ER334" s="31" t="str">
        <f>'Avoided Cost Case'!ER334</f>
        <v xml:space="preserve"> - </v>
      </c>
    </row>
    <row r="335" spans="1:148" hidden="1">
      <c r="C335" s="28" t="str">
        <f>'Avoided Cost Case'!C335</f>
        <v>Tri-State Purchase p27057</v>
      </c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30"/>
      <c r="EP335" s="87"/>
      <c r="ER335" s="31" t="str">
        <f>'Avoided Cost Case'!ER335</f>
        <v xml:space="preserve"> - </v>
      </c>
    </row>
    <row r="336" spans="1:148" hidden="1">
      <c r="C336" s="28" t="str">
        <f>'Avoided Cost Case'!C336</f>
        <v>UAMPS p1626656-7</v>
      </c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30"/>
      <c r="EP336" s="87"/>
      <c r="ER336" s="31" t="str">
        <f>'Avoided Cost Case'!ER336</f>
        <v xml:space="preserve"> - </v>
      </c>
    </row>
    <row r="337" spans="2:148" hidden="1">
      <c r="C337" s="28" t="str">
        <f>'Avoided Cost Case'!C337</f>
        <v>UMPA p1625961</v>
      </c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30"/>
      <c r="EP337" s="87"/>
      <c r="ER337" s="31" t="str">
        <f>'Avoided Cost Case'!ER337</f>
        <v xml:space="preserve"> - </v>
      </c>
    </row>
    <row r="338" spans="2:148" ht="15" hidden="1">
      <c r="C338" s="28" t="str">
        <f>'Avoided Cost Case'!C338</f>
        <v>Wolverine Creek Wind p244520</v>
      </c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32"/>
      <c r="CO338" s="32"/>
      <c r="CP338" s="32"/>
      <c r="CQ338" s="32"/>
      <c r="CR338" s="32"/>
      <c r="CS338" s="32"/>
      <c r="CT338" s="32"/>
      <c r="CU338" s="32"/>
      <c r="CV338" s="32"/>
      <c r="CW338" s="32"/>
      <c r="CX338" s="32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  <c r="DT338" s="32"/>
      <c r="DU338" s="32"/>
      <c r="DV338" s="32"/>
      <c r="DW338" s="32"/>
      <c r="DX338" s="32"/>
      <c r="DY338" s="32"/>
      <c r="DZ338" s="32"/>
      <c r="EA338" s="32"/>
      <c r="EB338" s="32"/>
      <c r="EC338" s="32"/>
      <c r="ED338" s="32"/>
      <c r="EE338" s="30"/>
      <c r="EP338" s="87"/>
      <c r="ER338" s="31" t="str">
        <f>'Avoided Cost Case'!ER338</f>
        <v xml:space="preserve"> - </v>
      </c>
    </row>
    <row r="339" spans="2:148" hidden="1">
      <c r="C339" s="28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30"/>
    </row>
    <row r="340" spans="2:148" hidden="1">
      <c r="B340" s="22" t="str">
        <f>'Avoided Cost Case'!B340</f>
        <v>Sub Total Long Term Firm Purchases</v>
      </c>
      <c r="C340" s="28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</row>
    <row r="341" spans="2:148" hidden="1">
      <c r="C341" s="28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30"/>
    </row>
    <row r="342" spans="2:148" hidden="1">
      <c r="B342" s="24" t="str">
        <f>'Avoided Cost Case'!B342</f>
        <v>Qualifying Facilities</v>
      </c>
      <c r="C342" s="53"/>
      <c r="E342" s="54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54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54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54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54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54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54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54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54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54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30"/>
    </row>
    <row r="343" spans="2:148" hidden="1">
      <c r="C343" s="28" t="str">
        <f>'Avoided Cost Case'!C343</f>
        <v>Avoided Cost Resource</v>
      </c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30"/>
    </row>
    <row r="344" spans="2:148" hidden="1"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30"/>
      <c r="EH344" s="8"/>
      <c r="EP344" s="87"/>
    </row>
    <row r="345" spans="2:148" hidden="1">
      <c r="B345" s="24"/>
      <c r="C345" s="53" t="str">
        <f>'Avoided Cost Case'!C345</f>
        <v>Potential QFs  - BPA NITS</v>
      </c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30"/>
      <c r="EP345" s="87"/>
      <c r="ER345" s="31" t="str">
        <f>'Avoided Cost Case'!ER345</f>
        <v xml:space="preserve"> - </v>
      </c>
    </row>
    <row r="346" spans="2:148" hidden="1">
      <c r="B346" s="24"/>
      <c r="C346" s="53" t="str">
        <f>'Avoided Cost Case'!C346</f>
        <v>Potential QFs  - Central Oregon</v>
      </c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30"/>
      <c r="EP346" s="87"/>
      <c r="ER346" s="31" t="str">
        <f>'Avoided Cost Case'!ER346</f>
        <v xml:space="preserve"> - </v>
      </c>
    </row>
    <row r="347" spans="2:148" hidden="1">
      <c r="B347" s="24"/>
      <c r="C347" s="53" t="str">
        <f>'Avoided Cost Case'!C347</f>
        <v>Potential QFs  - Clover</v>
      </c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30"/>
      <c r="EP347" s="87"/>
      <c r="ER347" s="31"/>
    </row>
    <row r="348" spans="2:148" hidden="1">
      <c r="B348" s="24"/>
      <c r="C348" s="53" t="str">
        <f>'Avoided Cost Case'!C348</f>
        <v>Potential QFs  - Goshen</v>
      </c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30"/>
      <c r="EP348" s="87"/>
      <c r="ER348" s="31" t="str">
        <f>'Avoided Cost Case'!ER348</f>
        <v xml:space="preserve"> - </v>
      </c>
    </row>
    <row r="349" spans="2:148" hidden="1">
      <c r="B349" s="24"/>
      <c r="C349" s="53" t="str">
        <f>'Avoided Cost Case'!C349</f>
        <v>Potential QFs  - Utah North</v>
      </c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30"/>
      <c r="EP349" s="87"/>
      <c r="ER349" s="31" t="str">
        <f>'Avoided Cost Case'!ER349</f>
        <v xml:space="preserve"> - </v>
      </c>
    </row>
    <row r="350" spans="2:148" hidden="1">
      <c r="B350" s="24"/>
      <c r="C350" s="53" t="str">
        <f>'Avoided Cost Case'!C350</f>
        <v>Potential QFs  - Utah South</v>
      </c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30"/>
      <c r="EP350" s="87"/>
      <c r="ER350" s="31" t="str">
        <f>'Avoided Cost Case'!ER350</f>
        <v xml:space="preserve"> - </v>
      </c>
    </row>
    <row r="351" spans="2:148" hidden="1">
      <c r="B351" s="24"/>
      <c r="C351" s="53" t="str">
        <f>'Avoided Cost Case'!C351</f>
        <v>Potential QFs  - West Main</v>
      </c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30"/>
      <c r="EP351" s="87"/>
      <c r="ER351" s="31" t="str">
        <f>'Avoided Cost Case'!ER351</f>
        <v xml:space="preserve"> - </v>
      </c>
    </row>
    <row r="352" spans="2:148" hidden="1">
      <c r="B352" s="24"/>
      <c r="C352" s="53" t="str">
        <f>'Avoided Cost Case'!C352</f>
        <v>Potential QFs  - Wyoming Northeast</v>
      </c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30"/>
      <c r="EP352" s="87"/>
      <c r="ER352" s="31" t="str">
        <f>'Avoided Cost Case'!ER352</f>
        <v xml:space="preserve"> - </v>
      </c>
    </row>
    <row r="353" spans="2:148" hidden="1">
      <c r="B353" s="24"/>
      <c r="C353" s="53" t="str">
        <f>'Avoided Cost Case'!C353</f>
        <v>Potential QFs t used</v>
      </c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30"/>
      <c r="EP353" s="87"/>
      <c r="ER353" s="31" t="str">
        <f>'Avoided Cost Case'!ER353</f>
        <v>Hide Row</v>
      </c>
    </row>
    <row r="354" spans="2:148" hidden="1">
      <c r="B354" s="24"/>
      <c r="C354" s="53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30"/>
      <c r="EP354" s="87"/>
      <c r="ER354" s="31"/>
    </row>
    <row r="355" spans="2:148" hidden="1">
      <c r="B355" s="24"/>
      <c r="C355" s="53" t="str">
        <f>'Avoided Cost Case'!C355</f>
        <v>QF California</v>
      </c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30"/>
      <c r="ER355" s="31" t="str">
        <f>'Avoided Cost Case'!ER355</f>
        <v xml:space="preserve"> - </v>
      </c>
    </row>
    <row r="356" spans="2:148" hidden="1">
      <c r="B356" s="24"/>
      <c r="C356" s="53" t="str">
        <f>'Avoided Cost Case'!C356</f>
        <v>QF Idaho</v>
      </c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30"/>
      <c r="ER356" s="31" t="str">
        <f>'Avoided Cost Case'!ER356</f>
        <v xml:space="preserve"> - </v>
      </c>
    </row>
    <row r="357" spans="2:148" hidden="1">
      <c r="B357" s="24"/>
      <c r="C357" s="53" t="str">
        <f>'Avoided Cost Case'!C357</f>
        <v>QF Oregon</v>
      </c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30"/>
      <c r="ER357" s="31" t="str">
        <f>'Avoided Cost Case'!ER357</f>
        <v xml:space="preserve"> - </v>
      </c>
    </row>
    <row r="358" spans="2:148" hidden="1">
      <c r="B358" s="24"/>
      <c r="C358" s="53" t="str">
        <f>'Avoided Cost Case'!C358</f>
        <v>QF Utah</v>
      </c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30"/>
      <c r="ER358" s="31" t="str">
        <f>'Avoided Cost Case'!ER358</f>
        <v xml:space="preserve"> - </v>
      </c>
    </row>
    <row r="359" spans="2:148" hidden="1">
      <c r="B359" s="24"/>
      <c r="C359" s="53" t="str">
        <f>'Avoided Cost Case'!C359</f>
        <v>QF Washington</v>
      </c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30"/>
      <c r="ER359" s="31" t="str">
        <f>'Avoided Cost Case'!ER359</f>
        <v xml:space="preserve"> - </v>
      </c>
    </row>
    <row r="360" spans="2:148" hidden="1">
      <c r="B360" s="24"/>
      <c r="C360" s="53" t="str">
        <f>'Avoided Cost Case'!C360</f>
        <v>QF Wyoming</v>
      </c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30"/>
      <c r="ER360" s="31" t="str">
        <f>'Avoided Cost Case'!ER360</f>
        <v xml:space="preserve"> - </v>
      </c>
    </row>
    <row r="361" spans="2:148" hidden="1">
      <c r="B361" s="24"/>
      <c r="C361" s="53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30"/>
      <c r="ER361" s="31"/>
    </row>
    <row r="362" spans="2:148" hidden="1">
      <c r="B362" s="24"/>
      <c r="C362" s="53" t="str">
        <f>'Avoided Cost Case'!C362</f>
        <v>Biomass p234159 QF</v>
      </c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30"/>
      <c r="EP362" s="87"/>
      <c r="ER362" s="31" t="str">
        <f>'Avoided Cost Case'!ER362</f>
        <v xml:space="preserve"> - </v>
      </c>
    </row>
    <row r="363" spans="2:148" hidden="1">
      <c r="B363" s="24"/>
      <c r="C363" s="53" t="str">
        <f>'Avoided Cost Case'!C363</f>
        <v>Black Cap II Solar QF</v>
      </c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30"/>
      <c r="EP363" s="87"/>
      <c r="ER363" s="31" t="str">
        <f>'Avoided Cost Case'!ER363</f>
        <v>Hide Row</v>
      </c>
    </row>
    <row r="364" spans="2:148" hidden="1">
      <c r="B364" s="24"/>
      <c r="C364" s="53" t="str">
        <f>'Avoided Cost Case'!C364</f>
        <v>Champlin Blue Mtn Wind QF</v>
      </c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30"/>
      <c r="EP364" s="87"/>
      <c r="ER364" s="31" t="str">
        <f>'Avoided Cost Case'!ER364</f>
        <v>Hide Row</v>
      </c>
    </row>
    <row r="365" spans="2:148" hidden="1">
      <c r="B365" s="24"/>
      <c r="C365" s="53" t="str">
        <f>'Avoided Cost Case'!C365</f>
        <v>Chevron Wind p499335 QF</v>
      </c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30"/>
      <c r="EP365" s="87"/>
      <c r="ER365" s="31" t="str">
        <f>'Avoided Cost Case'!ER365</f>
        <v xml:space="preserve"> - </v>
      </c>
    </row>
    <row r="366" spans="2:148" hidden="1">
      <c r="B366" s="24"/>
      <c r="C366" s="53" t="str">
        <f>'Avoided Cost Case'!C366</f>
        <v>DCFP p316701 QF</v>
      </c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30"/>
      <c r="EP366" s="87"/>
      <c r="ER366" s="31" t="str">
        <f>'Avoided Cost Case'!ER366</f>
        <v xml:space="preserve"> - </v>
      </c>
    </row>
    <row r="367" spans="2:148" hidden="1">
      <c r="B367" s="24"/>
      <c r="C367" s="53" t="str">
        <f>'Avoided Cost Case'!C367</f>
        <v>Evergreen BioPower p351030 QF</v>
      </c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30"/>
      <c r="EP367" s="87"/>
      <c r="ER367" s="31" t="str">
        <f>'Avoided Cost Case'!ER367</f>
        <v xml:space="preserve"> - </v>
      </c>
    </row>
    <row r="368" spans="2:148" hidden="1">
      <c r="B368" s="24"/>
      <c r="C368" s="53" t="str">
        <f>'Avoided Cost Case'!C368</f>
        <v>ExxonMobil p255042 QF</v>
      </c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30"/>
      <c r="EP368" s="87"/>
      <c r="ER368" s="31" t="str">
        <f>'Avoided Cost Case'!ER368</f>
        <v>Hide Row</v>
      </c>
    </row>
    <row r="369" spans="2:148" hidden="1">
      <c r="B369" s="24"/>
      <c r="C369" s="53" t="str">
        <f>'Avoided Cost Case'!C369</f>
        <v>First Wind QF Projects</v>
      </c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30"/>
      <c r="EP369" s="87"/>
      <c r="ER369" s="31" t="str">
        <f>'Avoided Cost Case'!ER369</f>
        <v xml:space="preserve"> - </v>
      </c>
    </row>
    <row r="370" spans="2:148" hidden="1">
      <c r="B370" s="24"/>
      <c r="C370" s="53" t="str">
        <f>'Avoided Cost Case'!C370</f>
        <v>Five Pine Wind QF</v>
      </c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30"/>
      <c r="EP370" s="87"/>
      <c r="ER370" s="31" t="str">
        <f>'Avoided Cost Case'!ER370</f>
        <v xml:space="preserve"> - </v>
      </c>
    </row>
    <row r="371" spans="2:148" hidden="1">
      <c r="B371" s="24"/>
      <c r="C371" s="53" t="str">
        <f>'Avoided Cost Case'!C371</f>
        <v>Foote Creek II &amp; III Wind QF</v>
      </c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30"/>
      <c r="EP371" s="87"/>
      <c r="ER371" s="31" t="str">
        <f>'Avoided Cost Case'!ER371</f>
        <v xml:space="preserve"> - </v>
      </c>
    </row>
    <row r="372" spans="2:148" hidden="1">
      <c r="B372" s="24"/>
      <c r="C372" s="53" t="str">
        <f>'Avoided Cost Case'!C372</f>
        <v>Kennecott</v>
      </c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30"/>
      <c r="EP372" s="87"/>
      <c r="ER372" s="31" t="str">
        <f>'Avoided Cost Case'!ER372</f>
        <v>Hide Row</v>
      </c>
    </row>
    <row r="373" spans="2:148" hidden="1">
      <c r="B373" s="24"/>
      <c r="C373" s="53" t="str">
        <f>'Avoided Cost Case'!C373</f>
        <v>Latigo Wind Park QF</v>
      </c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30"/>
      <c r="EP373" s="87"/>
      <c r="ER373" s="31" t="str">
        <f>'Avoided Cost Case'!ER373</f>
        <v xml:space="preserve"> - </v>
      </c>
    </row>
    <row r="374" spans="2:148" hidden="1">
      <c r="B374" s="24"/>
      <c r="C374" s="53" t="str">
        <f>'Avoided Cost Case'!C374</f>
        <v>Long Ridge Wind I QF</v>
      </c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30"/>
      <c r="EP374" s="87"/>
      <c r="ER374" s="31" t="str">
        <f>'Avoided Cost Case'!ER374</f>
        <v>Hide Row</v>
      </c>
    </row>
    <row r="375" spans="2:148" hidden="1">
      <c r="B375" s="24"/>
      <c r="C375" s="53" t="str">
        <f>'Avoided Cost Case'!C375</f>
        <v>Long Ridge Wind II QF</v>
      </c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30"/>
      <c r="EP375" s="87"/>
      <c r="ER375" s="31" t="str">
        <f>'Avoided Cost Case'!ER375</f>
        <v>Hide Row</v>
      </c>
    </row>
    <row r="376" spans="2:148" hidden="1">
      <c r="B376" s="24"/>
      <c r="C376" s="53" t="str">
        <f>'Avoided Cost Case'!C376</f>
        <v>Mountain Wind 1 p367721 QF</v>
      </c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30"/>
      <c r="EP376" s="87"/>
      <c r="ER376" s="31" t="str">
        <f>'Avoided Cost Case'!ER376</f>
        <v xml:space="preserve"> - </v>
      </c>
    </row>
    <row r="377" spans="2:148" hidden="1">
      <c r="B377" s="24"/>
      <c r="C377" s="53" t="str">
        <f>'Avoided Cost Case'!C377</f>
        <v>Mountain Wind 2 p398449 QF</v>
      </c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30"/>
      <c r="EP377" s="87"/>
      <c r="ER377" s="31" t="str">
        <f>'Avoided Cost Case'!ER377</f>
        <v xml:space="preserve"> - </v>
      </c>
    </row>
    <row r="378" spans="2:148" hidden="1">
      <c r="B378" s="24"/>
      <c r="C378" s="53" t="str">
        <f>'Avoided Cost Case'!C378</f>
        <v>North Point Wind QF</v>
      </c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30"/>
      <c r="EP378" s="87"/>
      <c r="ER378" s="31" t="str">
        <f>'Avoided Cost Case'!ER378</f>
        <v xml:space="preserve"> - </v>
      </c>
    </row>
    <row r="379" spans="2:148" hidden="1">
      <c r="B379" s="24"/>
      <c r="C379" s="53" t="str">
        <f>'Avoided Cost Case'!C379</f>
        <v>OM Power I Geothermal QF</v>
      </c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30"/>
      <c r="EP379" s="87"/>
      <c r="ER379" s="31" t="str">
        <f>'Avoided Cost Case'!ER379</f>
        <v>Hide Row</v>
      </c>
    </row>
    <row r="380" spans="2:148" hidden="1">
      <c r="B380" s="24"/>
      <c r="C380" s="53" t="str">
        <f>'Avoided Cost Case'!C380</f>
        <v>Oregon Sch 37 QFs</v>
      </c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30"/>
      <c r="EP380" s="87"/>
      <c r="ER380" s="31" t="str">
        <f>'Avoided Cost Case'!ER380</f>
        <v xml:space="preserve"> - </v>
      </c>
    </row>
    <row r="381" spans="2:148" hidden="1">
      <c r="B381" s="24"/>
      <c r="C381" s="53" t="str">
        <f>'Avoided Cost Case'!C381</f>
        <v>Oregon Wind Farm QF</v>
      </c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30"/>
      <c r="EP381" s="87"/>
      <c r="ER381" s="31" t="str">
        <f>'Avoided Cost Case'!ER381</f>
        <v xml:space="preserve"> - </v>
      </c>
    </row>
    <row r="382" spans="2:148" hidden="1">
      <c r="B382" s="24"/>
      <c r="C382" s="53" t="str">
        <f>'Avoided Cost Case'!C382</f>
        <v>Pavant Solar QF</v>
      </c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30"/>
      <c r="EP382" s="87"/>
      <c r="ER382" s="31" t="str">
        <f>'Avoided Cost Case'!ER382</f>
        <v>Hide Row</v>
      </c>
    </row>
    <row r="383" spans="2:148" hidden="1">
      <c r="B383" s="24"/>
      <c r="C383" s="53" t="str">
        <f>'Avoided Cost Case'!C383</f>
        <v>Pioneer Wind Park I QF</v>
      </c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30"/>
      <c r="EP383" s="87"/>
      <c r="ER383" s="31" t="str">
        <f>'Avoided Cost Case'!ER383</f>
        <v xml:space="preserve"> - </v>
      </c>
    </row>
    <row r="384" spans="2:148" hidden="1">
      <c r="B384" s="24"/>
      <c r="C384" s="53" t="str">
        <f>'Avoided Cost Case'!C384</f>
        <v>Power County North Wind QF p575612</v>
      </c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30"/>
      <c r="EP384" s="87"/>
      <c r="ER384" s="31" t="str">
        <f>'Avoided Cost Case'!ER384</f>
        <v xml:space="preserve"> - </v>
      </c>
    </row>
    <row r="385" spans="2:148" hidden="1">
      <c r="B385" s="24"/>
      <c r="C385" s="53" t="str">
        <f>'Avoided Cost Case'!C385</f>
        <v>Power County South Wind QF p575614</v>
      </c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30"/>
      <c r="EP385" s="87"/>
      <c r="ER385" s="31" t="str">
        <f>'Avoided Cost Case'!ER385</f>
        <v xml:space="preserve"> - </v>
      </c>
    </row>
    <row r="386" spans="2:148" hidden="1">
      <c r="B386" s="24"/>
      <c r="C386" s="53" t="str">
        <f>'Avoided Cost Case'!C386</f>
        <v>Roseburg Dillard QF</v>
      </c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30"/>
      <c r="EP386" s="87"/>
      <c r="ER386" s="31" t="str">
        <f>'Avoided Cost Case'!ER386</f>
        <v xml:space="preserve"> - </v>
      </c>
    </row>
    <row r="387" spans="2:148" hidden="1">
      <c r="B387" s="24"/>
      <c r="C387" s="53" t="str">
        <f>'Avoided Cost Case'!C387</f>
        <v>SF Phosphates p350125 QF</v>
      </c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30"/>
      <c r="EP387" s="87"/>
      <c r="ER387" s="31" t="str">
        <f>'Avoided Cost Case'!ER387</f>
        <v>Hide Row</v>
      </c>
    </row>
    <row r="388" spans="2:148" hidden="1">
      <c r="B388" s="24"/>
      <c r="C388" s="53" t="str">
        <f>'Avoided Cost Case'!C388</f>
        <v>Spanish Fork Wind 2 p311681 QF</v>
      </c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30"/>
      <c r="EP388" s="87"/>
      <c r="ER388" s="31" t="str">
        <f>'Avoided Cost Case'!ER388</f>
        <v xml:space="preserve"> - </v>
      </c>
    </row>
    <row r="389" spans="2:148" hidden="1">
      <c r="B389" s="24"/>
      <c r="C389" s="53" t="str">
        <f>'Avoided Cost Case'!C389</f>
        <v>Sunnyside p83997/p59965 QF</v>
      </c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30"/>
      <c r="EP389" s="87"/>
      <c r="ER389" s="31" t="str">
        <f>'Avoided Cost Case'!ER389</f>
        <v xml:space="preserve"> - </v>
      </c>
    </row>
    <row r="390" spans="2:148" hidden="1">
      <c r="B390" s="24"/>
      <c r="C390" s="53" t="str">
        <f>'Avoided Cost Case'!C390</f>
        <v>Tata Chemicals QF</v>
      </c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30"/>
      <c r="EP390" s="87"/>
      <c r="ER390" s="31" t="str">
        <f>'Avoided Cost Case'!ER390</f>
        <v>Hide Row</v>
      </c>
    </row>
    <row r="391" spans="2:148" hidden="1">
      <c r="B391" s="24"/>
      <c r="C391" s="53" t="str">
        <f>'Avoided Cost Case'!C391</f>
        <v>Tesoro QF</v>
      </c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30"/>
      <c r="EP391" s="87"/>
      <c r="ER391" s="31" t="str">
        <f>'Avoided Cost Case'!ER391</f>
        <v xml:space="preserve"> - </v>
      </c>
    </row>
    <row r="392" spans="2:148" hidden="1">
      <c r="B392" s="24"/>
      <c r="C392" s="53" t="str">
        <f>'Avoided Cost Case'!C392</f>
        <v>Threemile Canyon Wind QF p500139</v>
      </c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30"/>
      <c r="ER392" s="31" t="str">
        <f>'Avoided Cost Case'!ER392</f>
        <v xml:space="preserve"> - </v>
      </c>
    </row>
    <row r="393" spans="2:148" hidden="1">
      <c r="B393" s="24"/>
      <c r="C393" s="53" t="str">
        <f>'Avoided Cost Case'!C393</f>
        <v>US Magnesium QF</v>
      </c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30"/>
      <c r="ER393" s="31" t="str">
        <f>'Avoided Cost Case'!ER393</f>
        <v>Hide Row</v>
      </c>
    </row>
    <row r="394" spans="2:148" hidden="1">
      <c r="B394" s="24"/>
      <c r="C394" s="53" t="str">
        <f>'Avoided Cost Case'!C394</f>
        <v>Utah Pavant Solar I &amp; II QF</v>
      </c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30"/>
      <c r="EQ394" s="261"/>
      <c r="ER394" s="31" t="str">
        <f>'Avoided Cost Case'!ER394</f>
        <v xml:space="preserve"> - </v>
      </c>
    </row>
    <row r="395" spans="2:148" hidden="1">
      <c r="B395" s="24"/>
      <c r="C395" s="53" t="str">
        <f>'Avoided Cost Case'!C395</f>
        <v>Utah Red Hills Solar QF</v>
      </c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30"/>
      <c r="EQ395" s="261"/>
      <c r="ER395" s="31" t="str">
        <f>'Avoided Cost Case'!ER395</f>
        <v xml:space="preserve"> - </v>
      </c>
    </row>
    <row r="396" spans="2:148" hidden="1">
      <c r="B396" s="24"/>
      <c r="C396" s="53" t="str">
        <f>'Avoided Cost Case'!C396</f>
        <v>Utah SunEdison Wind QF Projects</v>
      </c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30"/>
      <c r="EP396" s="87"/>
      <c r="ER396" s="31" t="str">
        <f>'Avoided Cost Case'!ER396</f>
        <v xml:space="preserve"> - </v>
      </c>
    </row>
    <row r="397" spans="2:148" ht="15" hidden="1">
      <c r="C397" s="53" t="str">
        <f>'Avoided Cost Case'!C397</f>
        <v>Utah Sch 37 Solar</v>
      </c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  <c r="CB397" s="32"/>
      <c r="CC397" s="32"/>
      <c r="CD397" s="32"/>
      <c r="CE397" s="32"/>
      <c r="CF397" s="32"/>
      <c r="CG397" s="32"/>
      <c r="CH397" s="32"/>
      <c r="CI397" s="32"/>
      <c r="CJ397" s="32"/>
      <c r="CK397" s="32"/>
      <c r="CL397" s="32"/>
      <c r="CM397" s="32"/>
      <c r="CN397" s="32"/>
      <c r="CO397" s="32"/>
      <c r="CP397" s="32"/>
      <c r="CQ397" s="32"/>
      <c r="CR397" s="32"/>
      <c r="CS397" s="32"/>
      <c r="CT397" s="32"/>
      <c r="CU397" s="32"/>
      <c r="CV397" s="32"/>
      <c r="CW397" s="32"/>
      <c r="CX397" s="32"/>
      <c r="CY397" s="32"/>
      <c r="CZ397" s="32"/>
      <c r="DA397" s="32"/>
      <c r="DB397" s="32"/>
      <c r="DC397" s="32"/>
      <c r="DD397" s="32"/>
      <c r="DE397" s="32"/>
      <c r="DF397" s="32"/>
      <c r="DG397" s="32"/>
      <c r="DH397" s="32"/>
      <c r="DI397" s="32"/>
      <c r="DJ397" s="32"/>
      <c r="DK397" s="32"/>
      <c r="DL397" s="32"/>
      <c r="DM397" s="32"/>
      <c r="DN397" s="32"/>
      <c r="DO397" s="32"/>
      <c r="DP397" s="32"/>
      <c r="DQ397" s="32"/>
      <c r="DR397" s="32"/>
      <c r="DS397" s="32"/>
      <c r="DT397" s="32"/>
      <c r="DU397" s="32"/>
      <c r="DV397" s="32"/>
      <c r="DW397" s="32"/>
      <c r="DX397" s="32"/>
      <c r="DY397" s="32"/>
      <c r="DZ397" s="32"/>
      <c r="EA397" s="32"/>
      <c r="EB397" s="32"/>
      <c r="EC397" s="32"/>
      <c r="ED397" s="32"/>
      <c r="EE397" s="30"/>
      <c r="EP397" s="87"/>
      <c r="EQ397" s="261"/>
      <c r="ER397" s="31" t="str">
        <f>'Avoided Cost Case'!ER397</f>
        <v xml:space="preserve"> - </v>
      </c>
    </row>
    <row r="398" spans="2:148" hidden="1">
      <c r="C398" s="53"/>
      <c r="E398" s="54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54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54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54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54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54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54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54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54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54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30"/>
    </row>
    <row r="399" spans="2:148" hidden="1">
      <c r="B399" s="24" t="str">
        <f>'Avoided Cost Case'!B399</f>
        <v>Total Qualifying Facilities</v>
      </c>
      <c r="C399" s="53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</row>
    <row r="400" spans="2:148" hidden="1">
      <c r="C400" s="28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30"/>
    </row>
    <row r="401" spans="1:148" hidden="1">
      <c r="B401" s="22" t="str">
        <f>'Avoided Cost Case'!B401</f>
        <v>Mid-Columbia Contracts</v>
      </c>
      <c r="C401" s="28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30"/>
    </row>
    <row r="402" spans="1:148" hidden="1">
      <c r="C402" s="28" t="str">
        <f>'Avoided Cost Case'!C402</f>
        <v>Douglas - Wells p60828</v>
      </c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30"/>
      <c r="ER402" s="31" t="str">
        <f>'Avoided Cost Case'!ER402</f>
        <v xml:space="preserve"> - </v>
      </c>
    </row>
    <row r="403" spans="1:148" hidden="1">
      <c r="C403" s="28" t="str">
        <f>'Avoided Cost Case'!C403</f>
        <v>Grant Reasonable</v>
      </c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30"/>
      <c r="EP403" s="87"/>
      <c r="ER403" s="31" t="str">
        <f>'Avoided Cost Case'!ER403</f>
        <v xml:space="preserve"> - </v>
      </c>
    </row>
    <row r="404" spans="1:148" hidden="1">
      <c r="C404" s="28" t="str">
        <f>'Avoided Cost Case'!C404</f>
        <v>Grant Surplus p258951</v>
      </c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30"/>
      <c r="ER404" s="31" t="str">
        <f>'Avoided Cost Case'!ER404</f>
        <v xml:space="preserve"> - </v>
      </c>
    </row>
    <row r="405" spans="1:148" ht="15" hidden="1">
      <c r="C405" s="28" t="str">
        <f>'Avoided Cost Case'!C405</f>
        <v>Grant - Wanapum p60825</v>
      </c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  <c r="CB405" s="32"/>
      <c r="CC405" s="32"/>
      <c r="CD405" s="32"/>
      <c r="CE405" s="32"/>
      <c r="CF405" s="32"/>
      <c r="CG405" s="32"/>
      <c r="CH405" s="32"/>
      <c r="CI405" s="32"/>
      <c r="CJ405" s="32"/>
      <c r="CK405" s="32"/>
      <c r="CL405" s="32"/>
      <c r="CM405" s="32"/>
      <c r="CN405" s="32"/>
      <c r="CO405" s="32"/>
      <c r="CP405" s="32"/>
      <c r="CQ405" s="32"/>
      <c r="CR405" s="32"/>
      <c r="CS405" s="32"/>
      <c r="CT405" s="32"/>
      <c r="CU405" s="32"/>
      <c r="CV405" s="32"/>
      <c r="CW405" s="32"/>
      <c r="CX405" s="32"/>
      <c r="CY405" s="32"/>
      <c r="CZ405" s="32"/>
      <c r="DA405" s="32"/>
      <c r="DB405" s="32"/>
      <c r="DC405" s="32"/>
      <c r="DD405" s="32"/>
      <c r="DE405" s="32"/>
      <c r="DF405" s="32"/>
      <c r="DG405" s="32"/>
      <c r="DH405" s="32"/>
      <c r="DI405" s="32"/>
      <c r="DJ405" s="32"/>
      <c r="DK405" s="32"/>
      <c r="DL405" s="32"/>
      <c r="DM405" s="32"/>
      <c r="DN405" s="32"/>
      <c r="DO405" s="32"/>
      <c r="DP405" s="32"/>
      <c r="DQ405" s="32"/>
      <c r="DR405" s="32"/>
      <c r="DS405" s="32"/>
      <c r="DT405" s="32"/>
      <c r="DU405" s="32"/>
      <c r="DV405" s="32"/>
      <c r="DW405" s="32"/>
      <c r="DX405" s="32"/>
      <c r="DY405" s="32"/>
      <c r="DZ405" s="32"/>
      <c r="EA405" s="32"/>
      <c r="EB405" s="32"/>
      <c r="EC405" s="32"/>
      <c r="ED405" s="32"/>
      <c r="EE405" s="30"/>
      <c r="ER405" s="31" t="str">
        <f>'Avoided Cost Case'!ER405</f>
        <v xml:space="preserve"> - </v>
      </c>
    </row>
    <row r="406" spans="1:148" hidden="1">
      <c r="C406" s="28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30"/>
    </row>
    <row r="407" spans="1:148" hidden="1">
      <c r="B407" s="58" t="str">
        <f>B139</f>
        <v>Total Mid-Columbia Contracts</v>
      </c>
      <c r="C407" s="28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30"/>
    </row>
    <row r="408" spans="1:148" hidden="1">
      <c r="C408" s="28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30"/>
    </row>
    <row r="409" spans="1:148" hidden="1">
      <c r="B409" s="22" t="str">
        <f>'Avoided Cost Case'!B409</f>
        <v>Total Long Term Firm Purchases</v>
      </c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30"/>
      <c r="EP409" s="87"/>
    </row>
    <row r="410" spans="1:148" hidden="1"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30"/>
      <c r="EP410" s="87"/>
    </row>
    <row r="411" spans="1:148" hidden="1">
      <c r="B411" s="22" t="str">
        <f>'Avoided Cost Case'!B411</f>
        <v>Storage &amp; Exchange</v>
      </c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30"/>
      <c r="EP411" s="87"/>
    </row>
    <row r="412" spans="1:148" hidden="1">
      <c r="C412" s="28" t="str">
        <f>'Avoided Cost Case'!C412</f>
        <v>APS Exchange p58118/s58119</v>
      </c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30"/>
      <c r="EP412" s="87"/>
      <c r="ER412" s="31" t="str">
        <f>'Avoided Cost Case'!ER412</f>
        <v xml:space="preserve"> - </v>
      </c>
    </row>
    <row r="413" spans="1:148" hidden="1">
      <c r="C413" s="28" t="str">
        <f>'Avoided Cost Case'!C413</f>
        <v xml:space="preserve">BPA FC II Wind p63507 </v>
      </c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30"/>
      <c r="EP413" s="87"/>
      <c r="ER413" s="31" t="str">
        <f>'Avoided Cost Case'!ER413</f>
        <v>Hide Row</v>
      </c>
    </row>
    <row r="414" spans="1:148" hidden="1">
      <c r="C414" s="28" t="str">
        <f>'Avoided Cost Case'!C414</f>
        <v xml:space="preserve">BPA FC IV Wind p79207 </v>
      </c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30"/>
      <c r="EP414" s="87"/>
      <c r="ER414" s="31" t="str">
        <f>'Avoided Cost Case'!ER414</f>
        <v xml:space="preserve"> - </v>
      </c>
    </row>
    <row r="415" spans="1:148" s="58" customFormat="1" hidden="1">
      <c r="A415" s="2"/>
      <c r="B415" s="22"/>
      <c r="C415" s="28" t="str">
        <f>'Avoided Cost Case'!C415</f>
        <v>BPA Exchange</v>
      </c>
      <c r="D415" s="22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30"/>
      <c r="EG415" s="87"/>
      <c r="EP415" s="87"/>
      <c r="ER415" s="31" t="str">
        <f>'Avoided Cost Case'!ER414</f>
        <v xml:space="preserve"> - </v>
      </c>
    </row>
    <row r="416" spans="1:148" s="58" customFormat="1" hidden="1">
      <c r="A416" s="2"/>
      <c r="B416" s="22"/>
      <c r="C416" s="28" t="str">
        <f>'Avoided Cost Case'!C416</f>
        <v>BPA So. Idaho p64885/p83975/p64705</v>
      </c>
      <c r="D416" s="22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30"/>
      <c r="EG416" s="87"/>
      <c r="EP416" s="87"/>
      <c r="ER416" s="31" t="str">
        <f>'Avoided Cost Case'!ER416</f>
        <v xml:space="preserve"> - </v>
      </c>
    </row>
    <row r="417" spans="2:148" hidden="1">
      <c r="C417" s="28" t="str">
        <f>'Avoided Cost Case'!C417</f>
        <v>Cowlitz Swift p65787</v>
      </c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30"/>
      <c r="ER417" s="31" t="str">
        <f>'Avoided Cost Case'!ER417</f>
        <v xml:space="preserve"> - </v>
      </c>
    </row>
    <row r="418" spans="2:148" hidden="1">
      <c r="C418" s="28" t="str">
        <f>'Avoided Cost Case'!C418</f>
        <v>EWEB FC I p63508/p63510</v>
      </c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30"/>
      <c r="EP418" s="87"/>
      <c r="ER418" s="31" t="str">
        <f>'Avoided Cost Case'!ER418</f>
        <v xml:space="preserve"> - </v>
      </c>
    </row>
    <row r="419" spans="2:148" hidden="1">
      <c r="C419" s="28" t="str">
        <f>'Avoided Cost Case'!C419</f>
        <v>PSCo Exchange p340325</v>
      </c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30"/>
      <c r="EP419" s="87"/>
      <c r="ER419" s="31" t="str">
        <f>'Avoided Cost Case'!ER419</f>
        <v xml:space="preserve"> - </v>
      </c>
    </row>
    <row r="420" spans="2:148" hidden="1">
      <c r="C420" s="28" t="str">
        <f>'Avoided Cost Case'!C420</f>
        <v>PSCO FC III p63362/s63361</v>
      </c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30"/>
      <c r="EP420" s="87"/>
      <c r="ER420" s="31" t="str">
        <f>'Avoided Cost Case'!ER420</f>
        <v>Hide Row</v>
      </c>
    </row>
    <row r="421" spans="2:148" hidden="1">
      <c r="C421" s="28" t="str">
        <f>'Avoided Cost Case'!C421</f>
        <v>Redding Exchange p66276</v>
      </c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30"/>
      <c r="EP421" s="87"/>
      <c r="ER421" s="31" t="str">
        <f>'Avoided Cost Case'!ER421</f>
        <v>Hide Row</v>
      </c>
    </row>
    <row r="422" spans="2:148" ht="15" hidden="1">
      <c r="C422" s="28" t="str">
        <f>'Avoided Cost Case'!C422</f>
        <v>SCL State Line p105228</v>
      </c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2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  <c r="BY422" s="32"/>
      <c r="BZ422" s="32"/>
      <c r="CA422" s="32"/>
      <c r="CB422" s="32"/>
      <c r="CC422" s="32"/>
      <c r="CD422" s="32"/>
      <c r="CE422" s="32"/>
      <c r="CF422" s="32"/>
      <c r="CG422" s="32"/>
      <c r="CH422" s="32"/>
      <c r="CI422" s="32"/>
      <c r="CJ422" s="32"/>
      <c r="CK422" s="32"/>
      <c r="CL422" s="32"/>
      <c r="CM422" s="32"/>
      <c r="CN422" s="32"/>
      <c r="CO422" s="32"/>
      <c r="CP422" s="32"/>
      <c r="CQ422" s="32"/>
      <c r="CR422" s="32"/>
      <c r="CS422" s="32"/>
      <c r="CT422" s="32"/>
      <c r="CU422" s="32"/>
      <c r="CV422" s="32"/>
      <c r="CW422" s="32"/>
      <c r="CX422" s="32"/>
      <c r="CY422" s="32"/>
      <c r="CZ422" s="32"/>
      <c r="DA422" s="32"/>
      <c r="DB422" s="32"/>
      <c r="DC422" s="32"/>
      <c r="DD422" s="32"/>
      <c r="DE422" s="32"/>
      <c r="DF422" s="32"/>
      <c r="DG422" s="32"/>
      <c r="DH422" s="32"/>
      <c r="DI422" s="32"/>
      <c r="DJ422" s="32"/>
      <c r="DK422" s="32"/>
      <c r="DL422" s="32"/>
      <c r="DM422" s="32"/>
      <c r="DN422" s="32"/>
      <c r="DO422" s="32"/>
      <c r="DP422" s="32"/>
      <c r="DQ422" s="32"/>
      <c r="DR422" s="32"/>
      <c r="DS422" s="32"/>
      <c r="DT422" s="32"/>
      <c r="DU422" s="32"/>
      <c r="DV422" s="32"/>
      <c r="DW422" s="32"/>
      <c r="DX422" s="32"/>
      <c r="DY422" s="32"/>
      <c r="DZ422" s="32"/>
      <c r="EA422" s="32"/>
      <c r="EB422" s="32"/>
      <c r="EC422" s="32"/>
      <c r="ED422" s="32"/>
      <c r="EE422" s="30"/>
      <c r="EP422" s="87"/>
      <c r="ER422" s="31" t="str">
        <f>'Avoided Cost Case'!ER422</f>
        <v xml:space="preserve"> - </v>
      </c>
    </row>
    <row r="423" spans="2:148" hidden="1"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30"/>
      <c r="EP423" s="87"/>
    </row>
    <row r="424" spans="2:148" hidden="1">
      <c r="B424" s="22" t="str">
        <f>"Total "&amp;B411</f>
        <v>Total Storage &amp; Exchange</v>
      </c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30"/>
    </row>
    <row r="425" spans="2:148" hidden="1"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30"/>
      <c r="EP425" s="87"/>
    </row>
    <row r="426" spans="2:148" hidden="1">
      <c r="B426" s="22" t="str">
        <f>'Avoided Cost Case'!B426</f>
        <v>Short Term Firm Purchases</v>
      </c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30"/>
      <c r="EH426" s="8"/>
      <c r="EJ426" s="87"/>
    </row>
    <row r="427" spans="2:148" hidden="1">
      <c r="C427" s="28" t="str">
        <f>'Avoided Cost Case'!C427</f>
        <v>COB</v>
      </c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30"/>
      <c r="EJ427" s="87"/>
      <c r="EL427" s="87"/>
      <c r="EM427" s="87"/>
      <c r="ER427" s="31" t="str">
        <f>'Avoided Cost Case'!ER427</f>
        <v>Hide Row</v>
      </c>
    </row>
    <row r="428" spans="2:148" hidden="1">
      <c r="C428" s="28" t="str">
        <f>'Avoided Cost Case'!C428</f>
        <v>Four Corners</v>
      </c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30"/>
      <c r="ER428" s="31" t="str">
        <f>'Avoided Cost Case'!ER428</f>
        <v>Hide Row</v>
      </c>
    </row>
    <row r="429" spans="2:148" hidden="1">
      <c r="C429" s="28" t="str">
        <f>'Avoided Cost Case'!C429</f>
        <v>Mid Columbia</v>
      </c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30"/>
      <c r="EL429" s="87"/>
      <c r="EM429" s="87"/>
      <c r="ER429" s="31" t="str">
        <f>'Avoided Cost Case'!ER429</f>
        <v xml:space="preserve"> - </v>
      </c>
    </row>
    <row r="430" spans="2:148" hidden="1">
      <c r="C430" s="28" t="str">
        <f>'Avoided Cost Case'!C430</f>
        <v>Mona</v>
      </c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30"/>
      <c r="EL430" s="87"/>
      <c r="EM430" s="87"/>
      <c r="ER430" s="31" t="str">
        <f>'Avoided Cost Case'!ER430</f>
        <v>Hide Row</v>
      </c>
    </row>
    <row r="431" spans="2:148" hidden="1">
      <c r="C431" s="28" t="str">
        <f>'Avoided Cost Case'!C431</f>
        <v>Palo Verde</v>
      </c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30"/>
      <c r="ER431" s="31" t="str">
        <f>'Avoided Cost Case'!ER431</f>
        <v xml:space="preserve"> - </v>
      </c>
    </row>
    <row r="432" spans="2:148" hidden="1">
      <c r="C432" s="28" t="str">
        <f>'Avoided Cost Case'!C432</f>
        <v>SP15</v>
      </c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30"/>
      <c r="EJ432" s="87"/>
      <c r="EL432" s="87"/>
      <c r="EM432" s="87"/>
      <c r="ER432" s="31" t="str">
        <f>'Avoided Cost Case'!ER432</f>
        <v>Hide Row</v>
      </c>
    </row>
    <row r="433" spans="1:148" s="43" customFormat="1" ht="15" hidden="1">
      <c r="A433" s="42"/>
      <c r="C433" s="28" t="str">
        <f>'Avoided Cost Case'!C433</f>
        <v>STF Index Trades</v>
      </c>
      <c r="D433" s="2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  <c r="BY433" s="32"/>
      <c r="BZ433" s="32"/>
      <c r="CA433" s="32"/>
      <c r="CB433" s="32"/>
      <c r="CC433" s="32"/>
      <c r="CD433" s="32"/>
      <c r="CE433" s="32"/>
      <c r="CF433" s="32"/>
      <c r="CG433" s="32"/>
      <c r="CH433" s="32"/>
      <c r="CI433" s="32"/>
      <c r="CJ433" s="32"/>
      <c r="CK433" s="32"/>
      <c r="CL433" s="32"/>
      <c r="CM433" s="32"/>
      <c r="CN433" s="32"/>
      <c r="CO433" s="32"/>
      <c r="CP433" s="32"/>
      <c r="CQ433" s="32"/>
      <c r="CR433" s="32"/>
      <c r="CS433" s="32"/>
      <c r="CT433" s="32"/>
      <c r="CU433" s="32"/>
      <c r="CV433" s="32"/>
      <c r="CW433" s="32"/>
      <c r="CX433" s="32"/>
      <c r="CY433" s="32"/>
      <c r="CZ433" s="32"/>
      <c r="DA433" s="32"/>
      <c r="DB433" s="32"/>
      <c r="DC433" s="32"/>
      <c r="DD433" s="32"/>
      <c r="DE433" s="32"/>
      <c r="DF433" s="32"/>
      <c r="DG433" s="32"/>
      <c r="DH433" s="32"/>
      <c r="DI433" s="32"/>
      <c r="DJ433" s="32"/>
      <c r="DK433" s="32"/>
      <c r="DL433" s="32"/>
      <c r="DM433" s="32"/>
      <c r="DN433" s="32"/>
      <c r="DO433" s="32"/>
      <c r="DP433" s="32"/>
      <c r="DQ433" s="32"/>
      <c r="DR433" s="32"/>
      <c r="DS433" s="32"/>
      <c r="DT433" s="32"/>
      <c r="DU433" s="32"/>
      <c r="DV433" s="32"/>
      <c r="DW433" s="32"/>
      <c r="DX433" s="32"/>
      <c r="DY433" s="32"/>
      <c r="DZ433" s="32"/>
      <c r="EA433" s="32"/>
      <c r="EB433" s="32"/>
      <c r="EC433" s="32"/>
      <c r="ED433" s="32"/>
      <c r="EE433" s="44"/>
      <c r="EF433" s="58"/>
      <c r="EG433" s="87"/>
      <c r="EH433" s="58"/>
      <c r="EI433" s="58"/>
      <c r="EJ433" s="87"/>
      <c r="EK433" s="45"/>
      <c r="EL433" s="87"/>
      <c r="EM433" s="87"/>
      <c r="EN433" s="45"/>
      <c r="EO433" s="45"/>
      <c r="EP433" s="45"/>
      <c r="EQ433" s="45"/>
      <c r="ER433" s="57"/>
    </row>
    <row r="434" spans="1:148" s="43" customFormat="1" hidden="1">
      <c r="A434" s="42"/>
      <c r="C434" s="63"/>
      <c r="D434" s="22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4"/>
      <c r="EF434" s="45"/>
      <c r="EG434" s="87"/>
      <c r="EH434" s="58"/>
      <c r="EI434" s="58"/>
      <c r="EJ434" s="58"/>
      <c r="EK434" s="58"/>
      <c r="EL434" s="58"/>
      <c r="EM434" s="58"/>
      <c r="EN434" s="58"/>
      <c r="EO434" s="58"/>
      <c r="EP434" s="87"/>
      <c r="EQ434" s="45"/>
      <c r="ER434" s="47"/>
    </row>
    <row r="435" spans="1:148" hidden="1">
      <c r="B435" s="22" t="str">
        <f>'Avoided Cost Case'!B435</f>
        <v xml:space="preserve">Total Short Term Firm Purchases </v>
      </c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30"/>
      <c r="EP435" s="87"/>
    </row>
    <row r="436" spans="1:148" hidden="1"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30"/>
      <c r="EP436" s="87"/>
    </row>
    <row r="437" spans="1:148">
      <c r="B437" s="22" t="str">
        <f>'Avoided Cost Case'!B437</f>
        <v>System Balancing Purchases</v>
      </c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30"/>
      <c r="EH437" s="8"/>
      <c r="EP437" s="87"/>
    </row>
    <row r="438" spans="1:148">
      <c r="C438" s="28" t="str">
        <f>'Avoided Cost Case'!C438</f>
        <v>COB</v>
      </c>
      <c r="E438" s="29">
        <v>297261.01475199999</v>
      </c>
      <c r="F438" s="29">
        <v>4638.7094260000003</v>
      </c>
      <c r="G438" s="29">
        <v>11450.5046</v>
      </c>
      <c r="H438" s="29">
        <v>49525.936000000002</v>
      </c>
      <c r="I438" s="29">
        <v>79418.752500000002</v>
      </c>
      <c r="J438" s="29">
        <v>69638.127999999997</v>
      </c>
      <c r="K438" s="29">
        <v>34716.127</v>
      </c>
      <c r="L438" s="29">
        <v>38913.115299999998</v>
      </c>
      <c r="M438" s="29">
        <v>1698.9916000000001</v>
      </c>
      <c r="N438" s="29">
        <v>1517.1393999999998</v>
      </c>
      <c r="O438" s="29">
        <v>0</v>
      </c>
      <c r="P438" s="29">
        <v>502.77742600000005</v>
      </c>
      <c r="Q438" s="29">
        <v>5240.8334999999997</v>
      </c>
      <c r="R438" s="29">
        <v>261085.72028399998</v>
      </c>
      <c r="S438" s="29">
        <v>4510.72</v>
      </c>
      <c r="T438" s="29">
        <v>13752.9046</v>
      </c>
      <c r="U438" s="29">
        <v>42102.499080000001</v>
      </c>
      <c r="V438" s="29">
        <v>76728.400000000009</v>
      </c>
      <c r="W438" s="29">
        <v>49466.952379000002</v>
      </c>
      <c r="X438" s="29">
        <v>22183.841375</v>
      </c>
      <c r="Y438" s="29">
        <v>36032.426349999994</v>
      </c>
      <c r="Z438" s="29">
        <v>6078.3716000000004</v>
      </c>
      <c r="AA438" s="29">
        <v>666.52</v>
      </c>
      <c r="AB438" s="29">
        <v>0</v>
      </c>
      <c r="AC438" s="29">
        <v>451.40730000000002</v>
      </c>
      <c r="AD438" s="29">
        <v>9111.6775999999991</v>
      </c>
      <c r="AE438" s="29">
        <v>286591.16067000001</v>
      </c>
      <c r="AF438" s="29">
        <v>17470.800999999999</v>
      </c>
      <c r="AG438" s="29">
        <v>17308.642599999999</v>
      </c>
      <c r="AH438" s="29">
        <v>44327.659700000004</v>
      </c>
      <c r="AI438" s="29">
        <v>78282.608600000007</v>
      </c>
      <c r="AJ438" s="29">
        <v>49799.1973</v>
      </c>
      <c r="AK438" s="29">
        <v>23561.087230000001</v>
      </c>
      <c r="AL438" s="29">
        <v>36537.108099999998</v>
      </c>
      <c r="AM438" s="29">
        <v>6690.0635000000002</v>
      </c>
      <c r="AN438" s="29">
        <v>831.03395</v>
      </c>
      <c r="AO438" s="29">
        <v>0</v>
      </c>
      <c r="AP438" s="29">
        <v>2260.5940900000001</v>
      </c>
      <c r="AQ438" s="29">
        <v>9522.364599999999</v>
      </c>
      <c r="AR438" s="29">
        <v>273664.88370599994</v>
      </c>
      <c r="AS438" s="29">
        <v>10221.935450000001</v>
      </c>
      <c r="AT438" s="29">
        <v>16780.870699999999</v>
      </c>
      <c r="AU438" s="29">
        <v>46030.357539999997</v>
      </c>
      <c r="AV438" s="29">
        <v>74001.733299999993</v>
      </c>
      <c r="AW438" s="29">
        <v>49849.037700000001</v>
      </c>
      <c r="AX438" s="29">
        <v>21143.838</v>
      </c>
      <c r="AY438" s="29">
        <v>38077.001815999996</v>
      </c>
      <c r="AZ438" s="29">
        <v>6098.7</v>
      </c>
      <c r="BA438" s="29">
        <v>183.36</v>
      </c>
      <c r="BB438" s="29">
        <v>0</v>
      </c>
      <c r="BC438" s="29">
        <v>2110.9535000000001</v>
      </c>
      <c r="BD438" s="29">
        <v>9167.0956999999999</v>
      </c>
      <c r="BE438" s="29">
        <v>276556.38426600001</v>
      </c>
      <c r="BF438" s="29">
        <v>16345.948899999999</v>
      </c>
      <c r="BG438" s="29">
        <v>12012.6867</v>
      </c>
      <c r="BH438" s="29">
        <v>43632.332399999999</v>
      </c>
      <c r="BI438" s="29">
        <v>74241.631399999998</v>
      </c>
      <c r="BJ438" s="29">
        <v>51422.3848</v>
      </c>
      <c r="BK438" s="29">
        <v>21698.6525</v>
      </c>
      <c r="BL438" s="29">
        <v>35849.978020000002</v>
      </c>
      <c r="BM438" s="29">
        <v>5911.5611159999999</v>
      </c>
      <c r="BN438" s="29">
        <v>183.2</v>
      </c>
      <c r="BO438" s="29">
        <v>0</v>
      </c>
      <c r="BP438" s="29">
        <v>1366.2232300000001</v>
      </c>
      <c r="BQ438" s="29">
        <v>13891.785199999998</v>
      </c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30"/>
      <c r="EP438" s="87"/>
      <c r="ER438" s="31" t="str">
        <f>'Avoided Cost Case'!ER438</f>
        <v xml:space="preserve"> - </v>
      </c>
    </row>
    <row r="439" spans="1:148">
      <c r="C439" s="28" t="str">
        <f>'Avoided Cost Case'!C439</f>
        <v>Four Corners</v>
      </c>
      <c r="E439" s="29">
        <v>109381.72116999999</v>
      </c>
      <c r="F439" s="29">
        <v>1528.4769999999999</v>
      </c>
      <c r="G439" s="29">
        <v>1727.89</v>
      </c>
      <c r="H439" s="29">
        <v>21390.510000000002</v>
      </c>
      <c r="I439" s="29">
        <v>12653.778</v>
      </c>
      <c r="J439" s="29">
        <v>28733.47</v>
      </c>
      <c r="K439" s="29">
        <v>3692.7480999999998</v>
      </c>
      <c r="L439" s="29">
        <v>191.46187</v>
      </c>
      <c r="M439" s="29">
        <v>2184.2811999999999</v>
      </c>
      <c r="N439" s="29">
        <v>35915.15</v>
      </c>
      <c r="O439" s="29">
        <v>0</v>
      </c>
      <c r="P439" s="29">
        <v>696.84400000000005</v>
      </c>
      <c r="Q439" s="29">
        <v>667.11099999999999</v>
      </c>
      <c r="R439" s="29">
        <v>22165.112069999999</v>
      </c>
      <c r="S439" s="29">
        <v>756.70100000000002</v>
      </c>
      <c r="T439" s="29">
        <v>717.49396000000002</v>
      </c>
      <c r="U439" s="29">
        <v>222.72</v>
      </c>
      <c r="V439" s="29">
        <v>6468.9526999999998</v>
      </c>
      <c r="W439" s="29">
        <v>5822.2787000000008</v>
      </c>
      <c r="X439" s="29">
        <v>2733.7781999999997</v>
      </c>
      <c r="Y439" s="29">
        <v>151.36000000000001</v>
      </c>
      <c r="Z439" s="29">
        <v>0</v>
      </c>
      <c r="AA439" s="29">
        <v>2468.4376999999999</v>
      </c>
      <c r="AB439" s="29">
        <v>1469.2</v>
      </c>
      <c r="AC439" s="29">
        <v>68.294309999999996</v>
      </c>
      <c r="AD439" s="29">
        <v>1285.8955000000001</v>
      </c>
      <c r="AE439" s="29">
        <v>55547.735199999996</v>
      </c>
      <c r="AF439" s="29">
        <v>5363.3544000000002</v>
      </c>
      <c r="AG439" s="29">
        <v>2872.7864</v>
      </c>
      <c r="AH439" s="29">
        <v>1150.9864</v>
      </c>
      <c r="AI439" s="29">
        <v>13091.721</v>
      </c>
      <c r="AJ439" s="29">
        <v>9893.6049999999996</v>
      </c>
      <c r="AK439" s="29">
        <v>11378.266</v>
      </c>
      <c r="AL439" s="29">
        <v>151.36000000000001</v>
      </c>
      <c r="AM439" s="29">
        <v>0</v>
      </c>
      <c r="AN439" s="29">
        <v>1003.2279</v>
      </c>
      <c r="AO439" s="29">
        <v>2474.0468999999998</v>
      </c>
      <c r="AP439" s="29">
        <v>6069.7120000000004</v>
      </c>
      <c r="AQ439" s="29">
        <v>2098.6692000000003</v>
      </c>
      <c r="AR439" s="29">
        <v>44933.939560000006</v>
      </c>
      <c r="AS439" s="29">
        <v>1745.5851</v>
      </c>
      <c r="AT439" s="29">
        <v>2245.5860000000002</v>
      </c>
      <c r="AU439" s="29">
        <v>10504.474</v>
      </c>
      <c r="AV439" s="29">
        <v>6546.7880000000005</v>
      </c>
      <c r="AW439" s="29">
        <v>6099.5604000000003</v>
      </c>
      <c r="AX439" s="29">
        <v>8973.0110000000004</v>
      </c>
      <c r="AY439" s="29">
        <v>333.84072000000003</v>
      </c>
      <c r="AZ439" s="29">
        <v>0</v>
      </c>
      <c r="BA439" s="29">
        <v>730.15204000000006</v>
      </c>
      <c r="BB439" s="29">
        <v>3855.9458</v>
      </c>
      <c r="BC439" s="29">
        <v>2409.9148</v>
      </c>
      <c r="BD439" s="29">
        <v>1489.0817</v>
      </c>
      <c r="BE439" s="29">
        <v>30034.064640000001</v>
      </c>
      <c r="BF439" s="29">
        <v>1988.1225999999999</v>
      </c>
      <c r="BG439" s="29">
        <v>888.40109000000007</v>
      </c>
      <c r="BH439" s="29">
        <v>5792.7394000000004</v>
      </c>
      <c r="BI439" s="29">
        <v>5082.8233</v>
      </c>
      <c r="BJ439" s="29">
        <v>4922.7580000000007</v>
      </c>
      <c r="BK439" s="29">
        <v>2845.6035999999999</v>
      </c>
      <c r="BL439" s="29">
        <v>144.32</v>
      </c>
      <c r="BM439" s="29">
        <v>0</v>
      </c>
      <c r="BN439" s="29">
        <v>781.54205000000002</v>
      </c>
      <c r="BO439" s="29">
        <v>5198.8364000000001</v>
      </c>
      <c r="BP439" s="29">
        <v>1441.433</v>
      </c>
      <c r="BQ439" s="29">
        <v>947.48519999999996</v>
      </c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30"/>
      <c r="EP439" s="87"/>
      <c r="ER439" s="31" t="str">
        <f>'Avoided Cost Case'!ER439</f>
        <v xml:space="preserve"> - </v>
      </c>
    </row>
    <row r="440" spans="1:148" s="43" customFormat="1">
      <c r="A440" s="42"/>
      <c r="C440" s="28" t="str">
        <f>'Avoided Cost Case'!C440</f>
        <v>Mid Columbia</v>
      </c>
      <c r="D440" s="22"/>
      <c r="E440" s="29">
        <v>2197430.1979000005</v>
      </c>
      <c r="F440" s="29">
        <v>631.18290000000002</v>
      </c>
      <c r="G440" s="29">
        <v>15570.151</v>
      </c>
      <c r="H440" s="29">
        <v>322136.75</v>
      </c>
      <c r="I440" s="29">
        <v>114661.71</v>
      </c>
      <c r="J440" s="29">
        <v>508331.34</v>
      </c>
      <c r="K440" s="29">
        <v>565646.56000000006</v>
      </c>
      <c r="L440" s="29">
        <v>457645</v>
      </c>
      <c r="M440" s="29">
        <v>78731.55</v>
      </c>
      <c r="N440" s="29">
        <v>15486.441000000001</v>
      </c>
      <c r="O440" s="29">
        <v>63832.565999999999</v>
      </c>
      <c r="P440" s="29">
        <v>18441.240000000002</v>
      </c>
      <c r="Q440" s="29">
        <v>36315.707000000002</v>
      </c>
      <c r="R440" s="29">
        <v>1922108.098</v>
      </c>
      <c r="S440" s="29">
        <v>17971.97</v>
      </c>
      <c r="T440" s="29">
        <v>74540.72</v>
      </c>
      <c r="U440" s="29">
        <v>245887.83</v>
      </c>
      <c r="V440" s="29">
        <v>153180.31</v>
      </c>
      <c r="W440" s="29">
        <v>382768.3</v>
      </c>
      <c r="X440" s="29">
        <v>450259.12</v>
      </c>
      <c r="Y440" s="29">
        <v>431612</v>
      </c>
      <c r="Z440" s="29">
        <v>78177.66</v>
      </c>
      <c r="AA440" s="29">
        <v>23575.076000000001</v>
      </c>
      <c r="AB440" s="29">
        <v>31948.928</v>
      </c>
      <c r="AC440" s="29">
        <v>11628.214</v>
      </c>
      <c r="AD440" s="29">
        <v>20557.97</v>
      </c>
      <c r="AE440" s="29">
        <v>2028448.4350000001</v>
      </c>
      <c r="AF440" s="29">
        <v>81328.266000000003</v>
      </c>
      <c r="AG440" s="29">
        <v>105031.98</v>
      </c>
      <c r="AH440" s="29">
        <v>195912.4</v>
      </c>
      <c r="AI440" s="29">
        <v>168173.8</v>
      </c>
      <c r="AJ440" s="29">
        <v>370702.78</v>
      </c>
      <c r="AK440" s="29">
        <v>429625.72</v>
      </c>
      <c r="AL440" s="29">
        <v>412758.5</v>
      </c>
      <c r="AM440" s="29">
        <v>81066.516000000003</v>
      </c>
      <c r="AN440" s="29">
        <v>41358.93</v>
      </c>
      <c r="AO440" s="29">
        <v>42800.633000000002</v>
      </c>
      <c r="AP440" s="29">
        <v>39059.964999999997</v>
      </c>
      <c r="AQ440" s="29">
        <v>60628.945</v>
      </c>
      <c r="AR440" s="29">
        <v>1828653.922</v>
      </c>
      <c r="AS440" s="29">
        <v>25602.145</v>
      </c>
      <c r="AT440" s="29">
        <v>78294.42</v>
      </c>
      <c r="AU440" s="29">
        <v>150456.03</v>
      </c>
      <c r="AV440" s="29">
        <v>163251.64000000001</v>
      </c>
      <c r="AW440" s="29">
        <v>311537.78000000003</v>
      </c>
      <c r="AX440" s="29">
        <v>402645.4</v>
      </c>
      <c r="AY440" s="29">
        <v>423570.4</v>
      </c>
      <c r="AZ440" s="29">
        <v>103095.7</v>
      </c>
      <c r="BA440" s="29">
        <v>34384.445</v>
      </c>
      <c r="BB440" s="29">
        <v>56149.266000000003</v>
      </c>
      <c r="BC440" s="29">
        <v>38163.315999999999</v>
      </c>
      <c r="BD440" s="29">
        <v>41503.379999999997</v>
      </c>
      <c r="BE440" s="29">
        <v>1536709.7759999998</v>
      </c>
      <c r="BF440" s="29">
        <v>37938.425999999999</v>
      </c>
      <c r="BG440" s="29">
        <v>23643.657999999999</v>
      </c>
      <c r="BH440" s="29">
        <v>84193.14</v>
      </c>
      <c r="BI440" s="29">
        <v>117683.23</v>
      </c>
      <c r="BJ440" s="29">
        <v>199568.61</v>
      </c>
      <c r="BK440" s="29">
        <v>367753.9</v>
      </c>
      <c r="BL440" s="29">
        <v>440076.2</v>
      </c>
      <c r="BM440" s="29">
        <v>97589.085999999996</v>
      </c>
      <c r="BN440" s="29">
        <v>36608.339999999997</v>
      </c>
      <c r="BO440" s="29">
        <v>61981.25</v>
      </c>
      <c r="BP440" s="29">
        <v>26514.936000000002</v>
      </c>
      <c r="BQ440" s="29">
        <v>43159</v>
      </c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44"/>
      <c r="EF440" s="58"/>
      <c r="EG440" s="87"/>
      <c r="EH440" s="58"/>
      <c r="EI440" s="58"/>
      <c r="EJ440" s="87"/>
      <c r="EK440" s="87"/>
      <c r="EL440" s="58"/>
      <c r="EM440" s="58"/>
      <c r="EN440" s="58"/>
      <c r="EO440" s="58"/>
      <c r="EP440" s="87"/>
      <c r="EQ440" s="58"/>
      <c r="ER440" s="31" t="str">
        <f>'Avoided Cost Case'!ER440</f>
        <v xml:space="preserve"> - </v>
      </c>
    </row>
    <row r="441" spans="1:148" s="43" customFormat="1">
      <c r="A441" s="42"/>
      <c r="C441" s="28" t="str">
        <f>'Avoided Cost Case'!C441</f>
        <v>Mona</v>
      </c>
      <c r="D441" s="22"/>
      <c r="E441" s="29">
        <v>252592.84412799997</v>
      </c>
      <c r="F441" s="29">
        <v>29881.966332</v>
      </c>
      <c r="G441" s="29">
        <v>29613.838</v>
      </c>
      <c r="H441" s="29">
        <v>47776.305</v>
      </c>
      <c r="I441" s="29">
        <v>32563.657999999999</v>
      </c>
      <c r="J441" s="29">
        <v>31952.2</v>
      </c>
      <c r="K441" s="29">
        <v>29162.087999999996</v>
      </c>
      <c r="L441" s="29">
        <v>17781.239999999998</v>
      </c>
      <c r="M441" s="29">
        <v>18.041682000000002</v>
      </c>
      <c r="N441" s="29">
        <v>25.483414</v>
      </c>
      <c r="O441" s="29">
        <v>2677.2206999999999</v>
      </c>
      <c r="P441" s="29">
        <v>15374.873</v>
      </c>
      <c r="Q441" s="29">
        <v>15765.93</v>
      </c>
      <c r="R441" s="29">
        <v>172821.73547999997</v>
      </c>
      <c r="S441" s="29">
        <v>23222.911</v>
      </c>
      <c r="T441" s="29">
        <v>17777.527600000001</v>
      </c>
      <c r="U441" s="29">
        <v>24221.442000000003</v>
      </c>
      <c r="V441" s="29">
        <v>28341.777999999998</v>
      </c>
      <c r="W441" s="29">
        <v>24331.129999999997</v>
      </c>
      <c r="X441" s="29">
        <v>20984.042000000001</v>
      </c>
      <c r="Y441" s="29">
        <v>1623.8872000000001</v>
      </c>
      <c r="Z441" s="29">
        <v>0</v>
      </c>
      <c r="AA441" s="29">
        <v>121.5</v>
      </c>
      <c r="AB441" s="29">
        <v>2832.7559000000001</v>
      </c>
      <c r="AC441" s="29">
        <v>12210.587</v>
      </c>
      <c r="AD441" s="29">
        <v>17154.174780000001</v>
      </c>
      <c r="AE441" s="29">
        <v>255752.46049999996</v>
      </c>
      <c r="AF441" s="29">
        <v>37617.590020000003</v>
      </c>
      <c r="AG441" s="29">
        <v>24887.074000000001</v>
      </c>
      <c r="AH441" s="29">
        <v>26139.035</v>
      </c>
      <c r="AI441" s="29">
        <v>35546.386709999999</v>
      </c>
      <c r="AJ441" s="29">
        <v>29050.273000000001</v>
      </c>
      <c r="AK441" s="29">
        <v>30147.934999999998</v>
      </c>
      <c r="AL441" s="29">
        <v>1623.511</v>
      </c>
      <c r="AM441" s="29">
        <v>0</v>
      </c>
      <c r="AN441" s="29">
        <v>31.5</v>
      </c>
      <c r="AO441" s="29">
        <v>5981.4920000000002</v>
      </c>
      <c r="AP441" s="29">
        <v>34977.555</v>
      </c>
      <c r="AQ441" s="29">
        <v>29750.108769999999</v>
      </c>
      <c r="AR441" s="29">
        <v>254010.37885999997</v>
      </c>
      <c r="AS441" s="29">
        <v>30283.934999999998</v>
      </c>
      <c r="AT441" s="29">
        <v>28104.720000000001</v>
      </c>
      <c r="AU441" s="29">
        <v>41754.770000000004</v>
      </c>
      <c r="AV441" s="29">
        <v>27977.517939999998</v>
      </c>
      <c r="AW441" s="29">
        <v>26322.167000000001</v>
      </c>
      <c r="AX441" s="29">
        <v>28741.947</v>
      </c>
      <c r="AY441" s="29">
        <v>1585.8355200000001</v>
      </c>
      <c r="AZ441" s="29">
        <v>0</v>
      </c>
      <c r="BA441" s="29">
        <v>0</v>
      </c>
      <c r="BB441" s="29">
        <v>8499.5169999999998</v>
      </c>
      <c r="BC441" s="29">
        <v>32926.811999999998</v>
      </c>
      <c r="BD441" s="29">
        <v>27813.1574</v>
      </c>
      <c r="BE441" s="29">
        <v>210146.35226300001</v>
      </c>
      <c r="BF441" s="29">
        <v>30690.171063000002</v>
      </c>
      <c r="BG441" s="29">
        <v>22142.563999999998</v>
      </c>
      <c r="BH441" s="29">
        <v>30686.150999999998</v>
      </c>
      <c r="BI441" s="29">
        <v>20793.045050000001</v>
      </c>
      <c r="BJ441" s="29">
        <v>24266.056400000001</v>
      </c>
      <c r="BK441" s="29">
        <v>19872.597999999998</v>
      </c>
      <c r="BL441" s="29">
        <v>1169.1899900000001</v>
      </c>
      <c r="BM441" s="29">
        <v>4.5</v>
      </c>
      <c r="BN441" s="29">
        <v>0</v>
      </c>
      <c r="BO441" s="29">
        <v>6596.0249999999996</v>
      </c>
      <c r="BP441" s="29">
        <v>27424.493999999999</v>
      </c>
      <c r="BQ441" s="29">
        <v>26501.55776</v>
      </c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44"/>
      <c r="EF441" s="58"/>
      <c r="EG441" s="87"/>
      <c r="EH441" s="58"/>
      <c r="EI441" s="58"/>
      <c r="EJ441" s="87"/>
      <c r="EK441" s="87"/>
      <c r="EL441" s="58"/>
      <c r="EM441" s="58"/>
      <c r="EN441" s="58"/>
      <c r="EO441" s="58"/>
      <c r="EP441" s="87"/>
      <c r="EQ441" s="58"/>
      <c r="ER441" s="31" t="str">
        <f>'Avoided Cost Case'!ER441</f>
        <v xml:space="preserve"> - </v>
      </c>
    </row>
    <row r="442" spans="1:148" s="43" customFormat="1">
      <c r="A442" s="42"/>
      <c r="C442" s="28" t="str">
        <f>'Avoided Cost Case'!C442</f>
        <v>Palo Verde</v>
      </c>
      <c r="D442" s="22"/>
      <c r="E442" s="29">
        <v>6811.5608099999999</v>
      </c>
      <c r="F442" s="29">
        <v>814.68439999999998</v>
      </c>
      <c r="G442" s="29">
        <v>651.40530000000001</v>
      </c>
      <c r="H442" s="29">
        <v>5095.3710000000001</v>
      </c>
      <c r="I442" s="29">
        <v>250.10011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  <c r="AC442" s="29">
        <v>0</v>
      </c>
      <c r="AD442" s="29">
        <v>0</v>
      </c>
      <c r="AE442" s="29">
        <v>0</v>
      </c>
      <c r="AF442" s="29">
        <v>0</v>
      </c>
      <c r="AG442" s="29">
        <v>0</v>
      </c>
      <c r="AH442" s="29">
        <v>0</v>
      </c>
      <c r="AI442" s="29">
        <v>0</v>
      </c>
      <c r="AJ442" s="29">
        <v>0</v>
      </c>
      <c r="AK442" s="29">
        <v>0</v>
      </c>
      <c r="AL442" s="29">
        <v>0</v>
      </c>
      <c r="AM442" s="29">
        <v>0</v>
      </c>
      <c r="AN442" s="29">
        <v>0</v>
      </c>
      <c r="AO442" s="29">
        <v>0</v>
      </c>
      <c r="AP442" s="29">
        <v>0</v>
      </c>
      <c r="AQ442" s="29">
        <v>0</v>
      </c>
      <c r="AR442" s="29">
        <v>0</v>
      </c>
      <c r="AS442" s="29">
        <v>0</v>
      </c>
      <c r="AT442" s="29">
        <v>0</v>
      </c>
      <c r="AU442" s="29">
        <v>0</v>
      </c>
      <c r="AV442" s="29">
        <v>0</v>
      </c>
      <c r="AW442" s="29">
        <v>0</v>
      </c>
      <c r="AX442" s="29">
        <v>0</v>
      </c>
      <c r="AY442" s="29">
        <v>0</v>
      </c>
      <c r="AZ442" s="29">
        <v>0</v>
      </c>
      <c r="BA442" s="29">
        <v>0</v>
      </c>
      <c r="BB442" s="29">
        <v>0</v>
      </c>
      <c r="BC442" s="29">
        <v>0</v>
      </c>
      <c r="BD442" s="29">
        <v>0</v>
      </c>
      <c r="BE442" s="29">
        <v>0</v>
      </c>
      <c r="BF442" s="29">
        <v>0</v>
      </c>
      <c r="BG442" s="29">
        <v>0</v>
      </c>
      <c r="BH442" s="29">
        <v>0</v>
      </c>
      <c r="BI442" s="29">
        <v>0</v>
      </c>
      <c r="BJ442" s="29">
        <v>0</v>
      </c>
      <c r="BK442" s="29">
        <v>0</v>
      </c>
      <c r="BL442" s="29">
        <v>0</v>
      </c>
      <c r="BM442" s="29">
        <v>0</v>
      </c>
      <c r="BN442" s="29">
        <v>0</v>
      </c>
      <c r="BO442" s="29">
        <v>0</v>
      </c>
      <c r="BP442" s="29">
        <v>0</v>
      </c>
      <c r="BQ442" s="29">
        <v>0</v>
      </c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44"/>
      <c r="EF442" s="58"/>
      <c r="EG442" s="87"/>
      <c r="EH442" s="58"/>
      <c r="EI442" s="58"/>
      <c r="EJ442" s="87"/>
      <c r="EK442" s="87"/>
      <c r="EL442" s="58"/>
      <c r="EM442" s="58"/>
      <c r="EN442" s="58"/>
      <c r="EO442" s="58"/>
      <c r="EP442" s="87"/>
      <c r="EQ442" s="58"/>
      <c r="ER442" s="31" t="str">
        <f>'Avoided Cost Case'!ER442</f>
        <v xml:space="preserve"> - </v>
      </c>
    </row>
    <row r="443" spans="1:148" hidden="1">
      <c r="C443" s="28" t="str">
        <f>'Avoided Cost Case'!C443</f>
        <v>SP15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0</v>
      </c>
      <c r="AE443" s="29">
        <v>0</v>
      </c>
      <c r="AF443" s="29">
        <v>0</v>
      </c>
      <c r="AG443" s="29">
        <v>0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0</v>
      </c>
      <c r="AQ443" s="29">
        <v>0</v>
      </c>
      <c r="AR443" s="29">
        <v>0</v>
      </c>
      <c r="AS443" s="29">
        <v>0</v>
      </c>
      <c r="AT443" s="29">
        <v>0</v>
      </c>
      <c r="AU443" s="29">
        <v>0</v>
      </c>
      <c r="AV443" s="29">
        <v>0</v>
      </c>
      <c r="AW443" s="29">
        <v>0</v>
      </c>
      <c r="AX443" s="29">
        <v>0</v>
      </c>
      <c r="AY443" s="29">
        <v>0</v>
      </c>
      <c r="AZ443" s="29">
        <v>0</v>
      </c>
      <c r="BA443" s="29">
        <v>0</v>
      </c>
      <c r="BB443" s="29">
        <v>0</v>
      </c>
      <c r="BC443" s="29">
        <v>0</v>
      </c>
      <c r="BD443" s="29">
        <v>0</v>
      </c>
      <c r="BE443" s="29">
        <v>0</v>
      </c>
      <c r="BF443" s="29">
        <v>0</v>
      </c>
      <c r="BG443" s="29">
        <v>0</v>
      </c>
      <c r="BH443" s="29">
        <v>0</v>
      </c>
      <c r="BI443" s="29">
        <v>0</v>
      </c>
      <c r="BJ443" s="29">
        <v>0</v>
      </c>
      <c r="BK443" s="29">
        <v>0</v>
      </c>
      <c r="BL443" s="29">
        <v>0</v>
      </c>
      <c r="BM443" s="29">
        <v>0</v>
      </c>
      <c r="BN443" s="29">
        <v>0</v>
      </c>
      <c r="BO443" s="29">
        <v>0</v>
      </c>
      <c r="BP443" s="29">
        <v>0</v>
      </c>
      <c r="BQ443" s="29">
        <v>0</v>
      </c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30"/>
      <c r="EJ443" s="87"/>
      <c r="EK443" s="87"/>
      <c r="EP443" s="87"/>
      <c r="ER443" s="31" t="str">
        <f>'Avoided Cost Case'!ER443</f>
        <v>Hide Row</v>
      </c>
    </row>
    <row r="444" spans="1:148" s="43" customFormat="1" ht="15" hidden="1">
      <c r="A444" s="42"/>
      <c r="C444" s="28" t="str">
        <f>'Avoided Cost Case'!C444</f>
        <v>Emergency Purchases</v>
      </c>
      <c r="D444" s="22"/>
      <c r="E444" s="32">
        <v>0</v>
      </c>
      <c r="F444" s="32">
        <v>0</v>
      </c>
      <c r="G444" s="32">
        <v>0</v>
      </c>
      <c r="H444" s="32">
        <v>0</v>
      </c>
      <c r="I444" s="32">
        <v>0</v>
      </c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  <c r="BY444" s="32"/>
      <c r="BZ444" s="32"/>
      <c r="CA444" s="32"/>
      <c r="CB444" s="32"/>
      <c r="CC444" s="32"/>
      <c r="CD444" s="32"/>
      <c r="CE444" s="32"/>
      <c r="CF444" s="32"/>
      <c r="CG444" s="32"/>
      <c r="CH444" s="32"/>
      <c r="CI444" s="32"/>
      <c r="CJ444" s="32"/>
      <c r="CK444" s="32"/>
      <c r="CL444" s="32"/>
      <c r="CM444" s="32"/>
      <c r="CN444" s="32"/>
      <c r="CO444" s="32"/>
      <c r="CP444" s="32"/>
      <c r="CQ444" s="32"/>
      <c r="CR444" s="32"/>
      <c r="CS444" s="32"/>
      <c r="CT444" s="32"/>
      <c r="CU444" s="32"/>
      <c r="CV444" s="32"/>
      <c r="CW444" s="32"/>
      <c r="CX444" s="32"/>
      <c r="CY444" s="32"/>
      <c r="CZ444" s="32"/>
      <c r="DA444" s="32"/>
      <c r="DB444" s="32"/>
      <c r="DC444" s="32"/>
      <c r="DD444" s="32"/>
      <c r="DE444" s="32"/>
      <c r="DF444" s="32"/>
      <c r="DG444" s="32"/>
      <c r="DH444" s="32"/>
      <c r="DI444" s="32"/>
      <c r="DJ444" s="32"/>
      <c r="DK444" s="32"/>
      <c r="DL444" s="32"/>
      <c r="DM444" s="32"/>
      <c r="DN444" s="32"/>
      <c r="DO444" s="32"/>
      <c r="DP444" s="32"/>
      <c r="DQ444" s="32"/>
      <c r="DR444" s="32"/>
      <c r="DS444" s="32"/>
      <c r="DT444" s="32"/>
      <c r="DU444" s="32"/>
      <c r="DV444" s="32"/>
      <c r="DW444" s="32"/>
      <c r="DX444" s="32"/>
      <c r="DY444" s="32"/>
      <c r="DZ444" s="32"/>
      <c r="EA444" s="32"/>
      <c r="EB444" s="32"/>
      <c r="EC444" s="32"/>
      <c r="ED444" s="32"/>
      <c r="EE444" s="44"/>
      <c r="EF444" s="58"/>
      <c r="EG444" s="87"/>
      <c r="EH444" s="58"/>
      <c r="EI444" s="58"/>
      <c r="EJ444" s="58"/>
      <c r="EK444" s="58"/>
      <c r="EL444" s="58"/>
      <c r="EM444" s="97"/>
      <c r="EN444" s="58"/>
      <c r="EO444" s="58"/>
      <c r="EP444" s="87"/>
      <c r="EQ444" s="58"/>
      <c r="ER444" s="47"/>
    </row>
    <row r="445" spans="1:148" s="43" customFormat="1" ht="15" hidden="1">
      <c r="A445" s="42"/>
      <c r="C445" s="63"/>
      <c r="D445" s="2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  <c r="BT445" s="32"/>
      <c r="BU445" s="32"/>
      <c r="BV445" s="32"/>
      <c r="BW445" s="32"/>
      <c r="BX445" s="32"/>
      <c r="BY445" s="32"/>
      <c r="BZ445" s="32"/>
      <c r="CA445" s="32"/>
      <c r="CB445" s="32"/>
      <c r="CC445" s="32"/>
      <c r="CD445" s="32"/>
      <c r="CE445" s="32"/>
      <c r="CF445" s="32"/>
      <c r="CG445" s="32"/>
      <c r="CH445" s="32"/>
      <c r="CI445" s="32"/>
      <c r="CJ445" s="32"/>
      <c r="CK445" s="32"/>
      <c r="CL445" s="32"/>
      <c r="CM445" s="32"/>
      <c r="CN445" s="32"/>
      <c r="CO445" s="32"/>
      <c r="CP445" s="32"/>
      <c r="CQ445" s="32"/>
      <c r="CR445" s="32"/>
      <c r="CS445" s="32"/>
      <c r="CT445" s="32"/>
      <c r="CU445" s="32"/>
      <c r="CV445" s="32"/>
      <c r="CW445" s="32"/>
      <c r="CX445" s="32"/>
      <c r="CY445" s="32"/>
      <c r="CZ445" s="32"/>
      <c r="DA445" s="32"/>
      <c r="DB445" s="32"/>
      <c r="DC445" s="32"/>
      <c r="DD445" s="32"/>
      <c r="DE445" s="32"/>
      <c r="DF445" s="32"/>
      <c r="DG445" s="32"/>
      <c r="DH445" s="32"/>
      <c r="DI445" s="32"/>
      <c r="DJ445" s="32"/>
      <c r="DK445" s="32"/>
      <c r="DL445" s="32"/>
      <c r="DM445" s="32"/>
      <c r="DN445" s="32"/>
      <c r="DO445" s="32"/>
      <c r="DP445" s="32"/>
      <c r="DQ445" s="32"/>
      <c r="DR445" s="32"/>
      <c r="DS445" s="32"/>
      <c r="DT445" s="32"/>
      <c r="DU445" s="32"/>
      <c r="DV445" s="32"/>
      <c r="DW445" s="32"/>
      <c r="DX445" s="32"/>
      <c r="DY445" s="32"/>
      <c r="DZ445" s="32"/>
      <c r="EA445" s="32"/>
      <c r="EB445" s="32"/>
      <c r="EC445" s="32"/>
      <c r="ED445" s="32"/>
      <c r="EE445" s="44"/>
      <c r="EF445" s="45"/>
      <c r="EG445" s="87"/>
      <c r="EH445" s="58"/>
      <c r="EI445" s="58"/>
      <c r="EJ445" s="58"/>
      <c r="EK445" s="58"/>
      <c r="EL445" s="58"/>
      <c r="EM445" s="97"/>
      <c r="EN445" s="58"/>
      <c r="EO445" s="58"/>
      <c r="EP445" s="87"/>
      <c r="EQ445" s="58"/>
      <c r="ER445" s="47"/>
    </row>
    <row r="446" spans="1:148" hidden="1">
      <c r="B446" s="22" t="str">
        <f>'Avoided Cost Case'!B446</f>
        <v xml:space="preserve">Total System Balancing Purchases </v>
      </c>
      <c r="E446" s="40">
        <v>2863477.3387600002</v>
      </c>
      <c r="F446" s="40">
        <v>37495.020057999995</v>
      </c>
      <c r="G446" s="40">
        <v>59013.7889</v>
      </c>
      <c r="H446" s="40">
        <v>445924.87199999997</v>
      </c>
      <c r="I446" s="40">
        <v>239547.99861000001</v>
      </c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30"/>
      <c r="EP446" s="87"/>
    </row>
    <row r="447" spans="1:148">
      <c r="E447" s="93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93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93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93"/>
      <c r="AS447" s="86"/>
      <c r="AT447" s="86"/>
      <c r="AU447" s="86"/>
      <c r="AV447" s="86"/>
      <c r="AW447" s="86"/>
      <c r="AX447" s="86"/>
      <c r="AY447" s="86"/>
      <c r="AZ447" s="86"/>
      <c r="BA447" s="86"/>
      <c r="BB447" s="86"/>
      <c r="BC447" s="86"/>
      <c r="BD447" s="86"/>
      <c r="BE447" s="93"/>
      <c r="BF447" s="86"/>
      <c r="BG447" s="86"/>
      <c r="BH447" s="86"/>
      <c r="BI447" s="86"/>
      <c r="BJ447" s="86"/>
      <c r="BK447" s="86"/>
      <c r="BL447" s="86"/>
      <c r="BM447" s="86"/>
      <c r="BN447" s="86"/>
      <c r="BO447" s="86"/>
      <c r="BP447" s="86"/>
      <c r="BQ447" s="86"/>
      <c r="BR447" s="93"/>
      <c r="BS447" s="86"/>
      <c r="BT447" s="86"/>
      <c r="BU447" s="86"/>
      <c r="BV447" s="86"/>
      <c r="BW447" s="86"/>
      <c r="BX447" s="86"/>
      <c r="BY447" s="86"/>
      <c r="BZ447" s="86"/>
      <c r="CA447" s="86"/>
      <c r="CB447" s="86"/>
      <c r="CC447" s="86"/>
      <c r="CD447" s="86"/>
      <c r="CE447" s="93"/>
      <c r="CF447" s="86"/>
      <c r="CG447" s="86"/>
      <c r="CH447" s="86"/>
      <c r="CI447" s="86"/>
      <c r="CJ447" s="86"/>
      <c r="CK447" s="86"/>
      <c r="CL447" s="86"/>
      <c r="CM447" s="86"/>
      <c r="CN447" s="86"/>
      <c r="CO447" s="86"/>
      <c r="CP447" s="86"/>
      <c r="CQ447" s="86"/>
      <c r="CR447" s="93"/>
      <c r="CS447" s="86"/>
      <c r="CT447" s="86"/>
      <c r="CU447" s="86"/>
      <c r="CV447" s="86"/>
      <c r="CW447" s="86"/>
      <c r="CX447" s="86"/>
      <c r="CY447" s="86"/>
      <c r="CZ447" s="86"/>
      <c r="DA447" s="86"/>
      <c r="DB447" s="86"/>
      <c r="DC447" s="86"/>
      <c r="DD447" s="86"/>
      <c r="DE447" s="93"/>
      <c r="DF447" s="86"/>
      <c r="DG447" s="86"/>
      <c r="DH447" s="86"/>
      <c r="DI447" s="86"/>
      <c r="DJ447" s="86"/>
      <c r="DK447" s="86"/>
      <c r="DL447" s="86"/>
      <c r="DM447" s="86"/>
      <c r="DN447" s="86"/>
      <c r="DO447" s="86"/>
      <c r="DP447" s="86"/>
      <c r="DQ447" s="86"/>
      <c r="DR447" s="93"/>
      <c r="DS447" s="86"/>
      <c r="DT447" s="86"/>
      <c r="DU447" s="86"/>
      <c r="DV447" s="86"/>
      <c r="DW447" s="86"/>
      <c r="DX447" s="86"/>
      <c r="DY447" s="86"/>
      <c r="DZ447" s="86"/>
      <c r="EA447" s="86"/>
      <c r="EB447" s="86"/>
      <c r="EC447" s="86"/>
      <c r="ED447" s="86"/>
      <c r="EE447" s="30"/>
      <c r="EP447" s="87"/>
    </row>
    <row r="448" spans="1:148" ht="15.75" hidden="1">
      <c r="A448" s="17" t="str">
        <f>'Avoided Cost Case'!A448</f>
        <v xml:space="preserve">Total Purchased Power &amp; Net Interchange </v>
      </c>
      <c r="E448" s="40">
        <v>13639203.684816407</v>
      </c>
      <c r="F448" s="40">
        <v>1214704.9955102629</v>
      </c>
      <c r="G448" s="40">
        <v>1090934.255052269</v>
      </c>
      <c r="H448" s="40">
        <v>1340533.7793703969</v>
      </c>
      <c r="I448" s="40">
        <v>1045196.5335522433</v>
      </c>
      <c r="J448" s="40">
        <v>1238190.9542808011</v>
      </c>
      <c r="K448" s="40">
        <v>1314271.4234842672</v>
      </c>
      <c r="L448" s="40">
        <v>1202984.7079925649</v>
      </c>
      <c r="M448" s="40">
        <v>834758.9058545148</v>
      </c>
      <c r="N448" s="40">
        <v>863563.44916006003</v>
      </c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30"/>
      <c r="EH448" s="45"/>
      <c r="EI448" s="45"/>
      <c r="EJ448" s="45"/>
      <c r="EL448" s="45"/>
      <c r="EM448" s="45"/>
      <c r="EN448" s="45"/>
      <c r="EO448" s="45"/>
      <c r="EP448" s="87"/>
      <c r="EQ448" s="45"/>
    </row>
    <row r="449" spans="1:148" hidden="1"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30"/>
      <c r="EP449" s="87"/>
    </row>
    <row r="450" spans="1:148" ht="15.75">
      <c r="A450" s="17" t="s">
        <v>555</v>
      </c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30"/>
      <c r="EH450" s="8"/>
      <c r="EP450" s="87"/>
    </row>
    <row r="451" spans="1:148" hidden="1">
      <c r="C451" s="23" t="str">
        <f>'Avoided Cost Case'!C451</f>
        <v>Carbon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30"/>
      <c r="EP451" s="87"/>
      <c r="ER451" s="31" t="str">
        <f>'Avoided Cost Case'!ER451</f>
        <v xml:space="preserve"> - </v>
      </c>
    </row>
    <row r="452" spans="1:148" hidden="1">
      <c r="C452" s="23" t="str">
        <f>'Avoided Cost Case'!C452</f>
        <v>Cholla</v>
      </c>
      <c r="E452" s="29">
        <v>2324649.4825899997</v>
      </c>
      <c r="F452" s="29">
        <v>220239.00438</v>
      </c>
      <c r="G452" s="29">
        <v>212727.47195000001</v>
      </c>
      <c r="H452" s="29">
        <v>214914.28679000001</v>
      </c>
      <c r="I452" s="29">
        <v>170842.15481000001</v>
      </c>
      <c r="J452" s="29">
        <v>130041.61519</v>
      </c>
      <c r="K452" s="29">
        <v>145771.57256</v>
      </c>
      <c r="L452" s="29">
        <v>196991.17743000001</v>
      </c>
      <c r="M452" s="29">
        <v>222398.40690999999</v>
      </c>
      <c r="N452" s="29">
        <v>195368.49374000001</v>
      </c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30"/>
      <c r="EP452" s="87"/>
      <c r="ER452" s="31" t="str">
        <f>'Avoided Cost Case'!ER452</f>
        <v xml:space="preserve"> - </v>
      </c>
    </row>
    <row r="453" spans="1:148" hidden="1">
      <c r="C453" s="23" t="str">
        <f>'Avoided Cost Case'!C453</f>
        <v>Colstrip</v>
      </c>
      <c r="E453" s="29">
        <v>1045152.064396</v>
      </c>
      <c r="F453" s="29">
        <v>96309.993600000002</v>
      </c>
      <c r="G453" s="29">
        <v>90173.203200000004</v>
      </c>
      <c r="H453" s="29">
        <v>83474.131200000003</v>
      </c>
      <c r="I453" s="29">
        <v>90364.300799999997</v>
      </c>
      <c r="J453" s="29">
        <v>73410.083676000009</v>
      </c>
      <c r="K453" s="29">
        <v>44682.486400000002</v>
      </c>
      <c r="L453" s="29">
        <v>95555.737846000004</v>
      </c>
      <c r="M453" s="29">
        <v>96367.567340000009</v>
      </c>
      <c r="N453" s="29">
        <v>92129.494899000012</v>
      </c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30"/>
      <c r="EP453" s="87"/>
      <c r="ER453" s="31" t="str">
        <f>'Avoided Cost Case'!ER453</f>
        <v xml:space="preserve"> - </v>
      </c>
    </row>
    <row r="454" spans="1:148" hidden="1">
      <c r="C454" s="23" t="str">
        <f>'Avoided Cost Case'!C454</f>
        <v>Craig</v>
      </c>
      <c r="E454" s="29">
        <v>1218536.059012</v>
      </c>
      <c r="F454" s="29">
        <v>109443.129508</v>
      </c>
      <c r="G454" s="29">
        <v>102535.20093600001</v>
      </c>
      <c r="H454" s="29">
        <v>109630.89784799999</v>
      </c>
      <c r="I454" s="29">
        <v>69170.604097000003</v>
      </c>
      <c r="J454" s="29">
        <v>90019.831055999995</v>
      </c>
      <c r="K454" s="29">
        <v>96008.663159000003</v>
      </c>
      <c r="L454" s="29">
        <v>109030.910829</v>
      </c>
      <c r="M454" s="29">
        <v>109630.89784799999</v>
      </c>
      <c r="N454" s="29">
        <v>106083.049392</v>
      </c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30"/>
      <c r="EP454" s="87"/>
      <c r="ER454" s="31" t="str">
        <f>'Avoided Cost Case'!ER454</f>
        <v xml:space="preserve"> - </v>
      </c>
    </row>
    <row r="455" spans="1:148" hidden="1">
      <c r="C455" s="23" t="str">
        <f>'Avoided Cost Case'!C455</f>
        <v>Dave Johnston</v>
      </c>
      <c r="E455" s="29">
        <v>5268920.4954840001</v>
      </c>
      <c r="F455" s="29">
        <v>413298.09290699998</v>
      </c>
      <c r="G455" s="29">
        <v>427235.64501700003</v>
      </c>
      <c r="H455" s="29">
        <v>442675.35321199999</v>
      </c>
      <c r="I455" s="29">
        <v>370694.07355800003</v>
      </c>
      <c r="J455" s="29">
        <v>476141.21260899998</v>
      </c>
      <c r="K455" s="29">
        <v>461916.75743</v>
      </c>
      <c r="L455" s="29">
        <v>492146.15927499998</v>
      </c>
      <c r="M455" s="29">
        <v>490602.44971099996</v>
      </c>
      <c r="N455" s="29">
        <v>466324.26247900003</v>
      </c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30"/>
      <c r="EP455" s="87"/>
      <c r="ER455" s="31" t="str">
        <f>'Avoided Cost Case'!ER455</f>
        <v xml:space="preserve"> - </v>
      </c>
    </row>
    <row r="456" spans="1:148" hidden="1">
      <c r="C456" s="23" t="str">
        <f>'Avoided Cost Case'!C456</f>
        <v>Hayden</v>
      </c>
      <c r="E456" s="29">
        <v>426898.25560099992</v>
      </c>
      <c r="F456" s="29">
        <v>39692.377697000004</v>
      </c>
      <c r="G456" s="29">
        <v>38041.359899000003</v>
      </c>
      <c r="H456" s="29">
        <v>41360.667127000001</v>
      </c>
      <c r="I456" s="29">
        <v>32902.680695000003</v>
      </c>
      <c r="J456" s="29">
        <v>39273.388309000002</v>
      </c>
      <c r="K456" s="29">
        <v>35121.184078999999</v>
      </c>
      <c r="L456" s="29">
        <v>43403.439235999998</v>
      </c>
      <c r="M456" s="29">
        <v>45348.811308000004</v>
      </c>
      <c r="N456" s="29">
        <v>24766.540773000001</v>
      </c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30"/>
      <c r="EP456" s="87"/>
      <c r="ER456" s="31" t="str">
        <f>'Avoided Cost Case'!ER456</f>
        <v xml:space="preserve"> - </v>
      </c>
    </row>
    <row r="457" spans="1:148">
      <c r="C457" s="23" t="str">
        <f>'Avoided Cost Case'!C457</f>
        <v>Hunter</v>
      </c>
      <c r="E457" s="29">
        <v>8387110.3245859994</v>
      </c>
      <c r="F457" s="29">
        <v>751937.5723900001</v>
      </c>
      <c r="G457" s="29">
        <v>685857.14186000009</v>
      </c>
      <c r="H457" s="29">
        <v>513984.77036999998</v>
      </c>
      <c r="I457" s="29">
        <v>635849.76807999995</v>
      </c>
      <c r="J457" s="29">
        <v>720372.01369000005</v>
      </c>
      <c r="K457" s="29">
        <v>687904.35311999999</v>
      </c>
      <c r="L457" s="29">
        <v>754585.70404999994</v>
      </c>
      <c r="M457" s="29">
        <v>771251.25710999989</v>
      </c>
      <c r="N457" s="29">
        <v>723671.00145999994</v>
      </c>
      <c r="O457" s="29">
        <v>727308.98274000001</v>
      </c>
      <c r="P457" s="29">
        <v>693242.69663599995</v>
      </c>
      <c r="Q457" s="29">
        <v>721145.06307999999</v>
      </c>
      <c r="R457" s="29">
        <v>7422986.071219</v>
      </c>
      <c r="S457" s="29">
        <v>704763.70025999995</v>
      </c>
      <c r="T457" s="29">
        <v>611999.4758870001</v>
      </c>
      <c r="U457" s="29">
        <v>410771.72624400002</v>
      </c>
      <c r="V457" s="29">
        <v>539986.48007200006</v>
      </c>
      <c r="W457" s="29">
        <v>620261.16611600004</v>
      </c>
      <c r="X457" s="29">
        <v>579600.07074</v>
      </c>
      <c r="Y457" s="29">
        <v>679839.55864399998</v>
      </c>
      <c r="Z457" s="29">
        <v>685891.02636999998</v>
      </c>
      <c r="AA457" s="29">
        <v>615388.97069600003</v>
      </c>
      <c r="AB457" s="29">
        <v>619184.21169000003</v>
      </c>
      <c r="AC457" s="29">
        <v>650504.84707999998</v>
      </c>
      <c r="AD457" s="29">
        <v>704794.83742</v>
      </c>
      <c r="AE457" s="29">
        <v>7431689.5313569997</v>
      </c>
      <c r="AF457" s="29">
        <v>704154.66213000007</v>
      </c>
      <c r="AG457" s="29">
        <v>614194.81270399992</v>
      </c>
      <c r="AH457" s="29">
        <v>441985.34050300001</v>
      </c>
      <c r="AI457" s="29">
        <v>493835.85435499996</v>
      </c>
      <c r="AJ457" s="29">
        <v>616815.16975500004</v>
      </c>
      <c r="AK457" s="29">
        <v>589325.83172999998</v>
      </c>
      <c r="AL457" s="29">
        <v>689108.45935999998</v>
      </c>
      <c r="AM457" s="29">
        <v>689571.31731499999</v>
      </c>
      <c r="AN457" s="29">
        <v>615201.69675</v>
      </c>
      <c r="AO457" s="29">
        <v>635142.54253500002</v>
      </c>
      <c r="AP457" s="29">
        <v>638001.51081999997</v>
      </c>
      <c r="AQ457" s="29">
        <v>704352.33339999989</v>
      </c>
      <c r="AR457" s="29">
        <v>7461145.9093550015</v>
      </c>
      <c r="AS457" s="29">
        <v>707654.52818999998</v>
      </c>
      <c r="AT457" s="29">
        <v>615869.59837999998</v>
      </c>
      <c r="AU457" s="29">
        <v>441017.14050899999</v>
      </c>
      <c r="AV457" s="29">
        <v>495644.64311499998</v>
      </c>
      <c r="AW457" s="29">
        <v>597155.81992000004</v>
      </c>
      <c r="AX457" s="29">
        <v>594065.77348500001</v>
      </c>
      <c r="AY457" s="29">
        <v>690232.92628000001</v>
      </c>
      <c r="AZ457" s="29">
        <v>691880.84697000007</v>
      </c>
      <c r="BA457" s="29">
        <v>618959.71912999998</v>
      </c>
      <c r="BB457" s="29">
        <v>639601.84822000004</v>
      </c>
      <c r="BC457" s="29">
        <v>655128.65810599993</v>
      </c>
      <c r="BD457" s="29">
        <v>713934.40705000004</v>
      </c>
      <c r="BE457" s="29">
        <v>7404238.1434540013</v>
      </c>
      <c r="BF457" s="29">
        <v>710230.05584000004</v>
      </c>
      <c r="BG457" s="29">
        <v>624114.91159999999</v>
      </c>
      <c r="BH457" s="29">
        <v>422292.265036</v>
      </c>
      <c r="BI457" s="29">
        <v>504119.23271999997</v>
      </c>
      <c r="BJ457" s="29">
        <v>581756.66059999994</v>
      </c>
      <c r="BK457" s="29">
        <v>594764.57009000005</v>
      </c>
      <c r="BL457" s="29">
        <v>679977.35063</v>
      </c>
      <c r="BM457" s="29">
        <v>685442.53013999993</v>
      </c>
      <c r="BN457" s="29">
        <v>617917.91896000004</v>
      </c>
      <c r="BO457" s="29">
        <v>629967.81825300003</v>
      </c>
      <c r="BP457" s="29">
        <v>639942.97239500005</v>
      </c>
      <c r="BQ457" s="29">
        <v>713711.85719000001</v>
      </c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30"/>
      <c r="EP457" s="87"/>
      <c r="ER457" s="31" t="str">
        <f>'Avoided Cost Case'!ER457</f>
        <v xml:space="preserve"> - </v>
      </c>
    </row>
    <row r="458" spans="1:148">
      <c r="C458" s="23" t="str">
        <f>'Avoided Cost Case'!C458</f>
        <v>Huntington</v>
      </c>
      <c r="E458" s="29">
        <v>6292714.1447100006</v>
      </c>
      <c r="F458" s="29">
        <v>585059.45485400001</v>
      </c>
      <c r="G458" s="29">
        <v>559580.26986</v>
      </c>
      <c r="H458" s="29">
        <v>596101.7149100001</v>
      </c>
      <c r="I458" s="29">
        <v>504270.466556</v>
      </c>
      <c r="J458" s="29">
        <v>523710.33929999999</v>
      </c>
      <c r="K458" s="29">
        <v>483075.15536400001</v>
      </c>
      <c r="L458" s="29">
        <v>574410.33192999999</v>
      </c>
      <c r="M458" s="29">
        <v>579613.62441000005</v>
      </c>
      <c r="N458" s="29">
        <v>465492.17908000003</v>
      </c>
      <c r="O458" s="29">
        <v>404540.67431999999</v>
      </c>
      <c r="P458" s="29">
        <v>472530.41543600004</v>
      </c>
      <c r="Q458" s="29">
        <v>544329.51869000006</v>
      </c>
      <c r="R458" s="29">
        <v>5177579.3807429988</v>
      </c>
      <c r="S458" s="29">
        <v>519871.21704499994</v>
      </c>
      <c r="T458" s="29">
        <v>437763.77075500001</v>
      </c>
      <c r="U458" s="29">
        <v>460812.00452199997</v>
      </c>
      <c r="V458" s="29">
        <v>384436.07885499997</v>
      </c>
      <c r="W458" s="29">
        <v>406920.78078100004</v>
      </c>
      <c r="X458" s="29">
        <v>360829.65861399996</v>
      </c>
      <c r="Y458" s="29">
        <v>474455.90973000001</v>
      </c>
      <c r="Z458" s="29">
        <v>465087.65213999996</v>
      </c>
      <c r="AA458" s="29">
        <v>379509.7574</v>
      </c>
      <c r="AB458" s="29">
        <v>326761.34602</v>
      </c>
      <c r="AC458" s="29">
        <v>435517.36637599999</v>
      </c>
      <c r="AD458" s="29">
        <v>525613.83850499999</v>
      </c>
      <c r="AE458" s="29">
        <v>5594263.5873040007</v>
      </c>
      <c r="AF458" s="29">
        <v>550239.37532400002</v>
      </c>
      <c r="AG458" s="29">
        <v>462559.13945000002</v>
      </c>
      <c r="AH458" s="29">
        <v>475531.463475</v>
      </c>
      <c r="AI458" s="29">
        <v>406704.74062499998</v>
      </c>
      <c r="AJ458" s="29">
        <v>446137.57554400002</v>
      </c>
      <c r="AK458" s="29">
        <v>420596.96018499997</v>
      </c>
      <c r="AL458" s="29">
        <v>525196.31788500003</v>
      </c>
      <c r="AM458" s="29">
        <v>519146.93150000001</v>
      </c>
      <c r="AN458" s="29">
        <v>450519.85765999998</v>
      </c>
      <c r="AO458" s="29">
        <v>371484.68763</v>
      </c>
      <c r="AP458" s="29">
        <v>416080.21874000004</v>
      </c>
      <c r="AQ458" s="29">
        <v>550066.31928599998</v>
      </c>
      <c r="AR458" s="29">
        <v>5635644.8607010003</v>
      </c>
      <c r="AS458" s="29">
        <v>550288.03847999999</v>
      </c>
      <c r="AT458" s="29">
        <v>466125.23892999999</v>
      </c>
      <c r="AU458" s="29">
        <v>480891.98249000002</v>
      </c>
      <c r="AV458" s="29">
        <v>407667.40385399997</v>
      </c>
      <c r="AW458" s="29">
        <v>422451.33887800004</v>
      </c>
      <c r="AX458" s="29">
        <v>436205.45866</v>
      </c>
      <c r="AY458" s="29">
        <v>527354.25332400005</v>
      </c>
      <c r="AZ458" s="29">
        <v>521418.83916999999</v>
      </c>
      <c r="BA458" s="29">
        <v>456301.28795000003</v>
      </c>
      <c r="BB458" s="29">
        <v>371211.27413499996</v>
      </c>
      <c r="BC458" s="29">
        <v>436578.67363999999</v>
      </c>
      <c r="BD458" s="29">
        <v>559151.07119000005</v>
      </c>
      <c r="BE458" s="29">
        <v>5733756.9872719999</v>
      </c>
      <c r="BF458" s="29">
        <v>555016.21326599992</v>
      </c>
      <c r="BG458" s="29">
        <v>489730.01037999999</v>
      </c>
      <c r="BH458" s="29">
        <v>486701.39228999999</v>
      </c>
      <c r="BI458" s="29">
        <v>419471.22811999999</v>
      </c>
      <c r="BJ458" s="29">
        <v>426109.81113099999</v>
      </c>
      <c r="BK458" s="29">
        <v>447041.56886999996</v>
      </c>
      <c r="BL458" s="29">
        <v>535436.76092999999</v>
      </c>
      <c r="BM458" s="29">
        <v>532511.24093999993</v>
      </c>
      <c r="BN458" s="29">
        <v>450585.23788999999</v>
      </c>
      <c r="BO458" s="29">
        <v>380492.51582999999</v>
      </c>
      <c r="BP458" s="29">
        <v>449991.75700500002</v>
      </c>
      <c r="BQ458" s="29">
        <v>560669.25062000006</v>
      </c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30"/>
      <c r="EP458" s="87"/>
      <c r="ER458" s="31" t="str">
        <f>'Avoided Cost Case'!ER458</f>
        <v xml:space="preserve"> - </v>
      </c>
    </row>
    <row r="459" spans="1:148">
      <c r="C459" s="23" t="str">
        <f>'Avoided Cost Case'!C459</f>
        <v>Jim Bridger</v>
      </c>
      <c r="E459" s="29">
        <v>6623693.083829999</v>
      </c>
      <c r="F459" s="29">
        <v>565136.30936399999</v>
      </c>
      <c r="G459" s="29">
        <v>594346.58451299998</v>
      </c>
      <c r="H459" s="29">
        <v>584232.09510899999</v>
      </c>
      <c r="I459" s="29">
        <v>281051.22855400003</v>
      </c>
      <c r="J459" s="29">
        <v>375979.57868999999</v>
      </c>
      <c r="K459" s="29">
        <v>421680.32305499999</v>
      </c>
      <c r="L459" s="29">
        <v>664546.00788399996</v>
      </c>
      <c r="M459" s="29">
        <v>756249.415224</v>
      </c>
      <c r="N459" s="29">
        <v>533224.20883299992</v>
      </c>
      <c r="O459" s="29">
        <v>597670.95391799998</v>
      </c>
      <c r="P459" s="29">
        <v>544363.09020099998</v>
      </c>
      <c r="Q459" s="29">
        <v>705213.28848499991</v>
      </c>
      <c r="R459" s="29">
        <v>6175622.6657200009</v>
      </c>
      <c r="S459" s="29">
        <v>556461.44159499998</v>
      </c>
      <c r="T459" s="29">
        <v>561462.0547460001</v>
      </c>
      <c r="U459" s="29">
        <v>567498.01142800006</v>
      </c>
      <c r="V459" s="29">
        <v>312066.04997699999</v>
      </c>
      <c r="W459" s="29">
        <v>347410.064602</v>
      </c>
      <c r="X459" s="29">
        <v>379332.782213</v>
      </c>
      <c r="Y459" s="29">
        <v>573200.65751199995</v>
      </c>
      <c r="Z459" s="29">
        <v>600262.29749699996</v>
      </c>
      <c r="AA459" s="29">
        <v>488941.03072799998</v>
      </c>
      <c r="AB459" s="29">
        <v>512824.75831799995</v>
      </c>
      <c r="AC459" s="29">
        <v>571070.70168900001</v>
      </c>
      <c r="AD459" s="29">
        <v>705092.81541500008</v>
      </c>
      <c r="AE459" s="29">
        <v>7109080.5898490008</v>
      </c>
      <c r="AF459" s="29">
        <v>752028.81225700001</v>
      </c>
      <c r="AG459" s="29">
        <v>634867.72073399997</v>
      </c>
      <c r="AH459" s="29">
        <v>677066.510778</v>
      </c>
      <c r="AI459" s="29">
        <v>343352.37519499997</v>
      </c>
      <c r="AJ459" s="29">
        <v>373706.46213500004</v>
      </c>
      <c r="AK459" s="29">
        <v>380188.44579500001</v>
      </c>
      <c r="AL459" s="29">
        <v>646447.502829</v>
      </c>
      <c r="AM459" s="29">
        <v>674372.35352899996</v>
      </c>
      <c r="AN459" s="29">
        <v>578192.13473799999</v>
      </c>
      <c r="AO459" s="29">
        <v>558097.18954299996</v>
      </c>
      <c r="AP459" s="29">
        <v>692916.68438400002</v>
      </c>
      <c r="AQ459" s="29">
        <v>797844.39793199999</v>
      </c>
      <c r="AR459" s="29">
        <v>7114433.3682580004</v>
      </c>
      <c r="AS459" s="29">
        <v>720690.93665599998</v>
      </c>
      <c r="AT459" s="29">
        <v>636695.59702700004</v>
      </c>
      <c r="AU459" s="29">
        <v>692953.19397799997</v>
      </c>
      <c r="AV459" s="29">
        <v>363480.42582900001</v>
      </c>
      <c r="AW459" s="29">
        <v>335571.83865600004</v>
      </c>
      <c r="AX459" s="29">
        <v>348050.96618700004</v>
      </c>
      <c r="AY459" s="29">
        <v>658936.79933399998</v>
      </c>
      <c r="AZ459" s="29">
        <v>695882.84490200004</v>
      </c>
      <c r="BA459" s="29">
        <v>566533.45082200004</v>
      </c>
      <c r="BB459" s="29">
        <v>591528.25610600004</v>
      </c>
      <c r="BC459" s="29">
        <v>711557.61426900001</v>
      </c>
      <c r="BD459" s="29">
        <v>792551.44449199992</v>
      </c>
      <c r="BE459" s="29">
        <v>6938635.238274999</v>
      </c>
      <c r="BF459" s="29">
        <v>698127.27751199994</v>
      </c>
      <c r="BG459" s="29">
        <v>587306.57827900001</v>
      </c>
      <c r="BH459" s="29">
        <v>638473.60874100006</v>
      </c>
      <c r="BI459" s="29">
        <v>372139.04702</v>
      </c>
      <c r="BJ459" s="29">
        <v>312350.66946400004</v>
      </c>
      <c r="BK459" s="29">
        <v>365267.51289800002</v>
      </c>
      <c r="BL459" s="29">
        <v>682907.71558700001</v>
      </c>
      <c r="BM459" s="29">
        <v>694303.80882799998</v>
      </c>
      <c r="BN459" s="29">
        <v>564991.97750699997</v>
      </c>
      <c r="BO459" s="29">
        <v>592659.77146399999</v>
      </c>
      <c r="BP459" s="29">
        <v>669486.63365199999</v>
      </c>
      <c r="BQ459" s="29">
        <v>760620.637323</v>
      </c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30"/>
      <c r="EP459" s="87"/>
      <c r="ER459" s="31" t="str">
        <f>'Avoided Cost Case'!ER459</f>
        <v xml:space="preserve"> - </v>
      </c>
    </row>
    <row r="460" spans="1:148" hidden="1">
      <c r="C460" s="23" t="str">
        <f>'Avoided Cost Case'!C460</f>
        <v>Naughton</v>
      </c>
      <c r="E460" s="29">
        <v>4997660.5462200008</v>
      </c>
      <c r="F460" s="29">
        <v>439134.71554</v>
      </c>
      <c r="G460" s="29">
        <v>411522.89477999997</v>
      </c>
      <c r="H460" s="29">
        <v>435631.08967999998</v>
      </c>
      <c r="I460" s="29">
        <v>334678.49793000001</v>
      </c>
      <c r="J460" s="29">
        <v>361977.03512999997</v>
      </c>
      <c r="K460" s="29">
        <v>421676.35183</v>
      </c>
      <c r="L460" s="29">
        <v>437427.11418000003</v>
      </c>
      <c r="M460" s="29">
        <v>440394.61072</v>
      </c>
      <c r="N460" s="29">
        <v>425705.73285999999</v>
      </c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30"/>
      <c r="EP460" s="87"/>
      <c r="ER460" s="31" t="str">
        <f>'Avoided Cost Case'!ER460</f>
        <v xml:space="preserve"> - </v>
      </c>
    </row>
    <row r="461" spans="1:148" hidden="1">
      <c r="C461" s="23" t="str">
        <f>'Avoided Cost Case'!C461</f>
        <v>Wyodak</v>
      </c>
      <c r="E461" s="29">
        <v>1967159.0521399998</v>
      </c>
      <c r="F461" s="29">
        <v>171230.41000999999</v>
      </c>
      <c r="G461" s="29">
        <v>166978.52611000001</v>
      </c>
      <c r="H461" s="29">
        <v>99921.243539999996</v>
      </c>
      <c r="I461" s="29">
        <v>171605.2352</v>
      </c>
      <c r="J461" s="29">
        <v>176019.31250999999</v>
      </c>
      <c r="K461" s="29">
        <v>170901.65830000001</v>
      </c>
      <c r="L461" s="29">
        <v>177849.44308</v>
      </c>
      <c r="M461" s="29">
        <v>177506.25505000001</v>
      </c>
      <c r="N461" s="29">
        <v>171266.00575000001</v>
      </c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30"/>
      <c r="EP461" s="87"/>
      <c r="ER461" s="31" t="str">
        <f>'Avoided Cost Case'!ER461</f>
        <v xml:space="preserve"> - </v>
      </c>
    </row>
    <row r="462" spans="1:148" s="43" customFormat="1" ht="15" hidden="1">
      <c r="A462" s="42"/>
      <c r="C462" s="23" t="str">
        <f>'Avoided Cost Case'!C462</f>
        <v>Ramp Loss</v>
      </c>
      <c r="D462" s="22"/>
      <c r="E462" s="32">
        <v>0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  <c r="BY462" s="32"/>
      <c r="BZ462" s="32"/>
      <c r="CA462" s="32"/>
      <c r="CB462" s="32"/>
      <c r="CC462" s="32"/>
      <c r="CD462" s="32"/>
      <c r="CE462" s="32"/>
      <c r="CF462" s="32"/>
      <c r="CG462" s="32"/>
      <c r="CH462" s="32"/>
      <c r="CI462" s="32"/>
      <c r="CJ462" s="32"/>
      <c r="CK462" s="32"/>
      <c r="CL462" s="32"/>
      <c r="CM462" s="32"/>
      <c r="CN462" s="32"/>
      <c r="CO462" s="32"/>
      <c r="CP462" s="32"/>
      <c r="CQ462" s="32"/>
      <c r="CR462" s="32"/>
      <c r="CS462" s="32"/>
      <c r="CT462" s="32"/>
      <c r="CU462" s="32"/>
      <c r="CV462" s="32"/>
      <c r="CW462" s="32"/>
      <c r="CX462" s="32"/>
      <c r="CY462" s="32"/>
      <c r="CZ462" s="32"/>
      <c r="DA462" s="32"/>
      <c r="DB462" s="32"/>
      <c r="DC462" s="32"/>
      <c r="DD462" s="32"/>
      <c r="DE462" s="32"/>
      <c r="DF462" s="32"/>
      <c r="DG462" s="32"/>
      <c r="DH462" s="32"/>
      <c r="DI462" s="32"/>
      <c r="DJ462" s="32"/>
      <c r="DK462" s="32"/>
      <c r="DL462" s="32"/>
      <c r="DM462" s="32"/>
      <c r="DN462" s="32"/>
      <c r="DO462" s="32"/>
      <c r="DP462" s="32"/>
      <c r="DQ462" s="32"/>
      <c r="DR462" s="32"/>
      <c r="DS462" s="32"/>
      <c r="DT462" s="32"/>
      <c r="DU462" s="32"/>
      <c r="DV462" s="32"/>
      <c r="DW462" s="32"/>
      <c r="DX462" s="32"/>
      <c r="DY462" s="32"/>
      <c r="DZ462" s="32"/>
      <c r="EA462" s="32"/>
      <c r="EB462" s="32"/>
      <c r="EC462" s="32"/>
      <c r="ED462" s="32"/>
      <c r="EE462" s="44"/>
      <c r="EF462" s="58"/>
      <c r="EG462" s="87"/>
      <c r="EH462" s="58"/>
      <c r="EI462" s="58"/>
      <c r="EJ462" s="45"/>
      <c r="EK462" s="58"/>
      <c r="EL462" s="45"/>
      <c r="EM462" s="45"/>
      <c r="EN462" s="58"/>
      <c r="EO462" s="45"/>
      <c r="EP462" s="87"/>
      <c r="EQ462" s="45"/>
      <c r="ER462" s="31"/>
    </row>
    <row r="463" spans="1:148" s="43" customFormat="1" hidden="1">
      <c r="A463" s="42"/>
      <c r="C463" s="23"/>
      <c r="D463" s="22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4"/>
      <c r="EF463" s="45"/>
      <c r="EG463" s="87"/>
      <c r="EH463" s="58"/>
      <c r="EI463" s="58"/>
      <c r="EJ463" s="58"/>
      <c r="EK463" s="58"/>
      <c r="EL463" s="58"/>
      <c r="EM463" s="58"/>
      <c r="EN463" s="58"/>
      <c r="EO463" s="58"/>
      <c r="EP463" s="87"/>
      <c r="EQ463" s="45"/>
      <c r="ER463" s="26"/>
    </row>
    <row r="464" spans="1:148" ht="15.75" hidden="1">
      <c r="A464" s="17" t="str">
        <f>'Avoided Cost Case'!A464</f>
        <v>Total Coal Generation   - (MWh)</v>
      </c>
      <c r="E464" s="40">
        <v>38552493.508569002</v>
      </c>
      <c r="F464" s="40">
        <v>3391481.0602500001</v>
      </c>
      <c r="G464" s="40">
        <v>3288998.2981249997</v>
      </c>
      <c r="H464" s="40">
        <v>3121926.2497859998</v>
      </c>
      <c r="I464" s="40">
        <v>2661429.01028</v>
      </c>
      <c r="J464" s="40">
        <v>2966944.41016</v>
      </c>
      <c r="K464" s="40">
        <v>2968738.5052969996</v>
      </c>
      <c r="L464" s="40">
        <v>3545946.02574</v>
      </c>
      <c r="M464" s="40">
        <v>3689363.2956309998</v>
      </c>
      <c r="N464" s="40">
        <v>3204030.9692659997</v>
      </c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30"/>
      <c r="EP464" s="87"/>
    </row>
    <row r="465" spans="1:148" hidden="1"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30"/>
      <c r="EP465" s="87"/>
    </row>
    <row r="466" spans="1:148" ht="15.75" hidden="1">
      <c r="A466" s="17" t="str">
        <f>'Avoided Cost Case'!A466</f>
        <v>Gas Generation</v>
      </c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30"/>
      <c r="EH466" s="8"/>
      <c r="EP466" s="87"/>
    </row>
    <row r="467" spans="1:148" hidden="1">
      <c r="C467" s="23" t="str">
        <f>'Avoided Cost Case'!C467</f>
        <v>Chehalis</v>
      </c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30"/>
      <c r="EP467" s="87"/>
      <c r="ER467" s="31" t="str">
        <f>'Avoided Cost Case'!ER467</f>
        <v xml:space="preserve"> - </v>
      </c>
    </row>
    <row r="468" spans="1:148" hidden="1">
      <c r="C468" s="23" t="str">
        <f>'Avoided Cost Case'!C468</f>
        <v>Cholla - Gas</v>
      </c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30"/>
      <c r="EP468" s="87"/>
      <c r="ER468" s="31" t="str">
        <f>'Avoided Cost Case'!ER468</f>
        <v xml:space="preserve"> - </v>
      </c>
    </row>
    <row r="469" spans="1:148" hidden="1">
      <c r="C469" s="23" t="str">
        <f>'Avoided Cost Case'!C469</f>
        <v>Currant Creek</v>
      </c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30"/>
      <c r="EP469" s="87"/>
      <c r="ER469" s="31" t="str">
        <f>'Avoided Cost Case'!ER469</f>
        <v xml:space="preserve"> - </v>
      </c>
    </row>
    <row r="470" spans="1:148" hidden="1">
      <c r="C470" s="23" t="str">
        <f>'Avoided Cost Case'!C470</f>
        <v>Gadsby</v>
      </c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30"/>
      <c r="EP470" s="87"/>
      <c r="ER470" s="31" t="str">
        <f>'Avoided Cost Case'!ER470</f>
        <v xml:space="preserve"> - </v>
      </c>
    </row>
    <row r="471" spans="1:148" hidden="1">
      <c r="C471" s="23" t="str">
        <f>'Avoided Cost Case'!C471</f>
        <v>Gadsby CT</v>
      </c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30"/>
      <c r="EP471" s="87"/>
      <c r="ER471" s="31" t="str">
        <f>'Avoided Cost Case'!ER471</f>
        <v xml:space="preserve"> - </v>
      </c>
    </row>
    <row r="472" spans="1:148" s="58" customFormat="1" hidden="1">
      <c r="A472" s="8"/>
      <c r="C472" s="23" t="str">
        <f>'Avoided Cost Case'!C472</f>
        <v>Hermiston</v>
      </c>
      <c r="D472" s="22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40"/>
      <c r="EG472" s="87"/>
      <c r="EP472" s="87"/>
      <c r="ER472" s="31" t="str">
        <f>'Avoided Cost Case'!ER472</f>
        <v xml:space="preserve"> - </v>
      </c>
    </row>
    <row r="473" spans="1:148" hidden="1">
      <c r="C473" s="23" t="str">
        <f>'Avoided Cost Case'!C473</f>
        <v>Lake Side 1</v>
      </c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30"/>
      <c r="EP473" s="87"/>
      <c r="ER473" s="31" t="str">
        <f>'Avoided Cost Case'!ER473</f>
        <v xml:space="preserve"> - </v>
      </c>
    </row>
    <row r="474" spans="1:148" hidden="1">
      <c r="C474" s="23" t="str">
        <f>'Avoided Cost Case'!C474</f>
        <v>Lake Side 2</v>
      </c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30"/>
      <c r="EP474" s="87"/>
      <c r="ER474" s="31" t="str">
        <f>'Avoided Cost Case'!ER474</f>
        <v xml:space="preserve"> - </v>
      </c>
    </row>
    <row r="475" spans="1:148" s="43" customFormat="1" ht="15" hidden="1">
      <c r="A475" s="42"/>
      <c r="C475" s="23" t="str">
        <f>'Avoided Cost Case'!C475</f>
        <v>Naughton - Gas</v>
      </c>
      <c r="D475" s="2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  <c r="BY475" s="32"/>
      <c r="BZ475" s="32"/>
      <c r="CA475" s="32"/>
      <c r="CB475" s="32"/>
      <c r="CC475" s="32"/>
      <c r="CD475" s="32"/>
      <c r="CE475" s="32"/>
      <c r="CF475" s="32"/>
      <c r="CG475" s="32"/>
      <c r="CH475" s="32"/>
      <c r="CI475" s="32"/>
      <c r="CJ475" s="32"/>
      <c r="CK475" s="32"/>
      <c r="CL475" s="32"/>
      <c r="CM475" s="32"/>
      <c r="CN475" s="32"/>
      <c r="CO475" s="32"/>
      <c r="CP475" s="32"/>
      <c r="CQ475" s="32"/>
      <c r="CR475" s="32"/>
      <c r="CS475" s="32"/>
      <c r="CT475" s="32"/>
      <c r="CU475" s="32"/>
      <c r="CV475" s="32"/>
      <c r="CW475" s="32"/>
      <c r="CX475" s="32"/>
      <c r="CY475" s="32"/>
      <c r="CZ475" s="32"/>
      <c r="DA475" s="32"/>
      <c r="DB475" s="32"/>
      <c r="DC475" s="32"/>
      <c r="DD475" s="32"/>
      <c r="DE475" s="32"/>
      <c r="DF475" s="32"/>
      <c r="DG475" s="32"/>
      <c r="DH475" s="32"/>
      <c r="DI475" s="32"/>
      <c r="DJ475" s="32"/>
      <c r="DK475" s="32"/>
      <c r="DL475" s="32"/>
      <c r="DM475" s="32"/>
      <c r="DN475" s="32"/>
      <c r="DO475" s="32"/>
      <c r="DP475" s="32"/>
      <c r="DQ475" s="32"/>
      <c r="DR475" s="32"/>
      <c r="DS475" s="32"/>
      <c r="DT475" s="32"/>
      <c r="DU475" s="32"/>
      <c r="DV475" s="32"/>
      <c r="DW475" s="32"/>
      <c r="DX475" s="32"/>
      <c r="DY475" s="32"/>
      <c r="DZ475" s="32"/>
      <c r="EA475" s="32"/>
      <c r="EB475" s="32"/>
      <c r="EC475" s="32"/>
      <c r="ED475" s="32"/>
      <c r="EE475" s="44"/>
      <c r="EF475" s="58"/>
      <c r="EG475" s="87"/>
      <c r="EH475" s="58"/>
      <c r="EI475" s="58"/>
      <c r="EJ475" s="45"/>
      <c r="EK475" s="58"/>
      <c r="EL475" s="45"/>
      <c r="EM475" s="45"/>
      <c r="EN475" s="58"/>
      <c r="EO475" s="45"/>
      <c r="EP475" s="87"/>
      <c r="EQ475" s="45"/>
      <c r="ER475" s="31" t="str">
        <f>'Avoided Cost Case'!ER475</f>
        <v xml:space="preserve"> - </v>
      </c>
    </row>
    <row r="476" spans="1:148" s="43" customFormat="1" hidden="1">
      <c r="A476" s="42"/>
      <c r="C476" s="23"/>
      <c r="D476" s="22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4"/>
      <c r="EF476" s="45"/>
      <c r="EG476" s="87"/>
      <c r="EH476" s="58"/>
      <c r="EI476" s="58"/>
      <c r="EJ476" s="58"/>
      <c r="EK476" s="58"/>
      <c r="EL476" s="58"/>
      <c r="EM476" s="58"/>
      <c r="EN476" s="58"/>
      <c r="EO476" s="58"/>
      <c r="EP476" s="87"/>
      <c r="EQ476" s="45"/>
      <c r="ER476" s="26"/>
    </row>
    <row r="477" spans="1:148" ht="15.75" hidden="1">
      <c r="A477" s="17" t="str">
        <f>'Avoided Cost Case'!A477</f>
        <v>Total Gas Generation</v>
      </c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30"/>
      <c r="EP477" s="87"/>
    </row>
    <row r="478" spans="1:148" hidden="1"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30"/>
      <c r="EP478" s="87"/>
    </row>
    <row r="479" spans="1:148" s="58" customFormat="1" ht="15.75" hidden="1">
      <c r="A479" s="20" t="str">
        <f>'Avoided Cost Case'!A479</f>
        <v>Hydro Generation</v>
      </c>
      <c r="C479" s="28"/>
      <c r="D479" s="22"/>
      <c r="E479" s="40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40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40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40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40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40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40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40"/>
      <c r="CS479" s="54"/>
      <c r="CT479" s="54"/>
      <c r="CU479" s="54"/>
      <c r="CV479" s="54"/>
      <c r="CW479" s="54"/>
      <c r="CX479" s="54"/>
      <c r="CY479" s="54"/>
      <c r="CZ479" s="54"/>
      <c r="DA479" s="54"/>
      <c r="DB479" s="54"/>
      <c r="DC479" s="54"/>
      <c r="DD479" s="54"/>
      <c r="DE479" s="40"/>
      <c r="DF479" s="54"/>
      <c r="DG479" s="54"/>
      <c r="DH479" s="54"/>
      <c r="DI479" s="54"/>
      <c r="DJ479" s="54"/>
      <c r="DK479" s="54"/>
      <c r="DL479" s="54"/>
      <c r="DM479" s="54"/>
      <c r="DN479" s="54"/>
      <c r="DO479" s="54"/>
      <c r="DP479" s="54"/>
      <c r="DQ479" s="54"/>
      <c r="DR479" s="40"/>
      <c r="DS479" s="54"/>
      <c r="DT479" s="54"/>
      <c r="DU479" s="54"/>
      <c r="DV479" s="54"/>
      <c r="DW479" s="54"/>
      <c r="DX479" s="54"/>
      <c r="DY479" s="54"/>
      <c r="DZ479" s="54"/>
      <c r="EA479" s="54"/>
      <c r="EB479" s="54"/>
      <c r="EC479" s="54"/>
      <c r="ED479" s="54"/>
      <c r="EE479" s="40"/>
      <c r="EF479" s="202"/>
      <c r="EG479" s="87"/>
      <c r="EH479" s="8"/>
      <c r="EP479" s="87"/>
      <c r="ER479" s="57"/>
    </row>
    <row r="480" spans="1:148" s="58" customFormat="1" hidden="1">
      <c r="A480" s="8"/>
      <c r="C480" s="28" t="str">
        <f>'Avoided Cost Case'!C480</f>
        <v>West Hydro</v>
      </c>
      <c r="D480" s="22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40"/>
      <c r="EG480" s="87"/>
      <c r="EM480" s="97"/>
      <c r="EP480" s="87"/>
      <c r="ER480" s="31" t="str">
        <f>'Avoided Cost Case'!ER480</f>
        <v xml:space="preserve"> - </v>
      </c>
    </row>
    <row r="481" spans="1:148" s="45" customFormat="1" hidden="1">
      <c r="A481" s="94"/>
      <c r="C481" s="95" t="str">
        <f>'Avoided Cost Case'!C481</f>
        <v>East Hydro</v>
      </c>
      <c r="D481" s="22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46"/>
      <c r="EF481" s="58"/>
      <c r="EG481" s="87"/>
      <c r="EH481" s="58"/>
      <c r="EI481" s="58"/>
      <c r="EJ481" s="58"/>
      <c r="EK481" s="58"/>
      <c r="EL481" s="58"/>
      <c r="EM481" s="58"/>
      <c r="EN481" s="58"/>
      <c r="EO481" s="58"/>
      <c r="EP481" s="87"/>
      <c r="EQ481" s="58"/>
      <c r="ER481" s="31" t="str">
        <f>'Avoided Cost Case'!ER481</f>
        <v xml:space="preserve"> - </v>
      </c>
    </row>
    <row r="482" spans="1:148" s="45" customFormat="1" hidden="1">
      <c r="A482" s="94"/>
      <c r="C482" s="95"/>
      <c r="D482" s="22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G482" s="87"/>
      <c r="EH482" s="58"/>
      <c r="EI482" s="58"/>
      <c r="EJ482" s="58"/>
      <c r="EK482" s="58"/>
      <c r="EL482" s="58"/>
      <c r="EM482" s="97"/>
      <c r="EN482" s="58"/>
      <c r="EO482" s="58"/>
      <c r="EP482" s="87"/>
      <c r="EQ482" s="58"/>
      <c r="ER482" s="96"/>
    </row>
    <row r="483" spans="1:148" s="58" customFormat="1" ht="15.75" hidden="1">
      <c r="A483" s="20" t="str">
        <f>'Avoided Cost Case'!A483</f>
        <v>Total Hydro Generation</v>
      </c>
      <c r="C483" s="28"/>
      <c r="D483" s="22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G483" s="87"/>
      <c r="EP483" s="87"/>
      <c r="ER483" s="57"/>
    </row>
    <row r="484" spans="1:148" s="58" customFormat="1" hidden="1">
      <c r="A484" s="8"/>
      <c r="C484" s="28"/>
      <c r="D484" s="22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G484" s="87"/>
      <c r="EP484" s="87"/>
      <c r="ER484" s="57"/>
    </row>
    <row r="485" spans="1:148" s="58" customFormat="1" ht="15.75" hidden="1">
      <c r="A485" s="20" t="str">
        <f>'Avoided Cost Case'!A485</f>
        <v>Other Generation</v>
      </c>
      <c r="C485" s="28"/>
      <c r="D485" s="22"/>
      <c r="E485" s="40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40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40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40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40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40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40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40"/>
      <c r="CS485" s="54"/>
      <c r="CT485" s="54"/>
      <c r="CU485" s="54"/>
      <c r="CV485" s="54"/>
      <c r="CW485" s="54"/>
      <c r="CX485" s="54"/>
      <c r="CY485" s="54"/>
      <c r="CZ485" s="54"/>
      <c r="DA485" s="54"/>
      <c r="DB485" s="54"/>
      <c r="DC485" s="54"/>
      <c r="DD485" s="54"/>
      <c r="DE485" s="40"/>
      <c r="DF485" s="54"/>
      <c r="DG485" s="54"/>
      <c r="DH485" s="54"/>
      <c r="DI485" s="54"/>
      <c r="DJ485" s="54"/>
      <c r="DK485" s="54"/>
      <c r="DL485" s="54"/>
      <c r="DM485" s="54"/>
      <c r="DN485" s="54"/>
      <c r="DO485" s="54"/>
      <c r="DP485" s="54"/>
      <c r="DQ485" s="54"/>
      <c r="DR485" s="40"/>
      <c r="DS485" s="54"/>
      <c r="DT485" s="54"/>
      <c r="DU485" s="54"/>
      <c r="DV485" s="54"/>
      <c r="DW485" s="54"/>
      <c r="DX485" s="54"/>
      <c r="DY485" s="54"/>
      <c r="DZ485" s="54"/>
      <c r="EA485" s="54"/>
      <c r="EB485" s="54"/>
      <c r="EC485" s="54"/>
      <c r="ED485" s="54"/>
      <c r="EE485" s="40"/>
      <c r="EF485" s="202"/>
      <c r="EG485" s="87"/>
      <c r="EH485" s="8"/>
      <c r="EP485" s="87"/>
      <c r="ER485" s="57"/>
    </row>
    <row r="486" spans="1:148" hidden="1">
      <c r="C486" s="23" t="str">
        <f>'Avoided Cost Case'!C486</f>
        <v>Blundell</v>
      </c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30"/>
      <c r="EM486" s="97"/>
      <c r="EP486" s="87"/>
      <c r="ER486" s="31" t="str">
        <f>'Avoided Cost Case'!ER486</f>
        <v xml:space="preserve"> - </v>
      </c>
    </row>
    <row r="487" spans="1:148" ht="6" hidden="1" customHeight="1"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30"/>
      <c r="EP487" s="87"/>
      <c r="ER487" s="57"/>
    </row>
    <row r="488" spans="1:148" hidden="1">
      <c r="C488" s="23" t="str">
        <f>'Avoided Cost Case'!C488</f>
        <v>Dunlap I Wind</v>
      </c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30"/>
      <c r="EP488" s="87"/>
      <c r="ER488" s="31" t="str">
        <f>'Avoided Cost Case'!ER488</f>
        <v xml:space="preserve"> - </v>
      </c>
    </row>
    <row r="489" spans="1:148" hidden="1">
      <c r="C489" s="23" t="str">
        <f>'Avoided Cost Case'!C489</f>
        <v>Foote Creek I Wind</v>
      </c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30"/>
      <c r="EP489" s="87"/>
      <c r="ER489" s="31" t="str">
        <f>'Avoided Cost Case'!ER489</f>
        <v xml:space="preserve"> - </v>
      </c>
    </row>
    <row r="490" spans="1:148" hidden="1">
      <c r="C490" s="23" t="str">
        <f>'Avoided Cost Case'!C490</f>
        <v>Glenrock Wind p423461</v>
      </c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30"/>
      <c r="EP490" s="87"/>
      <c r="ER490" s="31" t="str">
        <f>'Avoided Cost Case'!ER490</f>
        <v xml:space="preserve"> - </v>
      </c>
    </row>
    <row r="491" spans="1:148" hidden="1">
      <c r="C491" s="23" t="str">
        <f>'Avoided Cost Case'!C491</f>
        <v>Glenrock III Wind p454125</v>
      </c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30"/>
      <c r="EP491" s="87"/>
      <c r="ER491" s="31" t="str">
        <f>'Avoided Cost Case'!ER491</f>
        <v xml:space="preserve"> - </v>
      </c>
    </row>
    <row r="492" spans="1:148" hidden="1">
      <c r="C492" s="23" t="str">
        <f>'Avoided Cost Case'!C492</f>
        <v>Goodnoe Wind p332427</v>
      </c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30"/>
      <c r="EP492" s="87"/>
      <c r="ER492" s="31" t="str">
        <f>'Avoided Cost Case'!ER492</f>
        <v xml:space="preserve"> - </v>
      </c>
    </row>
    <row r="493" spans="1:148" hidden="1">
      <c r="C493" s="23" t="str">
        <f>'Avoided Cost Case'!C493</f>
        <v>High Plains Wind p492251</v>
      </c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30"/>
      <c r="EP493" s="87"/>
      <c r="ER493" s="31" t="str">
        <f>'Avoided Cost Case'!ER493</f>
        <v xml:space="preserve"> - </v>
      </c>
    </row>
    <row r="494" spans="1:148" hidden="1">
      <c r="C494" s="23" t="str">
        <f>'Avoided Cost Case'!C494</f>
        <v>Leaning Juniper 1 p317714</v>
      </c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30"/>
      <c r="EP494" s="87"/>
      <c r="ER494" s="31" t="str">
        <f>'Avoided Cost Case'!ER494</f>
        <v xml:space="preserve"> - </v>
      </c>
    </row>
    <row r="495" spans="1:148" hidden="1">
      <c r="C495" s="23" t="str">
        <f>'Avoided Cost Case'!C495</f>
        <v>Marengo I Wind p332428</v>
      </c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30"/>
      <c r="EP495" s="87"/>
      <c r="ER495" s="31" t="str">
        <f>'Avoided Cost Case'!ER495</f>
        <v xml:space="preserve"> - </v>
      </c>
    </row>
    <row r="496" spans="1:148" hidden="1">
      <c r="C496" s="23" t="str">
        <f>'Avoided Cost Case'!C496</f>
        <v>Marengo II Wind p423463</v>
      </c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30"/>
      <c r="EP496" s="87"/>
      <c r="ER496" s="31" t="str">
        <f>'Avoided Cost Case'!ER496</f>
        <v xml:space="preserve"> - </v>
      </c>
    </row>
    <row r="497" spans="1:148" hidden="1">
      <c r="C497" s="23" t="str">
        <f>'Avoided Cost Case'!C497</f>
        <v>McFadden Ridge Wind p492250</v>
      </c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30"/>
      <c r="EP497" s="87"/>
      <c r="ER497" s="31" t="str">
        <f>'Avoided Cost Case'!ER497</f>
        <v xml:space="preserve"> - </v>
      </c>
    </row>
    <row r="498" spans="1:148" hidden="1">
      <c r="C498" s="23" t="str">
        <f>'Avoided Cost Case'!C498</f>
        <v>Rolling Hills Wind p423462</v>
      </c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30"/>
      <c r="EP498" s="87"/>
      <c r="ER498" s="31" t="str">
        <f>'Avoided Cost Case'!ER498</f>
        <v xml:space="preserve"> - </v>
      </c>
    </row>
    <row r="499" spans="1:148" hidden="1">
      <c r="C499" s="23" t="str">
        <f>'Avoided Cost Case'!C499</f>
        <v>Seven Mile Wind p454126</v>
      </c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30"/>
      <c r="EP499" s="87"/>
      <c r="ER499" s="31" t="str">
        <f>'Avoided Cost Case'!ER499</f>
        <v xml:space="preserve"> - </v>
      </c>
    </row>
    <row r="500" spans="1:148" ht="15" hidden="1">
      <c r="C500" s="23" t="str">
        <f>'Avoided Cost Case'!C500</f>
        <v>Seven Mile II Wind p357819</v>
      </c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  <c r="BY500" s="32"/>
      <c r="BZ500" s="32"/>
      <c r="CA500" s="32"/>
      <c r="CB500" s="32"/>
      <c r="CC500" s="32"/>
      <c r="CD500" s="32"/>
      <c r="CE500" s="32"/>
      <c r="CF500" s="32"/>
      <c r="CG500" s="32"/>
      <c r="CH500" s="32"/>
      <c r="CI500" s="32"/>
      <c r="CJ500" s="32"/>
      <c r="CK500" s="32"/>
      <c r="CL500" s="32"/>
      <c r="CM500" s="32"/>
      <c r="CN500" s="32"/>
      <c r="CO500" s="32"/>
      <c r="CP500" s="32"/>
      <c r="CQ500" s="32"/>
      <c r="CR500" s="32"/>
      <c r="CS500" s="32"/>
      <c r="CT500" s="32"/>
      <c r="CU500" s="32"/>
      <c r="CV500" s="32"/>
      <c r="CW500" s="32"/>
      <c r="CX500" s="32"/>
      <c r="CY500" s="32"/>
      <c r="CZ500" s="32"/>
      <c r="DA500" s="32"/>
      <c r="DB500" s="32"/>
      <c r="DC500" s="32"/>
      <c r="DD500" s="32"/>
      <c r="DE500" s="32"/>
      <c r="DF500" s="32"/>
      <c r="DG500" s="32"/>
      <c r="DH500" s="32"/>
      <c r="DI500" s="32"/>
      <c r="DJ500" s="32"/>
      <c r="DK500" s="32"/>
      <c r="DL500" s="32"/>
      <c r="DM500" s="32"/>
      <c r="DN500" s="32"/>
      <c r="DO500" s="32"/>
      <c r="DP500" s="32"/>
      <c r="DQ500" s="32"/>
      <c r="DR500" s="32"/>
      <c r="DS500" s="32"/>
      <c r="DT500" s="32"/>
      <c r="DU500" s="32"/>
      <c r="DV500" s="32"/>
      <c r="DW500" s="32"/>
      <c r="DX500" s="32"/>
      <c r="DY500" s="32"/>
      <c r="DZ500" s="32"/>
      <c r="EA500" s="32"/>
      <c r="EB500" s="32"/>
      <c r="EC500" s="32"/>
      <c r="ED500" s="32"/>
      <c r="EE500" s="30"/>
      <c r="EP500" s="87"/>
      <c r="ER500" s="31" t="str">
        <f>'Avoided Cost Case'!ER500</f>
        <v xml:space="preserve"> - </v>
      </c>
    </row>
    <row r="501" spans="1:148" ht="15" hidden="1"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  <c r="BY501" s="32"/>
      <c r="BZ501" s="32"/>
      <c r="CA501" s="32"/>
      <c r="CB501" s="32"/>
      <c r="CC501" s="32"/>
      <c r="CD501" s="32"/>
      <c r="CE501" s="32"/>
      <c r="CF501" s="32"/>
      <c r="CG501" s="32"/>
      <c r="CH501" s="32"/>
      <c r="CI501" s="32"/>
      <c r="CJ501" s="32"/>
      <c r="CK501" s="32"/>
      <c r="CL501" s="32"/>
      <c r="CM501" s="32"/>
      <c r="CN501" s="32"/>
      <c r="CO501" s="32"/>
      <c r="CP501" s="32"/>
      <c r="CQ501" s="32"/>
      <c r="CR501" s="32"/>
      <c r="CS501" s="32"/>
      <c r="CT501" s="32"/>
      <c r="CU501" s="32"/>
      <c r="CV501" s="32"/>
      <c r="CW501" s="32"/>
      <c r="CX501" s="32"/>
      <c r="CY501" s="32"/>
      <c r="CZ501" s="32"/>
      <c r="DA501" s="32"/>
      <c r="DB501" s="32"/>
      <c r="DC501" s="32"/>
      <c r="DD501" s="32"/>
      <c r="DE501" s="32"/>
      <c r="DF501" s="32"/>
      <c r="DG501" s="32"/>
      <c r="DH501" s="32"/>
      <c r="DI501" s="32"/>
      <c r="DJ501" s="32"/>
      <c r="DK501" s="32"/>
      <c r="DL501" s="32"/>
      <c r="DM501" s="32"/>
      <c r="DN501" s="32"/>
      <c r="DO501" s="32"/>
      <c r="DP501" s="32"/>
      <c r="DQ501" s="32"/>
      <c r="DR501" s="32"/>
      <c r="DS501" s="32"/>
      <c r="DT501" s="32"/>
      <c r="DU501" s="32"/>
      <c r="DV501" s="32"/>
      <c r="DW501" s="32"/>
      <c r="DX501" s="32"/>
      <c r="DY501" s="32"/>
      <c r="DZ501" s="32"/>
      <c r="EA501" s="32"/>
      <c r="EB501" s="32"/>
      <c r="EC501" s="32"/>
      <c r="ED501" s="32"/>
      <c r="EE501" s="30"/>
      <c r="EP501" s="87"/>
      <c r="ER501" s="57"/>
    </row>
    <row r="502" spans="1:148" hidden="1">
      <c r="B502" s="2" t="str">
        <f>'Avoided Cost Case'!B502</f>
        <v>Total Wind Generation</v>
      </c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30"/>
      <c r="EP502" s="87"/>
      <c r="ER502" s="57"/>
    </row>
    <row r="503" spans="1:148" s="58" customFormat="1" hidden="1">
      <c r="A503" s="8"/>
      <c r="C503" s="28"/>
      <c r="D503" s="22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G503" s="87"/>
      <c r="EP503" s="87"/>
      <c r="ER503" s="57"/>
    </row>
    <row r="504" spans="1:148" s="58" customFormat="1" ht="15.75" hidden="1">
      <c r="A504" s="20" t="str">
        <f>'Avoided Cost Case'!A504</f>
        <v>Total Other Generation</v>
      </c>
      <c r="C504" s="28"/>
      <c r="D504" s="22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30"/>
      <c r="EG504" s="87"/>
      <c r="EP504" s="87"/>
      <c r="ER504" s="57"/>
    </row>
    <row r="505" spans="1:148" customFormat="1" hidden="1">
      <c r="C505" s="65"/>
      <c r="D505" s="22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  <c r="BQ505" s="66"/>
      <c r="BR505" s="66"/>
      <c r="BS505" s="66"/>
      <c r="BT505" s="66"/>
      <c r="BU505" s="66"/>
      <c r="BV505" s="66"/>
      <c r="BW505" s="66"/>
      <c r="BX505" s="66"/>
      <c r="BY505" s="66"/>
      <c r="BZ505" s="66"/>
      <c r="CA505" s="66"/>
      <c r="CB505" s="66"/>
      <c r="CC505" s="66"/>
      <c r="CD505" s="66"/>
      <c r="CE505" s="66"/>
      <c r="CF505" s="66"/>
      <c r="CG505" s="66"/>
      <c r="CH505" s="66"/>
      <c r="CI505" s="66"/>
      <c r="CJ505" s="66"/>
      <c r="CK505" s="66"/>
      <c r="CL505" s="66"/>
      <c r="CM505" s="66"/>
      <c r="CN505" s="66"/>
      <c r="CO505" s="66"/>
      <c r="CP505" s="66"/>
      <c r="CQ505" s="66"/>
      <c r="CR505" s="66"/>
      <c r="CS505" s="66"/>
      <c r="CT505" s="66"/>
      <c r="CU505" s="66"/>
      <c r="CV505" s="66"/>
      <c r="CW505" s="66"/>
      <c r="CX505" s="66"/>
      <c r="CY505" s="66"/>
      <c r="CZ505" s="66"/>
      <c r="DA505" s="66"/>
      <c r="DB505" s="66"/>
      <c r="DC505" s="66"/>
      <c r="DD505" s="66"/>
      <c r="DE505" s="66"/>
      <c r="DF505" s="66"/>
      <c r="DG505" s="66"/>
      <c r="DH505" s="66"/>
      <c r="DI505" s="66"/>
      <c r="DJ505" s="66"/>
      <c r="DK505" s="66"/>
      <c r="DL505" s="66"/>
      <c r="DM505" s="66"/>
      <c r="DN505" s="66"/>
      <c r="DO505" s="66"/>
      <c r="DP505" s="66"/>
      <c r="DQ505" s="66"/>
      <c r="DR505" s="66"/>
      <c r="DS505" s="66"/>
      <c r="DT505" s="66"/>
      <c r="DU505" s="66"/>
      <c r="DV505" s="66"/>
      <c r="DW505" s="66"/>
      <c r="DX505" s="66"/>
      <c r="DY505" s="66"/>
      <c r="DZ505" s="66"/>
      <c r="EA505" s="66"/>
      <c r="EB505" s="66"/>
      <c r="EC505" s="66"/>
      <c r="ED505" s="66"/>
      <c r="EE505" s="66"/>
      <c r="EF505" s="67"/>
      <c r="EG505" s="67"/>
      <c r="EH505" s="67"/>
      <c r="EI505" s="67"/>
      <c r="EJ505" s="67"/>
      <c r="EK505" s="67"/>
      <c r="EL505" s="67"/>
      <c r="EM505" s="67"/>
      <c r="EN505" s="67"/>
      <c r="EO505" s="67"/>
      <c r="EP505" s="67"/>
      <c r="EQ505" s="67"/>
      <c r="ER505" s="68"/>
    </row>
    <row r="506" spans="1:148" ht="15.75" hidden="1">
      <c r="A506" s="20" t="str">
        <f>'Avoided Cost Case'!A506</f>
        <v>IRP Resources</v>
      </c>
      <c r="B506" s="24"/>
      <c r="C506" s="53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107"/>
      <c r="EG506" s="107"/>
      <c r="EH506" s="107"/>
      <c r="EI506" s="107"/>
      <c r="EJ506" s="107"/>
      <c r="EK506" s="107"/>
      <c r="EL506" s="107"/>
      <c r="EM506" s="107"/>
      <c r="EN506" s="107"/>
      <c r="EO506" s="107"/>
      <c r="EP506" s="107"/>
      <c r="EQ506" s="107"/>
      <c r="ER506" s="98" t="str">
        <f>'Avoided Cost Case'!ER506</f>
        <v xml:space="preserve"> - </v>
      </c>
    </row>
    <row r="507" spans="1:148" s="22" customFormat="1" hidden="1">
      <c r="A507" s="3"/>
      <c r="B507" s="23"/>
      <c r="C507" s="28" t="str">
        <f>'Avoided Cost Case'!C507</f>
        <v>IRP - DSM  - East Side</v>
      </c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58"/>
      <c r="EG507" s="107"/>
      <c r="EH507" s="58"/>
      <c r="EI507" s="67"/>
      <c r="EJ507" s="58"/>
      <c r="EK507" s="58"/>
      <c r="EL507" s="58"/>
      <c r="EM507" s="58"/>
      <c r="EN507" s="58"/>
      <c r="EO507" s="58"/>
      <c r="EP507" s="58"/>
      <c r="EQ507" s="58"/>
      <c r="ER507" s="31" t="str">
        <f>'Avoided Cost Case'!ER507</f>
        <v>Hide Row</v>
      </c>
    </row>
    <row r="508" spans="1:148" s="22" customFormat="1" hidden="1">
      <c r="A508" s="3"/>
      <c r="B508" s="23"/>
      <c r="C508" s="28" t="str">
        <f>'Avoided Cost Case'!C508</f>
        <v>IRP - DSM  - West Side</v>
      </c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58"/>
      <c r="EG508" s="107"/>
      <c r="EH508" s="58"/>
      <c r="EI508" s="67"/>
      <c r="EJ508" s="58"/>
      <c r="EK508" s="58"/>
      <c r="EL508" s="58"/>
      <c r="EM508" s="58"/>
      <c r="EN508" s="58"/>
      <c r="EO508" s="58"/>
      <c r="EP508" s="58"/>
      <c r="EQ508" s="58"/>
      <c r="ER508" s="31" t="str">
        <f>'Avoided Cost Case'!ER508</f>
        <v>Hide Row</v>
      </c>
    </row>
    <row r="509" spans="1:148" s="22" customFormat="1" hidden="1">
      <c r="A509" s="3"/>
      <c r="B509" s="23"/>
      <c r="C509" s="28" t="str">
        <f>'Avoided Cost Case'!C509</f>
        <v>IRP - FOT - East Side - 3Q</v>
      </c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58"/>
      <c r="EG509" s="107"/>
      <c r="EH509" s="58"/>
      <c r="EI509" s="67"/>
      <c r="EJ509" s="58"/>
      <c r="EK509" s="58"/>
      <c r="EL509" s="58"/>
      <c r="EM509" s="58"/>
      <c r="EN509" s="58"/>
      <c r="EO509" s="58"/>
      <c r="EP509" s="58"/>
      <c r="EQ509" s="58"/>
      <c r="ER509" s="31" t="str">
        <f>'Avoided Cost Case'!ER509</f>
        <v xml:space="preserve"> - </v>
      </c>
    </row>
    <row r="510" spans="1:148" s="22" customFormat="1" hidden="1">
      <c r="A510" s="3"/>
      <c r="B510" s="23"/>
      <c r="C510" s="28" t="str">
        <f>'Avoided Cost Case'!C510</f>
        <v>IRP - FOT - West Side - 3Q</v>
      </c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58"/>
      <c r="EG510" s="107"/>
      <c r="EH510" s="58"/>
      <c r="EI510" s="67"/>
      <c r="EJ510" s="58"/>
      <c r="EK510" s="58"/>
      <c r="EL510" s="58"/>
      <c r="EM510" s="58"/>
      <c r="EN510" s="58"/>
      <c r="EO510" s="58"/>
      <c r="EP510" s="58"/>
      <c r="EQ510" s="58"/>
      <c r="ER510" s="31" t="str">
        <f>'Avoided Cost Case'!ER510</f>
        <v xml:space="preserve"> - </v>
      </c>
    </row>
    <row r="511" spans="1:148" s="22" customFormat="1" hidden="1">
      <c r="A511" s="3"/>
      <c r="B511" s="23"/>
      <c r="C511" s="28" t="str">
        <f>'Avoided Cost Case'!C511</f>
        <v>IRP - Biomass - Not used</v>
      </c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58"/>
      <c r="EG511" s="107"/>
      <c r="EH511" s="58"/>
      <c r="EI511" s="67"/>
      <c r="EJ511" s="58"/>
      <c r="EK511" s="58"/>
      <c r="EL511" s="58"/>
      <c r="EM511" s="58"/>
      <c r="EN511" s="58"/>
      <c r="EO511" s="58"/>
      <c r="EP511" s="58"/>
      <c r="EQ511" s="58"/>
      <c r="ER511" s="31" t="str">
        <f>'Avoided Cost Case'!ER511</f>
        <v>Hide Row</v>
      </c>
    </row>
    <row r="512" spans="1:148" s="22" customFormat="1" hidden="1">
      <c r="A512" s="3"/>
      <c r="B512" s="23"/>
      <c r="C512" s="28" t="str">
        <f>'Avoided Cost Case'!C512</f>
        <v>IRP - Solar</v>
      </c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58"/>
      <c r="EG512" s="107"/>
      <c r="EH512" s="58"/>
      <c r="EI512" s="67"/>
      <c r="EJ512" s="58"/>
      <c r="EK512" s="58"/>
      <c r="EL512" s="58"/>
      <c r="EM512" s="58"/>
      <c r="EN512" s="58"/>
      <c r="EO512" s="58"/>
      <c r="EP512" s="58"/>
      <c r="EQ512" s="58"/>
      <c r="ER512" s="31" t="str">
        <f>'Avoided Cost Case'!ER512</f>
        <v xml:space="preserve"> - </v>
      </c>
    </row>
    <row r="513" spans="1:148" s="22" customFormat="1" hidden="1">
      <c r="A513" s="3"/>
      <c r="B513" s="23"/>
      <c r="C513" s="28" t="str">
        <f>'Avoided Cost Case'!C513</f>
        <v>IRP - Wind  - Not Used</v>
      </c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58"/>
      <c r="EG513" s="107"/>
      <c r="EH513" s="58"/>
      <c r="EI513" s="67"/>
      <c r="EJ513" s="58"/>
      <c r="EK513" s="58"/>
      <c r="EL513" s="58"/>
      <c r="EM513" s="58"/>
      <c r="EN513" s="58"/>
      <c r="EO513" s="58"/>
      <c r="EP513" s="58"/>
      <c r="EQ513" s="58"/>
      <c r="ER513" s="31" t="str">
        <f>'Avoided Cost Case'!ER513</f>
        <v>Hide Row</v>
      </c>
    </row>
    <row r="514" spans="1:148" s="22" customFormat="1" hidden="1">
      <c r="A514" s="3"/>
      <c r="B514" s="23"/>
      <c r="C514" s="28" t="str">
        <f>'Avoided Cost Case'!C514</f>
        <v>IRP15 - 423 MW CCCT - Wyo NE</v>
      </c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58"/>
      <c r="EG514" s="107"/>
      <c r="EH514" s="58"/>
      <c r="EI514" s="67"/>
      <c r="EJ514" s="58"/>
      <c r="EK514" s="58"/>
      <c r="EL514" s="58"/>
      <c r="EM514" s="58"/>
      <c r="EN514" s="58"/>
      <c r="EO514" s="58"/>
      <c r="EP514" s="58"/>
      <c r="EQ514" s="58"/>
      <c r="ER514" s="31" t="str">
        <f>'Avoided Cost Case'!ER514</f>
        <v>Hide Row</v>
      </c>
    </row>
    <row r="515" spans="1:148" s="22" customFormat="1" hidden="1">
      <c r="A515" s="3"/>
      <c r="B515" s="23"/>
      <c r="C515" s="28" t="str">
        <f>'Avoided Cost Case'!C515</f>
        <v>IRP15 - 423 MW CCCT - Clvr 1</v>
      </c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58"/>
      <c r="EG515" s="107"/>
      <c r="EH515" s="58"/>
      <c r="EI515" s="67"/>
      <c r="EJ515" s="58"/>
      <c r="EK515" s="58"/>
      <c r="EL515" s="58"/>
      <c r="EM515" s="58"/>
      <c r="EN515" s="58"/>
      <c r="EO515" s="58"/>
      <c r="EP515" s="58"/>
      <c r="EQ515" s="58"/>
      <c r="ER515" s="31" t="str">
        <f>'Avoided Cost Case'!ER515</f>
        <v>Hide Row</v>
      </c>
    </row>
    <row r="516" spans="1:148" s="22" customFormat="1" hidden="1">
      <c r="A516" s="3"/>
      <c r="B516" s="23"/>
      <c r="C516" s="28" t="str">
        <f>'Avoided Cost Case'!C516</f>
        <v>IRP15 - 423 MW CCCT - Clvr 2</v>
      </c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58"/>
      <c r="EG516" s="107"/>
      <c r="EH516" s="58"/>
      <c r="EI516" s="67"/>
      <c r="EJ516" s="58"/>
      <c r="EK516" s="58"/>
      <c r="EL516" s="58"/>
      <c r="EM516" s="58"/>
      <c r="EN516" s="58"/>
      <c r="EO516" s="58"/>
      <c r="EP516" s="58"/>
      <c r="EQ516" s="58"/>
      <c r="ER516" s="31" t="str">
        <f>'Avoided Cost Case'!ER516</f>
        <v>Hide Row</v>
      </c>
    </row>
    <row r="517" spans="1:148" s="22" customFormat="1" hidden="1">
      <c r="A517" s="3"/>
      <c r="B517" s="23"/>
      <c r="C517" s="28" t="str">
        <f>'Avoided Cost Case'!C517</f>
        <v>IRP15 - 313 MW CCCT - Wyo NE</v>
      </c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58"/>
      <c r="EG517" s="107"/>
      <c r="EH517" s="58"/>
      <c r="EI517" s="67"/>
      <c r="EJ517" s="58"/>
      <c r="EK517" s="58"/>
      <c r="EL517" s="58"/>
      <c r="EM517" s="58"/>
      <c r="EN517" s="58"/>
      <c r="EO517" s="58"/>
      <c r="EP517" s="58"/>
      <c r="EQ517" s="58"/>
      <c r="ER517" s="31" t="str">
        <f>'Avoided Cost Case'!ER517</f>
        <v xml:space="preserve"> - </v>
      </c>
    </row>
    <row r="518" spans="1:148" s="22" customFormat="1" hidden="1">
      <c r="A518" s="3"/>
      <c r="B518" s="23"/>
      <c r="C518" s="28" t="str">
        <f>'Avoided Cost Case'!C518</f>
        <v>IRP15 - 635 MW CCCT - UT N 1</v>
      </c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58"/>
      <c r="EG518" s="107"/>
      <c r="EH518" s="58"/>
      <c r="EI518" s="67"/>
      <c r="EJ518" s="58"/>
      <c r="EK518" s="58"/>
      <c r="EL518" s="58"/>
      <c r="EM518" s="58"/>
      <c r="EN518" s="58"/>
      <c r="EO518" s="58"/>
      <c r="EP518" s="58"/>
      <c r="EQ518" s="58"/>
      <c r="ER518" s="31" t="str">
        <f>'Avoided Cost Case'!ER518</f>
        <v xml:space="preserve"> - </v>
      </c>
    </row>
    <row r="519" spans="1:148" s="22" customFormat="1" hidden="1">
      <c r="A519" s="3"/>
      <c r="B519" s="23"/>
      <c r="C519" s="28" t="str">
        <f>'Avoided Cost Case'!C519</f>
        <v>IRP15 - 635 MW CCCT - UT N 2</v>
      </c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58"/>
      <c r="EG519" s="112"/>
      <c r="EH519" s="58"/>
      <c r="EI519" s="67"/>
      <c r="EJ519" s="58"/>
      <c r="EK519" s="58"/>
      <c r="EL519" s="58"/>
      <c r="EM519" s="58"/>
      <c r="EN519" s="58"/>
      <c r="EO519" s="58"/>
      <c r="EP519" s="58"/>
      <c r="EQ519" s="58"/>
      <c r="ER519" s="31" t="str">
        <f>'Avoided Cost Case'!ER519</f>
        <v xml:space="preserve"> - </v>
      </c>
    </row>
    <row r="520" spans="1:148" s="22" customFormat="1" hidden="1">
      <c r="A520" s="3"/>
      <c r="B520" s="23"/>
      <c r="C520" s="28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107"/>
      <c r="EG520" s="107"/>
      <c r="EH520" s="58"/>
      <c r="EI520" s="58"/>
      <c r="EJ520" s="58"/>
      <c r="EK520" s="58"/>
      <c r="EL520" s="58"/>
      <c r="EM520" s="58"/>
      <c r="EN520" s="58"/>
      <c r="EO520" s="58"/>
      <c r="EP520" s="58"/>
      <c r="EQ520" s="58"/>
      <c r="ER520" s="98" t="str">
        <f>'Avoided Cost Case'!ER520</f>
        <v xml:space="preserve"> - </v>
      </c>
    </row>
    <row r="521" spans="1:148" s="22" customFormat="1" ht="15.75" hidden="1">
      <c r="A521" s="20" t="str">
        <f>'Avoided Cost Case'!A521</f>
        <v>Total IRP Resources</v>
      </c>
      <c r="C521" s="53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58"/>
      <c r="EG521" s="107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98" t="str">
        <f>'Avoided Cost Case'!ER521</f>
        <v xml:space="preserve"> - </v>
      </c>
    </row>
    <row r="522" spans="1:148" hidden="1">
      <c r="A522" s="3"/>
      <c r="B522" s="23"/>
      <c r="C522" s="28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107"/>
      <c r="EG522" s="107"/>
      <c r="ER522" s="98" t="str">
        <f>'Avoided Cost Case'!ER522</f>
        <v xml:space="preserve"> - </v>
      </c>
    </row>
    <row r="523" spans="1:148" s="22" customFormat="1" ht="15.75" hidden="1">
      <c r="A523" s="20" t="str">
        <f>'Avoided Cost Case'!A523</f>
        <v>Growth Station Resources</v>
      </c>
      <c r="C523" s="53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107"/>
      <c r="EG523" s="107"/>
      <c r="EH523" s="8"/>
      <c r="EI523" s="25"/>
      <c r="EJ523" s="25"/>
      <c r="EK523" s="25"/>
      <c r="EL523" s="25"/>
      <c r="EM523" s="25"/>
      <c r="EN523" s="25"/>
      <c r="EO523" s="25"/>
      <c r="EP523" s="25"/>
      <c r="EQ523" s="25"/>
      <c r="ER523" s="55"/>
    </row>
    <row r="524" spans="1:148" s="22" customFormat="1" hidden="1">
      <c r="A524" s="69"/>
      <c r="C524" s="23" t="str">
        <f>'Avoided Cost Case'!C524</f>
        <v>Growth Station - E - Southwest</v>
      </c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58"/>
      <c r="EG524" s="107"/>
      <c r="EH524" s="58"/>
      <c r="EI524" s="25"/>
      <c r="EJ524" s="58"/>
      <c r="EK524" s="25"/>
      <c r="EL524" s="58"/>
      <c r="EM524" s="58"/>
      <c r="EN524" s="25"/>
      <c r="EO524" s="25"/>
      <c r="EP524" s="25"/>
      <c r="EQ524" s="25"/>
      <c r="ER524" s="31" t="str">
        <f>'Avoided Cost Case'!ER524</f>
        <v xml:space="preserve"> - </v>
      </c>
    </row>
    <row r="525" spans="1:148" s="22" customFormat="1" hidden="1">
      <c r="A525" s="69"/>
      <c r="C525" s="23" t="str">
        <f>'Avoided Cost Case'!C525</f>
        <v>Growth Station - E - Utah North</v>
      </c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58"/>
      <c r="EG525" s="107"/>
      <c r="EH525" s="58"/>
      <c r="EI525" s="25"/>
      <c r="EJ525" s="58"/>
      <c r="EK525" s="25"/>
      <c r="EL525" s="58"/>
      <c r="EM525" s="58"/>
      <c r="EN525" s="25"/>
      <c r="EO525" s="25"/>
      <c r="EP525" s="25"/>
      <c r="EQ525" s="25"/>
      <c r="ER525" s="31" t="str">
        <f>'Avoided Cost Case'!ER525</f>
        <v xml:space="preserve"> - </v>
      </c>
    </row>
    <row r="526" spans="1:148" s="22" customFormat="1" hidden="1">
      <c r="A526" s="69"/>
      <c r="C526" s="23" t="str">
        <f>'Avoided Cost Case'!C526</f>
        <v>Growth Station - E - Utah South</v>
      </c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58"/>
      <c r="EG526" s="107"/>
      <c r="EH526" s="58"/>
      <c r="EI526" s="25"/>
      <c r="EJ526" s="58"/>
      <c r="EK526" s="25"/>
      <c r="EL526" s="58"/>
      <c r="EM526" s="58"/>
      <c r="EN526" s="25"/>
      <c r="EO526" s="25"/>
      <c r="EP526" s="25"/>
      <c r="EQ526" s="25"/>
      <c r="ER526" s="31" t="str">
        <f>'Avoided Cost Case'!ER526</f>
        <v xml:space="preserve"> - </v>
      </c>
    </row>
    <row r="527" spans="1:148" s="22" customFormat="1" hidden="1">
      <c r="A527" s="69"/>
      <c r="C527" s="23" t="str">
        <f>'Avoided Cost Case'!C527</f>
        <v>Growth Station - E - Wyoming</v>
      </c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58"/>
      <c r="EG527" s="107"/>
      <c r="EH527" s="58"/>
      <c r="EI527" s="25"/>
      <c r="EJ527" s="58"/>
      <c r="EK527" s="25"/>
      <c r="EL527" s="58"/>
      <c r="EM527" s="25"/>
      <c r="EN527" s="58"/>
      <c r="EO527" s="58"/>
      <c r="EP527" s="58"/>
      <c r="EQ527" s="25"/>
      <c r="ER527" s="31" t="str">
        <f>'Avoided Cost Case'!ER527</f>
        <v xml:space="preserve"> - </v>
      </c>
    </row>
    <row r="528" spans="1:148" s="22" customFormat="1" hidden="1">
      <c r="A528" s="69"/>
      <c r="C528" s="23" t="str">
        <f>'Avoided Cost Case'!C528</f>
        <v>Growth Station - W - Jim Bridger</v>
      </c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58"/>
      <c r="EG528" s="107"/>
      <c r="EH528" s="58"/>
      <c r="EI528" s="25"/>
      <c r="EJ528" s="58"/>
      <c r="EK528" s="257"/>
      <c r="EL528" s="58"/>
      <c r="EM528" s="257"/>
      <c r="EN528" s="25"/>
      <c r="EO528" s="25"/>
      <c r="EP528" s="25"/>
      <c r="EQ528" s="25"/>
      <c r="ER528" s="31" t="str">
        <f>'Avoided Cost Case'!ER528</f>
        <v xml:space="preserve"> - </v>
      </c>
    </row>
    <row r="529" spans="1:148" s="22" customFormat="1" hidden="1">
      <c r="A529" s="69"/>
      <c r="C529" s="23" t="str">
        <f>'Avoided Cost Case'!C529</f>
        <v>Growth Station - W - Mid Columbia</v>
      </c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58"/>
      <c r="EG529" s="107"/>
      <c r="EH529" s="58"/>
      <c r="EI529" s="25"/>
      <c r="EJ529" s="58"/>
      <c r="EK529" s="25"/>
      <c r="EL529" s="58"/>
      <c r="EM529" s="25"/>
      <c r="EN529" s="58"/>
      <c r="EO529" s="25"/>
      <c r="EP529" s="25"/>
      <c r="EQ529" s="25"/>
      <c r="ER529" s="31" t="str">
        <f>'Avoided Cost Case'!ER529</f>
        <v xml:space="preserve"> - </v>
      </c>
    </row>
    <row r="530" spans="1:148" s="22" customFormat="1" ht="15" hidden="1">
      <c r="A530" s="69"/>
      <c r="C530" s="23" t="str">
        <f>'Avoided Cost Case'!C530</f>
        <v>Growth Station - W - Oregon</v>
      </c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32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2"/>
      <c r="BO530" s="32"/>
      <c r="BP530" s="32"/>
      <c r="BQ530" s="32"/>
      <c r="BR530" s="32"/>
      <c r="BS530" s="32"/>
      <c r="BT530" s="32"/>
      <c r="BU530" s="32"/>
      <c r="BV530" s="32"/>
      <c r="BW530" s="32"/>
      <c r="BX530" s="32"/>
      <c r="BY530" s="32"/>
      <c r="BZ530" s="32"/>
      <c r="CA530" s="32"/>
      <c r="CB530" s="32"/>
      <c r="CC530" s="32"/>
      <c r="CD530" s="32"/>
      <c r="CE530" s="32"/>
      <c r="CF530" s="32"/>
      <c r="CG530" s="32"/>
      <c r="CH530" s="32"/>
      <c r="CI530" s="32"/>
      <c r="CJ530" s="32"/>
      <c r="CK530" s="32"/>
      <c r="CL530" s="32"/>
      <c r="CM530" s="32"/>
      <c r="CN530" s="32"/>
      <c r="CO530" s="32"/>
      <c r="CP530" s="32"/>
      <c r="CQ530" s="32"/>
      <c r="CR530" s="32"/>
      <c r="CS530" s="32"/>
      <c r="CT530" s="32"/>
      <c r="CU530" s="32"/>
      <c r="CV530" s="32"/>
      <c r="CW530" s="32"/>
      <c r="CX530" s="32"/>
      <c r="CY530" s="32"/>
      <c r="CZ530" s="32"/>
      <c r="DA530" s="32"/>
      <c r="DB530" s="32"/>
      <c r="DC530" s="32"/>
      <c r="DD530" s="32"/>
      <c r="DE530" s="32"/>
      <c r="DF530" s="32"/>
      <c r="DG530" s="32"/>
      <c r="DH530" s="32"/>
      <c r="DI530" s="32"/>
      <c r="DJ530" s="32"/>
      <c r="DK530" s="32"/>
      <c r="DL530" s="32"/>
      <c r="DM530" s="32"/>
      <c r="DN530" s="32"/>
      <c r="DO530" s="32"/>
      <c r="DP530" s="32"/>
      <c r="DQ530" s="32"/>
      <c r="DR530" s="32"/>
      <c r="DS530" s="32"/>
      <c r="DT530" s="32"/>
      <c r="DU530" s="32"/>
      <c r="DV530" s="32"/>
      <c r="DW530" s="32"/>
      <c r="DX530" s="32"/>
      <c r="DY530" s="32"/>
      <c r="DZ530" s="32"/>
      <c r="EA530" s="32"/>
      <c r="EB530" s="32"/>
      <c r="EC530" s="32"/>
      <c r="ED530" s="32"/>
      <c r="EE530" s="32"/>
      <c r="EF530" s="58"/>
      <c r="EG530" s="209"/>
      <c r="EH530" s="58"/>
      <c r="EI530" s="25"/>
      <c r="EJ530" s="58"/>
      <c r="EK530" s="25"/>
      <c r="EL530" s="58"/>
      <c r="EM530" s="25"/>
      <c r="EN530" s="58"/>
      <c r="EO530" s="25"/>
      <c r="EP530" s="25"/>
      <c r="EQ530" s="25"/>
      <c r="ER530" s="31" t="str">
        <f>'Avoided Cost Case'!ER530</f>
        <v xml:space="preserve"> - </v>
      </c>
    </row>
    <row r="531" spans="1:148" s="22" customFormat="1" hidden="1">
      <c r="A531" s="69"/>
      <c r="C531" s="53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107"/>
      <c r="EG531" s="107"/>
      <c r="EH531" s="107"/>
      <c r="EI531" s="107"/>
      <c r="EJ531" s="107"/>
      <c r="EK531" s="107"/>
      <c r="EL531" s="107"/>
      <c r="EM531" s="107"/>
      <c r="EN531" s="107"/>
      <c r="EO531" s="107"/>
      <c r="EP531" s="107"/>
      <c r="EQ531" s="107"/>
      <c r="ER531" s="31" t="str">
        <f>ER530</f>
        <v xml:space="preserve"> - </v>
      </c>
    </row>
    <row r="532" spans="1:148" s="22" customFormat="1" ht="15.75" hidden="1">
      <c r="A532" s="20" t="str">
        <f>'Avoided Cost Case'!A532</f>
        <v>Total Growth Station Resources</v>
      </c>
      <c r="C532" s="53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58"/>
      <c r="EG532" s="107"/>
      <c r="EH532" s="107"/>
      <c r="EI532" s="107"/>
      <c r="EJ532" s="107"/>
      <c r="EK532" s="107"/>
      <c r="EL532" s="107"/>
      <c r="EM532" s="107"/>
      <c r="EN532" s="107"/>
      <c r="EO532" s="107"/>
      <c r="EP532" s="107"/>
      <c r="EQ532" s="107"/>
      <c r="ER532" s="31" t="str">
        <f>ER531</f>
        <v xml:space="preserve"> - </v>
      </c>
    </row>
    <row r="533" spans="1:148" hidden="1"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0"/>
      <c r="CG533" s="70"/>
      <c r="CH533" s="70"/>
      <c r="CI533" s="70"/>
      <c r="CJ533" s="70"/>
      <c r="CK533" s="70"/>
      <c r="CL533" s="70"/>
      <c r="CM533" s="70"/>
      <c r="CN533" s="70"/>
      <c r="CO533" s="70"/>
      <c r="CP533" s="70"/>
      <c r="CQ533" s="70"/>
      <c r="CR533" s="70"/>
      <c r="CS533" s="70"/>
      <c r="CT533" s="70"/>
      <c r="CU533" s="70"/>
      <c r="CV533" s="70"/>
      <c r="CW533" s="70"/>
      <c r="CX533" s="70"/>
      <c r="CY533" s="70"/>
      <c r="CZ533" s="70"/>
      <c r="DA533" s="70"/>
      <c r="DB533" s="70"/>
      <c r="DC533" s="70"/>
      <c r="DD533" s="70"/>
      <c r="DE533" s="70"/>
      <c r="DF533" s="70"/>
      <c r="DG533" s="70"/>
      <c r="DH533" s="70"/>
      <c r="DI533" s="70"/>
      <c r="DJ533" s="70"/>
      <c r="DK533" s="70"/>
      <c r="DL533" s="70"/>
      <c r="DM533" s="70"/>
      <c r="DN533" s="70"/>
      <c r="DO533" s="70"/>
      <c r="DP533" s="70"/>
      <c r="DQ533" s="70"/>
      <c r="DR533" s="70"/>
      <c r="DS533" s="70"/>
      <c r="DT533" s="70"/>
      <c r="DU533" s="70"/>
      <c r="DV533" s="70"/>
      <c r="DW533" s="70"/>
      <c r="DX533" s="70"/>
      <c r="DY533" s="70"/>
      <c r="DZ533" s="70"/>
      <c r="EA533" s="70"/>
      <c r="EB533" s="70"/>
      <c r="EC533" s="70"/>
      <c r="ED533" s="70"/>
      <c r="EP533" s="87"/>
      <c r="ER533" s="31" t="str">
        <f>ER532</f>
        <v xml:space="preserve"> - </v>
      </c>
    </row>
    <row r="534" spans="1:148" s="76" customFormat="1" ht="15.75" hidden="1">
      <c r="A534" s="71" t="str">
        <f>'Avoided Cost Case'!A534</f>
        <v>Total Resources</v>
      </c>
      <c r="B534" s="72"/>
      <c r="C534" s="73"/>
      <c r="D534" s="72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75"/>
      <c r="AZ534" s="75"/>
      <c r="BA534" s="75"/>
      <c r="BB534" s="75"/>
      <c r="BC534" s="75"/>
      <c r="BD534" s="75"/>
      <c r="BE534" s="75"/>
      <c r="BF534" s="75"/>
      <c r="BG534" s="75"/>
      <c r="BH534" s="75"/>
      <c r="BI534" s="75"/>
      <c r="BJ534" s="75"/>
      <c r="BK534" s="75"/>
      <c r="BL534" s="75"/>
      <c r="BM534" s="75"/>
      <c r="BN534" s="75"/>
      <c r="BO534" s="75"/>
      <c r="BP534" s="75"/>
      <c r="BQ534" s="75"/>
      <c r="BR534" s="75"/>
      <c r="BS534" s="75"/>
      <c r="BT534" s="75"/>
      <c r="BU534" s="75"/>
      <c r="BV534" s="75"/>
      <c r="BW534" s="75"/>
      <c r="BX534" s="75"/>
      <c r="BY534" s="75"/>
      <c r="BZ534" s="75"/>
      <c r="CA534" s="75"/>
      <c r="CB534" s="75"/>
      <c r="CC534" s="75"/>
      <c r="CD534" s="75"/>
      <c r="CE534" s="75"/>
      <c r="CF534" s="75"/>
      <c r="CG534" s="75"/>
      <c r="CH534" s="75"/>
      <c r="CI534" s="75"/>
      <c r="CJ534" s="75"/>
      <c r="CK534" s="75"/>
      <c r="CL534" s="75"/>
      <c r="CM534" s="75"/>
      <c r="CN534" s="75"/>
      <c r="CO534" s="75"/>
      <c r="CP534" s="75"/>
      <c r="CQ534" s="75"/>
      <c r="CR534" s="75"/>
      <c r="CS534" s="75"/>
      <c r="CT534" s="75"/>
      <c r="CU534" s="75"/>
      <c r="CV534" s="75"/>
      <c r="CW534" s="75"/>
      <c r="CX534" s="75"/>
      <c r="CY534" s="75"/>
      <c r="CZ534" s="75"/>
      <c r="DA534" s="75"/>
      <c r="DB534" s="75"/>
      <c r="DC534" s="75"/>
      <c r="DD534" s="75"/>
      <c r="DE534" s="75"/>
      <c r="DF534" s="75"/>
      <c r="DG534" s="75"/>
      <c r="DH534" s="75"/>
      <c r="DI534" s="75"/>
      <c r="DJ534" s="75"/>
      <c r="DK534" s="75"/>
      <c r="DL534" s="75"/>
      <c r="DM534" s="75"/>
      <c r="DN534" s="75"/>
      <c r="DO534" s="75"/>
      <c r="DP534" s="75"/>
      <c r="DQ534" s="75"/>
      <c r="DR534" s="75"/>
      <c r="DS534" s="75"/>
      <c r="DT534" s="75"/>
      <c r="DU534" s="75"/>
      <c r="DV534" s="75"/>
      <c r="DW534" s="75"/>
      <c r="DX534" s="75"/>
      <c r="DY534" s="75"/>
      <c r="DZ534" s="75"/>
      <c r="EA534" s="75"/>
      <c r="EB534" s="75"/>
      <c r="EC534" s="75"/>
      <c r="ED534" s="75"/>
      <c r="EE534" s="75"/>
      <c r="EF534" s="72"/>
      <c r="EG534" s="213"/>
      <c r="EH534" s="230"/>
      <c r="EI534" s="230"/>
      <c r="EJ534" s="230"/>
      <c r="EK534" s="72"/>
      <c r="EL534" s="230"/>
      <c r="EM534" s="230"/>
      <c r="EN534" s="230"/>
      <c r="EO534" s="230"/>
      <c r="EP534" s="213"/>
      <c r="EQ534" s="230"/>
      <c r="ER534" s="77"/>
    </row>
    <row r="535" spans="1:148" hidden="1"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0"/>
      <c r="CF535" s="70"/>
      <c r="CG535" s="70"/>
      <c r="CH535" s="70"/>
      <c r="CI535" s="70"/>
      <c r="CJ535" s="70"/>
      <c r="CK535" s="70"/>
      <c r="CL535" s="70"/>
      <c r="CM535" s="70"/>
      <c r="CN535" s="70"/>
      <c r="CO535" s="70"/>
      <c r="CP535" s="70"/>
      <c r="CQ535" s="70"/>
      <c r="CR535" s="70"/>
      <c r="CS535" s="70"/>
      <c r="CT535" s="70"/>
      <c r="CU535" s="70"/>
      <c r="CV535" s="70"/>
      <c r="CW535" s="70"/>
      <c r="CX535" s="70"/>
      <c r="CY535" s="70"/>
      <c r="CZ535" s="70"/>
      <c r="DA535" s="70"/>
      <c r="DB535" s="70"/>
      <c r="DC535" s="70"/>
      <c r="DD535" s="70"/>
      <c r="DE535" s="70"/>
      <c r="DF535" s="70"/>
      <c r="DG535" s="70"/>
      <c r="DH535" s="70"/>
      <c r="DI535" s="70"/>
      <c r="DJ535" s="70"/>
      <c r="DK535" s="70"/>
      <c r="DL535" s="70"/>
      <c r="DM535" s="70"/>
      <c r="DN535" s="70"/>
      <c r="DO535" s="70"/>
      <c r="DP535" s="70"/>
      <c r="DQ535" s="70"/>
      <c r="DR535" s="70"/>
      <c r="DS535" s="70"/>
      <c r="DT535" s="70"/>
      <c r="DU535" s="70"/>
      <c r="DV535" s="70"/>
      <c r="DW535" s="70"/>
      <c r="DX535" s="70"/>
      <c r="DY535" s="70"/>
      <c r="DZ535" s="70"/>
      <c r="EA535" s="70"/>
      <c r="EB535" s="70"/>
      <c r="EC535" s="70"/>
      <c r="ED535" s="70"/>
      <c r="EP535" s="87"/>
    </row>
    <row r="536" spans="1:148" s="100" customFormat="1" hidden="1">
      <c r="A536" s="26"/>
      <c r="B536" s="26"/>
      <c r="C536" s="26"/>
      <c r="D536" s="22"/>
      <c r="E536" s="262"/>
      <c r="F536" s="263"/>
      <c r="G536" s="263"/>
      <c r="H536" s="263"/>
      <c r="I536" s="263"/>
      <c r="J536" s="263"/>
      <c r="K536" s="263"/>
      <c r="L536" s="263"/>
      <c r="M536" s="263"/>
      <c r="N536" s="263"/>
      <c r="O536" s="263"/>
      <c r="P536" s="263"/>
      <c r="Q536" s="263"/>
      <c r="R536" s="263"/>
      <c r="S536" s="263"/>
      <c r="T536" s="263"/>
      <c r="U536" s="263"/>
      <c r="V536" s="263"/>
      <c r="W536" s="263"/>
      <c r="X536" s="263"/>
      <c r="Y536" s="263"/>
      <c r="Z536" s="263"/>
      <c r="AA536" s="263"/>
      <c r="AB536" s="263"/>
      <c r="AC536" s="263"/>
      <c r="AD536" s="263"/>
      <c r="AE536" s="263"/>
      <c r="AF536" s="263"/>
      <c r="AG536" s="263"/>
      <c r="AH536" s="263"/>
      <c r="AI536" s="263"/>
      <c r="AJ536" s="263"/>
      <c r="AK536" s="263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63"/>
      <c r="AW536" s="263"/>
      <c r="AX536" s="263"/>
      <c r="AY536" s="263"/>
      <c r="AZ536" s="263"/>
      <c r="BA536" s="263"/>
      <c r="BB536" s="263"/>
      <c r="BC536" s="263"/>
      <c r="BD536" s="263"/>
      <c r="BE536" s="263"/>
      <c r="BF536" s="263"/>
      <c r="BG536" s="263"/>
      <c r="BH536" s="263"/>
      <c r="BI536" s="263"/>
      <c r="BJ536" s="263"/>
      <c r="BK536" s="263"/>
      <c r="BL536" s="263"/>
      <c r="BM536" s="263"/>
      <c r="BN536" s="263"/>
      <c r="BO536" s="263"/>
      <c r="BP536" s="263"/>
      <c r="BQ536" s="263"/>
      <c r="BR536" s="263"/>
      <c r="BS536" s="263"/>
      <c r="BT536" s="263"/>
      <c r="BU536" s="263"/>
      <c r="BV536" s="263"/>
      <c r="BW536" s="263"/>
      <c r="BX536" s="263"/>
      <c r="BY536" s="263"/>
      <c r="BZ536" s="263"/>
      <c r="CA536" s="263"/>
      <c r="CB536" s="263"/>
      <c r="CC536" s="263"/>
      <c r="CD536" s="263"/>
      <c r="CE536" s="263"/>
      <c r="CF536" s="263"/>
      <c r="CG536" s="263"/>
      <c r="CH536" s="263"/>
      <c r="CI536" s="263"/>
      <c r="CJ536" s="263"/>
      <c r="CK536" s="263"/>
      <c r="CL536" s="263"/>
      <c r="CM536" s="263"/>
      <c r="CN536" s="263"/>
      <c r="CO536" s="263"/>
      <c r="CP536" s="263"/>
      <c r="CQ536" s="263"/>
      <c r="CR536" s="263"/>
      <c r="CS536" s="263"/>
      <c r="CT536" s="263"/>
      <c r="CU536" s="263"/>
      <c r="CV536" s="263"/>
      <c r="CW536" s="263"/>
      <c r="CX536" s="263"/>
      <c r="CY536" s="263"/>
      <c r="CZ536" s="263"/>
      <c r="DA536" s="263"/>
      <c r="DB536" s="263"/>
      <c r="DC536" s="263"/>
      <c r="DD536" s="263"/>
      <c r="DE536" s="263"/>
      <c r="DF536" s="263"/>
      <c r="DG536" s="263"/>
      <c r="DH536" s="263"/>
      <c r="DI536" s="263"/>
      <c r="DJ536" s="263"/>
      <c r="DK536" s="263"/>
      <c r="DL536" s="263"/>
      <c r="DM536" s="263"/>
      <c r="DN536" s="263"/>
      <c r="DO536" s="263"/>
      <c r="DP536" s="263"/>
      <c r="DQ536" s="263"/>
      <c r="DR536" s="263"/>
      <c r="DS536" s="263"/>
      <c r="DT536" s="263"/>
      <c r="DU536" s="263"/>
      <c r="DV536" s="263"/>
      <c r="DW536" s="263"/>
      <c r="DX536" s="263"/>
      <c r="DY536" s="263"/>
      <c r="DZ536" s="263"/>
      <c r="EA536" s="263"/>
      <c r="EB536" s="263"/>
      <c r="EC536" s="263"/>
      <c r="ED536" s="263"/>
      <c r="EF536" s="102"/>
      <c r="EG536" s="87"/>
      <c r="EH536" s="58"/>
      <c r="EI536" s="58"/>
      <c r="EJ536" s="58"/>
      <c r="EK536" s="58"/>
      <c r="EL536" s="58"/>
      <c r="EM536" s="58"/>
      <c r="EN536" s="58"/>
      <c r="EO536" s="58"/>
      <c r="EP536" s="87"/>
      <c r="EQ536" s="58"/>
    </row>
    <row r="537" spans="1:148" s="102" customFormat="1" hidden="1">
      <c r="A537" s="57"/>
      <c r="B537" s="57"/>
      <c r="C537" s="101"/>
      <c r="D537" s="58"/>
      <c r="E537" s="263"/>
      <c r="F537" s="263"/>
      <c r="G537" s="263"/>
      <c r="H537" s="263"/>
      <c r="I537" s="263"/>
      <c r="J537" s="263"/>
      <c r="K537" s="263"/>
      <c r="L537" s="263"/>
      <c r="M537" s="263"/>
      <c r="N537" s="263"/>
      <c r="O537" s="263"/>
      <c r="P537" s="263"/>
      <c r="Q537" s="263"/>
      <c r="R537" s="263"/>
      <c r="S537" s="263"/>
      <c r="T537" s="263"/>
      <c r="U537" s="263"/>
      <c r="V537" s="263"/>
      <c r="W537" s="263"/>
      <c r="X537" s="263"/>
      <c r="Y537" s="263"/>
      <c r="Z537" s="263"/>
      <c r="AA537" s="263"/>
      <c r="AB537" s="263"/>
      <c r="AC537" s="263"/>
      <c r="AD537" s="263"/>
      <c r="AE537" s="263"/>
      <c r="AF537" s="263"/>
      <c r="AG537" s="263"/>
      <c r="AH537" s="263"/>
      <c r="AI537" s="263"/>
      <c r="AJ537" s="263"/>
      <c r="AK537" s="263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63"/>
      <c r="AW537" s="263"/>
      <c r="AX537" s="263"/>
      <c r="AY537" s="263"/>
      <c r="AZ537" s="263"/>
      <c r="BA537" s="263"/>
      <c r="BB537" s="263"/>
      <c r="BC537" s="263"/>
      <c r="BD537" s="263"/>
      <c r="BE537" s="263"/>
      <c r="BF537" s="263"/>
      <c r="BG537" s="263"/>
      <c r="BH537" s="263"/>
      <c r="BI537" s="263"/>
      <c r="BJ537" s="263"/>
      <c r="BK537" s="263"/>
      <c r="BL537" s="263"/>
      <c r="BM537" s="263"/>
      <c r="BN537" s="263"/>
      <c r="BO537" s="263"/>
      <c r="BP537" s="263"/>
      <c r="BQ537" s="263"/>
      <c r="BR537" s="263"/>
      <c r="BS537" s="263"/>
      <c r="BT537" s="263"/>
      <c r="BU537" s="263"/>
      <c r="BV537" s="263"/>
      <c r="BW537" s="263"/>
      <c r="BX537" s="263"/>
      <c r="BY537" s="263"/>
      <c r="BZ537" s="263"/>
      <c r="CA537" s="263"/>
      <c r="CB537" s="263"/>
      <c r="CC537" s="263"/>
      <c r="CD537" s="263"/>
      <c r="CE537" s="263"/>
      <c r="CF537" s="263"/>
      <c r="CG537" s="263"/>
      <c r="CH537" s="263"/>
      <c r="CI537" s="263"/>
      <c r="CJ537" s="263"/>
      <c r="CK537" s="263"/>
      <c r="CL537" s="263"/>
      <c r="CM537" s="263"/>
      <c r="CN537" s="263"/>
      <c r="CO537" s="263"/>
      <c r="CP537" s="263"/>
      <c r="CQ537" s="263"/>
      <c r="CR537" s="263"/>
      <c r="CS537" s="263"/>
      <c r="CT537" s="263"/>
      <c r="CU537" s="263"/>
      <c r="CV537" s="263"/>
      <c r="CW537" s="263"/>
      <c r="CX537" s="263"/>
      <c r="CY537" s="263"/>
      <c r="CZ537" s="263"/>
      <c r="DA537" s="263"/>
      <c r="DB537" s="263"/>
      <c r="DC537" s="263"/>
      <c r="DD537" s="263"/>
      <c r="DE537" s="263"/>
      <c r="DF537" s="263"/>
      <c r="DG537" s="263"/>
      <c r="DH537" s="263"/>
      <c r="DI537" s="263"/>
      <c r="DJ537" s="263"/>
      <c r="DK537" s="263"/>
      <c r="DL537" s="263"/>
      <c r="DM537" s="263"/>
      <c r="DN537" s="263"/>
      <c r="DO537" s="263"/>
      <c r="DP537" s="263"/>
      <c r="DQ537" s="263"/>
      <c r="DR537" s="263"/>
      <c r="DS537" s="263"/>
      <c r="DT537" s="263"/>
      <c r="DU537" s="263"/>
      <c r="DV537" s="263"/>
      <c r="DW537" s="263"/>
      <c r="DX537" s="263"/>
      <c r="DY537" s="263"/>
      <c r="DZ537" s="263"/>
      <c r="EA537" s="263"/>
      <c r="EB537" s="263"/>
      <c r="EC537" s="263"/>
      <c r="ED537" s="263"/>
      <c r="EG537" s="87"/>
      <c r="EH537" s="202"/>
      <c r="EI537" s="202"/>
      <c r="EJ537" s="202"/>
      <c r="EK537" s="202"/>
      <c r="EL537" s="202"/>
      <c r="EM537" s="202"/>
      <c r="EN537" s="202"/>
      <c r="EO537" s="202"/>
      <c r="EP537" s="87"/>
      <c r="EQ537" s="58"/>
    </row>
    <row r="538" spans="1:148" ht="15.75" hidden="1">
      <c r="E538" s="6"/>
      <c r="F538" s="103"/>
      <c r="G538" s="103"/>
      <c r="H538" s="103"/>
      <c r="I538" s="103"/>
      <c r="J538" s="104"/>
      <c r="K538" s="103"/>
      <c r="L538" s="103"/>
      <c r="M538" s="103"/>
      <c r="N538" s="103"/>
      <c r="O538" s="103"/>
      <c r="P538" s="103"/>
      <c r="Q538" s="103"/>
      <c r="R538" s="236"/>
      <c r="S538" s="103"/>
      <c r="T538" s="103"/>
      <c r="U538" s="103"/>
      <c r="V538" s="103"/>
      <c r="W538" s="104"/>
      <c r="X538" s="103"/>
      <c r="Y538" s="103"/>
      <c r="Z538" s="103"/>
      <c r="AA538" s="103"/>
      <c r="AB538" s="103"/>
      <c r="AC538" s="103"/>
      <c r="AD538" s="103"/>
      <c r="AE538" s="236"/>
      <c r="AF538" s="103"/>
      <c r="AG538" s="103"/>
      <c r="AH538" s="103"/>
      <c r="AI538" s="103"/>
      <c r="AJ538" s="104"/>
      <c r="AK538" s="103"/>
      <c r="AL538" s="103"/>
      <c r="AM538" s="103"/>
      <c r="AN538" s="103"/>
      <c r="AO538" s="103"/>
      <c r="AP538" s="103"/>
      <c r="AQ538" s="103"/>
      <c r="AR538" s="236"/>
      <c r="AS538" s="103"/>
      <c r="AT538" s="103"/>
      <c r="AU538" s="103"/>
      <c r="AV538" s="103"/>
      <c r="AW538" s="104"/>
      <c r="AX538" s="103"/>
      <c r="AY538" s="103"/>
      <c r="AZ538" s="103"/>
      <c r="BA538" s="103"/>
      <c r="BB538" s="103"/>
      <c r="BC538" s="103"/>
      <c r="BD538" s="103"/>
      <c r="BE538" s="236"/>
      <c r="BF538" s="103"/>
      <c r="BG538" s="103"/>
      <c r="BH538" s="103"/>
      <c r="BI538" s="103"/>
      <c r="BJ538" s="104"/>
      <c r="BK538" s="103"/>
      <c r="BL538" s="103"/>
      <c r="BM538" s="103"/>
      <c r="BN538" s="103"/>
      <c r="BO538" s="103"/>
      <c r="BP538" s="103"/>
      <c r="BQ538" s="103"/>
      <c r="BR538" s="236"/>
      <c r="BS538" s="103"/>
      <c r="BT538" s="103"/>
      <c r="BU538" s="103"/>
      <c r="BV538" s="103"/>
      <c r="BW538" s="104"/>
      <c r="BX538" s="103"/>
      <c r="BY538" s="103"/>
      <c r="BZ538" s="103"/>
      <c r="CA538" s="103"/>
      <c r="CB538" s="103"/>
      <c r="CC538" s="103"/>
      <c r="CD538" s="103"/>
      <c r="CE538" s="236"/>
      <c r="CF538" s="103"/>
      <c r="CG538" s="103"/>
      <c r="CH538" s="103"/>
      <c r="CI538" s="103"/>
      <c r="CJ538" s="104"/>
      <c r="CK538" s="103"/>
      <c r="CL538" s="103"/>
      <c r="CM538" s="103"/>
      <c r="CN538" s="103"/>
      <c r="CO538" s="103"/>
      <c r="CP538" s="103"/>
      <c r="CQ538" s="103"/>
      <c r="CR538" s="236"/>
      <c r="CS538" s="103"/>
      <c r="CT538" s="103"/>
      <c r="CU538" s="103"/>
      <c r="CV538" s="103"/>
      <c r="CW538" s="104"/>
      <c r="CX538" s="103"/>
      <c r="CY538" s="103"/>
      <c r="CZ538" s="103"/>
      <c r="DA538" s="103"/>
      <c r="DB538" s="103"/>
      <c r="DC538" s="103"/>
      <c r="DD538" s="103"/>
      <c r="DE538" s="236"/>
      <c r="DF538" s="103"/>
      <c r="DG538" s="103"/>
      <c r="DH538" s="103"/>
      <c r="DI538" s="103"/>
      <c r="DJ538" s="104"/>
      <c r="DK538" s="103"/>
      <c r="DL538" s="103"/>
      <c r="DM538" s="103"/>
      <c r="DN538" s="103"/>
      <c r="DO538" s="103"/>
      <c r="DP538" s="103"/>
      <c r="DQ538" s="103"/>
      <c r="DR538" s="236"/>
      <c r="DS538" s="103"/>
      <c r="DT538" s="103"/>
      <c r="DU538" s="103"/>
      <c r="DV538" s="103"/>
      <c r="DW538" s="104"/>
      <c r="DX538" s="103"/>
      <c r="DY538" s="103"/>
      <c r="DZ538" s="103"/>
      <c r="EA538" s="103"/>
      <c r="EB538" s="103"/>
      <c r="EC538" s="103"/>
      <c r="ED538" s="103"/>
      <c r="EE538" s="105"/>
      <c r="EP538" s="87"/>
    </row>
    <row r="539" spans="1:148" s="2" customFormat="1" hidden="1">
      <c r="C539" s="3"/>
      <c r="D539" s="22"/>
      <c r="EF539" s="8"/>
      <c r="EG539" s="87"/>
      <c r="EH539" s="8"/>
      <c r="EI539" s="8"/>
      <c r="EJ539" s="8"/>
      <c r="EK539" s="8"/>
      <c r="EL539" s="8"/>
      <c r="EM539" s="8"/>
      <c r="EN539" s="8"/>
      <c r="EO539" s="8"/>
      <c r="EP539" s="87"/>
      <c r="EQ539" s="8"/>
      <c r="ER539" s="9"/>
    </row>
    <row r="540" spans="1:148" ht="15.75" hidden="1">
      <c r="A540" s="17" t="str">
        <f>'Avoided Cost Case'!A540</f>
        <v>Fuel Burned  (MMBtu)</v>
      </c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H540" s="102"/>
      <c r="EI540" s="102"/>
      <c r="EJ540" s="102"/>
      <c r="EK540" s="102"/>
      <c r="EL540" s="102"/>
      <c r="EM540" s="102"/>
      <c r="EN540" s="102"/>
      <c r="EO540" s="102"/>
      <c r="EP540" s="87"/>
      <c r="EQ540" s="102"/>
      <c r="ER540" s="9"/>
    </row>
    <row r="541" spans="1:148" hidden="1">
      <c r="C541" s="23" t="str">
        <f>'Avoided Cost Case'!C541</f>
        <v>Carbon</v>
      </c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P541" s="87"/>
      <c r="ER541" s="31" t="str">
        <f>'Avoided Cost Case'!ER541</f>
        <v xml:space="preserve"> - </v>
      </c>
    </row>
    <row r="542" spans="1:148" hidden="1">
      <c r="C542" s="23" t="str">
        <f>'Avoided Cost Case'!C542</f>
        <v>Cholla</v>
      </c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P542" s="87"/>
      <c r="ER542" s="31" t="str">
        <f>'Avoided Cost Case'!ER542</f>
        <v xml:space="preserve"> - </v>
      </c>
    </row>
    <row r="543" spans="1:148" hidden="1">
      <c r="C543" s="23" t="str">
        <f>'Avoided Cost Case'!C543</f>
        <v>Colstrip</v>
      </c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P543" s="87"/>
      <c r="ER543" s="31" t="str">
        <f>'Avoided Cost Case'!ER543</f>
        <v xml:space="preserve"> - </v>
      </c>
    </row>
    <row r="544" spans="1:148" hidden="1">
      <c r="C544" s="23" t="str">
        <f>'Avoided Cost Case'!C544</f>
        <v>Craig</v>
      </c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P544" s="87"/>
      <c r="ER544" s="31" t="str">
        <f>'Avoided Cost Case'!ER544</f>
        <v xml:space="preserve"> - </v>
      </c>
    </row>
    <row r="545" spans="3:148" hidden="1">
      <c r="C545" s="23" t="str">
        <f>'Avoided Cost Case'!C545</f>
        <v>Dave Johnston</v>
      </c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P545" s="87"/>
      <c r="ER545" s="31" t="str">
        <f>'Avoided Cost Case'!ER545</f>
        <v xml:space="preserve"> - </v>
      </c>
    </row>
    <row r="546" spans="3:148" hidden="1">
      <c r="C546" s="23" t="str">
        <f>'Avoided Cost Case'!C546</f>
        <v>Hayden</v>
      </c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P546" s="87"/>
      <c r="ER546" s="31" t="str">
        <f>'Avoided Cost Case'!ER546</f>
        <v xml:space="preserve"> - </v>
      </c>
    </row>
    <row r="547" spans="3:148" hidden="1">
      <c r="C547" s="23" t="str">
        <f>'Avoided Cost Case'!C547</f>
        <v>Hunter</v>
      </c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P547" s="87"/>
      <c r="ER547" s="31" t="str">
        <f>'Avoided Cost Case'!ER547</f>
        <v xml:space="preserve"> - </v>
      </c>
    </row>
    <row r="548" spans="3:148" hidden="1">
      <c r="C548" s="23" t="str">
        <f>'Avoided Cost Case'!C548</f>
        <v>Huntington</v>
      </c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P548" s="87"/>
      <c r="ER548" s="31" t="str">
        <f>'Avoided Cost Case'!ER548</f>
        <v xml:space="preserve"> - </v>
      </c>
    </row>
    <row r="549" spans="3:148" hidden="1">
      <c r="C549" s="23" t="str">
        <f>'Avoided Cost Case'!C549</f>
        <v>Jim Bridger</v>
      </c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P549" s="87"/>
      <c r="ER549" s="31" t="str">
        <f>'Avoided Cost Case'!ER549</f>
        <v xml:space="preserve"> - </v>
      </c>
    </row>
    <row r="550" spans="3:148" hidden="1">
      <c r="C550" s="23" t="str">
        <f>'Avoided Cost Case'!C550</f>
        <v>Naughton</v>
      </c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P550" s="87"/>
      <c r="ER550" s="31" t="str">
        <f>'Avoided Cost Case'!ER550</f>
        <v xml:space="preserve"> - </v>
      </c>
    </row>
    <row r="551" spans="3:148" hidden="1">
      <c r="C551" s="23" t="str">
        <f>'Avoided Cost Case'!C551</f>
        <v>Wyodak</v>
      </c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P551" s="87"/>
      <c r="ER551" s="31" t="str">
        <f>'Avoided Cost Case'!ER551</f>
        <v xml:space="preserve"> - </v>
      </c>
    </row>
    <row r="552" spans="3:148" hidden="1"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P552" s="87"/>
      <c r="ER552" s="9"/>
    </row>
    <row r="553" spans="3:148" hidden="1">
      <c r="C553" s="23" t="str">
        <f>'Avoided Cost Case'!C553</f>
        <v>Chehalis</v>
      </c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G553" s="107"/>
      <c r="EI553" s="25"/>
      <c r="EP553" s="87"/>
      <c r="ER553" s="31" t="str">
        <f>'Avoided Cost Case'!ER553</f>
        <v xml:space="preserve"> - </v>
      </c>
    </row>
    <row r="554" spans="3:148" hidden="1">
      <c r="C554" s="23" t="str">
        <f>'Avoided Cost Case'!C554</f>
        <v>Cholla - Gas</v>
      </c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G554" s="107"/>
      <c r="EI554" s="25"/>
      <c r="EP554" s="87"/>
      <c r="ER554" s="31" t="str">
        <f>'Avoided Cost Case'!ER554</f>
        <v xml:space="preserve"> - </v>
      </c>
    </row>
    <row r="555" spans="3:148" hidden="1">
      <c r="C555" s="23" t="str">
        <f>'Avoided Cost Case'!C555</f>
        <v>Currant Creek</v>
      </c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G555" s="107"/>
      <c r="EI555" s="25"/>
      <c r="EP555" s="87"/>
      <c r="ER555" s="31" t="str">
        <f>'Avoided Cost Case'!ER555</f>
        <v xml:space="preserve"> - </v>
      </c>
    </row>
    <row r="556" spans="3:148" hidden="1">
      <c r="C556" s="23" t="str">
        <f>'Avoided Cost Case'!C556</f>
        <v>Gadsby</v>
      </c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G556" s="107"/>
      <c r="EI556" s="25"/>
      <c r="EP556" s="87"/>
      <c r="ER556" s="31" t="str">
        <f>'Avoided Cost Case'!ER556</f>
        <v xml:space="preserve"> - </v>
      </c>
    </row>
    <row r="557" spans="3:148" hidden="1">
      <c r="C557" s="23" t="str">
        <f>'Avoided Cost Case'!C557</f>
        <v>Gadsby CT</v>
      </c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G557" s="107"/>
      <c r="EI557" s="25"/>
      <c r="EP557" s="87"/>
      <c r="ER557" s="31" t="str">
        <f>'Avoided Cost Case'!ER557</f>
        <v xml:space="preserve"> - </v>
      </c>
    </row>
    <row r="558" spans="3:148" hidden="1">
      <c r="C558" s="23" t="str">
        <f>'Avoided Cost Case'!C558</f>
        <v>Hermiston</v>
      </c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G558" s="107"/>
      <c r="EH558" s="107"/>
      <c r="EI558" s="107"/>
      <c r="EJ558" s="107"/>
      <c r="EM558" s="97"/>
      <c r="EP558" s="87"/>
      <c r="ER558" s="31" t="str">
        <f>'Avoided Cost Case'!ER558</f>
        <v xml:space="preserve"> - </v>
      </c>
    </row>
    <row r="559" spans="3:148" hidden="1">
      <c r="C559" s="23" t="str">
        <f>'Avoided Cost Case'!C559</f>
        <v>Lake Side 1</v>
      </c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G559" s="107"/>
      <c r="EI559" s="25"/>
      <c r="EP559" s="87"/>
      <c r="ER559" s="31" t="str">
        <f>'Avoided Cost Case'!ER559</f>
        <v xml:space="preserve"> - </v>
      </c>
    </row>
    <row r="560" spans="3:148" hidden="1">
      <c r="C560" s="23" t="str">
        <f>'Avoided Cost Case'!C560</f>
        <v>Lake Side 2</v>
      </c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G560" s="107"/>
      <c r="EI560" s="25"/>
      <c r="EP560" s="87"/>
      <c r="ER560" s="31" t="str">
        <f>'Avoided Cost Case'!ER560</f>
        <v xml:space="preserve"> - </v>
      </c>
    </row>
    <row r="561" spans="1:148" hidden="1">
      <c r="C561" s="23" t="str">
        <f>'Avoided Cost Case'!C561</f>
        <v>Naughton - Gas</v>
      </c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G561" s="107"/>
      <c r="EI561" s="25"/>
      <c r="EP561" s="87"/>
      <c r="ER561" s="31"/>
    </row>
    <row r="562" spans="1:148" hidden="1"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G562" s="107"/>
      <c r="EI562" s="25"/>
      <c r="EP562" s="87"/>
      <c r="ER562" s="31"/>
    </row>
    <row r="563" spans="1:148" s="22" customFormat="1" hidden="1">
      <c r="A563" s="3"/>
      <c r="B563" s="23"/>
      <c r="C563" s="23" t="str">
        <f>'Avoided Cost Case'!C563</f>
        <v>IRP15 - 423 MW CCCT - Wyo NE</v>
      </c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47"/>
      <c r="BN563" s="147"/>
      <c r="BO563" s="147"/>
      <c r="BP563" s="147"/>
      <c r="BQ563" s="147"/>
      <c r="BR563" s="147"/>
      <c r="BS563" s="147"/>
      <c r="BT563" s="147"/>
      <c r="BU563" s="147"/>
      <c r="BV563" s="147"/>
      <c r="BW563" s="147"/>
      <c r="BX563" s="147"/>
      <c r="BY563" s="147"/>
      <c r="BZ563" s="147"/>
      <c r="CA563" s="147"/>
      <c r="CB563" s="147"/>
      <c r="CC563" s="147"/>
      <c r="CD563" s="147"/>
      <c r="CE563" s="147"/>
      <c r="CF563" s="147"/>
      <c r="CG563" s="147"/>
      <c r="CH563" s="147"/>
      <c r="CI563" s="147"/>
      <c r="CJ563" s="147"/>
      <c r="CK563" s="147"/>
      <c r="CL563" s="147"/>
      <c r="CM563" s="147"/>
      <c r="CN563" s="147"/>
      <c r="CO563" s="147"/>
      <c r="CP563" s="147"/>
      <c r="CQ563" s="147"/>
      <c r="CR563" s="147"/>
      <c r="CS563" s="147"/>
      <c r="CT563" s="147"/>
      <c r="CU563" s="147"/>
      <c r="CV563" s="147"/>
      <c r="CW563" s="147"/>
      <c r="CX563" s="147"/>
      <c r="CY563" s="147"/>
      <c r="CZ563" s="147"/>
      <c r="DA563" s="147"/>
      <c r="DB563" s="147"/>
      <c r="DC563" s="147"/>
      <c r="DD563" s="147"/>
      <c r="DE563" s="147"/>
      <c r="DF563" s="147"/>
      <c r="DG563" s="147"/>
      <c r="DH563" s="147"/>
      <c r="DI563" s="147"/>
      <c r="DJ563" s="147"/>
      <c r="DK563" s="147"/>
      <c r="DL563" s="147"/>
      <c r="DM563" s="147"/>
      <c r="DN563" s="147"/>
      <c r="DO563" s="147"/>
      <c r="DP563" s="147"/>
      <c r="DQ563" s="147"/>
      <c r="DR563" s="147"/>
      <c r="DS563" s="147"/>
      <c r="DT563" s="147"/>
      <c r="DU563" s="147"/>
      <c r="DV563" s="147"/>
      <c r="DW563" s="147"/>
      <c r="DX563" s="147"/>
      <c r="DY563" s="147"/>
      <c r="DZ563" s="147"/>
      <c r="EA563" s="147"/>
      <c r="EB563" s="147"/>
      <c r="EC563" s="147"/>
      <c r="ED563" s="147"/>
      <c r="EE563" s="107"/>
      <c r="EF563" s="58"/>
      <c r="EG563" s="107"/>
      <c r="EH563" s="58"/>
      <c r="EI563" s="28"/>
      <c r="EJ563" s="58"/>
      <c r="EK563" s="28"/>
      <c r="EL563" s="58"/>
      <c r="EM563" s="58"/>
      <c r="EN563" s="58"/>
      <c r="EO563" s="58"/>
      <c r="EP563" s="58"/>
      <c r="EQ563" s="58"/>
      <c r="ER563" s="31" t="str">
        <f>'Avoided Cost Case'!ER563</f>
        <v>Hide Row</v>
      </c>
    </row>
    <row r="564" spans="1:148" s="22" customFormat="1" hidden="1">
      <c r="A564" s="3"/>
      <c r="B564" s="23"/>
      <c r="C564" s="23" t="str">
        <f>'Avoided Cost Case'!C564</f>
        <v>IRP15 - 423 MW CCCT - Clvr 1</v>
      </c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7"/>
      <c r="BL564" s="147"/>
      <c r="BM564" s="147"/>
      <c r="BN564" s="147"/>
      <c r="BO564" s="147"/>
      <c r="BP564" s="147"/>
      <c r="BQ564" s="147"/>
      <c r="BR564" s="147"/>
      <c r="BS564" s="147"/>
      <c r="BT564" s="147"/>
      <c r="BU564" s="147"/>
      <c r="BV564" s="147"/>
      <c r="BW564" s="147"/>
      <c r="BX564" s="147"/>
      <c r="BY564" s="147"/>
      <c r="BZ564" s="147"/>
      <c r="CA564" s="147"/>
      <c r="CB564" s="147"/>
      <c r="CC564" s="147"/>
      <c r="CD564" s="147"/>
      <c r="CE564" s="147"/>
      <c r="CF564" s="147"/>
      <c r="CG564" s="147"/>
      <c r="CH564" s="147"/>
      <c r="CI564" s="147"/>
      <c r="CJ564" s="147"/>
      <c r="CK564" s="147"/>
      <c r="CL564" s="147"/>
      <c r="CM564" s="147"/>
      <c r="CN564" s="147"/>
      <c r="CO564" s="147"/>
      <c r="CP564" s="147"/>
      <c r="CQ564" s="147"/>
      <c r="CR564" s="147"/>
      <c r="CS564" s="147"/>
      <c r="CT564" s="147"/>
      <c r="CU564" s="147"/>
      <c r="CV564" s="147"/>
      <c r="CW564" s="147"/>
      <c r="CX564" s="147"/>
      <c r="CY564" s="147"/>
      <c r="CZ564" s="147"/>
      <c r="DA564" s="147"/>
      <c r="DB564" s="147"/>
      <c r="DC564" s="147"/>
      <c r="DD564" s="147"/>
      <c r="DE564" s="147"/>
      <c r="DF564" s="147"/>
      <c r="DG564" s="147"/>
      <c r="DH564" s="147"/>
      <c r="DI564" s="147"/>
      <c r="DJ564" s="147"/>
      <c r="DK564" s="147"/>
      <c r="DL564" s="147"/>
      <c r="DM564" s="147"/>
      <c r="DN564" s="147"/>
      <c r="DO564" s="147"/>
      <c r="DP564" s="147"/>
      <c r="DQ564" s="147"/>
      <c r="DR564" s="147"/>
      <c r="DS564" s="147"/>
      <c r="DT564" s="147"/>
      <c r="DU564" s="147"/>
      <c r="DV564" s="147"/>
      <c r="DW564" s="147"/>
      <c r="DX564" s="147"/>
      <c r="DY564" s="147"/>
      <c r="DZ564" s="147"/>
      <c r="EA564" s="147"/>
      <c r="EB564" s="147"/>
      <c r="EC564" s="147"/>
      <c r="ED564" s="147"/>
      <c r="EE564" s="107"/>
      <c r="EF564" s="58"/>
      <c r="EG564" s="107"/>
      <c r="EH564" s="58"/>
      <c r="EI564" s="28"/>
      <c r="EJ564" s="58"/>
      <c r="EK564" s="28"/>
      <c r="EL564" s="58"/>
      <c r="EM564" s="58"/>
      <c r="EN564" s="58"/>
      <c r="EO564" s="58"/>
      <c r="EP564" s="58"/>
      <c r="EQ564" s="58"/>
      <c r="ER564" s="31" t="str">
        <f>'Avoided Cost Case'!ER564</f>
        <v>Hide Row</v>
      </c>
    </row>
    <row r="565" spans="1:148" s="22" customFormat="1" hidden="1">
      <c r="A565" s="3"/>
      <c r="B565" s="23"/>
      <c r="C565" s="23" t="str">
        <f>'Avoided Cost Case'!C565</f>
        <v>IRP15 - 423 MW CCCT - Clvr 2</v>
      </c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  <c r="BM565" s="147"/>
      <c r="BN565" s="147"/>
      <c r="BO565" s="147"/>
      <c r="BP565" s="147"/>
      <c r="BQ565" s="147"/>
      <c r="BR565" s="147"/>
      <c r="BS565" s="147"/>
      <c r="BT565" s="147"/>
      <c r="BU565" s="147"/>
      <c r="BV565" s="147"/>
      <c r="BW565" s="147"/>
      <c r="BX565" s="147"/>
      <c r="BY565" s="147"/>
      <c r="BZ565" s="147"/>
      <c r="CA565" s="147"/>
      <c r="CB565" s="147"/>
      <c r="CC565" s="147"/>
      <c r="CD565" s="147"/>
      <c r="CE565" s="147"/>
      <c r="CF565" s="147"/>
      <c r="CG565" s="147"/>
      <c r="CH565" s="147"/>
      <c r="CI565" s="147"/>
      <c r="CJ565" s="147"/>
      <c r="CK565" s="147"/>
      <c r="CL565" s="147"/>
      <c r="CM565" s="147"/>
      <c r="CN565" s="147"/>
      <c r="CO565" s="147"/>
      <c r="CP565" s="147"/>
      <c r="CQ565" s="147"/>
      <c r="CR565" s="147"/>
      <c r="CS565" s="147"/>
      <c r="CT565" s="147"/>
      <c r="CU565" s="147"/>
      <c r="CV565" s="147"/>
      <c r="CW565" s="147"/>
      <c r="CX565" s="147"/>
      <c r="CY565" s="147"/>
      <c r="CZ565" s="147"/>
      <c r="DA565" s="147"/>
      <c r="DB565" s="147"/>
      <c r="DC565" s="147"/>
      <c r="DD565" s="147"/>
      <c r="DE565" s="147"/>
      <c r="DF565" s="147"/>
      <c r="DG565" s="147"/>
      <c r="DH565" s="147"/>
      <c r="DI565" s="147"/>
      <c r="DJ565" s="147"/>
      <c r="DK565" s="147"/>
      <c r="DL565" s="147"/>
      <c r="DM565" s="147"/>
      <c r="DN565" s="147"/>
      <c r="DO565" s="147"/>
      <c r="DP565" s="147"/>
      <c r="DQ565" s="147"/>
      <c r="DR565" s="147"/>
      <c r="DS565" s="147"/>
      <c r="DT565" s="147"/>
      <c r="DU565" s="147"/>
      <c r="DV565" s="147"/>
      <c r="DW565" s="147"/>
      <c r="DX565" s="147"/>
      <c r="DY565" s="147"/>
      <c r="DZ565" s="147"/>
      <c r="EA565" s="147"/>
      <c r="EB565" s="147"/>
      <c r="EC565" s="147"/>
      <c r="ED565" s="147"/>
      <c r="EE565" s="107"/>
      <c r="EF565" s="58"/>
      <c r="EG565" s="107"/>
      <c r="EH565" s="58"/>
      <c r="EI565" s="28"/>
      <c r="EJ565" s="58"/>
      <c r="EK565" s="28"/>
      <c r="EL565" s="58"/>
      <c r="EM565" s="58"/>
      <c r="EN565" s="58"/>
      <c r="EO565" s="58"/>
      <c r="EP565" s="58"/>
      <c r="EQ565" s="58"/>
      <c r="ER565" s="31" t="str">
        <f>'Avoided Cost Case'!ER565</f>
        <v>Hide Row</v>
      </c>
    </row>
    <row r="566" spans="1:148" s="22" customFormat="1" hidden="1">
      <c r="A566" s="3"/>
      <c r="B566" s="23"/>
      <c r="C566" s="23" t="str">
        <f>'Avoided Cost Case'!C566</f>
        <v>IRP15 - 313 MW CCCT - Wyo NE</v>
      </c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  <c r="BM566" s="147"/>
      <c r="BN566" s="147"/>
      <c r="BO566" s="147"/>
      <c r="BP566" s="147"/>
      <c r="BQ566" s="147"/>
      <c r="BR566" s="147"/>
      <c r="BS566" s="147"/>
      <c r="BT566" s="147"/>
      <c r="BU566" s="147"/>
      <c r="BV566" s="147"/>
      <c r="BW566" s="147"/>
      <c r="BX566" s="147"/>
      <c r="BY566" s="147"/>
      <c r="BZ566" s="147"/>
      <c r="CA566" s="147"/>
      <c r="CB566" s="147"/>
      <c r="CC566" s="147"/>
      <c r="CD566" s="147"/>
      <c r="CE566" s="147"/>
      <c r="CF566" s="147"/>
      <c r="CG566" s="147"/>
      <c r="CH566" s="147"/>
      <c r="CI566" s="147"/>
      <c r="CJ566" s="147"/>
      <c r="CK566" s="147"/>
      <c r="CL566" s="147"/>
      <c r="CM566" s="147"/>
      <c r="CN566" s="147"/>
      <c r="CO566" s="147"/>
      <c r="CP566" s="147"/>
      <c r="CQ566" s="147"/>
      <c r="CR566" s="147"/>
      <c r="CS566" s="147"/>
      <c r="CT566" s="147"/>
      <c r="CU566" s="147"/>
      <c r="CV566" s="147"/>
      <c r="CW566" s="147"/>
      <c r="CX566" s="147"/>
      <c r="CY566" s="147"/>
      <c r="CZ566" s="147"/>
      <c r="DA566" s="147"/>
      <c r="DB566" s="147"/>
      <c r="DC566" s="147"/>
      <c r="DD566" s="147"/>
      <c r="DE566" s="147"/>
      <c r="DF566" s="147"/>
      <c r="DG566" s="147"/>
      <c r="DH566" s="147"/>
      <c r="DI566" s="147"/>
      <c r="DJ566" s="147"/>
      <c r="DK566" s="147"/>
      <c r="DL566" s="147"/>
      <c r="DM566" s="147"/>
      <c r="DN566" s="147"/>
      <c r="DO566" s="147"/>
      <c r="DP566" s="147"/>
      <c r="DQ566" s="147"/>
      <c r="DR566" s="147"/>
      <c r="DS566" s="147"/>
      <c r="DT566" s="147"/>
      <c r="DU566" s="147"/>
      <c r="DV566" s="147"/>
      <c r="DW566" s="147"/>
      <c r="DX566" s="147"/>
      <c r="DY566" s="147"/>
      <c r="DZ566" s="147"/>
      <c r="EA566" s="147"/>
      <c r="EB566" s="147"/>
      <c r="EC566" s="147"/>
      <c r="ED566" s="147"/>
      <c r="EE566" s="107"/>
      <c r="EF566" s="58"/>
      <c r="EG566" s="107"/>
      <c r="EH566" s="58"/>
      <c r="EI566" s="28"/>
      <c r="EJ566" s="58"/>
      <c r="EK566" s="28"/>
      <c r="EL566" s="58"/>
      <c r="EM566" s="58"/>
      <c r="EN566" s="58"/>
      <c r="EO566" s="58"/>
      <c r="EP566" s="58"/>
      <c r="EQ566" s="58"/>
      <c r="ER566" s="31" t="str">
        <f>'Avoided Cost Case'!ER566</f>
        <v xml:space="preserve"> - </v>
      </c>
    </row>
    <row r="567" spans="1:148" s="22" customFormat="1" hidden="1">
      <c r="A567" s="3"/>
      <c r="B567" s="23"/>
      <c r="C567" s="23" t="str">
        <f>'Avoided Cost Case'!C567</f>
        <v>IRP15 - 635 MW CCCT - UT N 1</v>
      </c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47"/>
      <c r="BN567" s="147"/>
      <c r="BO567" s="147"/>
      <c r="BP567" s="147"/>
      <c r="BQ567" s="147"/>
      <c r="BR567" s="147"/>
      <c r="BS567" s="147"/>
      <c r="BT567" s="147"/>
      <c r="BU567" s="147"/>
      <c r="BV567" s="147"/>
      <c r="BW567" s="147"/>
      <c r="BX567" s="147"/>
      <c r="BY567" s="147"/>
      <c r="BZ567" s="147"/>
      <c r="CA567" s="147"/>
      <c r="CB567" s="147"/>
      <c r="CC567" s="147"/>
      <c r="CD567" s="147"/>
      <c r="CE567" s="147"/>
      <c r="CF567" s="147"/>
      <c r="CG567" s="147"/>
      <c r="CH567" s="147"/>
      <c r="CI567" s="147"/>
      <c r="CJ567" s="147"/>
      <c r="CK567" s="147"/>
      <c r="CL567" s="147"/>
      <c r="CM567" s="147"/>
      <c r="CN567" s="147"/>
      <c r="CO567" s="147"/>
      <c r="CP567" s="147"/>
      <c r="CQ567" s="147"/>
      <c r="CR567" s="147"/>
      <c r="CS567" s="147"/>
      <c r="CT567" s="147"/>
      <c r="CU567" s="147"/>
      <c r="CV567" s="147"/>
      <c r="CW567" s="147"/>
      <c r="CX567" s="147"/>
      <c r="CY567" s="147"/>
      <c r="CZ567" s="147"/>
      <c r="DA567" s="147"/>
      <c r="DB567" s="147"/>
      <c r="DC567" s="147"/>
      <c r="DD567" s="147"/>
      <c r="DE567" s="147"/>
      <c r="DF567" s="147"/>
      <c r="DG567" s="147"/>
      <c r="DH567" s="147"/>
      <c r="DI567" s="147"/>
      <c r="DJ567" s="147"/>
      <c r="DK567" s="147"/>
      <c r="DL567" s="147"/>
      <c r="DM567" s="147"/>
      <c r="DN567" s="147"/>
      <c r="DO567" s="147"/>
      <c r="DP567" s="147"/>
      <c r="DQ567" s="147"/>
      <c r="DR567" s="147"/>
      <c r="DS567" s="147"/>
      <c r="DT567" s="147"/>
      <c r="DU567" s="147"/>
      <c r="DV567" s="147"/>
      <c r="DW567" s="147"/>
      <c r="DX567" s="147"/>
      <c r="DY567" s="147"/>
      <c r="DZ567" s="147"/>
      <c r="EA567" s="147"/>
      <c r="EB567" s="147"/>
      <c r="EC567" s="147"/>
      <c r="ED567" s="147"/>
      <c r="EE567" s="107"/>
      <c r="EF567" s="58"/>
      <c r="EG567" s="107"/>
      <c r="EH567" s="58"/>
      <c r="EI567" s="28"/>
      <c r="EJ567" s="58"/>
      <c r="EK567" s="28"/>
      <c r="EL567" s="58"/>
      <c r="EM567" s="58"/>
      <c r="EN567" s="58"/>
      <c r="EO567" s="58"/>
      <c r="EP567" s="58"/>
      <c r="EQ567" s="58"/>
      <c r="ER567" s="31" t="str">
        <f>'Avoided Cost Case'!ER567</f>
        <v xml:space="preserve"> - </v>
      </c>
    </row>
    <row r="568" spans="1:148" s="22" customFormat="1" hidden="1">
      <c r="A568" s="3"/>
      <c r="B568" s="23"/>
      <c r="C568" s="23" t="str">
        <f>$C$242</f>
        <v>IRP15 - 313 MW CCCT - Wyo NE</v>
      </c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  <c r="BM568" s="147"/>
      <c r="BN568" s="147"/>
      <c r="BO568" s="147"/>
      <c r="BP568" s="147"/>
      <c r="BQ568" s="147"/>
      <c r="BR568" s="147"/>
      <c r="BS568" s="147"/>
      <c r="BT568" s="147"/>
      <c r="BU568" s="147"/>
      <c r="BV568" s="147"/>
      <c r="BW568" s="147"/>
      <c r="BX568" s="147"/>
      <c r="BY568" s="147"/>
      <c r="BZ568" s="147"/>
      <c r="CA568" s="147"/>
      <c r="CB568" s="147"/>
      <c r="CC568" s="147"/>
      <c r="CD568" s="147"/>
      <c r="CE568" s="147"/>
      <c r="CF568" s="147"/>
      <c r="CG568" s="147"/>
      <c r="CH568" s="147"/>
      <c r="CI568" s="147"/>
      <c r="CJ568" s="147"/>
      <c r="CK568" s="147"/>
      <c r="CL568" s="147"/>
      <c r="CM568" s="147"/>
      <c r="CN568" s="147"/>
      <c r="CO568" s="147"/>
      <c r="CP568" s="147"/>
      <c r="CQ568" s="147"/>
      <c r="CR568" s="147"/>
      <c r="CS568" s="147"/>
      <c r="CT568" s="147"/>
      <c r="CU568" s="147"/>
      <c r="CV568" s="147"/>
      <c r="CW568" s="147"/>
      <c r="CX568" s="147"/>
      <c r="CY568" s="147"/>
      <c r="CZ568" s="147"/>
      <c r="DA568" s="147"/>
      <c r="DB568" s="147"/>
      <c r="DC568" s="147"/>
      <c r="DD568" s="147"/>
      <c r="DE568" s="147"/>
      <c r="DF568" s="147"/>
      <c r="DG568" s="147"/>
      <c r="DH568" s="147"/>
      <c r="DI568" s="147"/>
      <c r="DJ568" s="147"/>
      <c r="DK568" s="147"/>
      <c r="DL568" s="147"/>
      <c r="DM568" s="147"/>
      <c r="DN568" s="147"/>
      <c r="DO568" s="147"/>
      <c r="DP568" s="147"/>
      <c r="DQ568" s="147"/>
      <c r="DR568" s="147"/>
      <c r="DS568" s="147"/>
      <c r="DT568" s="147"/>
      <c r="DU568" s="147"/>
      <c r="DV568" s="147"/>
      <c r="DW568" s="147"/>
      <c r="DX568" s="147"/>
      <c r="DY568" s="147"/>
      <c r="DZ568" s="147"/>
      <c r="EA568" s="147"/>
      <c r="EB568" s="147"/>
      <c r="EC568" s="147"/>
      <c r="ED568" s="147"/>
      <c r="EE568" s="107"/>
      <c r="EF568" s="58"/>
      <c r="EG568" s="107"/>
      <c r="EH568" s="58"/>
      <c r="EI568" s="28"/>
      <c r="EJ568" s="58"/>
      <c r="EK568" s="28"/>
      <c r="EL568" s="58"/>
      <c r="EM568" s="58"/>
      <c r="EN568" s="58"/>
      <c r="EO568" s="58"/>
      <c r="EP568" s="58"/>
      <c r="EQ568" s="58"/>
      <c r="ER568" s="31" t="str">
        <f>'Avoided Cost Case'!ER568</f>
        <v xml:space="preserve"> - </v>
      </c>
    </row>
    <row r="569" spans="1:148" s="22" customFormat="1" hidden="1">
      <c r="A569" s="3"/>
      <c r="B569" s="23"/>
      <c r="C569" s="23"/>
      <c r="E569" s="107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7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7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7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7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7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7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7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7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7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7"/>
      <c r="EF569" s="58"/>
      <c r="EG569" s="112"/>
      <c r="EH569" s="58"/>
      <c r="EI569" s="28"/>
      <c r="EJ569" s="58"/>
      <c r="EK569" s="58"/>
      <c r="EL569" s="58"/>
      <c r="EM569" s="58"/>
      <c r="EN569" s="58"/>
      <c r="EO569" s="58"/>
      <c r="EP569" s="58"/>
      <c r="EQ569" s="58"/>
      <c r="ER569" s="31" t="str">
        <f>'Avoided Cost Case'!ER569</f>
        <v xml:space="preserve"> - </v>
      </c>
    </row>
    <row r="570" spans="1:148" ht="15.75" hidden="1">
      <c r="A570" s="17" t="str">
        <f>'Avoided Cost Case'!A570</f>
        <v>Burn Rate (MMBtu/MWh)</v>
      </c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  <c r="EB570" s="106"/>
      <c r="EC570" s="106"/>
      <c r="ED570" s="106"/>
      <c r="EP570" s="87"/>
    </row>
    <row r="571" spans="1:148" hidden="1">
      <c r="C571" s="23" t="str">
        <f>'Avoided Cost Case'!C571</f>
        <v>Carbon</v>
      </c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111"/>
      <c r="AZ571" s="111"/>
      <c r="BA571" s="111"/>
      <c r="BB571" s="111"/>
      <c r="BC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  <c r="CG571" s="111"/>
      <c r="CH571" s="111"/>
      <c r="CI571" s="111"/>
      <c r="CJ571" s="111"/>
      <c r="CK571" s="111"/>
      <c r="CL571" s="111"/>
      <c r="CM571" s="111"/>
      <c r="CN571" s="111"/>
      <c r="CO571" s="111"/>
      <c r="CP571" s="111"/>
      <c r="CQ571" s="111"/>
      <c r="CR571" s="111"/>
      <c r="CS571" s="111"/>
      <c r="CT571" s="111"/>
      <c r="CU571" s="111"/>
      <c r="CV571" s="111"/>
      <c r="CW571" s="111"/>
      <c r="CX571" s="111"/>
      <c r="CY571" s="111"/>
      <c r="CZ571" s="111"/>
      <c r="DA571" s="111"/>
      <c r="DB571" s="111"/>
      <c r="DC571" s="111"/>
      <c r="DD571" s="111"/>
      <c r="DE571" s="111"/>
      <c r="DF571" s="111"/>
      <c r="DG571" s="111"/>
      <c r="DH571" s="111"/>
      <c r="DI571" s="111"/>
      <c r="DJ571" s="111"/>
      <c r="DK571" s="111"/>
      <c r="DL571" s="111"/>
      <c r="DM571" s="111"/>
      <c r="DN571" s="111"/>
      <c r="DO571" s="111"/>
      <c r="DP571" s="111"/>
      <c r="DQ571" s="111"/>
      <c r="DR571" s="111"/>
      <c r="DS571" s="147"/>
      <c r="DT571" s="147"/>
      <c r="DU571" s="147"/>
      <c r="DV571" s="147"/>
      <c r="DW571" s="147"/>
      <c r="DX571" s="147"/>
      <c r="DY571" s="147"/>
      <c r="DZ571" s="147"/>
      <c r="EA571" s="147"/>
      <c r="EB571" s="147"/>
      <c r="EC571" s="147"/>
      <c r="ED571" s="147"/>
      <c r="EP571" s="87"/>
      <c r="ER571" s="31" t="str">
        <f>'Avoided Cost Case'!ER571</f>
        <v xml:space="preserve"> - </v>
      </c>
    </row>
    <row r="572" spans="1:148" hidden="1">
      <c r="C572" s="23" t="str">
        <f>'Avoided Cost Case'!C572</f>
        <v>Cholla</v>
      </c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V572" s="111"/>
      <c r="BW572" s="111"/>
      <c r="BX572" s="111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  <c r="CI572" s="111"/>
      <c r="CJ572" s="111"/>
      <c r="CK572" s="111"/>
      <c r="CL572" s="111"/>
      <c r="CM572" s="111"/>
      <c r="CN572" s="111"/>
      <c r="CO572" s="111"/>
      <c r="CP572" s="111"/>
      <c r="CQ572" s="111"/>
      <c r="CR572" s="111"/>
      <c r="CS572" s="111"/>
      <c r="CT572" s="111"/>
      <c r="CU572" s="111"/>
      <c r="CV572" s="111"/>
      <c r="CW572" s="111"/>
      <c r="CX572" s="111"/>
      <c r="CY572" s="111"/>
      <c r="CZ572" s="111"/>
      <c r="DA572" s="111"/>
      <c r="DB572" s="111"/>
      <c r="DC572" s="111"/>
      <c r="DD572" s="111"/>
      <c r="DE572" s="111"/>
      <c r="DF572" s="111"/>
      <c r="DG572" s="111"/>
      <c r="DH572" s="111"/>
      <c r="DI572" s="111"/>
      <c r="DJ572" s="111"/>
      <c r="DK572" s="111"/>
      <c r="DL572" s="111"/>
      <c r="DM572" s="111"/>
      <c r="DN572" s="111"/>
      <c r="DO572" s="111"/>
      <c r="DP572" s="111"/>
      <c r="DQ572" s="111"/>
      <c r="DR572" s="111"/>
      <c r="DS572" s="147"/>
      <c r="DT572" s="147"/>
      <c r="DU572" s="147"/>
      <c r="DV572" s="147"/>
      <c r="DW572" s="147"/>
      <c r="DX572" s="147"/>
      <c r="DY572" s="147"/>
      <c r="DZ572" s="147"/>
      <c r="EA572" s="147"/>
      <c r="EB572" s="147"/>
      <c r="EC572" s="147"/>
      <c r="ED572" s="147"/>
      <c r="EP572" s="87"/>
      <c r="ER572" s="31" t="str">
        <f>'Avoided Cost Case'!ER572</f>
        <v xml:space="preserve"> - </v>
      </c>
    </row>
    <row r="573" spans="1:148" hidden="1">
      <c r="C573" s="23" t="str">
        <f>'Avoided Cost Case'!C573</f>
        <v>Colstrip</v>
      </c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111"/>
      <c r="AZ573" s="111"/>
      <c r="BA573" s="111"/>
      <c r="BB573" s="111"/>
      <c r="BC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V573" s="111"/>
      <c r="BW573" s="111"/>
      <c r="BX573" s="111"/>
      <c r="BY573" s="111"/>
      <c r="BZ573" s="111"/>
      <c r="CA573" s="111"/>
      <c r="CB573" s="111"/>
      <c r="CC573" s="111"/>
      <c r="CD573" s="111"/>
      <c r="CE573" s="111"/>
      <c r="CF573" s="111"/>
      <c r="CG573" s="111"/>
      <c r="CH573" s="111"/>
      <c r="CI573" s="111"/>
      <c r="CJ573" s="111"/>
      <c r="CK573" s="111"/>
      <c r="CL573" s="111"/>
      <c r="CM573" s="111"/>
      <c r="CN573" s="111"/>
      <c r="CO573" s="111"/>
      <c r="CP573" s="111"/>
      <c r="CQ573" s="111"/>
      <c r="CR573" s="111"/>
      <c r="CS573" s="111"/>
      <c r="CT573" s="111"/>
      <c r="CU573" s="111"/>
      <c r="CV573" s="111"/>
      <c r="CW573" s="111"/>
      <c r="CX573" s="111"/>
      <c r="CY573" s="111"/>
      <c r="CZ573" s="111"/>
      <c r="DA573" s="111"/>
      <c r="DB573" s="111"/>
      <c r="DC573" s="111"/>
      <c r="DD573" s="111"/>
      <c r="DE573" s="111"/>
      <c r="DF573" s="111"/>
      <c r="DG573" s="111"/>
      <c r="DH573" s="111"/>
      <c r="DI573" s="111"/>
      <c r="DJ573" s="111"/>
      <c r="DK573" s="111"/>
      <c r="DL573" s="111"/>
      <c r="DM573" s="111"/>
      <c r="DN573" s="111"/>
      <c r="DO573" s="111"/>
      <c r="DP573" s="111"/>
      <c r="DQ573" s="111"/>
      <c r="DR573" s="111"/>
      <c r="DS573" s="147"/>
      <c r="DT573" s="147"/>
      <c r="DU573" s="147"/>
      <c r="DV573" s="147"/>
      <c r="DW573" s="147"/>
      <c r="DX573" s="147"/>
      <c r="DY573" s="147"/>
      <c r="DZ573" s="147"/>
      <c r="EA573" s="147"/>
      <c r="EB573" s="147"/>
      <c r="EC573" s="147"/>
      <c r="ED573" s="147"/>
      <c r="EP573" s="87"/>
      <c r="ER573" s="31" t="str">
        <f>'Avoided Cost Case'!ER573</f>
        <v xml:space="preserve"> - </v>
      </c>
    </row>
    <row r="574" spans="1:148" hidden="1">
      <c r="C574" s="23" t="str">
        <f>'Avoided Cost Case'!C574</f>
        <v>Craig</v>
      </c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V574" s="111"/>
      <c r="BW574" s="111"/>
      <c r="BX574" s="111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  <c r="CI574" s="111"/>
      <c r="CJ574" s="111"/>
      <c r="CK574" s="111"/>
      <c r="CL574" s="111"/>
      <c r="CM574" s="111"/>
      <c r="CN574" s="111"/>
      <c r="CO574" s="111"/>
      <c r="CP574" s="111"/>
      <c r="CQ574" s="111"/>
      <c r="CR574" s="111"/>
      <c r="CS574" s="111"/>
      <c r="CT574" s="111"/>
      <c r="CU574" s="111"/>
      <c r="CV574" s="111"/>
      <c r="CW574" s="111"/>
      <c r="CX574" s="111"/>
      <c r="CY574" s="111"/>
      <c r="CZ574" s="111"/>
      <c r="DA574" s="111"/>
      <c r="DB574" s="111"/>
      <c r="DC574" s="111"/>
      <c r="DD574" s="111"/>
      <c r="DE574" s="111"/>
      <c r="DF574" s="111"/>
      <c r="DG574" s="111"/>
      <c r="DH574" s="111"/>
      <c r="DI574" s="111"/>
      <c r="DJ574" s="111"/>
      <c r="DK574" s="111"/>
      <c r="DL574" s="111"/>
      <c r="DM574" s="111"/>
      <c r="DN574" s="111"/>
      <c r="DO574" s="111"/>
      <c r="DP574" s="111"/>
      <c r="DQ574" s="111"/>
      <c r="DR574" s="111"/>
      <c r="DS574" s="147"/>
      <c r="DT574" s="147"/>
      <c r="DU574" s="147"/>
      <c r="DV574" s="147"/>
      <c r="DW574" s="147"/>
      <c r="DX574" s="147"/>
      <c r="DY574" s="147"/>
      <c r="DZ574" s="147"/>
      <c r="EA574" s="147"/>
      <c r="EB574" s="147"/>
      <c r="EC574" s="147"/>
      <c r="ED574" s="147"/>
      <c r="EP574" s="87"/>
      <c r="ER574" s="31" t="str">
        <f>'Avoided Cost Case'!ER574</f>
        <v xml:space="preserve"> - </v>
      </c>
    </row>
    <row r="575" spans="1:148" hidden="1">
      <c r="C575" s="23" t="str">
        <f>'Avoided Cost Case'!C575</f>
        <v>Dave Johnston</v>
      </c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  <c r="AN575" s="111"/>
      <c r="AO575" s="111"/>
      <c r="AP575" s="111"/>
      <c r="AQ575" s="111"/>
      <c r="AR575" s="111"/>
      <c r="AS575" s="111"/>
      <c r="AT575" s="111"/>
      <c r="AU575" s="111"/>
      <c r="AV575" s="111"/>
      <c r="AW575" s="111"/>
      <c r="AX575" s="111"/>
      <c r="AY575" s="111"/>
      <c r="AZ575" s="111"/>
      <c r="BA575" s="111"/>
      <c r="BB575" s="111"/>
      <c r="BC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V575" s="111"/>
      <c r="BW575" s="111"/>
      <c r="BX575" s="111"/>
      <c r="BY575" s="111"/>
      <c r="BZ575" s="111"/>
      <c r="CA575" s="111"/>
      <c r="CB575" s="111"/>
      <c r="CC575" s="111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1"/>
      <c r="CN575" s="111"/>
      <c r="CO575" s="111"/>
      <c r="CP575" s="111"/>
      <c r="CQ575" s="111"/>
      <c r="CR575" s="111"/>
      <c r="CS575" s="111"/>
      <c r="CT575" s="111"/>
      <c r="CU575" s="111"/>
      <c r="CV575" s="111"/>
      <c r="CW575" s="111"/>
      <c r="CX575" s="111"/>
      <c r="CY575" s="111"/>
      <c r="CZ575" s="111"/>
      <c r="DA575" s="111"/>
      <c r="DB575" s="111"/>
      <c r="DC575" s="111"/>
      <c r="DD575" s="111"/>
      <c r="DE575" s="111"/>
      <c r="DF575" s="111"/>
      <c r="DG575" s="111"/>
      <c r="DH575" s="111"/>
      <c r="DI575" s="111"/>
      <c r="DJ575" s="111"/>
      <c r="DK575" s="111"/>
      <c r="DL575" s="111"/>
      <c r="DM575" s="111"/>
      <c r="DN575" s="111"/>
      <c r="DO575" s="111"/>
      <c r="DP575" s="111"/>
      <c r="DQ575" s="111"/>
      <c r="DR575" s="111"/>
      <c r="DS575" s="147"/>
      <c r="DT575" s="147"/>
      <c r="DU575" s="147"/>
      <c r="DV575" s="147"/>
      <c r="DW575" s="147"/>
      <c r="DX575" s="147"/>
      <c r="DY575" s="147"/>
      <c r="DZ575" s="147"/>
      <c r="EA575" s="147"/>
      <c r="EB575" s="147"/>
      <c r="EC575" s="147"/>
      <c r="ED575" s="147"/>
      <c r="EP575" s="87"/>
      <c r="ER575" s="31" t="str">
        <f>'Avoided Cost Case'!ER575</f>
        <v xml:space="preserve"> - </v>
      </c>
    </row>
    <row r="576" spans="1:148" hidden="1">
      <c r="C576" s="23" t="str">
        <f>'Avoided Cost Case'!C576</f>
        <v>Hayden</v>
      </c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V576" s="111"/>
      <c r="BW576" s="111"/>
      <c r="BX576" s="111"/>
      <c r="BY576" s="111"/>
      <c r="BZ576" s="111"/>
      <c r="CA576" s="111"/>
      <c r="CB576" s="111"/>
      <c r="CC576" s="111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1"/>
      <c r="CN576" s="111"/>
      <c r="CO576" s="111"/>
      <c r="CP576" s="111"/>
      <c r="CQ576" s="111"/>
      <c r="CR576" s="111"/>
      <c r="CS576" s="111"/>
      <c r="CT576" s="111"/>
      <c r="CU576" s="111"/>
      <c r="CV576" s="111"/>
      <c r="CW576" s="111"/>
      <c r="CX576" s="111"/>
      <c r="CY576" s="111"/>
      <c r="CZ576" s="111"/>
      <c r="DA576" s="111"/>
      <c r="DB576" s="111"/>
      <c r="DC576" s="111"/>
      <c r="DD576" s="111"/>
      <c r="DE576" s="111"/>
      <c r="DF576" s="111"/>
      <c r="DG576" s="111"/>
      <c r="DH576" s="111"/>
      <c r="DI576" s="111"/>
      <c r="DJ576" s="111"/>
      <c r="DK576" s="111"/>
      <c r="DL576" s="111"/>
      <c r="DM576" s="111"/>
      <c r="DN576" s="111"/>
      <c r="DO576" s="111"/>
      <c r="DP576" s="111"/>
      <c r="DQ576" s="111"/>
      <c r="DR576" s="111"/>
      <c r="DS576" s="147"/>
      <c r="DT576" s="147"/>
      <c r="DU576" s="147"/>
      <c r="DV576" s="147"/>
      <c r="DW576" s="147"/>
      <c r="DX576" s="147"/>
      <c r="DY576" s="147"/>
      <c r="DZ576" s="147"/>
      <c r="EA576" s="147"/>
      <c r="EB576" s="147"/>
      <c r="EC576" s="147"/>
      <c r="ED576" s="147"/>
      <c r="EP576" s="87"/>
      <c r="ER576" s="31" t="str">
        <f>'Avoided Cost Case'!ER576</f>
        <v xml:space="preserve"> - </v>
      </c>
    </row>
    <row r="577" spans="3:148" hidden="1">
      <c r="C577" s="23" t="str">
        <f>'Avoided Cost Case'!C577</f>
        <v>Hunter</v>
      </c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  <c r="AN577" s="111"/>
      <c r="AO577" s="111"/>
      <c r="AP577" s="111"/>
      <c r="AQ577" s="111"/>
      <c r="AR577" s="111"/>
      <c r="AS577" s="111"/>
      <c r="AT577" s="111"/>
      <c r="AU577" s="111"/>
      <c r="AV577" s="111"/>
      <c r="AW577" s="111"/>
      <c r="AX577" s="111"/>
      <c r="AY577" s="111"/>
      <c r="AZ577" s="111"/>
      <c r="BA577" s="111"/>
      <c r="BB577" s="111"/>
      <c r="BC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V577" s="111"/>
      <c r="BW577" s="111"/>
      <c r="BX577" s="111"/>
      <c r="BY577" s="111"/>
      <c r="BZ577" s="111"/>
      <c r="CA577" s="111"/>
      <c r="CB577" s="111"/>
      <c r="CC577" s="111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1"/>
      <c r="CN577" s="111"/>
      <c r="CO577" s="111"/>
      <c r="CP577" s="111"/>
      <c r="CQ577" s="111"/>
      <c r="CR577" s="111"/>
      <c r="CS577" s="111"/>
      <c r="CT577" s="111"/>
      <c r="CU577" s="111"/>
      <c r="CV577" s="111"/>
      <c r="CW577" s="111"/>
      <c r="CX577" s="111"/>
      <c r="CY577" s="111"/>
      <c r="CZ577" s="111"/>
      <c r="DA577" s="111"/>
      <c r="DB577" s="111"/>
      <c r="DC577" s="111"/>
      <c r="DD577" s="111"/>
      <c r="DE577" s="111"/>
      <c r="DF577" s="111"/>
      <c r="DG577" s="111"/>
      <c r="DH577" s="111"/>
      <c r="DI577" s="111"/>
      <c r="DJ577" s="111"/>
      <c r="DK577" s="111"/>
      <c r="DL577" s="111"/>
      <c r="DM577" s="111"/>
      <c r="DN577" s="111"/>
      <c r="DO577" s="111"/>
      <c r="DP577" s="111"/>
      <c r="DQ577" s="111"/>
      <c r="DR577" s="111"/>
      <c r="DS577" s="147"/>
      <c r="DT577" s="147"/>
      <c r="DU577" s="147"/>
      <c r="DV577" s="147"/>
      <c r="DW577" s="147"/>
      <c r="DX577" s="147"/>
      <c r="DY577" s="147"/>
      <c r="DZ577" s="147"/>
      <c r="EA577" s="147"/>
      <c r="EB577" s="147"/>
      <c r="EC577" s="147"/>
      <c r="ED577" s="147"/>
      <c r="EP577" s="87"/>
      <c r="ER577" s="31" t="str">
        <f>'Avoided Cost Case'!ER577</f>
        <v xml:space="preserve"> - </v>
      </c>
    </row>
    <row r="578" spans="3:148" hidden="1">
      <c r="C578" s="23" t="str">
        <f>'Avoided Cost Case'!C578</f>
        <v>Huntington</v>
      </c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  <c r="CI578" s="111"/>
      <c r="CJ578" s="111"/>
      <c r="CK578" s="111"/>
      <c r="CL578" s="111"/>
      <c r="CM578" s="111"/>
      <c r="CN578" s="111"/>
      <c r="CO578" s="111"/>
      <c r="CP578" s="111"/>
      <c r="CQ578" s="111"/>
      <c r="CR578" s="111"/>
      <c r="CS578" s="111"/>
      <c r="CT578" s="111"/>
      <c r="CU578" s="111"/>
      <c r="CV578" s="111"/>
      <c r="CW578" s="111"/>
      <c r="CX578" s="111"/>
      <c r="CY578" s="111"/>
      <c r="CZ578" s="111"/>
      <c r="DA578" s="111"/>
      <c r="DB578" s="111"/>
      <c r="DC578" s="111"/>
      <c r="DD578" s="111"/>
      <c r="DE578" s="111"/>
      <c r="DF578" s="111"/>
      <c r="DG578" s="111"/>
      <c r="DH578" s="111"/>
      <c r="DI578" s="111"/>
      <c r="DJ578" s="111"/>
      <c r="DK578" s="111"/>
      <c r="DL578" s="111"/>
      <c r="DM578" s="111"/>
      <c r="DN578" s="111"/>
      <c r="DO578" s="111"/>
      <c r="DP578" s="111"/>
      <c r="DQ578" s="111"/>
      <c r="DR578" s="111"/>
      <c r="DS578" s="147"/>
      <c r="DT578" s="147"/>
      <c r="DU578" s="147"/>
      <c r="DV578" s="147"/>
      <c r="DW578" s="147"/>
      <c r="DX578" s="147"/>
      <c r="DY578" s="147"/>
      <c r="DZ578" s="147"/>
      <c r="EA578" s="147"/>
      <c r="EB578" s="147"/>
      <c r="EC578" s="147"/>
      <c r="ED578" s="147"/>
      <c r="EP578" s="87"/>
      <c r="ER578" s="31" t="str">
        <f>'Avoided Cost Case'!ER578</f>
        <v xml:space="preserve"> - </v>
      </c>
    </row>
    <row r="579" spans="3:148" hidden="1">
      <c r="C579" s="23" t="str">
        <f>'Avoided Cost Case'!C579</f>
        <v>Jim Bridger</v>
      </c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11"/>
      <c r="AO579" s="111"/>
      <c r="AP579" s="111"/>
      <c r="AQ579" s="111"/>
      <c r="AR579" s="111"/>
      <c r="AS579" s="111"/>
      <c r="AT579" s="111"/>
      <c r="AU579" s="111"/>
      <c r="AV579" s="111"/>
      <c r="AW579" s="111"/>
      <c r="AX579" s="111"/>
      <c r="AY579" s="111"/>
      <c r="AZ579" s="111"/>
      <c r="BA579" s="111"/>
      <c r="BB579" s="111"/>
      <c r="BC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1"/>
      <c r="CN579" s="111"/>
      <c r="CO579" s="111"/>
      <c r="CP579" s="111"/>
      <c r="CQ579" s="111"/>
      <c r="CR579" s="111"/>
      <c r="CS579" s="111"/>
      <c r="CT579" s="111"/>
      <c r="CU579" s="111"/>
      <c r="CV579" s="111"/>
      <c r="CW579" s="111"/>
      <c r="CX579" s="111"/>
      <c r="CY579" s="111"/>
      <c r="CZ579" s="111"/>
      <c r="DA579" s="111"/>
      <c r="DB579" s="111"/>
      <c r="DC579" s="111"/>
      <c r="DD579" s="111"/>
      <c r="DE579" s="111"/>
      <c r="DF579" s="111"/>
      <c r="DG579" s="111"/>
      <c r="DH579" s="111"/>
      <c r="DI579" s="111"/>
      <c r="DJ579" s="111"/>
      <c r="DK579" s="111"/>
      <c r="DL579" s="111"/>
      <c r="DM579" s="111"/>
      <c r="DN579" s="111"/>
      <c r="DO579" s="111"/>
      <c r="DP579" s="111"/>
      <c r="DQ579" s="111"/>
      <c r="DR579" s="111"/>
      <c r="DS579" s="147"/>
      <c r="DT579" s="147"/>
      <c r="DU579" s="147"/>
      <c r="DV579" s="147"/>
      <c r="DW579" s="147"/>
      <c r="DX579" s="147"/>
      <c r="DY579" s="147"/>
      <c r="DZ579" s="147"/>
      <c r="EA579" s="147"/>
      <c r="EB579" s="147"/>
      <c r="EC579" s="147"/>
      <c r="ED579" s="147"/>
      <c r="EP579" s="87"/>
      <c r="ER579" s="31" t="str">
        <f>'Avoided Cost Case'!ER579</f>
        <v xml:space="preserve"> - </v>
      </c>
    </row>
    <row r="580" spans="3:148" hidden="1">
      <c r="C580" s="23" t="str">
        <f>'Avoided Cost Case'!C580</f>
        <v>Naughton</v>
      </c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1"/>
      <c r="CN580" s="111"/>
      <c r="CO580" s="111"/>
      <c r="CP580" s="111"/>
      <c r="CQ580" s="111"/>
      <c r="CR580" s="111"/>
      <c r="CS580" s="111"/>
      <c r="CT580" s="111"/>
      <c r="CU580" s="111"/>
      <c r="CV580" s="111"/>
      <c r="CW580" s="111"/>
      <c r="CX580" s="111"/>
      <c r="CY580" s="111"/>
      <c r="CZ580" s="111"/>
      <c r="DA580" s="111"/>
      <c r="DB580" s="111"/>
      <c r="DC580" s="111"/>
      <c r="DD580" s="111"/>
      <c r="DE580" s="111"/>
      <c r="DF580" s="111"/>
      <c r="DG580" s="111"/>
      <c r="DH580" s="111"/>
      <c r="DI580" s="111"/>
      <c r="DJ580" s="111"/>
      <c r="DK580" s="111"/>
      <c r="DL580" s="111"/>
      <c r="DM580" s="111"/>
      <c r="DN580" s="111"/>
      <c r="DO580" s="111"/>
      <c r="DP580" s="111"/>
      <c r="DQ580" s="111"/>
      <c r="DR580" s="111"/>
      <c r="DS580" s="147"/>
      <c r="DT580" s="147"/>
      <c r="DU580" s="147"/>
      <c r="DV580" s="147"/>
      <c r="DW580" s="147"/>
      <c r="DX580" s="147"/>
      <c r="DY580" s="147"/>
      <c r="DZ580" s="147"/>
      <c r="EA580" s="147"/>
      <c r="EB580" s="147"/>
      <c r="EC580" s="147"/>
      <c r="ED580" s="147"/>
      <c r="EP580" s="87"/>
      <c r="ER580" s="31" t="str">
        <f>'Avoided Cost Case'!ER580</f>
        <v xml:space="preserve"> - </v>
      </c>
    </row>
    <row r="581" spans="3:148" hidden="1">
      <c r="C581" s="23" t="str">
        <f>'Avoided Cost Case'!C581</f>
        <v>Wyodak</v>
      </c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111"/>
      <c r="AZ581" s="111"/>
      <c r="BA581" s="111"/>
      <c r="BB581" s="111"/>
      <c r="BC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O581" s="111"/>
      <c r="BP581" s="111"/>
      <c r="BQ581" s="111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1"/>
      <c r="CN581" s="111"/>
      <c r="CO581" s="111"/>
      <c r="CP581" s="111"/>
      <c r="CQ581" s="111"/>
      <c r="CR581" s="111"/>
      <c r="CS581" s="111"/>
      <c r="CT581" s="111"/>
      <c r="CU581" s="111"/>
      <c r="CV581" s="111"/>
      <c r="CW581" s="111"/>
      <c r="CX581" s="111"/>
      <c r="CY581" s="111"/>
      <c r="CZ581" s="111"/>
      <c r="DA581" s="111"/>
      <c r="DB581" s="111"/>
      <c r="DC581" s="111"/>
      <c r="DD581" s="111"/>
      <c r="DE581" s="111"/>
      <c r="DF581" s="111"/>
      <c r="DG581" s="111"/>
      <c r="DH581" s="111"/>
      <c r="DI581" s="111"/>
      <c r="DJ581" s="111"/>
      <c r="DK581" s="111"/>
      <c r="DL581" s="111"/>
      <c r="DM581" s="111"/>
      <c r="DN581" s="111"/>
      <c r="DO581" s="111"/>
      <c r="DP581" s="111"/>
      <c r="DQ581" s="111"/>
      <c r="DR581" s="111"/>
      <c r="DS581" s="147"/>
      <c r="DT581" s="147"/>
      <c r="DU581" s="147"/>
      <c r="DV581" s="147"/>
      <c r="DW581" s="147"/>
      <c r="DX581" s="147"/>
      <c r="DY581" s="147"/>
      <c r="DZ581" s="147"/>
      <c r="EA581" s="147"/>
      <c r="EB581" s="147"/>
      <c r="EC581" s="147"/>
      <c r="ED581" s="147"/>
      <c r="EP581" s="87"/>
      <c r="ER581" s="31" t="str">
        <f>'Avoided Cost Case'!ER581</f>
        <v xml:space="preserve"> - </v>
      </c>
    </row>
    <row r="582" spans="3:148" hidden="1"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  <c r="CI582" s="111"/>
      <c r="CJ582" s="111"/>
      <c r="CK582" s="111"/>
      <c r="CL582" s="111"/>
      <c r="CM582" s="111"/>
      <c r="CN582" s="111"/>
      <c r="CO582" s="111"/>
      <c r="CP582" s="111"/>
      <c r="CQ582" s="111"/>
      <c r="CR582" s="111"/>
      <c r="CS582" s="111"/>
      <c r="CT582" s="111"/>
      <c r="CU582" s="111"/>
      <c r="CV582" s="111"/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09"/>
      <c r="DT582" s="109"/>
      <c r="DU582" s="109"/>
      <c r="DV582" s="109"/>
      <c r="DW582" s="109"/>
      <c r="DX582" s="109"/>
      <c r="DY582" s="109"/>
      <c r="DZ582" s="109"/>
      <c r="EA582" s="109"/>
      <c r="EB582" s="109"/>
      <c r="EC582" s="109"/>
      <c r="ED582" s="109"/>
      <c r="EP582" s="87"/>
      <c r="ER582" s="9"/>
    </row>
    <row r="583" spans="3:148" hidden="1">
      <c r="C583" s="23" t="str">
        <f>'Avoided Cost Case'!C583</f>
        <v>Chehalis</v>
      </c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111"/>
      <c r="AZ583" s="111"/>
      <c r="BA583" s="111"/>
      <c r="BB583" s="111"/>
      <c r="BC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1"/>
      <c r="CN583" s="111"/>
      <c r="CO583" s="111"/>
      <c r="CP583" s="111"/>
      <c r="CQ583" s="111"/>
      <c r="CR583" s="111"/>
      <c r="CS583" s="111"/>
      <c r="CT583" s="111"/>
      <c r="CU583" s="111"/>
      <c r="CV583" s="111"/>
      <c r="CW583" s="111"/>
      <c r="CX583" s="111"/>
      <c r="CY583" s="111"/>
      <c r="CZ583" s="111"/>
      <c r="DA583" s="111"/>
      <c r="DB583" s="111"/>
      <c r="DC583" s="111"/>
      <c r="DD583" s="111"/>
      <c r="DE583" s="111"/>
      <c r="DF583" s="111"/>
      <c r="DG583" s="111"/>
      <c r="DH583" s="111"/>
      <c r="DI583" s="111"/>
      <c r="DJ583" s="111"/>
      <c r="DK583" s="111"/>
      <c r="DL583" s="111"/>
      <c r="DM583" s="111"/>
      <c r="DN583" s="111"/>
      <c r="DO583" s="111"/>
      <c r="DP583" s="111"/>
      <c r="DQ583" s="111"/>
      <c r="DR583" s="111"/>
      <c r="DS583" s="147"/>
      <c r="DT583" s="147"/>
      <c r="DU583" s="147"/>
      <c r="DV583" s="147"/>
      <c r="DW583" s="147"/>
      <c r="DX583" s="147"/>
      <c r="DY583" s="147"/>
      <c r="DZ583" s="147"/>
      <c r="EA583" s="147"/>
      <c r="EB583" s="147"/>
      <c r="EC583" s="147"/>
      <c r="ED583" s="147"/>
      <c r="EP583" s="87"/>
      <c r="ER583" s="31" t="str">
        <f>'Avoided Cost Case'!ER583</f>
        <v xml:space="preserve"> - </v>
      </c>
    </row>
    <row r="584" spans="3:148" hidden="1">
      <c r="C584" s="23" t="str">
        <f>'Avoided Cost Case'!C584</f>
        <v>Cholla - Gas</v>
      </c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1"/>
      <c r="CN584" s="111"/>
      <c r="CO584" s="111"/>
      <c r="CP584" s="111"/>
      <c r="CQ584" s="111"/>
      <c r="CR584" s="111"/>
      <c r="CS584" s="111"/>
      <c r="CT584" s="111"/>
      <c r="CU584" s="111"/>
      <c r="CV584" s="111"/>
      <c r="CW584" s="111"/>
      <c r="CX584" s="111"/>
      <c r="CY584" s="111"/>
      <c r="CZ584" s="111"/>
      <c r="DA584" s="111"/>
      <c r="DB584" s="111"/>
      <c r="DC584" s="111"/>
      <c r="DD584" s="111"/>
      <c r="DE584" s="111"/>
      <c r="DF584" s="111"/>
      <c r="DG584" s="111"/>
      <c r="DH584" s="111"/>
      <c r="DI584" s="111"/>
      <c r="DJ584" s="111"/>
      <c r="DK584" s="111"/>
      <c r="DL584" s="111"/>
      <c r="DM584" s="111"/>
      <c r="DN584" s="111"/>
      <c r="DO584" s="111"/>
      <c r="DP584" s="111"/>
      <c r="DQ584" s="111"/>
      <c r="DR584" s="111"/>
      <c r="DS584" s="147"/>
      <c r="DT584" s="147"/>
      <c r="DU584" s="147"/>
      <c r="DV584" s="147"/>
      <c r="DW584" s="147"/>
      <c r="DX584" s="147"/>
      <c r="DY584" s="147"/>
      <c r="DZ584" s="147"/>
      <c r="EA584" s="147"/>
      <c r="EB584" s="147"/>
      <c r="EC584" s="147"/>
      <c r="ED584" s="147"/>
      <c r="EP584" s="87"/>
      <c r="ER584" s="31" t="str">
        <f>'Avoided Cost Case'!ER584</f>
        <v xml:space="preserve"> - </v>
      </c>
    </row>
    <row r="585" spans="3:148" hidden="1">
      <c r="C585" s="23" t="str">
        <f>'Avoided Cost Case'!C585</f>
        <v>Currant Creek</v>
      </c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111"/>
      <c r="AZ585" s="111"/>
      <c r="BA585" s="111"/>
      <c r="BB585" s="111"/>
      <c r="BC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1"/>
      <c r="CN585" s="111"/>
      <c r="CO585" s="111"/>
      <c r="CP585" s="111"/>
      <c r="CQ585" s="111"/>
      <c r="CR585" s="111"/>
      <c r="CS585" s="111"/>
      <c r="CT585" s="111"/>
      <c r="CU585" s="111"/>
      <c r="CV585" s="111"/>
      <c r="CW585" s="111"/>
      <c r="CX585" s="111"/>
      <c r="CY585" s="111"/>
      <c r="CZ585" s="111"/>
      <c r="DA585" s="111"/>
      <c r="DB585" s="111"/>
      <c r="DC585" s="111"/>
      <c r="DD585" s="111"/>
      <c r="DE585" s="111"/>
      <c r="DF585" s="111"/>
      <c r="DG585" s="111"/>
      <c r="DH585" s="111"/>
      <c r="DI585" s="111"/>
      <c r="DJ585" s="111"/>
      <c r="DK585" s="111"/>
      <c r="DL585" s="111"/>
      <c r="DM585" s="111"/>
      <c r="DN585" s="111"/>
      <c r="DO585" s="111"/>
      <c r="DP585" s="111"/>
      <c r="DQ585" s="111"/>
      <c r="DR585" s="111"/>
      <c r="DS585" s="147"/>
      <c r="DT585" s="147"/>
      <c r="DU585" s="147"/>
      <c r="DV585" s="147"/>
      <c r="DW585" s="147"/>
      <c r="DX585" s="147"/>
      <c r="DY585" s="147"/>
      <c r="DZ585" s="147"/>
      <c r="EA585" s="147"/>
      <c r="EB585" s="147"/>
      <c r="EC585" s="147"/>
      <c r="ED585" s="147"/>
      <c r="EP585" s="87"/>
      <c r="ER585" s="31" t="str">
        <f>'Avoided Cost Case'!ER585</f>
        <v xml:space="preserve"> - </v>
      </c>
    </row>
    <row r="586" spans="3:148" hidden="1">
      <c r="C586" s="23" t="str">
        <f>'Avoided Cost Case'!C586</f>
        <v>Gadsby</v>
      </c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  <c r="CI586" s="111"/>
      <c r="CJ586" s="111"/>
      <c r="CK586" s="111"/>
      <c r="CL586" s="111"/>
      <c r="CM586" s="111"/>
      <c r="CN586" s="111"/>
      <c r="CO586" s="111"/>
      <c r="CP586" s="111"/>
      <c r="CQ586" s="111"/>
      <c r="CR586" s="111"/>
      <c r="CS586" s="111"/>
      <c r="CT586" s="111"/>
      <c r="CU586" s="111"/>
      <c r="CV586" s="111"/>
      <c r="CW586" s="111"/>
      <c r="CX586" s="111"/>
      <c r="CY586" s="111"/>
      <c r="CZ586" s="111"/>
      <c r="DA586" s="111"/>
      <c r="DB586" s="111"/>
      <c r="DC586" s="111"/>
      <c r="DD586" s="111"/>
      <c r="DE586" s="111"/>
      <c r="DF586" s="111"/>
      <c r="DG586" s="111"/>
      <c r="DH586" s="111"/>
      <c r="DI586" s="111"/>
      <c r="DJ586" s="111"/>
      <c r="DK586" s="111"/>
      <c r="DL586" s="111"/>
      <c r="DM586" s="111"/>
      <c r="DN586" s="111"/>
      <c r="DO586" s="111"/>
      <c r="DP586" s="111"/>
      <c r="DQ586" s="111"/>
      <c r="DR586" s="111"/>
      <c r="DS586" s="147"/>
      <c r="DT586" s="147"/>
      <c r="DU586" s="147"/>
      <c r="DV586" s="147"/>
      <c r="DW586" s="147"/>
      <c r="DX586" s="147"/>
      <c r="DY586" s="147"/>
      <c r="DZ586" s="147"/>
      <c r="EA586" s="147"/>
      <c r="EB586" s="147"/>
      <c r="EC586" s="147"/>
      <c r="ED586" s="147"/>
      <c r="EP586" s="87"/>
      <c r="ER586" s="31" t="str">
        <f>'Avoided Cost Case'!ER586</f>
        <v xml:space="preserve"> - </v>
      </c>
    </row>
    <row r="587" spans="3:148" hidden="1">
      <c r="C587" s="23" t="str">
        <f>'Avoided Cost Case'!C587</f>
        <v>Gadsby CT</v>
      </c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  <c r="AN587" s="111"/>
      <c r="AO587" s="111"/>
      <c r="AP587" s="111"/>
      <c r="AQ587" s="111"/>
      <c r="AR587" s="111"/>
      <c r="AS587" s="111"/>
      <c r="AT587" s="111"/>
      <c r="AU587" s="111"/>
      <c r="AV587" s="111"/>
      <c r="AW587" s="111"/>
      <c r="AX587" s="111"/>
      <c r="AY587" s="111"/>
      <c r="AZ587" s="111"/>
      <c r="BA587" s="111"/>
      <c r="BB587" s="111"/>
      <c r="BC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1"/>
      <c r="CN587" s="111"/>
      <c r="CO587" s="111"/>
      <c r="CP587" s="111"/>
      <c r="CQ587" s="111"/>
      <c r="CR587" s="111"/>
      <c r="CS587" s="111"/>
      <c r="CT587" s="111"/>
      <c r="CU587" s="111"/>
      <c r="CV587" s="111"/>
      <c r="CW587" s="111"/>
      <c r="CX587" s="111"/>
      <c r="CY587" s="111"/>
      <c r="CZ587" s="111"/>
      <c r="DA587" s="111"/>
      <c r="DB587" s="111"/>
      <c r="DC587" s="111"/>
      <c r="DD587" s="111"/>
      <c r="DE587" s="111"/>
      <c r="DF587" s="111"/>
      <c r="DG587" s="111"/>
      <c r="DH587" s="111"/>
      <c r="DI587" s="111"/>
      <c r="DJ587" s="111"/>
      <c r="DK587" s="111"/>
      <c r="DL587" s="111"/>
      <c r="DM587" s="111"/>
      <c r="DN587" s="111"/>
      <c r="DO587" s="111"/>
      <c r="DP587" s="111"/>
      <c r="DQ587" s="111"/>
      <c r="DR587" s="111"/>
      <c r="DS587" s="147"/>
      <c r="DT587" s="147"/>
      <c r="DU587" s="147"/>
      <c r="DV587" s="147"/>
      <c r="DW587" s="147"/>
      <c r="DX587" s="147"/>
      <c r="DY587" s="147"/>
      <c r="DZ587" s="147"/>
      <c r="EA587" s="147"/>
      <c r="EB587" s="147"/>
      <c r="EC587" s="147"/>
      <c r="ED587" s="147"/>
      <c r="EP587" s="87"/>
      <c r="ER587" s="31" t="str">
        <f>'Avoided Cost Case'!ER587</f>
        <v xml:space="preserve"> - </v>
      </c>
    </row>
    <row r="588" spans="3:148" hidden="1">
      <c r="C588" s="23" t="str">
        <f>'Avoided Cost Case'!C588</f>
        <v>Hermiston</v>
      </c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CN588" s="111"/>
      <c r="CO588" s="111"/>
      <c r="CP588" s="111"/>
      <c r="CQ588" s="111"/>
      <c r="CR588" s="111"/>
      <c r="CS588" s="111"/>
      <c r="CT588" s="111"/>
      <c r="CU588" s="111"/>
      <c r="CV588" s="111"/>
      <c r="CW588" s="111"/>
      <c r="CX588" s="111"/>
      <c r="CY588" s="111"/>
      <c r="CZ588" s="111"/>
      <c r="DA588" s="111"/>
      <c r="DB588" s="111"/>
      <c r="DC588" s="111"/>
      <c r="DD588" s="111"/>
      <c r="DE588" s="111"/>
      <c r="DF588" s="111"/>
      <c r="DG588" s="111"/>
      <c r="DH588" s="111"/>
      <c r="DI588" s="111"/>
      <c r="DJ588" s="111"/>
      <c r="DK588" s="111"/>
      <c r="DL588" s="111"/>
      <c r="DM588" s="111"/>
      <c r="DN588" s="111"/>
      <c r="DO588" s="111"/>
      <c r="DP588" s="111"/>
      <c r="DQ588" s="111"/>
      <c r="DR588" s="111"/>
      <c r="DS588" s="147"/>
      <c r="DT588" s="147"/>
      <c r="DU588" s="147"/>
      <c r="DV588" s="147"/>
      <c r="DW588" s="147"/>
      <c r="DX588" s="147"/>
      <c r="DY588" s="147"/>
      <c r="DZ588" s="147"/>
      <c r="EA588" s="147"/>
      <c r="EB588" s="147"/>
      <c r="EC588" s="147"/>
      <c r="ED588" s="147"/>
      <c r="EP588" s="87"/>
      <c r="ER588" s="31" t="str">
        <f>'Avoided Cost Case'!ER588</f>
        <v xml:space="preserve"> - </v>
      </c>
    </row>
    <row r="589" spans="3:148" hidden="1">
      <c r="C589" s="23" t="str">
        <f>'Avoided Cost Case'!C589</f>
        <v>Lake Side 1</v>
      </c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1"/>
      <c r="CN589" s="111"/>
      <c r="CO589" s="111"/>
      <c r="CP589" s="111"/>
      <c r="CQ589" s="111"/>
      <c r="CR589" s="111"/>
      <c r="CS589" s="111"/>
      <c r="CT589" s="111"/>
      <c r="CU589" s="111"/>
      <c r="CV589" s="111"/>
      <c r="CW589" s="111"/>
      <c r="CX589" s="111"/>
      <c r="CY589" s="111"/>
      <c r="CZ589" s="111"/>
      <c r="DA589" s="111"/>
      <c r="DB589" s="111"/>
      <c r="DC589" s="111"/>
      <c r="DD589" s="111"/>
      <c r="DE589" s="111"/>
      <c r="DF589" s="111"/>
      <c r="DG589" s="111"/>
      <c r="DH589" s="111"/>
      <c r="DI589" s="111"/>
      <c r="DJ589" s="111"/>
      <c r="DK589" s="111"/>
      <c r="DL589" s="111"/>
      <c r="DM589" s="111"/>
      <c r="DN589" s="111"/>
      <c r="DO589" s="111"/>
      <c r="DP589" s="111"/>
      <c r="DQ589" s="111"/>
      <c r="DR589" s="111"/>
      <c r="DS589" s="147"/>
      <c r="DT589" s="147"/>
      <c r="DU589" s="147"/>
      <c r="DV589" s="147"/>
      <c r="DW589" s="147"/>
      <c r="DX589" s="147"/>
      <c r="DY589" s="147"/>
      <c r="DZ589" s="147"/>
      <c r="EA589" s="147"/>
      <c r="EB589" s="147"/>
      <c r="EC589" s="147"/>
      <c r="ED589" s="147"/>
      <c r="EP589" s="87"/>
      <c r="ER589" s="31" t="str">
        <f>'Avoided Cost Case'!ER589</f>
        <v xml:space="preserve"> - </v>
      </c>
    </row>
    <row r="590" spans="3:148" hidden="1">
      <c r="C590" s="23" t="str">
        <f>'Avoided Cost Case'!C590</f>
        <v>Lake Side 2</v>
      </c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  <c r="CI590" s="111"/>
      <c r="CJ590" s="111"/>
      <c r="CK590" s="111"/>
      <c r="CL590" s="111"/>
      <c r="CM590" s="111"/>
      <c r="CN590" s="111"/>
      <c r="CO590" s="111"/>
      <c r="CP590" s="111"/>
      <c r="CQ590" s="111"/>
      <c r="CR590" s="111"/>
      <c r="CS590" s="111"/>
      <c r="CT590" s="111"/>
      <c r="CU590" s="111"/>
      <c r="CV590" s="111"/>
      <c r="CW590" s="111"/>
      <c r="CX590" s="111"/>
      <c r="CY590" s="111"/>
      <c r="CZ590" s="111"/>
      <c r="DA590" s="111"/>
      <c r="DB590" s="111"/>
      <c r="DC590" s="111"/>
      <c r="DD590" s="111"/>
      <c r="DE590" s="111"/>
      <c r="DF590" s="111"/>
      <c r="DG590" s="111"/>
      <c r="DH590" s="111"/>
      <c r="DI590" s="111"/>
      <c r="DJ590" s="111"/>
      <c r="DK590" s="111"/>
      <c r="DL590" s="111"/>
      <c r="DM590" s="111"/>
      <c r="DN590" s="111"/>
      <c r="DO590" s="111"/>
      <c r="DP590" s="111"/>
      <c r="DQ590" s="111"/>
      <c r="DR590" s="111"/>
      <c r="DS590" s="147"/>
      <c r="DT590" s="147"/>
      <c r="DU590" s="147"/>
      <c r="DV590" s="147"/>
      <c r="DW590" s="147"/>
      <c r="DX590" s="147"/>
      <c r="DY590" s="147"/>
      <c r="DZ590" s="147"/>
      <c r="EA590" s="147"/>
      <c r="EB590" s="147"/>
      <c r="EC590" s="147"/>
      <c r="ED590" s="147"/>
      <c r="EP590" s="87"/>
      <c r="ER590" s="31" t="str">
        <f>'Avoided Cost Case'!ER590</f>
        <v xml:space="preserve"> - </v>
      </c>
    </row>
    <row r="591" spans="3:148" hidden="1">
      <c r="C591" s="23" t="str">
        <f>'Avoided Cost Case'!C591</f>
        <v>Naughton - Gas</v>
      </c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111"/>
      <c r="AZ591" s="111"/>
      <c r="BA591" s="111"/>
      <c r="BB591" s="111"/>
      <c r="BC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1"/>
      <c r="CN591" s="111"/>
      <c r="CO591" s="111"/>
      <c r="CP591" s="111"/>
      <c r="CQ591" s="111"/>
      <c r="CR591" s="111"/>
      <c r="CS591" s="111"/>
      <c r="CT591" s="111"/>
      <c r="CU591" s="111"/>
      <c r="CV591" s="111"/>
      <c r="CW591" s="111"/>
      <c r="CX591" s="111"/>
      <c r="CY591" s="111"/>
      <c r="CZ591" s="111"/>
      <c r="DA591" s="111"/>
      <c r="DB591" s="111"/>
      <c r="DC591" s="111"/>
      <c r="DD591" s="111"/>
      <c r="DE591" s="111"/>
      <c r="DF591" s="111"/>
      <c r="DG591" s="111"/>
      <c r="DH591" s="111"/>
      <c r="DI591" s="111"/>
      <c r="DJ591" s="111"/>
      <c r="DK591" s="111"/>
      <c r="DL591" s="111"/>
      <c r="DM591" s="111"/>
      <c r="DN591" s="111"/>
      <c r="DO591" s="111"/>
      <c r="DP591" s="111"/>
      <c r="DQ591" s="111"/>
      <c r="DR591" s="111"/>
      <c r="DS591" s="147"/>
      <c r="DT591" s="147"/>
      <c r="DU591" s="147"/>
      <c r="DV591" s="147"/>
      <c r="DW591" s="147"/>
      <c r="DX591" s="147"/>
      <c r="DY591" s="147"/>
      <c r="DZ591" s="147"/>
      <c r="EA591" s="147"/>
      <c r="EB591" s="147"/>
      <c r="EC591" s="147"/>
      <c r="ED591" s="147"/>
      <c r="EP591" s="87"/>
      <c r="ER591" s="31"/>
    </row>
    <row r="592" spans="3:148" hidden="1"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1"/>
      <c r="CN592" s="111"/>
      <c r="CO592" s="111"/>
      <c r="CP592" s="111"/>
      <c r="CQ592" s="111"/>
      <c r="CR592" s="111"/>
      <c r="CS592" s="111"/>
      <c r="CT592" s="111"/>
      <c r="CU592" s="111"/>
      <c r="CV592" s="111"/>
      <c r="CW592" s="111"/>
      <c r="CX592" s="111"/>
      <c r="CY592" s="111"/>
      <c r="CZ592" s="111"/>
      <c r="DA592" s="111"/>
      <c r="DB592" s="111"/>
      <c r="DC592" s="111"/>
      <c r="DD592" s="111"/>
      <c r="DE592" s="111"/>
      <c r="DF592" s="111"/>
      <c r="DG592" s="111"/>
      <c r="DH592" s="111"/>
      <c r="DI592" s="111"/>
      <c r="DJ592" s="111"/>
      <c r="DK592" s="111"/>
      <c r="DL592" s="111"/>
      <c r="DM592" s="111"/>
      <c r="DN592" s="111"/>
      <c r="DO592" s="111"/>
      <c r="DP592" s="111"/>
      <c r="DQ592" s="111"/>
      <c r="DR592" s="111"/>
      <c r="DS592" s="147"/>
      <c r="DT592" s="147"/>
      <c r="DU592" s="147"/>
      <c r="DV592" s="147"/>
      <c r="DW592" s="147"/>
      <c r="DX592" s="147"/>
      <c r="DY592" s="147"/>
      <c r="DZ592" s="147"/>
      <c r="EA592" s="147"/>
      <c r="EB592" s="147"/>
      <c r="EC592" s="147"/>
      <c r="ED592" s="147"/>
      <c r="EP592" s="87"/>
      <c r="ER592" s="31"/>
    </row>
    <row r="593" spans="1:148" s="22" customFormat="1" hidden="1">
      <c r="A593" s="3"/>
      <c r="B593" s="23"/>
      <c r="C593" s="23" t="str">
        <f>'Avoided Cost Case'!C593</f>
        <v>IRP15 - 423 MW CCCT - Wyo NE</v>
      </c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111"/>
      <c r="AZ593" s="111"/>
      <c r="BA593" s="111"/>
      <c r="BB593" s="111"/>
      <c r="BC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1"/>
      <c r="CN593" s="111"/>
      <c r="CO593" s="111"/>
      <c r="CP593" s="111"/>
      <c r="CQ593" s="111"/>
      <c r="CR593" s="111"/>
      <c r="CS593" s="111"/>
      <c r="CT593" s="111"/>
      <c r="CU593" s="111"/>
      <c r="CV593" s="111"/>
      <c r="CW593" s="111"/>
      <c r="CX593" s="111"/>
      <c r="CY593" s="111"/>
      <c r="CZ593" s="111"/>
      <c r="DA593" s="111"/>
      <c r="DB593" s="111"/>
      <c r="DC593" s="111"/>
      <c r="DD593" s="111"/>
      <c r="DE593" s="111"/>
      <c r="DF593" s="111"/>
      <c r="DG593" s="111"/>
      <c r="DH593" s="111"/>
      <c r="DI593" s="111"/>
      <c r="DJ593" s="111"/>
      <c r="DK593" s="111"/>
      <c r="DL593" s="111"/>
      <c r="DM593" s="111"/>
      <c r="DN593" s="111"/>
      <c r="DO593" s="111"/>
      <c r="DP593" s="111"/>
      <c r="DQ593" s="111"/>
      <c r="DR593" s="111"/>
      <c r="DS593" s="147"/>
      <c r="DT593" s="147"/>
      <c r="DU593" s="147"/>
      <c r="DV593" s="147"/>
      <c r="DW593" s="147"/>
      <c r="DX593" s="147"/>
      <c r="DY593" s="147"/>
      <c r="DZ593" s="147"/>
      <c r="EA593" s="147"/>
      <c r="EB593" s="147"/>
      <c r="EC593" s="147"/>
      <c r="ED593" s="147"/>
      <c r="EF593" s="58"/>
      <c r="EG593" s="107"/>
      <c r="EH593" s="58"/>
      <c r="EI593" s="28"/>
      <c r="EJ593" s="58"/>
      <c r="EK593" s="58"/>
      <c r="EL593" s="58"/>
      <c r="EM593" s="58"/>
      <c r="EN593" s="58"/>
      <c r="EO593" s="58"/>
      <c r="EP593" s="58"/>
      <c r="EQ593" s="58"/>
      <c r="ER593" s="31" t="str">
        <f>'Avoided Cost Case'!ER593</f>
        <v>Hide Row</v>
      </c>
    </row>
    <row r="594" spans="1:148" s="22" customFormat="1" hidden="1">
      <c r="A594" s="3"/>
      <c r="B594" s="23"/>
      <c r="C594" s="23" t="str">
        <f>'Avoided Cost Case'!C594</f>
        <v>IRP15 - 423 MW CCCT - Clvr 1</v>
      </c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  <c r="CI594" s="111"/>
      <c r="CJ594" s="111"/>
      <c r="CK594" s="111"/>
      <c r="CL594" s="111"/>
      <c r="CM594" s="111"/>
      <c r="CN594" s="111"/>
      <c r="CO594" s="111"/>
      <c r="CP594" s="111"/>
      <c r="CQ594" s="111"/>
      <c r="CR594" s="111"/>
      <c r="CS594" s="111"/>
      <c r="CT594" s="111"/>
      <c r="CU594" s="111"/>
      <c r="CV594" s="111"/>
      <c r="CW594" s="111"/>
      <c r="CX594" s="111"/>
      <c r="CY594" s="111"/>
      <c r="CZ594" s="111"/>
      <c r="DA594" s="111"/>
      <c r="DB594" s="111"/>
      <c r="DC594" s="111"/>
      <c r="DD594" s="111"/>
      <c r="DE594" s="111"/>
      <c r="DF594" s="111"/>
      <c r="DG594" s="111"/>
      <c r="DH594" s="111"/>
      <c r="DI594" s="111"/>
      <c r="DJ594" s="111"/>
      <c r="DK594" s="111"/>
      <c r="DL594" s="111"/>
      <c r="DM594" s="111"/>
      <c r="DN594" s="111"/>
      <c r="DO594" s="111"/>
      <c r="DP594" s="111"/>
      <c r="DQ594" s="111"/>
      <c r="DR594" s="111"/>
      <c r="DS594" s="147"/>
      <c r="DT594" s="147"/>
      <c r="DU594" s="147"/>
      <c r="DV594" s="147"/>
      <c r="DW594" s="147"/>
      <c r="DX594" s="147"/>
      <c r="DY594" s="147"/>
      <c r="DZ594" s="147"/>
      <c r="EA594" s="147"/>
      <c r="EB594" s="147"/>
      <c r="EC594" s="147"/>
      <c r="ED594" s="147"/>
      <c r="EF594" s="58"/>
      <c r="EG594" s="107"/>
      <c r="EH594" s="58"/>
      <c r="EI594" s="28"/>
      <c r="EJ594" s="58"/>
      <c r="EK594" s="58"/>
      <c r="EL594" s="58"/>
      <c r="EM594" s="58"/>
      <c r="EN594" s="58"/>
      <c r="EO594" s="58"/>
      <c r="EP594" s="58"/>
      <c r="EQ594" s="58"/>
      <c r="ER594" s="31" t="str">
        <f>'Avoided Cost Case'!ER594</f>
        <v>Hide Row</v>
      </c>
    </row>
    <row r="595" spans="1:148" s="22" customFormat="1" hidden="1">
      <c r="A595" s="3"/>
      <c r="B595" s="23"/>
      <c r="C595" s="23" t="str">
        <f>'Avoided Cost Case'!C595</f>
        <v>IRP15 - 423 MW CCCT - Clvr 2</v>
      </c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  <c r="AN595" s="111"/>
      <c r="AO595" s="111"/>
      <c r="AP595" s="111"/>
      <c r="AQ595" s="111"/>
      <c r="AR595" s="111"/>
      <c r="AS595" s="111"/>
      <c r="AT595" s="111"/>
      <c r="AU595" s="111"/>
      <c r="AV595" s="111"/>
      <c r="AW595" s="111"/>
      <c r="AX595" s="111"/>
      <c r="AY595" s="111"/>
      <c r="AZ595" s="111"/>
      <c r="BA595" s="111"/>
      <c r="BB595" s="111"/>
      <c r="BC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1"/>
      <c r="CN595" s="111"/>
      <c r="CO595" s="111"/>
      <c r="CP595" s="111"/>
      <c r="CQ595" s="111"/>
      <c r="CR595" s="111"/>
      <c r="CS595" s="111"/>
      <c r="CT595" s="111"/>
      <c r="CU595" s="111"/>
      <c r="CV595" s="111"/>
      <c r="CW595" s="111"/>
      <c r="CX595" s="111"/>
      <c r="CY595" s="111"/>
      <c r="CZ595" s="111"/>
      <c r="DA595" s="111"/>
      <c r="DB595" s="111"/>
      <c r="DC595" s="111"/>
      <c r="DD595" s="111"/>
      <c r="DE595" s="111"/>
      <c r="DF595" s="111"/>
      <c r="DG595" s="111"/>
      <c r="DH595" s="111"/>
      <c r="DI595" s="111"/>
      <c r="DJ595" s="111"/>
      <c r="DK595" s="111"/>
      <c r="DL595" s="111"/>
      <c r="DM595" s="111"/>
      <c r="DN595" s="111"/>
      <c r="DO595" s="111"/>
      <c r="DP595" s="111"/>
      <c r="DQ595" s="111"/>
      <c r="DR595" s="111"/>
      <c r="DS595" s="147"/>
      <c r="DT595" s="147"/>
      <c r="DU595" s="147"/>
      <c r="DV595" s="147"/>
      <c r="DW595" s="147"/>
      <c r="DX595" s="147"/>
      <c r="DY595" s="147"/>
      <c r="DZ595" s="147"/>
      <c r="EA595" s="147"/>
      <c r="EB595" s="147"/>
      <c r="EC595" s="147"/>
      <c r="ED595" s="147"/>
      <c r="EF595" s="58"/>
      <c r="EG595" s="107"/>
      <c r="EH595" s="58"/>
      <c r="EI595" s="28"/>
      <c r="EJ595" s="58"/>
      <c r="EK595" s="58"/>
      <c r="EL595" s="58"/>
      <c r="EM595" s="58"/>
      <c r="EN595" s="58"/>
      <c r="EO595" s="58"/>
      <c r="EP595" s="58"/>
      <c r="EQ595" s="58"/>
      <c r="ER595" s="31" t="str">
        <f>'Avoided Cost Case'!ER595</f>
        <v>Hide Row</v>
      </c>
    </row>
    <row r="596" spans="1:148" s="22" customFormat="1" hidden="1">
      <c r="A596" s="3"/>
      <c r="B596" s="23"/>
      <c r="C596" s="23" t="str">
        <f>'Avoided Cost Case'!C596</f>
        <v>IRP15 - 313 MW CCCT - Wyo NE</v>
      </c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111"/>
      <c r="BP596" s="111"/>
      <c r="BQ596" s="111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1"/>
      <c r="CN596" s="111"/>
      <c r="CO596" s="111"/>
      <c r="CP596" s="111"/>
      <c r="CQ596" s="111"/>
      <c r="CR596" s="111"/>
      <c r="CS596" s="111"/>
      <c r="CT596" s="111"/>
      <c r="CU596" s="111"/>
      <c r="CV596" s="111"/>
      <c r="CW596" s="111"/>
      <c r="CX596" s="111"/>
      <c r="CY596" s="111"/>
      <c r="CZ596" s="111"/>
      <c r="DA596" s="111"/>
      <c r="DB596" s="111"/>
      <c r="DC596" s="111"/>
      <c r="DD596" s="111"/>
      <c r="DE596" s="111"/>
      <c r="DF596" s="111"/>
      <c r="DG596" s="111"/>
      <c r="DH596" s="111"/>
      <c r="DI596" s="111"/>
      <c r="DJ596" s="111"/>
      <c r="DK596" s="111"/>
      <c r="DL596" s="111"/>
      <c r="DM596" s="111"/>
      <c r="DN596" s="111"/>
      <c r="DO596" s="111"/>
      <c r="DP596" s="111"/>
      <c r="DQ596" s="111"/>
      <c r="DR596" s="111"/>
      <c r="DS596" s="147"/>
      <c r="DT596" s="147"/>
      <c r="DU596" s="147"/>
      <c r="DV596" s="147"/>
      <c r="DW596" s="147"/>
      <c r="DX596" s="147"/>
      <c r="DY596" s="147"/>
      <c r="DZ596" s="147"/>
      <c r="EA596" s="147"/>
      <c r="EB596" s="147"/>
      <c r="EC596" s="147"/>
      <c r="ED596" s="147"/>
      <c r="EF596" s="58"/>
      <c r="EG596" s="107"/>
      <c r="EH596" s="58"/>
      <c r="EI596" s="28"/>
      <c r="EJ596" s="58"/>
      <c r="EK596" s="58"/>
      <c r="EL596" s="58"/>
      <c r="EM596" s="58"/>
      <c r="EN596" s="58"/>
      <c r="EO596" s="58"/>
      <c r="EP596" s="58"/>
      <c r="EQ596" s="58"/>
      <c r="ER596" s="31" t="str">
        <f>'Avoided Cost Case'!ER596</f>
        <v xml:space="preserve"> - </v>
      </c>
    </row>
    <row r="597" spans="1:148" s="22" customFormat="1" hidden="1">
      <c r="A597" s="3"/>
      <c r="B597" s="23"/>
      <c r="C597" s="23" t="str">
        <f>'Avoided Cost Case'!C597</f>
        <v>IRP15 - 635 MW CCCT - UT N 1</v>
      </c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  <c r="AN597" s="111"/>
      <c r="AO597" s="111"/>
      <c r="AP597" s="111"/>
      <c r="AQ597" s="111"/>
      <c r="AR597" s="111"/>
      <c r="AS597" s="111"/>
      <c r="AT597" s="111"/>
      <c r="AU597" s="111"/>
      <c r="AV597" s="111"/>
      <c r="AW597" s="111"/>
      <c r="AX597" s="111"/>
      <c r="AY597" s="111"/>
      <c r="AZ597" s="111"/>
      <c r="BA597" s="111"/>
      <c r="BB597" s="111"/>
      <c r="BC597" s="111"/>
      <c r="BD597" s="111"/>
      <c r="BE597" s="111"/>
      <c r="BF597" s="111"/>
      <c r="BG597" s="111"/>
      <c r="BH597" s="111"/>
      <c r="BI597" s="111"/>
      <c r="BJ597" s="111"/>
      <c r="BK597" s="111"/>
      <c r="BL597" s="111"/>
      <c r="BM597" s="111"/>
      <c r="BN597" s="111"/>
      <c r="BO597" s="111"/>
      <c r="BP597" s="111"/>
      <c r="BQ597" s="111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1"/>
      <c r="CN597" s="111"/>
      <c r="CO597" s="111"/>
      <c r="CP597" s="111"/>
      <c r="CQ597" s="111"/>
      <c r="CR597" s="111"/>
      <c r="CS597" s="111"/>
      <c r="CT597" s="111"/>
      <c r="CU597" s="111"/>
      <c r="CV597" s="111"/>
      <c r="CW597" s="111"/>
      <c r="CX597" s="111"/>
      <c r="CY597" s="111"/>
      <c r="CZ597" s="111"/>
      <c r="DA597" s="111"/>
      <c r="DB597" s="111"/>
      <c r="DC597" s="111"/>
      <c r="DD597" s="111"/>
      <c r="DE597" s="111"/>
      <c r="DF597" s="111"/>
      <c r="DG597" s="111"/>
      <c r="DH597" s="111"/>
      <c r="DI597" s="111"/>
      <c r="DJ597" s="111"/>
      <c r="DK597" s="111"/>
      <c r="DL597" s="111"/>
      <c r="DM597" s="111"/>
      <c r="DN597" s="111"/>
      <c r="DO597" s="111"/>
      <c r="DP597" s="111"/>
      <c r="DQ597" s="111"/>
      <c r="DR597" s="111"/>
      <c r="DS597" s="147"/>
      <c r="DT597" s="147"/>
      <c r="DU597" s="147"/>
      <c r="DV597" s="147"/>
      <c r="DW597" s="147"/>
      <c r="DX597" s="147"/>
      <c r="DY597" s="147"/>
      <c r="DZ597" s="147"/>
      <c r="EA597" s="147"/>
      <c r="EB597" s="147"/>
      <c r="EC597" s="147"/>
      <c r="ED597" s="147"/>
      <c r="EF597" s="58"/>
      <c r="EG597" s="107"/>
      <c r="EH597" s="58"/>
      <c r="EI597" s="28"/>
      <c r="EJ597" s="58"/>
      <c r="EK597" s="58"/>
      <c r="EL597" s="58"/>
      <c r="EM597" s="58"/>
      <c r="EN597" s="58"/>
      <c r="EO597" s="58"/>
      <c r="EP597" s="58"/>
      <c r="EQ597" s="58"/>
      <c r="ER597" s="31" t="str">
        <f>'Avoided Cost Case'!ER597</f>
        <v xml:space="preserve"> - </v>
      </c>
    </row>
    <row r="598" spans="1:148" s="22" customFormat="1" hidden="1">
      <c r="A598" s="3"/>
      <c r="B598" s="23"/>
      <c r="C598" s="23" t="str">
        <f>'Avoided Cost Case'!C598</f>
        <v>IRP15 - 635 MW CCCT - UT N 2</v>
      </c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V598" s="111"/>
      <c r="BW598" s="111"/>
      <c r="BX598" s="111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CN598" s="111"/>
      <c r="CO598" s="111"/>
      <c r="CP598" s="111"/>
      <c r="CQ598" s="111"/>
      <c r="CR598" s="111"/>
      <c r="CS598" s="111"/>
      <c r="CT598" s="111"/>
      <c r="CU598" s="111"/>
      <c r="CV598" s="111"/>
      <c r="CW598" s="111"/>
      <c r="CX598" s="111"/>
      <c r="CY598" s="111"/>
      <c r="CZ598" s="111"/>
      <c r="DA598" s="111"/>
      <c r="DB598" s="111"/>
      <c r="DC598" s="111"/>
      <c r="DD598" s="111"/>
      <c r="DE598" s="111"/>
      <c r="DF598" s="111"/>
      <c r="DG598" s="111"/>
      <c r="DH598" s="111"/>
      <c r="DI598" s="111"/>
      <c r="DJ598" s="111"/>
      <c r="DK598" s="111"/>
      <c r="DL598" s="111"/>
      <c r="DM598" s="111"/>
      <c r="DN598" s="111"/>
      <c r="DO598" s="111"/>
      <c r="DP598" s="111"/>
      <c r="DQ598" s="111"/>
      <c r="DR598" s="111"/>
      <c r="DS598" s="147"/>
      <c r="DT598" s="147"/>
      <c r="DU598" s="147"/>
      <c r="DV598" s="147"/>
      <c r="DW598" s="147"/>
      <c r="DX598" s="147"/>
      <c r="DY598" s="147"/>
      <c r="DZ598" s="147"/>
      <c r="EA598" s="147"/>
      <c r="EB598" s="147"/>
      <c r="EC598" s="147"/>
      <c r="ED598" s="147"/>
      <c r="EF598" s="58"/>
      <c r="EG598" s="107"/>
      <c r="EH598" s="58"/>
      <c r="EI598" s="28"/>
      <c r="EJ598" s="58"/>
      <c r="EK598" s="58"/>
      <c r="EL598" s="58"/>
      <c r="EM598" s="58"/>
      <c r="EN598" s="58"/>
      <c r="EO598" s="58"/>
      <c r="EP598" s="58"/>
      <c r="EQ598" s="58"/>
      <c r="ER598" s="31" t="str">
        <f>'Avoided Cost Case'!ER598</f>
        <v xml:space="preserve"> - </v>
      </c>
    </row>
    <row r="599" spans="1:148" s="22" customFormat="1" hidden="1">
      <c r="A599" s="3"/>
      <c r="B599" s="23"/>
      <c r="C599" s="65"/>
      <c r="E599" s="112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12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12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12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12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12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12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12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12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12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12"/>
      <c r="EF599" s="58"/>
      <c r="EG599" s="112"/>
      <c r="EH599" s="58"/>
      <c r="EI599" s="28"/>
      <c r="EJ599" s="58"/>
      <c r="EK599" s="58"/>
      <c r="EL599" s="58"/>
      <c r="EM599" s="58"/>
      <c r="EN599" s="58"/>
      <c r="EO599" s="58"/>
      <c r="EP599" s="58"/>
      <c r="EQ599" s="58"/>
      <c r="ER599" s="31" t="str">
        <f>'Avoided Cost Case'!ER599</f>
        <v xml:space="preserve"> - </v>
      </c>
    </row>
    <row r="600" spans="1:148" ht="15.75" hidden="1">
      <c r="A600" s="17" t="str">
        <f>'Avoided Cost Case'!A600</f>
        <v>Average Fuel Cost ($/MMBtu)</v>
      </c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  <c r="EC600" s="113"/>
      <c r="ED600" s="113"/>
      <c r="EP600" s="87"/>
    </row>
    <row r="601" spans="1:148" hidden="1">
      <c r="C601" s="23" t="str">
        <f>'Avoided Cost Case'!C601</f>
        <v>Carbon</v>
      </c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3"/>
      <c r="EP601" s="87"/>
      <c r="ER601" s="31" t="str">
        <f>'Avoided Cost Case'!ER601</f>
        <v xml:space="preserve"> - </v>
      </c>
    </row>
    <row r="602" spans="1:148" hidden="1">
      <c r="C602" s="23" t="str">
        <f>'Avoided Cost Case'!C602</f>
        <v>Cholla</v>
      </c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3"/>
      <c r="EP602" s="87"/>
      <c r="ER602" s="31" t="str">
        <f>'Avoided Cost Case'!ER602</f>
        <v xml:space="preserve"> - </v>
      </c>
    </row>
    <row r="603" spans="1:148" hidden="1">
      <c r="C603" s="23" t="str">
        <f>'Avoided Cost Case'!C603</f>
        <v>Colstrip</v>
      </c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3"/>
      <c r="EP603" s="87"/>
      <c r="ER603" s="31" t="str">
        <f>'Avoided Cost Case'!ER603</f>
        <v xml:space="preserve"> - </v>
      </c>
    </row>
    <row r="604" spans="1:148" hidden="1">
      <c r="C604" s="23" t="str">
        <f>'Avoided Cost Case'!C604</f>
        <v>Craig</v>
      </c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3"/>
      <c r="EP604" s="87"/>
      <c r="ER604" s="31" t="str">
        <f>'Avoided Cost Case'!ER604</f>
        <v xml:space="preserve"> - </v>
      </c>
    </row>
    <row r="605" spans="1:148" hidden="1">
      <c r="C605" s="23" t="str">
        <f>'Avoided Cost Case'!C605</f>
        <v>Dave Johnston</v>
      </c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3"/>
      <c r="EP605" s="87"/>
      <c r="ER605" s="31" t="str">
        <f>'Avoided Cost Case'!ER605</f>
        <v xml:space="preserve"> - </v>
      </c>
    </row>
    <row r="606" spans="1:148" hidden="1">
      <c r="C606" s="23" t="str">
        <f>'Avoided Cost Case'!C606</f>
        <v>Hayden</v>
      </c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3"/>
      <c r="EP606" s="87"/>
      <c r="ER606" s="31" t="str">
        <f>'Avoided Cost Case'!ER606</f>
        <v xml:space="preserve"> - </v>
      </c>
    </row>
    <row r="607" spans="1:148" hidden="1">
      <c r="C607" s="23" t="str">
        <f>'Avoided Cost Case'!C607</f>
        <v>Hunter</v>
      </c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3"/>
      <c r="EP607" s="87"/>
      <c r="ER607" s="31" t="str">
        <f>'Avoided Cost Case'!ER607</f>
        <v xml:space="preserve"> - </v>
      </c>
    </row>
    <row r="608" spans="1:148" hidden="1">
      <c r="C608" s="23" t="str">
        <f>'Avoided Cost Case'!C608</f>
        <v>Huntington</v>
      </c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3"/>
      <c r="EP608" s="87"/>
      <c r="ER608" s="31" t="str">
        <f>'Avoided Cost Case'!ER608</f>
        <v xml:space="preserve"> - </v>
      </c>
    </row>
    <row r="609" spans="1:148" hidden="1">
      <c r="C609" s="23" t="str">
        <f>'Avoided Cost Case'!C609</f>
        <v>Jim Bridger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3"/>
      <c r="EP609" s="87"/>
      <c r="ER609" s="31" t="str">
        <f>'Avoided Cost Case'!ER609</f>
        <v xml:space="preserve"> - </v>
      </c>
    </row>
    <row r="610" spans="1:148" hidden="1">
      <c r="C610" s="23" t="str">
        <f>'Avoided Cost Case'!C610</f>
        <v>Naughton</v>
      </c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3"/>
      <c r="EP610" s="87"/>
      <c r="ER610" s="31" t="str">
        <f>'Avoided Cost Case'!ER610</f>
        <v xml:space="preserve"> - </v>
      </c>
    </row>
    <row r="611" spans="1:148" hidden="1">
      <c r="C611" s="23" t="str">
        <f>'Avoided Cost Case'!C611</f>
        <v>Wyodak</v>
      </c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3"/>
      <c r="EP611" s="87"/>
      <c r="ER611" s="31" t="str">
        <f>'Avoided Cost Case'!ER611</f>
        <v xml:space="preserve"> - </v>
      </c>
    </row>
    <row r="612" spans="1:148" hidden="1"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3"/>
      <c r="EP612" s="87"/>
      <c r="ER612" s="9"/>
    </row>
    <row r="613" spans="1:148" hidden="1">
      <c r="C613" s="23" t="str">
        <f>'Avoided Cost Case'!C613</f>
        <v>Chehalis</v>
      </c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3"/>
      <c r="EP613" s="87"/>
      <c r="ER613" s="31" t="str">
        <f>'Avoided Cost Case'!ER613</f>
        <v xml:space="preserve"> - </v>
      </c>
    </row>
    <row r="614" spans="1:148" hidden="1">
      <c r="C614" s="23" t="str">
        <f>'Avoided Cost Case'!C614</f>
        <v>Cholla - Gas</v>
      </c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3"/>
      <c r="EP614" s="87"/>
      <c r="ER614" s="31" t="str">
        <f>'Avoided Cost Case'!ER614</f>
        <v xml:space="preserve"> - </v>
      </c>
    </row>
    <row r="615" spans="1:148" hidden="1">
      <c r="C615" s="23" t="str">
        <f>'Avoided Cost Case'!C615</f>
        <v>Currant Creek</v>
      </c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3"/>
      <c r="EP615" s="87"/>
      <c r="ER615" s="31" t="str">
        <f>'Avoided Cost Case'!ER615</f>
        <v xml:space="preserve"> - </v>
      </c>
    </row>
    <row r="616" spans="1:148" hidden="1">
      <c r="C616" s="23" t="str">
        <f>'Avoided Cost Case'!C616</f>
        <v>Gadsby</v>
      </c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3"/>
      <c r="EP616" s="87"/>
      <c r="ER616" s="31" t="str">
        <f>'Avoided Cost Case'!ER616</f>
        <v xml:space="preserve"> - </v>
      </c>
    </row>
    <row r="617" spans="1:148" hidden="1">
      <c r="C617" s="23" t="str">
        <f>'Avoided Cost Case'!C617</f>
        <v>Gadsby CT</v>
      </c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3"/>
      <c r="EP617" s="87"/>
      <c r="ER617" s="31" t="str">
        <f>'Avoided Cost Case'!ER617</f>
        <v xml:space="preserve"> - </v>
      </c>
    </row>
    <row r="618" spans="1:148" hidden="1">
      <c r="C618" s="23" t="str">
        <f>'Avoided Cost Case'!C618</f>
        <v>Hermiston</v>
      </c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3"/>
      <c r="EP618" s="87"/>
      <c r="ER618" s="31" t="str">
        <f>'Avoided Cost Case'!ER618</f>
        <v xml:space="preserve"> - </v>
      </c>
    </row>
    <row r="619" spans="1:148" hidden="1">
      <c r="C619" s="23" t="str">
        <f>'Avoided Cost Case'!C619</f>
        <v>Lake Side 1</v>
      </c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3"/>
      <c r="EP619" s="87"/>
      <c r="ER619" s="31" t="str">
        <f>'Avoided Cost Case'!ER619</f>
        <v xml:space="preserve"> - </v>
      </c>
    </row>
    <row r="620" spans="1:148" hidden="1">
      <c r="C620" s="23" t="str">
        <f>'Avoided Cost Case'!C620</f>
        <v>Lake Side 2</v>
      </c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3"/>
      <c r="EP620" s="87"/>
      <c r="ER620" s="31" t="str">
        <f>'Avoided Cost Case'!ER620</f>
        <v xml:space="preserve"> - </v>
      </c>
    </row>
    <row r="621" spans="1:148" hidden="1">
      <c r="C621" s="23" t="str">
        <f>'Avoided Cost Case'!C621</f>
        <v>Naughton - Gas</v>
      </c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3"/>
      <c r="EP621" s="87"/>
      <c r="ER621" s="31"/>
    </row>
    <row r="622" spans="1:148" hidden="1"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3"/>
      <c r="EP622" s="87"/>
      <c r="ER622" s="31"/>
    </row>
    <row r="623" spans="1:148" hidden="1">
      <c r="A623" s="3"/>
      <c r="B623" s="23"/>
      <c r="C623" s="23" t="str">
        <f>'Avoided Cost Case'!C623</f>
        <v>IRP15 - 423 MW CCCT - Wyo NE</v>
      </c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147"/>
      <c r="BN623" s="147"/>
      <c r="BO623" s="147"/>
      <c r="BP623" s="147"/>
      <c r="BQ623" s="147"/>
      <c r="BR623" s="147"/>
      <c r="BS623" s="147"/>
      <c r="BT623" s="147"/>
      <c r="BU623" s="147"/>
      <c r="BV623" s="147"/>
      <c r="BW623" s="147"/>
      <c r="BX623" s="147"/>
      <c r="BY623" s="147"/>
      <c r="BZ623" s="147"/>
      <c r="CA623" s="147"/>
      <c r="CB623" s="147"/>
      <c r="CC623" s="147"/>
      <c r="CD623" s="147"/>
      <c r="CE623" s="147"/>
      <c r="CF623" s="147"/>
      <c r="CG623" s="147"/>
      <c r="CH623" s="147"/>
      <c r="CI623" s="147"/>
      <c r="CJ623" s="147"/>
      <c r="CK623" s="147"/>
      <c r="CL623" s="147"/>
      <c r="CM623" s="147"/>
      <c r="CN623" s="147"/>
      <c r="CO623" s="147"/>
      <c r="CP623" s="147"/>
      <c r="CQ623" s="147"/>
      <c r="CR623" s="147"/>
      <c r="CS623" s="147"/>
      <c r="CT623" s="147"/>
      <c r="CU623" s="147"/>
      <c r="CV623" s="147"/>
      <c r="CW623" s="147"/>
      <c r="CX623" s="147"/>
      <c r="CY623" s="147"/>
      <c r="CZ623" s="147"/>
      <c r="DA623" s="147"/>
      <c r="DB623" s="147"/>
      <c r="DC623" s="147"/>
      <c r="DD623" s="147"/>
      <c r="DE623" s="147"/>
      <c r="DF623" s="147"/>
      <c r="DG623" s="147"/>
      <c r="DH623" s="147"/>
      <c r="DI623" s="147"/>
      <c r="DJ623" s="147"/>
      <c r="DK623" s="147"/>
      <c r="DL623" s="147"/>
      <c r="DM623" s="147"/>
      <c r="DN623" s="147"/>
      <c r="DO623" s="147"/>
      <c r="DP623" s="147"/>
      <c r="DQ623" s="147"/>
      <c r="DR623" s="147"/>
      <c r="DS623" s="147"/>
      <c r="DT623" s="147"/>
      <c r="DU623" s="147"/>
      <c r="DV623" s="147"/>
      <c r="DW623" s="147"/>
      <c r="DX623" s="147"/>
      <c r="DY623" s="147"/>
      <c r="DZ623" s="147"/>
      <c r="EA623" s="147"/>
      <c r="EB623" s="147"/>
      <c r="EC623" s="147"/>
      <c r="ED623" s="147"/>
      <c r="EP623" s="87"/>
      <c r="ER623" s="31" t="str">
        <f>'Avoided Cost Case'!ER623</f>
        <v>Hide Row</v>
      </c>
    </row>
    <row r="624" spans="1:148" hidden="1">
      <c r="A624" s="3"/>
      <c r="B624" s="23"/>
      <c r="C624" s="23" t="str">
        <f>'Avoided Cost Case'!C624</f>
        <v>IRP15 - 423 MW CCCT - Clvr 1</v>
      </c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  <c r="BW624" s="109"/>
      <c r="BX624" s="109"/>
      <c r="BY624" s="109"/>
      <c r="BZ624" s="109"/>
      <c r="CA624" s="109"/>
      <c r="CB624" s="109"/>
      <c r="CC624" s="109"/>
      <c r="CD624" s="109"/>
      <c r="CE624" s="109"/>
      <c r="CF624" s="109"/>
      <c r="CG624" s="109"/>
      <c r="CH624" s="109"/>
      <c r="CI624" s="109"/>
      <c r="CJ624" s="109"/>
      <c r="CK624" s="109"/>
      <c r="CL624" s="109"/>
      <c r="CM624" s="109"/>
      <c r="CN624" s="109"/>
      <c r="CO624" s="109"/>
      <c r="CP624" s="109"/>
      <c r="CQ624" s="109"/>
      <c r="CR624" s="109"/>
      <c r="CS624" s="109"/>
      <c r="CT624" s="109"/>
      <c r="CU624" s="109"/>
      <c r="CV624" s="109"/>
      <c r="CW624" s="109"/>
      <c r="CX624" s="109"/>
      <c r="CY624" s="109"/>
      <c r="CZ624" s="109"/>
      <c r="DA624" s="109"/>
      <c r="DB624" s="109"/>
      <c r="DC624" s="109"/>
      <c r="DD624" s="109"/>
      <c r="DE624" s="109"/>
      <c r="DF624" s="109"/>
      <c r="DG624" s="109"/>
      <c r="DH624" s="109"/>
      <c r="DI624" s="109"/>
      <c r="DJ624" s="109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09"/>
      <c r="ED624" s="109"/>
      <c r="EP624" s="87"/>
      <c r="ER624" s="31" t="str">
        <f>'Avoided Cost Case'!ER624</f>
        <v>Hide Row</v>
      </c>
    </row>
    <row r="625" spans="1:148" hidden="1">
      <c r="A625" s="3"/>
      <c r="B625" s="23"/>
      <c r="C625" s="23" t="str">
        <f>'Avoided Cost Case'!C625</f>
        <v>IRP15 - 423 MW CCCT - Clvr 2</v>
      </c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147"/>
      <c r="BN625" s="147"/>
      <c r="BO625" s="147"/>
      <c r="BP625" s="147"/>
      <c r="BQ625" s="147"/>
      <c r="BR625" s="147"/>
      <c r="BS625" s="147"/>
      <c r="BT625" s="147"/>
      <c r="BU625" s="147"/>
      <c r="BV625" s="147"/>
      <c r="BW625" s="147"/>
      <c r="BX625" s="147"/>
      <c r="BY625" s="147"/>
      <c r="BZ625" s="147"/>
      <c r="CA625" s="147"/>
      <c r="CB625" s="147"/>
      <c r="CC625" s="147"/>
      <c r="CD625" s="147"/>
      <c r="CE625" s="147"/>
      <c r="CF625" s="147"/>
      <c r="CG625" s="147"/>
      <c r="CH625" s="147"/>
      <c r="CI625" s="147"/>
      <c r="CJ625" s="147"/>
      <c r="CK625" s="147"/>
      <c r="CL625" s="147"/>
      <c r="CM625" s="147"/>
      <c r="CN625" s="147"/>
      <c r="CO625" s="147"/>
      <c r="CP625" s="147"/>
      <c r="CQ625" s="147"/>
      <c r="CR625" s="147"/>
      <c r="CS625" s="147"/>
      <c r="CT625" s="147"/>
      <c r="CU625" s="147"/>
      <c r="CV625" s="147"/>
      <c r="CW625" s="147"/>
      <c r="CX625" s="147"/>
      <c r="CY625" s="147"/>
      <c r="CZ625" s="147"/>
      <c r="DA625" s="147"/>
      <c r="DB625" s="147"/>
      <c r="DC625" s="147"/>
      <c r="DD625" s="147"/>
      <c r="DE625" s="147"/>
      <c r="DF625" s="147"/>
      <c r="DG625" s="147"/>
      <c r="DH625" s="147"/>
      <c r="DI625" s="147"/>
      <c r="DJ625" s="147"/>
      <c r="DK625" s="147"/>
      <c r="DL625" s="147"/>
      <c r="DM625" s="147"/>
      <c r="DN625" s="147"/>
      <c r="DO625" s="147"/>
      <c r="DP625" s="147"/>
      <c r="DQ625" s="147"/>
      <c r="DR625" s="147"/>
      <c r="DS625" s="147"/>
      <c r="DT625" s="147"/>
      <c r="DU625" s="147"/>
      <c r="DV625" s="147"/>
      <c r="DW625" s="147"/>
      <c r="DX625" s="147"/>
      <c r="DY625" s="147"/>
      <c r="DZ625" s="147"/>
      <c r="EA625" s="147"/>
      <c r="EB625" s="147"/>
      <c r="EC625" s="147"/>
      <c r="ED625" s="147"/>
      <c r="EP625" s="87"/>
      <c r="ER625" s="31" t="str">
        <f>'Avoided Cost Case'!ER625</f>
        <v>Hide Row</v>
      </c>
    </row>
    <row r="626" spans="1:148" hidden="1">
      <c r="A626" s="3"/>
      <c r="B626" s="23"/>
      <c r="C626" s="23" t="str">
        <f>'Avoided Cost Case'!C626</f>
        <v>IRP15 - 313 MW CCCT - Wyo NE</v>
      </c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147"/>
      <c r="BN626" s="147"/>
      <c r="BO626" s="147"/>
      <c r="BP626" s="147"/>
      <c r="BQ626" s="147"/>
      <c r="BR626" s="147"/>
      <c r="BS626" s="147"/>
      <c r="BT626" s="147"/>
      <c r="BU626" s="147"/>
      <c r="BV626" s="147"/>
      <c r="BW626" s="147"/>
      <c r="BX626" s="147"/>
      <c r="BY626" s="147"/>
      <c r="BZ626" s="147"/>
      <c r="CA626" s="147"/>
      <c r="CB626" s="147"/>
      <c r="CC626" s="147"/>
      <c r="CD626" s="147"/>
      <c r="CE626" s="147"/>
      <c r="CF626" s="147"/>
      <c r="CG626" s="147"/>
      <c r="CH626" s="147"/>
      <c r="CI626" s="147"/>
      <c r="CJ626" s="147"/>
      <c r="CK626" s="147"/>
      <c r="CL626" s="147"/>
      <c r="CM626" s="147"/>
      <c r="CN626" s="147"/>
      <c r="CO626" s="147"/>
      <c r="CP626" s="147"/>
      <c r="CQ626" s="147"/>
      <c r="CR626" s="147"/>
      <c r="CS626" s="147"/>
      <c r="CT626" s="147"/>
      <c r="CU626" s="147"/>
      <c r="CV626" s="147"/>
      <c r="CW626" s="147"/>
      <c r="CX626" s="147"/>
      <c r="CY626" s="147"/>
      <c r="CZ626" s="147"/>
      <c r="DA626" s="147"/>
      <c r="DB626" s="147"/>
      <c r="DC626" s="147"/>
      <c r="DD626" s="147"/>
      <c r="DE626" s="147"/>
      <c r="DF626" s="147"/>
      <c r="DG626" s="147"/>
      <c r="DH626" s="147"/>
      <c r="DI626" s="147"/>
      <c r="DJ626" s="147"/>
      <c r="DK626" s="147"/>
      <c r="DL626" s="147"/>
      <c r="DM626" s="147"/>
      <c r="DN626" s="147"/>
      <c r="DO626" s="147"/>
      <c r="DP626" s="147"/>
      <c r="DQ626" s="147"/>
      <c r="DR626" s="147"/>
      <c r="DS626" s="147"/>
      <c r="DT626" s="147"/>
      <c r="DU626" s="147"/>
      <c r="DV626" s="147"/>
      <c r="DW626" s="147"/>
      <c r="DX626" s="147"/>
      <c r="DY626" s="147"/>
      <c r="DZ626" s="147"/>
      <c r="EA626" s="147"/>
      <c r="EB626" s="147"/>
      <c r="EC626" s="147"/>
      <c r="ED626" s="147"/>
      <c r="EP626" s="87"/>
      <c r="ER626" s="31" t="str">
        <f>'Avoided Cost Case'!ER626</f>
        <v xml:space="preserve"> - </v>
      </c>
    </row>
    <row r="627" spans="1:148" hidden="1">
      <c r="A627" s="3"/>
      <c r="B627" s="23"/>
      <c r="C627" s="23" t="str">
        <f>'Avoided Cost Case'!C627</f>
        <v>IRP15 - 635 MW CCCT - UT N 1</v>
      </c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147"/>
      <c r="BN627" s="147"/>
      <c r="BO627" s="147"/>
      <c r="BP627" s="147"/>
      <c r="BQ627" s="147"/>
      <c r="BR627" s="147"/>
      <c r="BS627" s="147"/>
      <c r="BT627" s="147"/>
      <c r="BU627" s="147"/>
      <c r="BV627" s="147"/>
      <c r="BW627" s="147"/>
      <c r="BX627" s="147"/>
      <c r="BY627" s="147"/>
      <c r="BZ627" s="147"/>
      <c r="CA627" s="147"/>
      <c r="CB627" s="147"/>
      <c r="CC627" s="147"/>
      <c r="CD627" s="147"/>
      <c r="CE627" s="147"/>
      <c r="CF627" s="147"/>
      <c r="CG627" s="147"/>
      <c r="CH627" s="147"/>
      <c r="CI627" s="147"/>
      <c r="CJ627" s="147"/>
      <c r="CK627" s="147"/>
      <c r="CL627" s="147"/>
      <c r="CM627" s="147"/>
      <c r="CN627" s="147"/>
      <c r="CO627" s="147"/>
      <c r="CP627" s="147"/>
      <c r="CQ627" s="147"/>
      <c r="CR627" s="147"/>
      <c r="CS627" s="147"/>
      <c r="CT627" s="147"/>
      <c r="CU627" s="147"/>
      <c r="CV627" s="147"/>
      <c r="CW627" s="147"/>
      <c r="CX627" s="147"/>
      <c r="CY627" s="147"/>
      <c r="CZ627" s="147"/>
      <c r="DA627" s="147"/>
      <c r="DB627" s="147"/>
      <c r="DC627" s="147"/>
      <c r="DD627" s="147"/>
      <c r="DE627" s="147"/>
      <c r="DF627" s="147"/>
      <c r="DG627" s="147"/>
      <c r="DH627" s="147"/>
      <c r="DI627" s="147"/>
      <c r="DJ627" s="147"/>
      <c r="DK627" s="147"/>
      <c r="DL627" s="147"/>
      <c r="DM627" s="147"/>
      <c r="DN627" s="147"/>
      <c r="DO627" s="147"/>
      <c r="DP627" s="147"/>
      <c r="DQ627" s="147"/>
      <c r="DR627" s="147"/>
      <c r="DS627" s="147"/>
      <c r="DT627" s="147"/>
      <c r="DU627" s="147"/>
      <c r="DV627" s="147"/>
      <c r="DW627" s="147"/>
      <c r="DX627" s="147"/>
      <c r="DY627" s="147"/>
      <c r="DZ627" s="147"/>
      <c r="EA627" s="147"/>
      <c r="EB627" s="147"/>
      <c r="EC627" s="147"/>
      <c r="ED627" s="147"/>
      <c r="EP627" s="87"/>
      <c r="ER627" s="31" t="str">
        <f>'Avoided Cost Case'!ER627</f>
        <v xml:space="preserve"> - </v>
      </c>
    </row>
    <row r="628" spans="1:148" hidden="1">
      <c r="A628" s="3"/>
      <c r="B628" s="23"/>
      <c r="C628" s="23" t="str">
        <f>'Avoided Cost Case'!C628</f>
        <v>IRP15 - 635 MW CCCT - UT N 2</v>
      </c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  <c r="BW628" s="109"/>
      <c r="BX628" s="109"/>
      <c r="BY628" s="109"/>
      <c r="BZ628" s="109"/>
      <c r="CA628" s="109"/>
      <c r="CB628" s="109"/>
      <c r="CC628" s="109"/>
      <c r="CD628" s="109"/>
      <c r="CE628" s="109"/>
      <c r="CF628" s="109"/>
      <c r="CG628" s="109"/>
      <c r="CH628" s="109"/>
      <c r="CI628" s="109"/>
      <c r="CJ628" s="109"/>
      <c r="CK628" s="109"/>
      <c r="CL628" s="109"/>
      <c r="CM628" s="109"/>
      <c r="CN628" s="109"/>
      <c r="CO628" s="109"/>
      <c r="CP628" s="109"/>
      <c r="CQ628" s="109"/>
      <c r="CR628" s="109"/>
      <c r="CS628" s="109"/>
      <c r="CT628" s="109"/>
      <c r="CU628" s="109"/>
      <c r="CV628" s="109"/>
      <c r="CW628" s="109"/>
      <c r="CX628" s="109"/>
      <c r="CY628" s="109"/>
      <c r="CZ628" s="109"/>
      <c r="DA628" s="109"/>
      <c r="DB628" s="109"/>
      <c r="DC628" s="109"/>
      <c r="DD628" s="109"/>
      <c r="DE628" s="109"/>
      <c r="DF628" s="109"/>
      <c r="DG628" s="109"/>
      <c r="DH628" s="109"/>
      <c r="DI628" s="109"/>
      <c r="DJ628" s="109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09"/>
      <c r="ED628" s="109"/>
      <c r="EP628" s="87"/>
      <c r="ER628" s="31" t="str">
        <f>'Avoided Cost Case'!ER628</f>
        <v xml:space="preserve"> - </v>
      </c>
    </row>
    <row r="629" spans="1:148" hidden="1">
      <c r="A629" s="3"/>
      <c r="B629" s="23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P629" s="87"/>
      <c r="ER629" s="31" t="str">
        <f>'Avoided Cost Case'!ER629</f>
        <v xml:space="preserve"> - </v>
      </c>
    </row>
    <row r="630" spans="1:148" ht="15.75" hidden="1">
      <c r="A630" s="17" t="str">
        <f>'Avoided Cost Case'!A630</f>
        <v>Peak Capacity (Nameplate)</v>
      </c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P630" s="87"/>
    </row>
    <row r="631" spans="1:148" hidden="1">
      <c r="C631" s="23" t="str">
        <f>'Avoided Cost Case'!C631</f>
        <v>Blundell</v>
      </c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47"/>
      <c r="BN631" s="147"/>
      <c r="BO631" s="147"/>
      <c r="BP631" s="147"/>
      <c r="BQ631" s="147"/>
      <c r="BR631" s="147"/>
      <c r="BS631" s="147"/>
      <c r="BT631" s="147"/>
      <c r="BU631" s="147"/>
      <c r="BV631" s="147"/>
      <c r="BW631" s="147"/>
      <c r="BX631" s="147"/>
      <c r="BY631" s="147"/>
      <c r="BZ631" s="147"/>
      <c r="CA631" s="147"/>
      <c r="CB631" s="147"/>
      <c r="CC631" s="147"/>
      <c r="CD631" s="147"/>
      <c r="CE631" s="147"/>
      <c r="CF631" s="147"/>
      <c r="CG631" s="147"/>
      <c r="CH631" s="147"/>
      <c r="CI631" s="147"/>
      <c r="CJ631" s="147"/>
      <c r="CK631" s="147"/>
      <c r="CL631" s="147"/>
      <c r="CM631" s="147"/>
      <c r="CN631" s="147"/>
      <c r="CO631" s="147"/>
      <c r="CP631" s="147"/>
      <c r="CQ631" s="147"/>
      <c r="CR631" s="147"/>
      <c r="CS631" s="147"/>
      <c r="CT631" s="147"/>
      <c r="CU631" s="147"/>
      <c r="CV631" s="147"/>
      <c r="CW631" s="147"/>
      <c r="CX631" s="147"/>
      <c r="CY631" s="147"/>
      <c r="CZ631" s="147"/>
      <c r="DA631" s="147"/>
      <c r="DB631" s="147"/>
      <c r="DC631" s="147"/>
      <c r="DD631" s="147"/>
      <c r="DE631" s="147"/>
      <c r="DF631" s="147"/>
      <c r="DG631" s="147"/>
      <c r="DH631" s="147"/>
      <c r="DI631" s="147"/>
      <c r="DJ631" s="147"/>
      <c r="DK631" s="147"/>
      <c r="DL631" s="147"/>
      <c r="DM631" s="147"/>
      <c r="DN631" s="147"/>
      <c r="DO631" s="147"/>
      <c r="DP631" s="147"/>
      <c r="DQ631" s="147"/>
      <c r="DR631" s="147"/>
      <c r="DS631" s="147"/>
      <c r="DT631" s="147"/>
      <c r="DU631" s="147"/>
      <c r="DV631" s="147"/>
      <c r="DW631" s="147"/>
      <c r="DX631" s="147"/>
      <c r="DY631" s="147"/>
      <c r="DZ631" s="147"/>
      <c r="EA631" s="147"/>
      <c r="EB631" s="147"/>
      <c r="EC631" s="147"/>
      <c r="ED631" s="147"/>
      <c r="EM631" s="97"/>
      <c r="EP631" s="87"/>
    </row>
    <row r="632" spans="1:148" hidden="1"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  <c r="BM632" s="147"/>
      <c r="BN632" s="147"/>
      <c r="BO632" s="147"/>
      <c r="BP632" s="147"/>
      <c r="BQ632" s="147"/>
      <c r="BR632" s="147"/>
      <c r="BS632" s="147"/>
      <c r="BT632" s="147"/>
      <c r="BU632" s="147"/>
      <c r="BV632" s="147"/>
      <c r="BW632" s="147"/>
      <c r="BX632" s="147"/>
      <c r="BY632" s="147"/>
      <c r="BZ632" s="147"/>
      <c r="CA632" s="147"/>
      <c r="CB632" s="147"/>
      <c r="CC632" s="147"/>
      <c r="CD632" s="147"/>
      <c r="CE632" s="147"/>
      <c r="CF632" s="147"/>
      <c r="CG632" s="147"/>
      <c r="CH632" s="147"/>
      <c r="CI632" s="147"/>
      <c r="CJ632" s="147"/>
      <c r="CK632" s="147"/>
      <c r="CL632" s="147"/>
      <c r="CM632" s="147"/>
      <c r="CN632" s="147"/>
      <c r="CO632" s="147"/>
      <c r="CP632" s="147"/>
      <c r="CQ632" s="147"/>
      <c r="CR632" s="147"/>
      <c r="CS632" s="147"/>
      <c r="CT632" s="147"/>
      <c r="CU632" s="147"/>
      <c r="CV632" s="147"/>
      <c r="CW632" s="147"/>
      <c r="CX632" s="147"/>
      <c r="CY632" s="147"/>
      <c r="CZ632" s="147"/>
      <c r="DA632" s="147"/>
      <c r="DB632" s="147"/>
      <c r="DC632" s="147"/>
      <c r="DD632" s="147"/>
      <c r="DE632" s="147"/>
      <c r="DF632" s="147"/>
      <c r="DG632" s="147"/>
      <c r="DH632" s="147"/>
      <c r="DI632" s="147"/>
      <c r="DJ632" s="147"/>
      <c r="DK632" s="147"/>
      <c r="DL632" s="147"/>
      <c r="DM632" s="147"/>
      <c r="DN632" s="147"/>
      <c r="DO632" s="147"/>
      <c r="DP632" s="147"/>
      <c r="DQ632" s="147"/>
      <c r="DR632" s="147"/>
      <c r="DS632" s="147"/>
      <c r="DT632" s="147"/>
      <c r="DU632" s="147"/>
      <c r="DV632" s="147"/>
      <c r="DW632" s="147"/>
      <c r="DX632" s="147"/>
      <c r="DY632" s="147"/>
      <c r="DZ632" s="147"/>
      <c r="EA632" s="147"/>
      <c r="EB632" s="147"/>
      <c r="EC632" s="147"/>
      <c r="ED632" s="147"/>
      <c r="EP632" s="87"/>
    </row>
    <row r="633" spans="1:148" hidden="1">
      <c r="C633" s="23" t="str">
        <f>'Avoided Cost Case'!C633</f>
        <v>Carbon</v>
      </c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  <c r="BM633" s="147"/>
      <c r="BN633" s="147"/>
      <c r="BO633" s="147"/>
      <c r="BP633" s="147"/>
      <c r="BQ633" s="147"/>
      <c r="BR633" s="147"/>
      <c r="BS633" s="147"/>
      <c r="BT633" s="147"/>
      <c r="BU633" s="147"/>
      <c r="BV633" s="147"/>
      <c r="BW633" s="147"/>
      <c r="BX633" s="147"/>
      <c r="BY633" s="147"/>
      <c r="BZ633" s="147"/>
      <c r="CA633" s="147"/>
      <c r="CB633" s="147"/>
      <c r="CC633" s="147"/>
      <c r="CD633" s="147"/>
      <c r="CE633" s="147"/>
      <c r="CF633" s="147"/>
      <c r="CG633" s="147"/>
      <c r="CH633" s="147"/>
      <c r="CI633" s="147"/>
      <c r="CJ633" s="147"/>
      <c r="CK633" s="147"/>
      <c r="CL633" s="147"/>
      <c r="CM633" s="147"/>
      <c r="CN633" s="147"/>
      <c r="CO633" s="147"/>
      <c r="CP633" s="147"/>
      <c r="CQ633" s="147"/>
      <c r="CR633" s="147"/>
      <c r="CS633" s="147"/>
      <c r="CT633" s="147"/>
      <c r="CU633" s="147"/>
      <c r="CV633" s="147"/>
      <c r="CW633" s="147"/>
      <c r="CX633" s="147"/>
      <c r="CY633" s="147"/>
      <c r="CZ633" s="147"/>
      <c r="DA633" s="147"/>
      <c r="DB633" s="147"/>
      <c r="DC633" s="147"/>
      <c r="DD633" s="147"/>
      <c r="DE633" s="147"/>
      <c r="DF633" s="147"/>
      <c r="DG633" s="147"/>
      <c r="DH633" s="147"/>
      <c r="DI633" s="147"/>
      <c r="DJ633" s="147"/>
      <c r="DK633" s="147"/>
      <c r="DL633" s="147"/>
      <c r="DM633" s="147"/>
      <c r="DN633" s="147"/>
      <c r="DO633" s="147"/>
      <c r="DP633" s="147"/>
      <c r="DQ633" s="147"/>
      <c r="DR633" s="147"/>
      <c r="DS633" s="147"/>
      <c r="DT633" s="147"/>
      <c r="DU633" s="147"/>
      <c r="DV633" s="147"/>
      <c r="DW633" s="147"/>
      <c r="DX633" s="147"/>
      <c r="DY633" s="147"/>
      <c r="DZ633" s="147"/>
      <c r="EA633" s="147"/>
      <c r="EB633" s="147"/>
      <c r="EC633" s="147"/>
      <c r="ED633" s="147"/>
      <c r="EP633" s="87"/>
      <c r="ER633" s="31" t="str">
        <f>'Avoided Cost Case'!ER633</f>
        <v xml:space="preserve"> - </v>
      </c>
    </row>
    <row r="634" spans="1:148" hidden="1">
      <c r="C634" s="23" t="str">
        <f>'Avoided Cost Case'!C634</f>
        <v>Cholla</v>
      </c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  <c r="BM634" s="147"/>
      <c r="BN634" s="147"/>
      <c r="BO634" s="147"/>
      <c r="BP634" s="147"/>
      <c r="BQ634" s="147"/>
      <c r="BR634" s="147"/>
      <c r="BS634" s="147"/>
      <c r="BT634" s="147"/>
      <c r="BU634" s="147"/>
      <c r="BV634" s="147"/>
      <c r="BW634" s="147"/>
      <c r="BX634" s="147"/>
      <c r="BY634" s="147"/>
      <c r="BZ634" s="147"/>
      <c r="CA634" s="147"/>
      <c r="CB634" s="147"/>
      <c r="CC634" s="147"/>
      <c r="CD634" s="147"/>
      <c r="CE634" s="147"/>
      <c r="CF634" s="147"/>
      <c r="CG634" s="147"/>
      <c r="CH634" s="147"/>
      <c r="CI634" s="147"/>
      <c r="CJ634" s="147"/>
      <c r="CK634" s="147"/>
      <c r="CL634" s="147"/>
      <c r="CM634" s="147"/>
      <c r="CN634" s="147"/>
      <c r="CO634" s="147"/>
      <c r="CP634" s="147"/>
      <c r="CQ634" s="147"/>
      <c r="CR634" s="147"/>
      <c r="CS634" s="147"/>
      <c r="CT634" s="147"/>
      <c r="CU634" s="147"/>
      <c r="CV634" s="147"/>
      <c r="CW634" s="147"/>
      <c r="CX634" s="147"/>
      <c r="CY634" s="147"/>
      <c r="CZ634" s="147"/>
      <c r="DA634" s="147"/>
      <c r="DB634" s="147"/>
      <c r="DC634" s="147"/>
      <c r="DD634" s="147"/>
      <c r="DE634" s="147"/>
      <c r="DF634" s="147"/>
      <c r="DG634" s="147"/>
      <c r="DH634" s="147"/>
      <c r="DI634" s="147"/>
      <c r="DJ634" s="147"/>
      <c r="DK634" s="147"/>
      <c r="DL634" s="147"/>
      <c r="DM634" s="147"/>
      <c r="DN634" s="147"/>
      <c r="DO634" s="147"/>
      <c r="DP634" s="147"/>
      <c r="DQ634" s="147"/>
      <c r="DR634" s="147"/>
      <c r="DS634" s="147"/>
      <c r="DT634" s="147"/>
      <c r="DU634" s="147"/>
      <c r="DV634" s="147"/>
      <c r="DW634" s="147"/>
      <c r="DX634" s="147"/>
      <c r="DY634" s="147"/>
      <c r="DZ634" s="147"/>
      <c r="EA634" s="147"/>
      <c r="EB634" s="147"/>
      <c r="EC634" s="147"/>
      <c r="ED634" s="147"/>
      <c r="EP634" s="87"/>
      <c r="ER634" s="31" t="str">
        <f>'Avoided Cost Case'!ER634</f>
        <v xml:space="preserve"> - </v>
      </c>
    </row>
    <row r="635" spans="1:148" hidden="1">
      <c r="C635" s="23" t="str">
        <f>'Avoided Cost Case'!C635</f>
        <v>Colstrip</v>
      </c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47"/>
      <c r="BN635" s="147"/>
      <c r="BO635" s="147"/>
      <c r="BP635" s="147"/>
      <c r="BQ635" s="147"/>
      <c r="BR635" s="147"/>
      <c r="BS635" s="147"/>
      <c r="BT635" s="147"/>
      <c r="BU635" s="147"/>
      <c r="BV635" s="147"/>
      <c r="BW635" s="147"/>
      <c r="BX635" s="147"/>
      <c r="BY635" s="147"/>
      <c r="BZ635" s="147"/>
      <c r="CA635" s="147"/>
      <c r="CB635" s="147"/>
      <c r="CC635" s="147"/>
      <c r="CD635" s="147"/>
      <c r="CE635" s="147"/>
      <c r="CF635" s="147"/>
      <c r="CG635" s="147"/>
      <c r="CH635" s="147"/>
      <c r="CI635" s="147"/>
      <c r="CJ635" s="147"/>
      <c r="CK635" s="147"/>
      <c r="CL635" s="147"/>
      <c r="CM635" s="147"/>
      <c r="CN635" s="147"/>
      <c r="CO635" s="147"/>
      <c r="CP635" s="147"/>
      <c r="CQ635" s="147"/>
      <c r="CR635" s="147"/>
      <c r="CS635" s="147"/>
      <c r="CT635" s="147"/>
      <c r="CU635" s="147"/>
      <c r="CV635" s="147"/>
      <c r="CW635" s="147"/>
      <c r="CX635" s="147"/>
      <c r="CY635" s="147"/>
      <c r="CZ635" s="147"/>
      <c r="DA635" s="147"/>
      <c r="DB635" s="147"/>
      <c r="DC635" s="147"/>
      <c r="DD635" s="147"/>
      <c r="DE635" s="147"/>
      <c r="DF635" s="147"/>
      <c r="DG635" s="147"/>
      <c r="DH635" s="147"/>
      <c r="DI635" s="147"/>
      <c r="DJ635" s="147"/>
      <c r="DK635" s="147"/>
      <c r="DL635" s="147"/>
      <c r="DM635" s="147"/>
      <c r="DN635" s="147"/>
      <c r="DO635" s="147"/>
      <c r="DP635" s="147"/>
      <c r="DQ635" s="147"/>
      <c r="DR635" s="147"/>
      <c r="DS635" s="147"/>
      <c r="DT635" s="147"/>
      <c r="DU635" s="147"/>
      <c r="DV635" s="147"/>
      <c r="DW635" s="147"/>
      <c r="DX635" s="147"/>
      <c r="DY635" s="147"/>
      <c r="DZ635" s="147"/>
      <c r="EA635" s="147"/>
      <c r="EB635" s="147"/>
      <c r="EC635" s="147"/>
      <c r="ED635" s="147"/>
      <c r="EP635" s="87"/>
      <c r="ER635" s="31" t="str">
        <f>'Avoided Cost Case'!ER635</f>
        <v xml:space="preserve"> - </v>
      </c>
    </row>
    <row r="636" spans="1:148" hidden="1">
      <c r="C636" s="23" t="str">
        <f>'Avoided Cost Case'!C636</f>
        <v>Craig</v>
      </c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7"/>
      <c r="BL636" s="147"/>
      <c r="BM636" s="147"/>
      <c r="BN636" s="147"/>
      <c r="BO636" s="147"/>
      <c r="BP636" s="147"/>
      <c r="BQ636" s="147"/>
      <c r="BR636" s="147"/>
      <c r="BS636" s="147"/>
      <c r="BT636" s="147"/>
      <c r="BU636" s="147"/>
      <c r="BV636" s="147"/>
      <c r="BW636" s="147"/>
      <c r="BX636" s="147"/>
      <c r="BY636" s="147"/>
      <c r="BZ636" s="147"/>
      <c r="CA636" s="147"/>
      <c r="CB636" s="147"/>
      <c r="CC636" s="147"/>
      <c r="CD636" s="147"/>
      <c r="CE636" s="147"/>
      <c r="CF636" s="147"/>
      <c r="CG636" s="147"/>
      <c r="CH636" s="147"/>
      <c r="CI636" s="147"/>
      <c r="CJ636" s="147"/>
      <c r="CK636" s="147"/>
      <c r="CL636" s="147"/>
      <c r="CM636" s="147"/>
      <c r="CN636" s="147"/>
      <c r="CO636" s="147"/>
      <c r="CP636" s="147"/>
      <c r="CQ636" s="147"/>
      <c r="CR636" s="147"/>
      <c r="CS636" s="147"/>
      <c r="CT636" s="147"/>
      <c r="CU636" s="147"/>
      <c r="CV636" s="147"/>
      <c r="CW636" s="147"/>
      <c r="CX636" s="147"/>
      <c r="CY636" s="147"/>
      <c r="CZ636" s="147"/>
      <c r="DA636" s="147"/>
      <c r="DB636" s="147"/>
      <c r="DC636" s="147"/>
      <c r="DD636" s="147"/>
      <c r="DE636" s="147"/>
      <c r="DF636" s="147"/>
      <c r="DG636" s="147"/>
      <c r="DH636" s="147"/>
      <c r="DI636" s="147"/>
      <c r="DJ636" s="147"/>
      <c r="DK636" s="147"/>
      <c r="DL636" s="147"/>
      <c r="DM636" s="147"/>
      <c r="DN636" s="147"/>
      <c r="DO636" s="147"/>
      <c r="DP636" s="147"/>
      <c r="DQ636" s="147"/>
      <c r="DR636" s="147"/>
      <c r="DS636" s="147"/>
      <c r="DT636" s="147"/>
      <c r="DU636" s="147"/>
      <c r="DV636" s="147"/>
      <c r="DW636" s="147"/>
      <c r="DX636" s="147"/>
      <c r="DY636" s="147"/>
      <c r="DZ636" s="147"/>
      <c r="EA636" s="147"/>
      <c r="EB636" s="147"/>
      <c r="EC636" s="147"/>
      <c r="ED636" s="147"/>
      <c r="EP636" s="87"/>
      <c r="ER636" s="31" t="str">
        <f>'Avoided Cost Case'!ER636</f>
        <v xml:space="preserve"> - </v>
      </c>
    </row>
    <row r="637" spans="1:148" hidden="1">
      <c r="C637" s="23" t="str">
        <f>'Avoided Cost Case'!C637</f>
        <v>Dave Johnston</v>
      </c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  <c r="BM637" s="147"/>
      <c r="BN637" s="147"/>
      <c r="BO637" s="147"/>
      <c r="BP637" s="147"/>
      <c r="BQ637" s="147"/>
      <c r="BR637" s="147"/>
      <c r="BS637" s="147"/>
      <c r="BT637" s="147"/>
      <c r="BU637" s="147"/>
      <c r="BV637" s="147"/>
      <c r="BW637" s="147"/>
      <c r="BX637" s="147"/>
      <c r="BY637" s="147"/>
      <c r="BZ637" s="147"/>
      <c r="CA637" s="147"/>
      <c r="CB637" s="147"/>
      <c r="CC637" s="147"/>
      <c r="CD637" s="147"/>
      <c r="CE637" s="147"/>
      <c r="CF637" s="147"/>
      <c r="CG637" s="147"/>
      <c r="CH637" s="147"/>
      <c r="CI637" s="147"/>
      <c r="CJ637" s="147"/>
      <c r="CK637" s="147"/>
      <c r="CL637" s="147"/>
      <c r="CM637" s="147"/>
      <c r="CN637" s="147"/>
      <c r="CO637" s="147"/>
      <c r="CP637" s="147"/>
      <c r="CQ637" s="147"/>
      <c r="CR637" s="147"/>
      <c r="CS637" s="147"/>
      <c r="CT637" s="147"/>
      <c r="CU637" s="147"/>
      <c r="CV637" s="147"/>
      <c r="CW637" s="147"/>
      <c r="CX637" s="147"/>
      <c r="CY637" s="147"/>
      <c r="CZ637" s="147"/>
      <c r="DA637" s="147"/>
      <c r="DB637" s="147"/>
      <c r="DC637" s="147"/>
      <c r="DD637" s="147"/>
      <c r="DE637" s="147"/>
      <c r="DF637" s="147"/>
      <c r="DG637" s="147"/>
      <c r="DH637" s="147"/>
      <c r="DI637" s="147"/>
      <c r="DJ637" s="147"/>
      <c r="DK637" s="147"/>
      <c r="DL637" s="147"/>
      <c r="DM637" s="147"/>
      <c r="DN637" s="147"/>
      <c r="DO637" s="147"/>
      <c r="DP637" s="147"/>
      <c r="DQ637" s="147"/>
      <c r="DR637" s="147"/>
      <c r="DS637" s="147"/>
      <c r="DT637" s="147"/>
      <c r="DU637" s="147"/>
      <c r="DV637" s="147"/>
      <c r="DW637" s="147"/>
      <c r="DX637" s="147"/>
      <c r="DY637" s="147"/>
      <c r="DZ637" s="147"/>
      <c r="EA637" s="147"/>
      <c r="EB637" s="147"/>
      <c r="EC637" s="147"/>
      <c r="ED637" s="147"/>
      <c r="EP637" s="87"/>
      <c r="ER637" s="31" t="str">
        <f>'Avoided Cost Case'!ER637</f>
        <v xml:space="preserve"> - </v>
      </c>
    </row>
    <row r="638" spans="1:148" hidden="1">
      <c r="C638" s="23" t="str">
        <f>'Avoided Cost Case'!C638</f>
        <v>Hayden</v>
      </c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  <c r="BM638" s="147"/>
      <c r="BN638" s="147"/>
      <c r="BO638" s="147"/>
      <c r="BP638" s="147"/>
      <c r="BQ638" s="147"/>
      <c r="BR638" s="147"/>
      <c r="BS638" s="147"/>
      <c r="BT638" s="147"/>
      <c r="BU638" s="147"/>
      <c r="BV638" s="147"/>
      <c r="BW638" s="147"/>
      <c r="BX638" s="147"/>
      <c r="BY638" s="147"/>
      <c r="BZ638" s="147"/>
      <c r="CA638" s="147"/>
      <c r="CB638" s="147"/>
      <c r="CC638" s="147"/>
      <c r="CD638" s="147"/>
      <c r="CE638" s="147"/>
      <c r="CF638" s="147"/>
      <c r="CG638" s="147"/>
      <c r="CH638" s="147"/>
      <c r="CI638" s="147"/>
      <c r="CJ638" s="147"/>
      <c r="CK638" s="147"/>
      <c r="CL638" s="147"/>
      <c r="CM638" s="147"/>
      <c r="CN638" s="147"/>
      <c r="CO638" s="147"/>
      <c r="CP638" s="147"/>
      <c r="CQ638" s="147"/>
      <c r="CR638" s="147"/>
      <c r="CS638" s="147"/>
      <c r="CT638" s="147"/>
      <c r="CU638" s="147"/>
      <c r="CV638" s="147"/>
      <c r="CW638" s="147"/>
      <c r="CX638" s="147"/>
      <c r="CY638" s="147"/>
      <c r="CZ638" s="147"/>
      <c r="DA638" s="147"/>
      <c r="DB638" s="147"/>
      <c r="DC638" s="147"/>
      <c r="DD638" s="147"/>
      <c r="DE638" s="147"/>
      <c r="DF638" s="147"/>
      <c r="DG638" s="147"/>
      <c r="DH638" s="147"/>
      <c r="DI638" s="147"/>
      <c r="DJ638" s="147"/>
      <c r="DK638" s="147"/>
      <c r="DL638" s="147"/>
      <c r="DM638" s="147"/>
      <c r="DN638" s="147"/>
      <c r="DO638" s="147"/>
      <c r="DP638" s="147"/>
      <c r="DQ638" s="147"/>
      <c r="DR638" s="147"/>
      <c r="DS638" s="147"/>
      <c r="DT638" s="147"/>
      <c r="DU638" s="147"/>
      <c r="DV638" s="147"/>
      <c r="DW638" s="147"/>
      <c r="DX638" s="147"/>
      <c r="DY638" s="147"/>
      <c r="DZ638" s="147"/>
      <c r="EA638" s="147"/>
      <c r="EB638" s="147"/>
      <c r="EC638" s="147"/>
      <c r="ED638" s="147"/>
      <c r="EP638" s="87"/>
      <c r="ER638" s="31" t="str">
        <f>'Avoided Cost Case'!ER638</f>
        <v xml:space="preserve"> - </v>
      </c>
    </row>
    <row r="639" spans="1:148" hidden="1">
      <c r="C639" s="23" t="str">
        <f>'Avoided Cost Case'!C639</f>
        <v>Hunter</v>
      </c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7"/>
      <c r="BN639" s="147"/>
      <c r="BO639" s="147"/>
      <c r="BP639" s="147"/>
      <c r="BQ639" s="147"/>
      <c r="BR639" s="147"/>
      <c r="BS639" s="147"/>
      <c r="BT639" s="147"/>
      <c r="BU639" s="147"/>
      <c r="BV639" s="147"/>
      <c r="BW639" s="147"/>
      <c r="BX639" s="147"/>
      <c r="BY639" s="147"/>
      <c r="BZ639" s="147"/>
      <c r="CA639" s="147"/>
      <c r="CB639" s="147"/>
      <c r="CC639" s="147"/>
      <c r="CD639" s="147"/>
      <c r="CE639" s="147"/>
      <c r="CF639" s="147"/>
      <c r="CG639" s="147"/>
      <c r="CH639" s="147"/>
      <c r="CI639" s="147"/>
      <c r="CJ639" s="147"/>
      <c r="CK639" s="147"/>
      <c r="CL639" s="147"/>
      <c r="CM639" s="147"/>
      <c r="CN639" s="147"/>
      <c r="CO639" s="147"/>
      <c r="CP639" s="147"/>
      <c r="CQ639" s="147"/>
      <c r="CR639" s="147"/>
      <c r="CS639" s="147"/>
      <c r="CT639" s="147"/>
      <c r="CU639" s="147"/>
      <c r="CV639" s="147"/>
      <c r="CW639" s="147"/>
      <c r="CX639" s="147"/>
      <c r="CY639" s="147"/>
      <c r="CZ639" s="147"/>
      <c r="DA639" s="147"/>
      <c r="DB639" s="147"/>
      <c r="DC639" s="147"/>
      <c r="DD639" s="147"/>
      <c r="DE639" s="147"/>
      <c r="DF639" s="147"/>
      <c r="DG639" s="147"/>
      <c r="DH639" s="147"/>
      <c r="DI639" s="147"/>
      <c r="DJ639" s="147"/>
      <c r="DK639" s="147"/>
      <c r="DL639" s="147"/>
      <c r="DM639" s="147"/>
      <c r="DN639" s="147"/>
      <c r="DO639" s="147"/>
      <c r="DP639" s="147"/>
      <c r="DQ639" s="147"/>
      <c r="DR639" s="147"/>
      <c r="DS639" s="147"/>
      <c r="DT639" s="147"/>
      <c r="DU639" s="147"/>
      <c r="DV639" s="147"/>
      <c r="DW639" s="147"/>
      <c r="DX639" s="147"/>
      <c r="DY639" s="147"/>
      <c r="DZ639" s="147"/>
      <c r="EA639" s="147"/>
      <c r="EB639" s="147"/>
      <c r="EC639" s="147"/>
      <c r="ED639" s="147"/>
      <c r="EP639" s="87"/>
      <c r="ER639" s="31" t="str">
        <f>'Avoided Cost Case'!ER639</f>
        <v xml:space="preserve"> - </v>
      </c>
    </row>
    <row r="640" spans="1:148" hidden="1">
      <c r="C640" s="23" t="str">
        <f>'Avoided Cost Case'!C640</f>
        <v>Huntington</v>
      </c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  <c r="BM640" s="147"/>
      <c r="BN640" s="147"/>
      <c r="BO640" s="147"/>
      <c r="BP640" s="147"/>
      <c r="BQ640" s="147"/>
      <c r="BR640" s="147"/>
      <c r="BS640" s="147"/>
      <c r="BT640" s="147"/>
      <c r="BU640" s="147"/>
      <c r="BV640" s="147"/>
      <c r="BW640" s="147"/>
      <c r="BX640" s="147"/>
      <c r="BY640" s="147"/>
      <c r="BZ640" s="147"/>
      <c r="CA640" s="147"/>
      <c r="CB640" s="147"/>
      <c r="CC640" s="147"/>
      <c r="CD640" s="147"/>
      <c r="CE640" s="147"/>
      <c r="CF640" s="147"/>
      <c r="CG640" s="147"/>
      <c r="CH640" s="147"/>
      <c r="CI640" s="147"/>
      <c r="CJ640" s="147"/>
      <c r="CK640" s="147"/>
      <c r="CL640" s="147"/>
      <c r="CM640" s="147"/>
      <c r="CN640" s="147"/>
      <c r="CO640" s="147"/>
      <c r="CP640" s="147"/>
      <c r="CQ640" s="147"/>
      <c r="CR640" s="147"/>
      <c r="CS640" s="147"/>
      <c r="CT640" s="147"/>
      <c r="CU640" s="147"/>
      <c r="CV640" s="147"/>
      <c r="CW640" s="147"/>
      <c r="CX640" s="147"/>
      <c r="CY640" s="147"/>
      <c r="CZ640" s="147"/>
      <c r="DA640" s="147"/>
      <c r="DB640" s="147"/>
      <c r="DC640" s="147"/>
      <c r="DD640" s="147"/>
      <c r="DE640" s="147"/>
      <c r="DF640" s="147"/>
      <c r="DG640" s="147"/>
      <c r="DH640" s="147"/>
      <c r="DI640" s="147"/>
      <c r="DJ640" s="147"/>
      <c r="DK640" s="147"/>
      <c r="DL640" s="147"/>
      <c r="DM640" s="147"/>
      <c r="DN640" s="147"/>
      <c r="DO640" s="147"/>
      <c r="DP640" s="147"/>
      <c r="DQ640" s="147"/>
      <c r="DR640" s="147"/>
      <c r="DS640" s="147"/>
      <c r="DT640" s="147"/>
      <c r="DU640" s="147"/>
      <c r="DV640" s="147"/>
      <c r="DW640" s="147"/>
      <c r="DX640" s="147"/>
      <c r="DY640" s="147"/>
      <c r="DZ640" s="147"/>
      <c r="EA640" s="147"/>
      <c r="EB640" s="147"/>
      <c r="EC640" s="147"/>
      <c r="ED640" s="147"/>
      <c r="EP640" s="87"/>
      <c r="ER640" s="31" t="str">
        <f>'Avoided Cost Case'!ER640</f>
        <v xml:space="preserve"> - </v>
      </c>
    </row>
    <row r="641" spans="1:148" hidden="1">
      <c r="C641" s="23" t="str">
        <f>'Avoided Cost Case'!C641</f>
        <v>Jim Bridger</v>
      </c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47"/>
      <c r="BN641" s="147"/>
      <c r="BO641" s="147"/>
      <c r="BP641" s="147"/>
      <c r="BQ641" s="147"/>
      <c r="BR641" s="147"/>
      <c r="BS641" s="147"/>
      <c r="BT641" s="147"/>
      <c r="BU641" s="147"/>
      <c r="BV641" s="147"/>
      <c r="BW641" s="147"/>
      <c r="BX641" s="147"/>
      <c r="BY641" s="147"/>
      <c r="BZ641" s="147"/>
      <c r="CA641" s="147"/>
      <c r="CB641" s="147"/>
      <c r="CC641" s="147"/>
      <c r="CD641" s="147"/>
      <c r="CE641" s="147"/>
      <c r="CF641" s="147"/>
      <c r="CG641" s="147"/>
      <c r="CH641" s="147"/>
      <c r="CI641" s="147"/>
      <c r="CJ641" s="147"/>
      <c r="CK641" s="147"/>
      <c r="CL641" s="147"/>
      <c r="CM641" s="147"/>
      <c r="CN641" s="147"/>
      <c r="CO641" s="147"/>
      <c r="CP641" s="147"/>
      <c r="CQ641" s="147"/>
      <c r="CR641" s="147"/>
      <c r="CS641" s="147"/>
      <c r="CT641" s="147"/>
      <c r="CU641" s="147"/>
      <c r="CV641" s="147"/>
      <c r="CW641" s="147"/>
      <c r="CX641" s="147"/>
      <c r="CY641" s="147"/>
      <c r="CZ641" s="147"/>
      <c r="DA641" s="147"/>
      <c r="DB641" s="147"/>
      <c r="DC641" s="147"/>
      <c r="DD641" s="147"/>
      <c r="DE641" s="147"/>
      <c r="DF641" s="147"/>
      <c r="DG641" s="147"/>
      <c r="DH641" s="147"/>
      <c r="DI641" s="147"/>
      <c r="DJ641" s="147"/>
      <c r="DK641" s="147"/>
      <c r="DL641" s="147"/>
      <c r="DM641" s="147"/>
      <c r="DN641" s="147"/>
      <c r="DO641" s="147"/>
      <c r="DP641" s="147"/>
      <c r="DQ641" s="147"/>
      <c r="DR641" s="147"/>
      <c r="DS641" s="147"/>
      <c r="DT641" s="147"/>
      <c r="DU641" s="147"/>
      <c r="DV641" s="147"/>
      <c r="DW641" s="147"/>
      <c r="DX641" s="147"/>
      <c r="DY641" s="147"/>
      <c r="DZ641" s="147"/>
      <c r="EA641" s="147"/>
      <c r="EB641" s="147"/>
      <c r="EC641" s="147"/>
      <c r="ED641" s="147"/>
      <c r="EP641" s="87"/>
      <c r="ER641" s="31" t="str">
        <f>'Avoided Cost Case'!ER641</f>
        <v xml:space="preserve"> - </v>
      </c>
    </row>
    <row r="642" spans="1:148" hidden="1">
      <c r="C642" s="23" t="str">
        <f>'Avoided Cost Case'!C642</f>
        <v>Naughton</v>
      </c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47"/>
      <c r="BN642" s="147"/>
      <c r="BO642" s="147"/>
      <c r="BP642" s="147"/>
      <c r="BQ642" s="147"/>
      <c r="BR642" s="147"/>
      <c r="BS642" s="147"/>
      <c r="BT642" s="147"/>
      <c r="BU642" s="147"/>
      <c r="BV642" s="147"/>
      <c r="BW642" s="147"/>
      <c r="BX642" s="147"/>
      <c r="BY642" s="147"/>
      <c r="BZ642" s="147"/>
      <c r="CA642" s="147"/>
      <c r="CB642" s="147"/>
      <c r="CC642" s="147"/>
      <c r="CD642" s="147"/>
      <c r="CE642" s="147"/>
      <c r="CF642" s="147"/>
      <c r="CG642" s="147"/>
      <c r="CH642" s="147"/>
      <c r="CI642" s="147"/>
      <c r="CJ642" s="147"/>
      <c r="CK642" s="147"/>
      <c r="CL642" s="147"/>
      <c r="CM642" s="147"/>
      <c r="CN642" s="147"/>
      <c r="CO642" s="147"/>
      <c r="CP642" s="147"/>
      <c r="CQ642" s="147"/>
      <c r="CR642" s="147"/>
      <c r="CS642" s="147"/>
      <c r="CT642" s="147"/>
      <c r="CU642" s="147"/>
      <c r="CV642" s="147"/>
      <c r="CW642" s="147"/>
      <c r="CX642" s="147"/>
      <c r="CY642" s="147"/>
      <c r="CZ642" s="147"/>
      <c r="DA642" s="147"/>
      <c r="DB642" s="147"/>
      <c r="DC642" s="147"/>
      <c r="DD642" s="147"/>
      <c r="DE642" s="147"/>
      <c r="DF642" s="147"/>
      <c r="DG642" s="147"/>
      <c r="DH642" s="147"/>
      <c r="DI642" s="147"/>
      <c r="DJ642" s="147"/>
      <c r="DK642" s="147"/>
      <c r="DL642" s="147"/>
      <c r="DM642" s="147"/>
      <c r="DN642" s="147"/>
      <c r="DO642" s="147"/>
      <c r="DP642" s="147"/>
      <c r="DQ642" s="147"/>
      <c r="DR642" s="147"/>
      <c r="DS642" s="147"/>
      <c r="DT642" s="147"/>
      <c r="DU642" s="147"/>
      <c r="DV642" s="147"/>
      <c r="DW642" s="147"/>
      <c r="DX642" s="147"/>
      <c r="DY642" s="147"/>
      <c r="DZ642" s="147"/>
      <c r="EA642" s="147"/>
      <c r="EB642" s="147"/>
      <c r="EC642" s="147"/>
      <c r="ED642" s="147"/>
      <c r="EP642" s="87"/>
      <c r="ER642" s="31" t="str">
        <f>'Avoided Cost Case'!ER642</f>
        <v xml:space="preserve"> - </v>
      </c>
    </row>
    <row r="643" spans="1:148" hidden="1">
      <c r="C643" s="23" t="str">
        <f>'Avoided Cost Case'!C643</f>
        <v>Wyodak</v>
      </c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47"/>
      <c r="BN643" s="147"/>
      <c r="BO643" s="147"/>
      <c r="BP643" s="147"/>
      <c r="BQ643" s="147"/>
      <c r="BR643" s="147"/>
      <c r="BS643" s="147"/>
      <c r="BT643" s="147"/>
      <c r="BU643" s="147"/>
      <c r="BV643" s="147"/>
      <c r="BW643" s="147"/>
      <c r="BX643" s="147"/>
      <c r="BY643" s="147"/>
      <c r="BZ643" s="147"/>
      <c r="CA643" s="147"/>
      <c r="CB643" s="147"/>
      <c r="CC643" s="147"/>
      <c r="CD643" s="147"/>
      <c r="CE643" s="147"/>
      <c r="CF643" s="147"/>
      <c r="CG643" s="147"/>
      <c r="CH643" s="147"/>
      <c r="CI643" s="147"/>
      <c r="CJ643" s="147"/>
      <c r="CK643" s="147"/>
      <c r="CL643" s="147"/>
      <c r="CM643" s="147"/>
      <c r="CN643" s="147"/>
      <c r="CO643" s="147"/>
      <c r="CP643" s="147"/>
      <c r="CQ643" s="147"/>
      <c r="CR643" s="147"/>
      <c r="CS643" s="147"/>
      <c r="CT643" s="147"/>
      <c r="CU643" s="147"/>
      <c r="CV643" s="147"/>
      <c r="CW643" s="147"/>
      <c r="CX643" s="147"/>
      <c r="CY643" s="147"/>
      <c r="CZ643" s="147"/>
      <c r="DA643" s="147"/>
      <c r="DB643" s="147"/>
      <c r="DC643" s="147"/>
      <c r="DD643" s="147"/>
      <c r="DE643" s="147"/>
      <c r="DF643" s="147"/>
      <c r="DG643" s="147"/>
      <c r="DH643" s="147"/>
      <c r="DI643" s="147"/>
      <c r="DJ643" s="147"/>
      <c r="DK643" s="147"/>
      <c r="DL643" s="147"/>
      <c r="DM643" s="147"/>
      <c r="DN643" s="147"/>
      <c r="DO643" s="147"/>
      <c r="DP643" s="147"/>
      <c r="DQ643" s="147"/>
      <c r="DR643" s="147"/>
      <c r="DS643" s="147"/>
      <c r="DT643" s="147"/>
      <c r="DU643" s="147"/>
      <c r="DV643" s="147"/>
      <c r="DW643" s="147"/>
      <c r="DX643" s="147"/>
      <c r="DY643" s="147"/>
      <c r="DZ643" s="147"/>
      <c r="EA643" s="147"/>
      <c r="EB643" s="147"/>
      <c r="EC643" s="147"/>
      <c r="ED643" s="147"/>
      <c r="EP643" s="87"/>
      <c r="ER643" s="31" t="str">
        <f>'Avoided Cost Case'!ER643</f>
        <v xml:space="preserve"> - </v>
      </c>
    </row>
    <row r="644" spans="1:148" hidden="1"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47"/>
      <c r="BN644" s="147"/>
      <c r="BO644" s="147"/>
      <c r="BP644" s="147"/>
      <c r="BQ644" s="147"/>
      <c r="BR644" s="147"/>
      <c r="BS644" s="147"/>
      <c r="BT644" s="147"/>
      <c r="BU644" s="147"/>
      <c r="BV644" s="147"/>
      <c r="BW644" s="147"/>
      <c r="BX644" s="147"/>
      <c r="BY644" s="147"/>
      <c r="BZ644" s="147"/>
      <c r="CA644" s="147"/>
      <c r="CB644" s="147"/>
      <c r="CC644" s="147"/>
      <c r="CD644" s="147"/>
      <c r="CE644" s="147"/>
      <c r="CF644" s="147"/>
      <c r="CG644" s="147"/>
      <c r="CH644" s="147"/>
      <c r="CI644" s="147"/>
      <c r="CJ644" s="147"/>
      <c r="CK644" s="147"/>
      <c r="CL644" s="147"/>
      <c r="CM644" s="147"/>
      <c r="CN644" s="147"/>
      <c r="CO644" s="147"/>
      <c r="CP644" s="147"/>
      <c r="CQ644" s="147"/>
      <c r="CR644" s="147"/>
      <c r="CS644" s="147"/>
      <c r="CT644" s="147"/>
      <c r="CU644" s="147"/>
      <c r="CV644" s="147"/>
      <c r="CW644" s="147"/>
      <c r="CX644" s="147"/>
      <c r="CY644" s="147"/>
      <c r="CZ644" s="147"/>
      <c r="DA644" s="147"/>
      <c r="DB644" s="147"/>
      <c r="DC644" s="147"/>
      <c r="DD644" s="147"/>
      <c r="DE644" s="147"/>
      <c r="DF644" s="147"/>
      <c r="DG644" s="147"/>
      <c r="DH644" s="147"/>
      <c r="DI644" s="147"/>
      <c r="DJ644" s="147"/>
      <c r="DK644" s="147"/>
      <c r="DL644" s="147"/>
      <c r="DM644" s="147"/>
      <c r="DN644" s="147"/>
      <c r="DO644" s="147"/>
      <c r="DP644" s="147"/>
      <c r="DQ644" s="147"/>
      <c r="DR644" s="147"/>
      <c r="DS644" s="147"/>
      <c r="DT644" s="147"/>
      <c r="DU644" s="147"/>
      <c r="DV644" s="147"/>
      <c r="DW644" s="147"/>
      <c r="DX644" s="147"/>
      <c r="DY644" s="147"/>
      <c r="DZ644" s="147"/>
      <c r="EA644" s="147"/>
      <c r="EB644" s="147"/>
      <c r="EC644" s="147"/>
      <c r="ED644" s="147"/>
      <c r="EP644" s="87"/>
      <c r="ER644" s="9"/>
    </row>
    <row r="645" spans="1:148" hidden="1">
      <c r="C645" s="23" t="str">
        <f>'Avoided Cost Case'!C645</f>
        <v>Chehalis</v>
      </c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47"/>
      <c r="BN645" s="147"/>
      <c r="BO645" s="147"/>
      <c r="BP645" s="147"/>
      <c r="BQ645" s="147"/>
      <c r="BR645" s="147"/>
      <c r="BS645" s="147"/>
      <c r="BT645" s="147"/>
      <c r="BU645" s="147"/>
      <c r="BV645" s="147"/>
      <c r="BW645" s="147"/>
      <c r="BX645" s="147"/>
      <c r="BY645" s="147"/>
      <c r="BZ645" s="147"/>
      <c r="CA645" s="147"/>
      <c r="CB645" s="147"/>
      <c r="CC645" s="147"/>
      <c r="CD645" s="147"/>
      <c r="CE645" s="147"/>
      <c r="CF645" s="147"/>
      <c r="CG645" s="147"/>
      <c r="CH645" s="147"/>
      <c r="CI645" s="147"/>
      <c r="CJ645" s="147"/>
      <c r="CK645" s="147"/>
      <c r="CL645" s="147"/>
      <c r="CM645" s="147"/>
      <c r="CN645" s="147"/>
      <c r="CO645" s="147"/>
      <c r="CP645" s="147"/>
      <c r="CQ645" s="147"/>
      <c r="CR645" s="147"/>
      <c r="CS645" s="147"/>
      <c r="CT645" s="147"/>
      <c r="CU645" s="147"/>
      <c r="CV645" s="147"/>
      <c r="CW645" s="147"/>
      <c r="CX645" s="147"/>
      <c r="CY645" s="147"/>
      <c r="CZ645" s="147"/>
      <c r="DA645" s="147"/>
      <c r="DB645" s="147"/>
      <c r="DC645" s="147"/>
      <c r="DD645" s="147"/>
      <c r="DE645" s="147"/>
      <c r="DF645" s="147"/>
      <c r="DG645" s="147"/>
      <c r="DH645" s="147"/>
      <c r="DI645" s="147"/>
      <c r="DJ645" s="147"/>
      <c r="DK645" s="147"/>
      <c r="DL645" s="147"/>
      <c r="DM645" s="147"/>
      <c r="DN645" s="147"/>
      <c r="DO645" s="147"/>
      <c r="DP645" s="147"/>
      <c r="DQ645" s="147"/>
      <c r="DR645" s="147"/>
      <c r="DS645" s="147"/>
      <c r="DT645" s="147"/>
      <c r="DU645" s="147"/>
      <c r="DV645" s="147"/>
      <c r="DW645" s="147"/>
      <c r="DX645" s="147"/>
      <c r="DY645" s="147"/>
      <c r="DZ645" s="147"/>
      <c r="EA645" s="147"/>
      <c r="EB645" s="147"/>
      <c r="EC645" s="147"/>
      <c r="ED645" s="147"/>
      <c r="EP645" s="87"/>
      <c r="ER645" s="31" t="str">
        <f>'Avoided Cost Case'!ER645</f>
        <v xml:space="preserve"> - </v>
      </c>
    </row>
    <row r="646" spans="1:148" hidden="1">
      <c r="C646" s="23" t="str">
        <f>'Avoided Cost Case'!C646</f>
        <v>Cholla - Gas</v>
      </c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  <c r="BM646" s="147"/>
      <c r="BN646" s="147"/>
      <c r="BO646" s="147"/>
      <c r="BP646" s="147"/>
      <c r="BQ646" s="147"/>
      <c r="BR646" s="147"/>
      <c r="BS646" s="147"/>
      <c r="BT646" s="147"/>
      <c r="BU646" s="147"/>
      <c r="BV646" s="147"/>
      <c r="BW646" s="147"/>
      <c r="BX646" s="147"/>
      <c r="BY646" s="147"/>
      <c r="BZ646" s="147"/>
      <c r="CA646" s="147"/>
      <c r="CB646" s="147"/>
      <c r="CC646" s="147"/>
      <c r="CD646" s="147"/>
      <c r="CE646" s="147"/>
      <c r="CF646" s="147"/>
      <c r="CG646" s="147"/>
      <c r="CH646" s="147"/>
      <c r="CI646" s="147"/>
      <c r="CJ646" s="147"/>
      <c r="CK646" s="147"/>
      <c r="CL646" s="147"/>
      <c r="CM646" s="147"/>
      <c r="CN646" s="147"/>
      <c r="CO646" s="147"/>
      <c r="CP646" s="147"/>
      <c r="CQ646" s="147"/>
      <c r="CR646" s="147"/>
      <c r="CS646" s="147"/>
      <c r="CT646" s="147"/>
      <c r="CU646" s="147"/>
      <c r="CV646" s="147"/>
      <c r="CW646" s="147"/>
      <c r="CX646" s="147"/>
      <c r="CY646" s="147"/>
      <c r="CZ646" s="147"/>
      <c r="DA646" s="147"/>
      <c r="DB646" s="147"/>
      <c r="DC646" s="147"/>
      <c r="DD646" s="147"/>
      <c r="DE646" s="147"/>
      <c r="DF646" s="147"/>
      <c r="DG646" s="147"/>
      <c r="DH646" s="147"/>
      <c r="DI646" s="147"/>
      <c r="DJ646" s="147"/>
      <c r="DK646" s="147"/>
      <c r="DL646" s="147"/>
      <c r="DM646" s="147"/>
      <c r="DN646" s="147"/>
      <c r="DO646" s="147"/>
      <c r="DP646" s="147"/>
      <c r="DQ646" s="147"/>
      <c r="DR646" s="147"/>
      <c r="DS646" s="147"/>
      <c r="DT646" s="147"/>
      <c r="DU646" s="147"/>
      <c r="DV646" s="147"/>
      <c r="DW646" s="147"/>
      <c r="DX646" s="147"/>
      <c r="DY646" s="147"/>
      <c r="DZ646" s="147"/>
      <c r="EA646" s="147"/>
      <c r="EB646" s="147"/>
      <c r="EC646" s="147"/>
      <c r="ED646" s="147"/>
      <c r="EP646" s="87"/>
      <c r="ER646" s="31" t="str">
        <f>'Avoided Cost Case'!ER646</f>
        <v xml:space="preserve"> - </v>
      </c>
    </row>
    <row r="647" spans="1:148" hidden="1">
      <c r="C647" s="23" t="str">
        <f>'Avoided Cost Case'!C647</f>
        <v>Currant Creek</v>
      </c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47"/>
      <c r="BN647" s="147"/>
      <c r="BO647" s="147"/>
      <c r="BP647" s="147"/>
      <c r="BQ647" s="147"/>
      <c r="BR647" s="147"/>
      <c r="BS647" s="147"/>
      <c r="BT647" s="147"/>
      <c r="BU647" s="147"/>
      <c r="BV647" s="147"/>
      <c r="BW647" s="147"/>
      <c r="BX647" s="147"/>
      <c r="BY647" s="147"/>
      <c r="BZ647" s="147"/>
      <c r="CA647" s="147"/>
      <c r="CB647" s="147"/>
      <c r="CC647" s="147"/>
      <c r="CD647" s="147"/>
      <c r="CE647" s="147"/>
      <c r="CF647" s="147"/>
      <c r="CG647" s="147"/>
      <c r="CH647" s="147"/>
      <c r="CI647" s="147"/>
      <c r="CJ647" s="147"/>
      <c r="CK647" s="147"/>
      <c r="CL647" s="147"/>
      <c r="CM647" s="147"/>
      <c r="CN647" s="147"/>
      <c r="CO647" s="147"/>
      <c r="CP647" s="147"/>
      <c r="CQ647" s="147"/>
      <c r="CR647" s="147"/>
      <c r="CS647" s="147"/>
      <c r="CT647" s="147"/>
      <c r="CU647" s="147"/>
      <c r="CV647" s="147"/>
      <c r="CW647" s="147"/>
      <c r="CX647" s="147"/>
      <c r="CY647" s="147"/>
      <c r="CZ647" s="147"/>
      <c r="DA647" s="147"/>
      <c r="DB647" s="147"/>
      <c r="DC647" s="147"/>
      <c r="DD647" s="147"/>
      <c r="DE647" s="147"/>
      <c r="DF647" s="147"/>
      <c r="DG647" s="147"/>
      <c r="DH647" s="147"/>
      <c r="DI647" s="147"/>
      <c r="DJ647" s="147"/>
      <c r="DK647" s="147"/>
      <c r="DL647" s="147"/>
      <c r="DM647" s="147"/>
      <c r="DN647" s="147"/>
      <c r="DO647" s="147"/>
      <c r="DP647" s="147"/>
      <c r="DQ647" s="147"/>
      <c r="DR647" s="147"/>
      <c r="DS647" s="147"/>
      <c r="DT647" s="147"/>
      <c r="DU647" s="147"/>
      <c r="DV647" s="147"/>
      <c r="DW647" s="147"/>
      <c r="DX647" s="147"/>
      <c r="DY647" s="147"/>
      <c r="DZ647" s="147"/>
      <c r="EA647" s="147"/>
      <c r="EB647" s="147"/>
      <c r="EC647" s="147"/>
      <c r="ED647" s="147"/>
      <c r="EP647" s="87"/>
      <c r="ER647" s="31" t="str">
        <f>'Avoided Cost Case'!ER647</f>
        <v xml:space="preserve"> - </v>
      </c>
    </row>
    <row r="648" spans="1:148" hidden="1">
      <c r="C648" s="23" t="str">
        <f>'Avoided Cost Case'!C648</f>
        <v>Gadsby</v>
      </c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7"/>
      <c r="BL648" s="147"/>
      <c r="BM648" s="147"/>
      <c r="BN648" s="147"/>
      <c r="BO648" s="147"/>
      <c r="BP648" s="147"/>
      <c r="BQ648" s="147"/>
      <c r="BR648" s="147"/>
      <c r="BS648" s="147"/>
      <c r="BT648" s="147"/>
      <c r="BU648" s="147"/>
      <c r="BV648" s="147"/>
      <c r="BW648" s="147"/>
      <c r="BX648" s="147"/>
      <c r="BY648" s="147"/>
      <c r="BZ648" s="147"/>
      <c r="CA648" s="147"/>
      <c r="CB648" s="147"/>
      <c r="CC648" s="147"/>
      <c r="CD648" s="147"/>
      <c r="CE648" s="147"/>
      <c r="CF648" s="147"/>
      <c r="CG648" s="147"/>
      <c r="CH648" s="147"/>
      <c r="CI648" s="147"/>
      <c r="CJ648" s="147"/>
      <c r="CK648" s="147"/>
      <c r="CL648" s="147"/>
      <c r="CM648" s="147"/>
      <c r="CN648" s="147"/>
      <c r="CO648" s="147"/>
      <c r="CP648" s="147"/>
      <c r="CQ648" s="147"/>
      <c r="CR648" s="147"/>
      <c r="CS648" s="147"/>
      <c r="CT648" s="147"/>
      <c r="CU648" s="147"/>
      <c r="CV648" s="147"/>
      <c r="CW648" s="147"/>
      <c r="CX648" s="147"/>
      <c r="CY648" s="147"/>
      <c r="CZ648" s="147"/>
      <c r="DA648" s="147"/>
      <c r="DB648" s="147"/>
      <c r="DC648" s="147"/>
      <c r="DD648" s="147"/>
      <c r="DE648" s="147"/>
      <c r="DF648" s="147"/>
      <c r="DG648" s="147"/>
      <c r="DH648" s="147"/>
      <c r="DI648" s="147"/>
      <c r="DJ648" s="147"/>
      <c r="DK648" s="147"/>
      <c r="DL648" s="147"/>
      <c r="DM648" s="147"/>
      <c r="DN648" s="147"/>
      <c r="DO648" s="147"/>
      <c r="DP648" s="147"/>
      <c r="DQ648" s="147"/>
      <c r="DR648" s="147"/>
      <c r="DS648" s="147"/>
      <c r="DT648" s="147"/>
      <c r="DU648" s="147"/>
      <c r="DV648" s="147"/>
      <c r="DW648" s="147"/>
      <c r="DX648" s="147"/>
      <c r="DY648" s="147"/>
      <c r="DZ648" s="147"/>
      <c r="EA648" s="147"/>
      <c r="EB648" s="147"/>
      <c r="EC648" s="147"/>
      <c r="ED648" s="147"/>
      <c r="EP648" s="87"/>
      <c r="ER648" s="31" t="str">
        <f>'Avoided Cost Case'!ER648</f>
        <v xml:space="preserve"> - </v>
      </c>
    </row>
    <row r="649" spans="1:148" hidden="1">
      <c r="C649" s="23" t="str">
        <f>'Avoided Cost Case'!C649</f>
        <v>Gadsby CT</v>
      </c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47"/>
      <c r="BN649" s="147"/>
      <c r="BO649" s="147"/>
      <c r="BP649" s="147"/>
      <c r="BQ649" s="147"/>
      <c r="BR649" s="147"/>
      <c r="BS649" s="147"/>
      <c r="BT649" s="147"/>
      <c r="BU649" s="147"/>
      <c r="BV649" s="147"/>
      <c r="BW649" s="147"/>
      <c r="BX649" s="147"/>
      <c r="BY649" s="147"/>
      <c r="BZ649" s="147"/>
      <c r="CA649" s="147"/>
      <c r="CB649" s="147"/>
      <c r="CC649" s="147"/>
      <c r="CD649" s="147"/>
      <c r="CE649" s="147"/>
      <c r="CF649" s="147"/>
      <c r="CG649" s="147"/>
      <c r="CH649" s="147"/>
      <c r="CI649" s="147"/>
      <c r="CJ649" s="147"/>
      <c r="CK649" s="147"/>
      <c r="CL649" s="147"/>
      <c r="CM649" s="147"/>
      <c r="CN649" s="147"/>
      <c r="CO649" s="147"/>
      <c r="CP649" s="147"/>
      <c r="CQ649" s="147"/>
      <c r="CR649" s="147"/>
      <c r="CS649" s="147"/>
      <c r="CT649" s="147"/>
      <c r="CU649" s="147"/>
      <c r="CV649" s="147"/>
      <c r="CW649" s="147"/>
      <c r="CX649" s="147"/>
      <c r="CY649" s="147"/>
      <c r="CZ649" s="147"/>
      <c r="DA649" s="147"/>
      <c r="DB649" s="147"/>
      <c r="DC649" s="147"/>
      <c r="DD649" s="147"/>
      <c r="DE649" s="147"/>
      <c r="DF649" s="147"/>
      <c r="DG649" s="147"/>
      <c r="DH649" s="147"/>
      <c r="DI649" s="147"/>
      <c r="DJ649" s="147"/>
      <c r="DK649" s="147"/>
      <c r="DL649" s="147"/>
      <c r="DM649" s="147"/>
      <c r="DN649" s="147"/>
      <c r="DO649" s="147"/>
      <c r="DP649" s="147"/>
      <c r="DQ649" s="147"/>
      <c r="DR649" s="147"/>
      <c r="DS649" s="147"/>
      <c r="DT649" s="147"/>
      <c r="DU649" s="147"/>
      <c r="DV649" s="147"/>
      <c r="DW649" s="147"/>
      <c r="DX649" s="147"/>
      <c r="DY649" s="147"/>
      <c r="DZ649" s="147"/>
      <c r="EA649" s="147"/>
      <c r="EB649" s="147"/>
      <c r="EC649" s="147"/>
      <c r="ED649" s="147"/>
      <c r="EP649" s="87"/>
      <c r="ER649" s="31" t="str">
        <f>'Avoided Cost Case'!ER649</f>
        <v xml:space="preserve"> - </v>
      </c>
    </row>
    <row r="650" spans="1:148" hidden="1">
      <c r="C650" s="23" t="str">
        <f>'Avoided Cost Case'!C650</f>
        <v>Hermiston</v>
      </c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7"/>
      <c r="BL650" s="147"/>
      <c r="BM650" s="147"/>
      <c r="BN650" s="147"/>
      <c r="BO650" s="147"/>
      <c r="BP650" s="147"/>
      <c r="BQ650" s="147"/>
      <c r="BR650" s="147"/>
      <c r="BS650" s="147"/>
      <c r="BT650" s="147"/>
      <c r="BU650" s="147"/>
      <c r="BV650" s="147"/>
      <c r="BW650" s="147"/>
      <c r="BX650" s="147"/>
      <c r="BY650" s="147"/>
      <c r="BZ650" s="147"/>
      <c r="CA650" s="147"/>
      <c r="CB650" s="147"/>
      <c r="CC650" s="147"/>
      <c r="CD650" s="147"/>
      <c r="CE650" s="147"/>
      <c r="CF650" s="147"/>
      <c r="CG650" s="147"/>
      <c r="CH650" s="147"/>
      <c r="CI650" s="147"/>
      <c r="CJ650" s="147"/>
      <c r="CK650" s="147"/>
      <c r="CL650" s="147"/>
      <c r="CM650" s="147"/>
      <c r="CN650" s="147"/>
      <c r="CO650" s="147"/>
      <c r="CP650" s="147"/>
      <c r="CQ650" s="147"/>
      <c r="CR650" s="147"/>
      <c r="CS650" s="147"/>
      <c r="CT650" s="147"/>
      <c r="CU650" s="147"/>
      <c r="CV650" s="147"/>
      <c r="CW650" s="147"/>
      <c r="CX650" s="147"/>
      <c r="CY650" s="147"/>
      <c r="CZ650" s="147"/>
      <c r="DA650" s="147"/>
      <c r="DB650" s="147"/>
      <c r="DC650" s="147"/>
      <c r="DD650" s="147"/>
      <c r="DE650" s="147"/>
      <c r="DF650" s="147"/>
      <c r="DG650" s="147"/>
      <c r="DH650" s="147"/>
      <c r="DI650" s="147"/>
      <c r="DJ650" s="147"/>
      <c r="DK650" s="147"/>
      <c r="DL650" s="147"/>
      <c r="DM650" s="147"/>
      <c r="DN650" s="147"/>
      <c r="DO650" s="147"/>
      <c r="DP650" s="147"/>
      <c r="DQ650" s="147"/>
      <c r="DR650" s="147"/>
      <c r="DS650" s="147"/>
      <c r="DT650" s="147"/>
      <c r="DU650" s="147"/>
      <c r="DV650" s="147"/>
      <c r="DW650" s="147"/>
      <c r="DX650" s="147"/>
      <c r="DY650" s="147"/>
      <c r="DZ650" s="147"/>
      <c r="EA650" s="147"/>
      <c r="EB650" s="147"/>
      <c r="EC650" s="147"/>
      <c r="ED650" s="147"/>
      <c r="EP650" s="87"/>
      <c r="ER650" s="31" t="str">
        <f>'Avoided Cost Case'!ER650</f>
        <v xml:space="preserve"> - </v>
      </c>
    </row>
    <row r="651" spans="1:148" hidden="1">
      <c r="C651" s="23" t="str">
        <f>'Avoided Cost Case'!C651</f>
        <v>Lake Side 1</v>
      </c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  <c r="BM651" s="147"/>
      <c r="BN651" s="147"/>
      <c r="BO651" s="147"/>
      <c r="BP651" s="147"/>
      <c r="BQ651" s="147"/>
      <c r="BR651" s="147"/>
      <c r="BS651" s="147"/>
      <c r="BT651" s="147"/>
      <c r="BU651" s="147"/>
      <c r="BV651" s="147"/>
      <c r="BW651" s="147"/>
      <c r="BX651" s="147"/>
      <c r="BY651" s="147"/>
      <c r="BZ651" s="147"/>
      <c r="CA651" s="147"/>
      <c r="CB651" s="147"/>
      <c r="CC651" s="147"/>
      <c r="CD651" s="147"/>
      <c r="CE651" s="147"/>
      <c r="CF651" s="147"/>
      <c r="CG651" s="147"/>
      <c r="CH651" s="147"/>
      <c r="CI651" s="147"/>
      <c r="CJ651" s="147"/>
      <c r="CK651" s="147"/>
      <c r="CL651" s="147"/>
      <c r="CM651" s="147"/>
      <c r="CN651" s="147"/>
      <c r="CO651" s="147"/>
      <c r="CP651" s="147"/>
      <c r="CQ651" s="147"/>
      <c r="CR651" s="147"/>
      <c r="CS651" s="147"/>
      <c r="CT651" s="147"/>
      <c r="CU651" s="147"/>
      <c r="CV651" s="147"/>
      <c r="CW651" s="147"/>
      <c r="CX651" s="147"/>
      <c r="CY651" s="147"/>
      <c r="CZ651" s="147"/>
      <c r="DA651" s="147"/>
      <c r="DB651" s="147"/>
      <c r="DC651" s="147"/>
      <c r="DD651" s="147"/>
      <c r="DE651" s="147"/>
      <c r="DF651" s="147"/>
      <c r="DG651" s="147"/>
      <c r="DH651" s="147"/>
      <c r="DI651" s="147"/>
      <c r="DJ651" s="147"/>
      <c r="DK651" s="147"/>
      <c r="DL651" s="147"/>
      <c r="DM651" s="147"/>
      <c r="DN651" s="147"/>
      <c r="DO651" s="147"/>
      <c r="DP651" s="147"/>
      <c r="DQ651" s="147"/>
      <c r="DR651" s="147"/>
      <c r="DS651" s="147"/>
      <c r="DT651" s="147"/>
      <c r="DU651" s="147"/>
      <c r="DV651" s="147"/>
      <c r="DW651" s="147"/>
      <c r="DX651" s="147"/>
      <c r="DY651" s="147"/>
      <c r="DZ651" s="147"/>
      <c r="EA651" s="147"/>
      <c r="EB651" s="147"/>
      <c r="EC651" s="147"/>
      <c r="ED651" s="147"/>
      <c r="EP651" s="87"/>
      <c r="ER651" s="31" t="str">
        <f>'Avoided Cost Case'!ER651</f>
        <v xml:space="preserve"> - </v>
      </c>
    </row>
    <row r="652" spans="1:148" hidden="1">
      <c r="C652" s="23" t="str">
        <f>'Avoided Cost Case'!C652</f>
        <v>Lake Side 2</v>
      </c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7"/>
      <c r="BL652" s="147"/>
      <c r="BM652" s="147"/>
      <c r="BN652" s="147"/>
      <c r="BO652" s="147"/>
      <c r="BP652" s="147"/>
      <c r="BQ652" s="147"/>
      <c r="BR652" s="147"/>
      <c r="BS652" s="147"/>
      <c r="BT652" s="147"/>
      <c r="BU652" s="147"/>
      <c r="BV652" s="147"/>
      <c r="BW652" s="147"/>
      <c r="BX652" s="147"/>
      <c r="BY652" s="147"/>
      <c r="BZ652" s="147"/>
      <c r="CA652" s="147"/>
      <c r="CB652" s="147"/>
      <c r="CC652" s="147"/>
      <c r="CD652" s="147"/>
      <c r="CE652" s="147"/>
      <c r="CF652" s="147"/>
      <c r="CG652" s="147"/>
      <c r="CH652" s="147"/>
      <c r="CI652" s="147"/>
      <c r="CJ652" s="147"/>
      <c r="CK652" s="147"/>
      <c r="CL652" s="147"/>
      <c r="CM652" s="147"/>
      <c r="CN652" s="147"/>
      <c r="CO652" s="147"/>
      <c r="CP652" s="147"/>
      <c r="CQ652" s="147"/>
      <c r="CR652" s="147"/>
      <c r="CS652" s="147"/>
      <c r="CT652" s="147"/>
      <c r="CU652" s="147"/>
      <c r="CV652" s="147"/>
      <c r="CW652" s="147"/>
      <c r="CX652" s="147"/>
      <c r="CY652" s="147"/>
      <c r="CZ652" s="147"/>
      <c r="DA652" s="147"/>
      <c r="DB652" s="147"/>
      <c r="DC652" s="147"/>
      <c r="DD652" s="147"/>
      <c r="DE652" s="147"/>
      <c r="DF652" s="147"/>
      <c r="DG652" s="147"/>
      <c r="DH652" s="147"/>
      <c r="DI652" s="147"/>
      <c r="DJ652" s="147"/>
      <c r="DK652" s="147"/>
      <c r="DL652" s="147"/>
      <c r="DM652" s="147"/>
      <c r="DN652" s="147"/>
      <c r="DO652" s="147"/>
      <c r="DP652" s="147"/>
      <c r="DQ652" s="147"/>
      <c r="DR652" s="147"/>
      <c r="DS652" s="147"/>
      <c r="DT652" s="147"/>
      <c r="DU652" s="147"/>
      <c r="DV652" s="147"/>
      <c r="DW652" s="147"/>
      <c r="DX652" s="147"/>
      <c r="DY652" s="147"/>
      <c r="DZ652" s="147"/>
      <c r="EA652" s="147"/>
      <c r="EB652" s="147"/>
      <c r="EC652" s="147"/>
      <c r="ED652" s="147"/>
      <c r="EP652" s="87"/>
      <c r="ER652" s="31" t="str">
        <f>'Avoided Cost Case'!ER652</f>
        <v xml:space="preserve"> - </v>
      </c>
    </row>
    <row r="653" spans="1:148" hidden="1">
      <c r="C653" s="23" t="str">
        <f>'Avoided Cost Case'!C653</f>
        <v>Naughton - Gas</v>
      </c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  <c r="BM653" s="147"/>
      <c r="BN653" s="147"/>
      <c r="BO653" s="147"/>
      <c r="BP653" s="147"/>
      <c r="BQ653" s="147"/>
      <c r="BR653" s="147"/>
      <c r="BS653" s="147"/>
      <c r="BT653" s="147"/>
      <c r="BU653" s="147"/>
      <c r="BV653" s="147"/>
      <c r="BW653" s="147"/>
      <c r="BX653" s="147"/>
      <c r="BY653" s="147"/>
      <c r="BZ653" s="147"/>
      <c r="CA653" s="147"/>
      <c r="CB653" s="147"/>
      <c r="CC653" s="147"/>
      <c r="CD653" s="147"/>
      <c r="CE653" s="147"/>
      <c r="CF653" s="147"/>
      <c r="CG653" s="147"/>
      <c r="CH653" s="147"/>
      <c r="CI653" s="147"/>
      <c r="CJ653" s="147"/>
      <c r="CK653" s="147"/>
      <c r="CL653" s="147"/>
      <c r="CM653" s="147"/>
      <c r="CN653" s="147"/>
      <c r="CO653" s="147"/>
      <c r="CP653" s="147"/>
      <c r="CQ653" s="147"/>
      <c r="CR653" s="147"/>
      <c r="CS653" s="147"/>
      <c r="CT653" s="147"/>
      <c r="CU653" s="147"/>
      <c r="CV653" s="147"/>
      <c r="CW653" s="147"/>
      <c r="CX653" s="147"/>
      <c r="CY653" s="147"/>
      <c r="CZ653" s="147"/>
      <c r="DA653" s="147"/>
      <c r="DB653" s="147"/>
      <c r="DC653" s="147"/>
      <c r="DD653" s="147"/>
      <c r="DE653" s="147"/>
      <c r="DF653" s="147"/>
      <c r="DG653" s="147"/>
      <c r="DH653" s="147"/>
      <c r="DI653" s="147"/>
      <c r="DJ653" s="147"/>
      <c r="DK653" s="147"/>
      <c r="DL653" s="147"/>
      <c r="DM653" s="147"/>
      <c r="DN653" s="147"/>
      <c r="DO653" s="147"/>
      <c r="DP653" s="147"/>
      <c r="DQ653" s="147"/>
      <c r="DR653" s="147"/>
      <c r="DS653" s="147"/>
      <c r="DT653" s="147"/>
      <c r="DU653" s="147"/>
      <c r="DV653" s="147"/>
      <c r="DW653" s="147"/>
      <c r="DX653" s="147"/>
      <c r="DY653" s="147"/>
      <c r="DZ653" s="147"/>
      <c r="EA653" s="147"/>
      <c r="EB653" s="147"/>
      <c r="EC653" s="147"/>
      <c r="ED653" s="147"/>
      <c r="EP653" s="87"/>
      <c r="ER653" s="31"/>
    </row>
    <row r="654" spans="1:148" hidden="1"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7"/>
      <c r="BL654" s="147"/>
      <c r="BM654" s="147"/>
      <c r="BN654" s="147"/>
      <c r="BO654" s="147"/>
      <c r="BP654" s="147"/>
      <c r="BQ654" s="147"/>
      <c r="BR654" s="147"/>
      <c r="BS654" s="147"/>
      <c r="BT654" s="147"/>
      <c r="BU654" s="147"/>
      <c r="BV654" s="147"/>
      <c r="BW654" s="147"/>
      <c r="BX654" s="147"/>
      <c r="BY654" s="147"/>
      <c r="BZ654" s="147"/>
      <c r="CA654" s="147"/>
      <c r="CB654" s="147"/>
      <c r="CC654" s="147"/>
      <c r="CD654" s="147"/>
      <c r="CE654" s="147"/>
      <c r="CF654" s="147"/>
      <c r="CG654" s="147"/>
      <c r="CH654" s="147"/>
      <c r="CI654" s="147"/>
      <c r="CJ654" s="147"/>
      <c r="CK654" s="147"/>
      <c r="CL654" s="147"/>
      <c r="CM654" s="147"/>
      <c r="CN654" s="147"/>
      <c r="CO654" s="147"/>
      <c r="CP654" s="147"/>
      <c r="CQ654" s="147"/>
      <c r="CR654" s="147"/>
      <c r="CS654" s="147"/>
      <c r="CT654" s="147"/>
      <c r="CU654" s="147"/>
      <c r="CV654" s="147"/>
      <c r="CW654" s="147"/>
      <c r="CX654" s="147"/>
      <c r="CY654" s="147"/>
      <c r="CZ654" s="147"/>
      <c r="DA654" s="147"/>
      <c r="DB654" s="147"/>
      <c r="DC654" s="147"/>
      <c r="DD654" s="147"/>
      <c r="DE654" s="147"/>
      <c r="DF654" s="147"/>
      <c r="DG654" s="147"/>
      <c r="DH654" s="147"/>
      <c r="DI654" s="147"/>
      <c r="DJ654" s="147"/>
      <c r="DK654" s="147"/>
      <c r="DL654" s="147"/>
      <c r="DM654" s="147"/>
      <c r="DN654" s="147"/>
      <c r="DO654" s="147"/>
      <c r="DP654" s="147"/>
      <c r="DQ654" s="147"/>
      <c r="DR654" s="147"/>
      <c r="DS654" s="147"/>
      <c r="DT654" s="147"/>
      <c r="DU654" s="147"/>
      <c r="DV654" s="147"/>
      <c r="DW654" s="147"/>
      <c r="DX654" s="147"/>
      <c r="DY654" s="147"/>
      <c r="DZ654" s="147"/>
      <c r="EA654" s="147"/>
      <c r="EB654" s="147"/>
      <c r="EC654" s="147"/>
      <c r="ED654" s="147"/>
      <c r="EP654" s="87"/>
      <c r="ER654" s="31"/>
    </row>
    <row r="655" spans="1:148" s="22" customFormat="1" hidden="1">
      <c r="A655" s="3"/>
      <c r="B655" s="23"/>
      <c r="C655" s="23" t="str">
        <f>'Avoided Cost Case'!C655</f>
        <v>IRP15 - 423 MW CCCT - Wyo NE</v>
      </c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  <c r="BM655" s="147"/>
      <c r="BN655" s="147"/>
      <c r="BO655" s="147"/>
      <c r="BP655" s="147"/>
      <c r="BQ655" s="147"/>
      <c r="BR655" s="147"/>
      <c r="BS655" s="147"/>
      <c r="BT655" s="147"/>
      <c r="BU655" s="147"/>
      <c r="BV655" s="147"/>
      <c r="BW655" s="147"/>
      <c r="BX655" s="147"/>
      <c r="BY655" s="147"/>
      <c r="BZ655" s="147"/>
      <c r="CA655" s="147"/>
      <c r="CB655" s="147"/>
      <c r="CC655" s="147"/>
      <c r="CD655" s="147"/>
      <c r="CE655" s="147"/>
      <c r="CF655" s="147"/>
      <c r="CG655" s="147"/>
      <c r="CH655" s="147"/>
      <c r="CI655" s="147"/>
      <c r="CJ655" s="147"/>
      <c r="CK655" s="147"/>
      <c r="CL655" s="147"/>
      <c r="CM655" s="147"/>
      <c r="CN655" s="147"/>
      <c r="CO655" s="147"/>
      <c r="CP655" s="147"/>
      <c r="CQ655" s="147"/>
      <c r="CR655" s="147"/>
      <c r="CS655" s="147"/>
      <c r="CT655" s="147"/>
      <c r="CU655" s="147"/>
      <c r="CV655" s="147"/>
      <c r="CW655" s="147"/>
      <c r="CX655" s="147"/>
      <c r="CY655" s="147"/>
      <c r="CZ655" s="147"/>
      <c r="DA655" s="147"/>
      <c r="DB655" s="147"/>
      <c r="DC655" s="147"/>
      <c r="DD655" s="147"/>
      <c r="DE655" s="147"/>
      <c r="DF655" s="147"/>
      <c r="DG655" s="147"/>
      <c r="DH655" s="147"/>
      <c r="DI655" s="147"/>
      <c r="DJ655" s="147"/>
      <c r="DK655" s="147"/>
      <c r="DL655" s="147"/>
      <c r="DM655" s="147"/>
      <c r="DN655" s="147"/>
      <c r="DO655" s="147"/>
      <c r="DP655" s="147"/>
      <c r="DQ655" s="147"/>
      <c r="DR655" s="147"/>
      <c r="DS655" s="147"/>
      <c r="DT655" s="147"/>
      <c r="DU655" s="147"/>
      <c r="DV655" s="147"/>
      <c r="DW655" s="147"/>
      <c r="DX655" s="147"/>
      <c r="DY655" s="147"/>
      <c r="DZ655" s="147"/>
      <c r="EA655" s="147"/>
      <c r="EB655" s="147"/>
      <c r="EC655" s="147"/>
      <c r="ED655" s="147"/>
      <c r="EF655" s="58"/>
      <c r="EG655" s="107"/>
      <c r="EH655" s="58"/>
      <c r="EI655" s="28"/>
      <c r="EJ655" s="58"/>
      <c r="EK655" s="58"/>
      <c r="EL655" s="58"/>
      <c r="EM655" s="58"/>
      <c r="EN655" s="58"/>
      <c r="EO655" s="58"/>
      <c r="EP655" s="58"/>
      <c r="EQ655" s="58"/>
      <c r="ER655" s="31" t="str">
        <f>'Avoided Cost Case'!ER655</f>
        <v>Hide Row</v>
      </c>
    </row>
    <row r="656" spans="1:148" s="22" customFormat="1" hidden="1">
      <c r="A656" s="3"/>
      <c r="B656" s="23"/>
      <c r="C656" s="23" t="str">
        <f>'Avoided Cost Case'!C656</f>
        <v>IRP15 - 423 MW CCCT - Clvr 1</v>
      </c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47"/>
      <c r="BN656" s="147"/>
      <c r="BO656" s="147"/>
      <c r="BP656" s="147"/>
      <c r="BQ656" s="147"/>
      <c r="BR656" s="147"/>
      <c r="BS656" s="147"/>
      <c r="BT656" s="147"/>
      <c r="BU656" s="147"/>
      <c r="BV656" s="147"/>
      <c r="BW656" s="147"/>
      <c r="BX656" s="147"/>
      <c r="BY656" s="147"/>
      <c r="BZ656" s="147"/>
      <c r="CA656" s="147"/>
      <c r="CB656" s="147"/>
      <c r="CC656" s="147"/>
      <c r="CD656" s="147"/>
      <c r="CE656" s="147"/>
      <c r="CF656" s="147"/>
      <c r="CG656" s="147"/>
      <c r="CH656" s="147"/>
      <c r="CI656" s="147"/>
      <c r="CJ656" s="147"/>
      <c r="CK656" s="147"/>
      <c r="CL656" s="147"/>
      <c r="CM656" s="147"/>
      <c r="CN656" s="147"/>
      <c r="CO656" s="147"/>
      <c r="CP656" s="147"/>
      <c r="CQ656" s="147"/>
      <c r="CR656" s="147"/>
      <c r="CS656" s="147"/>
      <c r="CT656" s="147"/>
      <c r="CU656" s="147"/>
      <c r="CV656" s="147"/>
      <c r="CW656" s="147"/>
      <c r="CX656" s="147"/>
      <c r="CY656" s="147"/>
      <c r="CZ656" s="147"/>
      <c r="DA656" s="147"/>
      <c r="DB656" s="147"/>
      <c r="DC656" s="147"/>
      <c r="DD656" s="147"/>
      <c r="DE656" s="147"/>
      <c r="DF656" s="147"/>
      <c r="DG656" s="147"/>
      <c r="DH656" s="147"/>
      <c r="DI656" s="147"/>
      <c r="DJ656" s="147"/>
      <c r="DK656" s="147"/>
      <c r="DL656" s="147"/>
      <c r="DM656" s="147"/>
      <c r="DN656" s="147"/>
      <c r="DO656" s="147"/>
      <c r="DP656" s="147"/>
      <c r="DQ656" s="147"/>
      <c r="DR656" s="147"/>
      <c r="DS656" s="147"/>
      <c r="DT656" s="147"/>
      <c r="DU656" s="147"/>
      <c r="DV656" s="147"/>
      <c r="DW656" s="147"/>
      <c r="DX656" s="147"/>
      <c r="DY656" s="147"/>
      <c r="DZ656" s="147"/>
      <c r="EA656" s="147"/>
      <c r="EB656" s="147"/>
      <c r="EC656" s="147"/>
      <c r="ED656" s="147"/>
      <c r="EF656" s="58"/>
      <c r="EG656" s="107"/>
      <c r="EH656" s="58"/>
      <c r="EI656" s="28"/>
      <c r="EJ656" s="58"/>
      <c r="EK656" s="58"/>
      <c r="EL656" s="58"/>
      <c r="EM656" s="58"/>
      <c r="EN656" s="58"/>
      <c r="EO656" s="58"/>
      <c r="EP656" s="58"/>
      <c r="EQ656" s="58"/>
      <c r="ER656" s="31" t="str">
        <f>'Avoided Cost Case'!ER656</f>
        <v>Hide Row</v>
      </c>
    </row>
    <row r="657" spans="1:148" s="22" customFormat="1" hidden="1">
      <c r="A657" s="3"/>
      <c r="B657" s="23"/>
      <c r="C657" s="23" t="str">
        <f>'Avoided Cost Case'!C657</f>
        <v>IRP15 - 423 MW CCCT - Clvr 2</v>
      </c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7"/>
      <c r="BN657" s="147"/>
      <c r="BO657" s="147"/>
      <c r="BP657" s="147"/>
      <c r="BQ657" s="147"/>
      <c r="BR657" s="147"/>
      <c r="BS657" s="147"/>
      <c r="BT657" s="147"/>
      <c r="BU657" s="147"/>
      <c r="BV657" s="147"/>
      <c r="BW657" s="147"/>
      <c r="BX657" s="147"/>
      <c r="BY657" s="147"/>
      <c r="BZ657" s="147"/>
      <c r="CA657" s="147"/>
      <c r="CB657" s="147"/>
      <c r="CC657" s="147"/>
      <c r="CD657" s="147"/>
      <c r="CE657" s="147"/>
      <c r="CF657" s="147"/>
      <c r="CG657" s="147"/>
      <c r="CH657" s="147"/>
      <c r="CI657" s="147"/>
      <c r="CJ657" s="147"/>
      <c r="CK657" s="147"/>
      <c r="CL657" s="147"/>
      <c r="CM657" s="147"/>
      <c r="CN657" s="147"/>
      <c r="CO657" s="147"/>
      <c r="CP657" s="147"/>
      <c r="CQ657" s="147"/>
      <c r="CR657" s="147"/>
      <c r="CS657" s="147"/>
      <c r="CT657" s="147"/>
      <c r="CU657" s="147"/>
      <c r="CV657" s="147"/>
      <c r="CW657" s="147"/>
      <c r="CX657" s="147"/>
      <c r="CY657" s="147"/>
      <c r="CZ657" s="147"/>
      <c r="DA657" s="147"/>
      <c r="DB657" s="147"/>
      <c r="DC657" s="147"/>
      <c r="DD657" s="147"/>
      <c r="DE657" s="147"/>
      <c r="DF657" s="147"/>
      <c r="DG657" s="147"/>
      <c r="DH657" s="147"/>
      <c r="DI657" s="147"/>
      <c r="DJ657" s="147"/>
      <c r="DK657" s="147"/>
      <c r="DL657" s="147"/>
      <c r="DM657" s="147"/>
      <c r="DN657" s="147"/>
      <c r="DO657" s="147"/>
      <c r="DP657" s="147"/>
      <c r="DQ657" s="147"/>
      <c r="DR657" s="147"/>
      <c r="DS657" s="147"/>
      <c r="DT657" s="147"/>
      <c r="DU657" s="147"/>
      <c r="DV657" s="147"/>
      <c r="DW657" s="147"/>
      <c r="DX657" s="147"/>
      <c r="DY657" s="147"/>
      <c r="DZ657" s="147"/>
      <c r="EA657" s="147"/>
      <c r="EB657" s="147"/>
      <c r="EC657" s="147"/>
      <c r="ED657" s="147"/>
      <c r="EF657" s="58"/>
      <c r="EG657" s="107"/>
      <c r="EH657" s="58"/>
      <c r="EI657" s="28"/>
      <c r="EJ657" s="58"/>
      <c r="EK657" s="58"/>
      <c r="EL657" s="58"/>
      <c r="EM657" s="58"/>
      <c r="EN657" s="58"/>
      <c r="EO657" s="58"/>
      <c r="EP657" s="58"/>
      <c r="EQ657" s="58"/>
      <c r="ER657" s="31" t="str">
        <f>'Avoided Cost Case'!ER657</f>
        <v>Hide Row</v>
      </c>
    </row>
    <row r="658" spans="1:148" s="22" customFormat="1" hidden="1">
      <c r="A658" s="3"/>
      <c r="B658" s="23"/>
      <c r="C658" s="23" t="str">
        <f>'Avoided Cost Case'!C658</f>
        <v>IRP15 - 313 MW CCCT - Wyo NE</v>
      </c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7"/>
      <c r="BN658" s="147"/>
      <c r="BO658" s="147"/>
      <c r="BP658" s="147"/>
      <c r="BQ658" s="147"/>
      <c r="BR658" s="147"/>
      <c r="BS658" s="147"/>
      <c r="BT658" s="147"/>
      <c r="BU658" s="147"/>
      <c r="BV658" s="147"/>
      <c r="BW658" s="147"/>
      <c r="BX658" s="147"/>
      <c r="BY658" s="147"/>
      <c r="BZ658" s="147"/>
      <c r="CA658" s="147"/>
      <c r="CB658" s="147"/>
      <c r="CC658" s="147"/>
      <c r="CD658" s="147"/>
      <c r="CE658" s="147"/>
      <c r="CF658" s="147"/>
      <c r="CG658" s="147"/>
      <c r="CH658" s="147"/>
      <c r="CI658" s="147"/>
      <c r="CJ658" s="147"/>
      <c r="CK658" s="147"/>
      <c r="CL658" s="147"/>
      <c r="CM658" s="147"/>
      <c r="CN658" s="147"/>
      <c r="CO658" s="147"/>
      <c r="CP658" s="147"/>
      <c r="CQ658" s="147"/>
      <c r="CR658" s="147"/>
      <c r="CS658" s="147"/>
      <c r="CT658" s="147"/>
      <c r="CU658" s="147"/>
      <c r="CV658" s="147"/>
      <c r="CW658" s="147"/>
      <c r="CX658" s="147"/>
      <c r="CY658" s="147"/>
      <c r="CZ658" s="147"/>
      <c r="DA658" s="147"/>
      <c r="DB658" s="147"/>
      <c r="DC658" s="147"/>
      <c r="DD658" s="147"/>
      <c r="DE658" s="147"/>
      <c r="DF658" s="147"/>
      <c r="DG658" s="147"/>
      <c r="DH658" s="147"/>
      <c r="DI658" s="147"/>
      <c r="DJ658" s="147"/>
      <c r="DK658" s="147"/>
      <c r="DL658" s="147"/>
      <c r="DM658" s="147"/>
      <c r="DN658" s="147"/>
      <c r="DO658" s="147"/>
      <c r="DP658" s="147"/>
      <c r="DQ658" s="147"/>
      <c r="DR658" s="147"/>
      <c r="DS658" s="147"/>
      <c r="DT658" s="147"/>
      <c r="DU658" s="147"/>
      <c r="DV658" s="147"/>
      <c r="DW658" s="147"/>
      <c r="DX658" s="147"/>
      <c r="DY658" s="147"/>
      <c r="DZ658" s="147"/>
      <c r="EA658" s="147"/>
      <c r="EB658" s="147"/>
      <c r="EC658" s="147"/>
      <c r="ED658" s="147"/>
      <c r="EF658" s="58"/>
      <c r="EG658" s="107"/>
      <c r="EH658" s="58"/>
      <c r="EI658" s="28"/>
      <c r="EJ658" s="58"/>
      <c r="EK658" s="58"/>
      <c r="EL658" s="58"/>
      <c r="EM658" s="58"/>
      <c r="EN658" s="58"/>
      <c r="EO658" s="58"/>
      <c r="EP658" s="58"/>
      <c r="EQ658" s="58"/>
      <c r="ER658" s="31" t="str">
        <f>'Avoided Cost Case'!ER658</f>
        <v xml:space="preserve"> - </v>
      </c>
    </row>
    <row r="659" spans="1:148" s="22" customFormat="1" hidden="1">
      <c r="A659" s="3"/>
      <c r="B659" s="23"/>
      <c r="C659" s="23" t="str">
        <f>'Avoided Cost Case'!C659</f>
        <v>IRP15 - 635 MW CCCT - UT N 1</v>
      </c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7"/>
      <c r="BN659" s="147"/>
      <c r="BO659" s="147"/>
      <c r="BP659" s="147"/>
      <c r="BQ659" s="147"/>
      <c r="BR659" s="147"/>
      <c r="BS659" s="147"/>
      <c r="BT659" s="147"/>
      <c r="BU659" s="147"/>
      <c r="BV659" s="147"/>
      <c r="BW659" s="147"/>
      <c r="BX659" s="147"/>
      <c r="BY659" s="147"/>
      <c r="BZ659" s="147"/>
      <c r="CA659" s="147"/>
      <c r="CB659" s="147"/>
      <c r="CC659" s="147"/>
      <c r="CD659" s="147"/>
      <c r="CE659" s="147"/>
      <c r="CF659" s="147"/>
      <c r="CG659" s="147"/>
      <c r="CH659" s="147"/>
      <c r="CI659" s="147"/>
      <c r="CJ659" s="147"/>
      <c r="CK659" s="147"/>
      <c r="CL659" s="147"/>
      <c r="CM659" s="147"/>
      <c r="CN659" s="147"/>
      <c r="CO659" s="147"/>
      <c r="CP659" s="147"/>
      <c r="CQ659" s="147"/>
      <c r="CR659" s="147"/>
      <c r="CS659" s="147"/>
      <c r="CT659" s="147"/>
      <c r="CU659" s="147"/>
      <c r="CV659" s="147"/>
      <c r="CW659" s="147"/>
      <c r="CX659" s="147"/>
      <c r="CY659" s="147"/>
      <c r="CZ659" s="147"/>
      <c r="DA659" s="147"/>
      <c r="DB659" s="147"/>
      <c r="DC659" s="147"/>
      <c r="DD659" s="147"/>
      <c r="DE659" s="147"/>
      <c r="DF659" s="147"/>
      <c r="DG659" s="147"/>
      <c r="DH659" s="147"/>
      <c r="DI659" s="147"/>
      <c r="DJ659" s="147"/>
      <c r="DK659" s="147"/>
      <c r="DL659" s="147"/>
      <c r="DM659" s="147"/>
      <c r="DN659" s="147"/>
      <c r="DO659" s="147"/>
      <c r="DP659" s="147"/>
      <c r="DQ659" s="147"/>
      <c r="DR659" s="147"/>
      <c r="DS659" s="147"/>
      <c r="DT659" s="147"/>
      <c r="DU659" s="147"/>
      <c r="DV659" s="147"/>
      <c r="DW659" s="147"/>
      <c r="DX659" s="147"/>
      <c r="DY659" s="147"/>
      <c r="DZ659" s="147"/>
      <c r="EA659" s="147"/>
      <c r="EB659" s="147"/>
      <c r="EC659" s="147"/>
      <c r="ED659" s="147"/>
      <c r="EF659" s="58"/>
      <c r="EG659" s="107"/>
      <c r="EH659" s="58"/>
      <c r="EI659" s="28"/>
      <c r="EJ659" s="58"/>
      <c r="EK659" s="58"/>
      <c r="EL659" s="58"/>
      <c r="EM659" s="58"/>
      <c r="EN659" s="58"/>
      <c r="EO659" s="58"/>
      <c r="EP659" s="58"/>
      <c r="EQ659" s="58"/>
      <c r="ER659" s="31" t="str">
        <f>'Avoided Cost Case'!ER659</f>
        <v xml:space="preserve"> - </v>
      </c>
    </row>
    <row r="660" spans="1:148" s="22" customFormat="1" hidden="1">
      <c r="A660" s="3"/>
      <c r="B660" s="23"/>
      <c r="C660" s="23" t="str">
        <f>'Avoided Cost Case'!C660</f>
        <v>IRP15 - 635 MW CCCT - UT N 2</v>
      </c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7"/>
      <c r="BN660" s="147"/>
      <c r="BO660" s="147"/>
      <c r="BP660" s="147"/>
      <c r="BQ660" s="147"/>
      <c r="BR660" s="147"/>
      <c r="BS660" s="147"/>
      <c r="BT660" s="147"/>
      <c r="BU660" s="147"/>
      <c r="BV660" s="147"/>
      <c r="BW660" s="147"/>
      <c r="BX660" s="147"/>
      <c r="BY660" s="147"/>
      <c r="BZ660" s="147"/>
      <c r="CA660" s="147"/>
      <c r="CB660" s="147"/>
      <c r="CC660" s="147"/>
      <c r="CD660" s="147"/>
      <c r="CE660" s="147"/>
      <c r="CF660" s="147"/>
      <c r="CG660" s="147"/>
      <c r="CH660" s="147"/>
      <c r="CI660" s="147"/>
      <c r="CJ660" s="147"/>
      <c r="CK660" s="147"/>
      <c r="CL660" s="147"/>
      <c r="CM660" s="147"/>
      <c r="CN660" s="147"/>
      <c r="CO660" s="147"/>
      <c r="CP660" s="147"/>
      <c r="CQ660" s="147"/>
      <c r="CR660" s="147"/>
      <c r="CS660" s="147"/>
      <c r="CT660" s="147"/>
      <c r="CU660" s="147"/>
      <c r="CV660" s="147"/>
      <c r="CW660" s="147"/>
      <c r="CX660" s="147"/>
      <c r="CY660" s="147"/>
      <c r="CZ660" s="147"/>
      <c r="DA660" s="147"/>
      <c r="DB660" s="147"/>
      <c r="DC660" s="147"/>
      <c r="DD660" s="147"/>
      <c r="DE660" s="147"/>
      <c r="DF660" s="147"/>
      <c r="DG660" s="147"/>
      <c r="DH660" s="147"/>
      <c r="DI660" s="147"/>
      <c r="DJ660" s="147"/>
      <c r="DK660" s="147"/>
      <c r="DL660" s="147"/>
      <c r="DM660" s="147"/>
      <c r="DN660" s="147"/>
      <c r="DO660" s="147"/>
      <c r="DP660" s="147"/>
      <c r="DQ660" s="147"/>
      <c r="DR660" s="147"/>
      <c r="DS660" s="147"/>
      <c r="DT660" s="147"/>
      <c r="DU660" s="147"/>
      <c r="DV660" s="147"/>
      <c r="DW660" s="147"/>
      <c r="DX660" s="147"/>
      <c r="DY660" s="147"/>
      <c r="DZ660" s="147"/>
      <c r="EA660" s="147"/>
      <c r="EB660" s="147"/>
      <c r="EC660" s="147"/>
      <c r="ED660" s="147"/>
      <c r="EF660" s="58"/>
      <c r="EG660" s="107"/>
      <c r="EH660" s="58"/>
      <c r="EI660" s="28"/>
      <c r="EJ660" s="58"/>
      <c r="EK660" s="58"/>
      <c r="EL660" s="58"/>
      <c r="EM660" s="58"/>
      <c r="EN660" s="58"/>
      <c r="EO660" s="58"/>
      <c r="EP660" s="58"/>
      <c r="EQ660" s="58"/>
      <c r="ER660" s="31" t="str">
        <f>'Avoided Cost Case'!ER660</f>
        <v xml:space="preserve"> - </v>
      </c>
    </row>
    <row r="661" spans="1:148" s="22" customFormat="1" hidden="1">
      <c r="A661" s="3"/>
      <c r="B661" s="23"/>
      <c r="C661" s="65"/>
      <c r="E661" s="112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12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12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12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12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12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12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12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12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12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12"/>
      <c r="EF661" s="58"/>
      <c r="EG661" s="112"/>
      <c r="EH661" s="58"/>
      <c r="EI661" s="28"/>
      <c r="EJ661" s="58"/>
      <c r="EK661" s="58"/>
      <c r="EL661" s="58"/>
      <c r="EM661" s="58"/>
      <c r="EN661" s="58"/>
      <c r="EO661" s="58"/>
      <c r="EP661" s="58"/>
      <c r="EQ661" s="58"/>
      <c r="ER661" s="31" t="str">
        <f>'Avoided Cost Case'!ER661</f>
        <v xml:space="preserve"> - </v>
      </c>
    </row>
    <row r="662" spans="1:148" s="117" customFormat="1" ht="15.75" hidden="1">
      <c r="A662" s="17" t="str">
        <f>'Avoided Cost Case'!A662</f>
        <v>Capacity Factor</v>
      </c>
      <c r="C662" s="118"/>
      <c r="D662" s="22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N662" s="119"/>
      <c r="AO662" s="119"/>
      <c r="AP662" s="119"/>
      <c r="AQ662" s="119"/>
      <c r="AR662" s="119"/>
      <c r="AS662" s="119"/>
      <c r="AT662" s="119"/>
      <c r="AU662" s="119"/>
      <c r="AV662" s="119"/>
      <c r="AW662" s="119"/>
      <c r="AX662" s="119"/>
      <c r="AY662" s="119"/>
      <c r="AZ662" s="119"/>
      <c r="BA662" s="119"/>
      <c r="BB662" s="119"/>
      <c r="BC662" s="119"/>
      <c r="BD662" s="119"/>
      <c r="BE662" s="119"/>
      <c r="BF662" s="119"/>
      <c r="BG662" s="119"/>
      <c r="BH662" s="119"/>
      <c r="BI662" s="119"/>
      <c r="BJ662" s="119"/>
      <c r="BK662" s="119"/>
      <c r="BL662" s="119"/>
      <c r="BM662" s="119"/>
      <c r="BN662" s="119"/>
      <c r="BO662" s="119"/>
      <c r="BP662" s="119"/>
      <c r="BQ662" s="119"/>
      <c r="BR662" s="119"/>
      <c r="BS662" s="119"/>
      <c r="BT662" s="119"/>
      <c r="BU662" s="119"/>
      <c r="BV662" s="119"/>
      <c r="BW662" s="119"/>
      <c r="BX662" s="119"/>
      <c r="BY662" s="119"/>
      <c r="BZ662" s="119"/>
      <c r="CA662" s="119"/>
      <c r="CB662" s="119"/>
      <c r="CC662" s="119"/>
      <c r="CD662" s="119"/>
      <c r="CE662" s="119"/>
      <c r="CF662" s="119"/>
      <c r="CG662" s="119"/>
      <c r="CH662" s="119"/>
      <c r="CI662" s="119"/>
      <c r="CJ662" s="119"/>
      <c r="CK662" s="119"/>
      <c r="CL662" s="119"/>
      <c r="CM662" s="119"/>
      <c r="CN662" s="119"/>
      <c r="CO662" s="119"/>
      <c r="CP662" s="119"/>
      <c r="CQ662" s="119"/>
      <c r="CR662" s="119"/>
      <c r="CS662" s="119"/>
      <c r="CT662" s="119"/>
      <c r="CU662" s="119"/>
      <c r="CV662" s="119"/>
      <c r="CW662" s="119"/>
      <c r="CX662" s="119"/>
      <c r="CY662" s="119"/>
      <c r="CZ662" s="119"/>
      <c r="DA662" s="119"/>
      <c r="DB662" s="119"/>
      <c r="DC662" s="119"/>
      <c r="DD662" s="119"/>
      <c r="DE662" s="119"/>
      <c r="DF662" s="119"/>
      <c r="DG662" s="119"/>
      <c r="DH662" s="119"/>
      <c r="DI662" s="119"/>
      <c r="DJ662" s="119"/>
      <c r="DK662" s="119"/>
      <c r="DL662" s="119"/>
      <c r="DM662" s="119"/>
      <c r="DN662" s="119"/>
      <c r="DO662" s="119"/>
      <c r="DP662" s="119"/>
      <c r="DQ662" s="119"/>
      <c r="DR662" s="119"/>
      <c r="DS662" s="119"/>
      <c r="DT662" s="119"/>
      <c r="DU662" s="119"/>
      <c r="DV662" s="119"/>
      <c r="DW662" s="119"/>
      <c r="DX662" s="119"/>
      <c r="DY662" s="119"/>
      <c r="DZ662" s="119"/>
      <c r="EA662" s="119"/>
      <c r="EB662" s="119"/>
      <c r="EC662" s="119"/>
      <c r="ED662" s="119"/>
      <c r="EF662" s="58"/>
      <c r="EG662" s="264"/>
      <c r="EH662" s="120"/>
      <c r="EI662" s="120"/>
      <c r="EJ662" s="120"/>
      <c r="EK662" s="120"/>
      <c r="EL662" s="120"/>
      <c r="EM662" s="120"/>
      <c r="EN662" s="120"/>
      <c r="EO662" s="120"/>
      <c r="EP662" s="264"/>
      <c r="EQ662" s="120"/>
      <c r="ER662" s="121"/>
    </row>
    <row r="663" spans="1:148" ht="15" hidden="1">
      <c r="C663" s="23" t="str">
        <f>'Avoided Cost Case'!C663</f>
        <v>Blundell</v>
      </c>
      <c r="E663" s="240"/>
      <c r="F663" s="240"/>
      <c r="G663" s="240"/>
      <c r="H663" s="240"/>
      <c r="I663" s="240"/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0"/>
      <c r="AO663" s="240"/>
      <c r="AP663" s="240"/>
      <c r="AQ663" s="240"/>
      <c r="AR663" s="240"/>
      <c r="AS663" s="240"/>
      <c r="AT663" s="240"/>
      <c r="AU663" s="240"/>
      <c r="AV663" s="240"/>
      <c r="AW663" s="240"/>
      <c r="AX663" s="240"/>
      <c r="AY663" s="240"/>
      <c r="AZ663" s="240"/>
      <c r="BA663" s="240"/>
      <c r="BB663" s="240"/>
      <c r="BC663" s="240"/>
      <c r="BD663" s="240"/>
      <c r="BE663" s="240"/>
      <c r="BF663" s="240"/>
      <c r="BG663" s="240"/>
      <c r="BH663" s="240"/>
      <c r="BI663" s="240"/>
      <c r="BJ663" s="240"/>
      <c r="BK663" s="240"/>
      <c r="BL663" s="240"/>
      <c r="BM663" s="240"/>
      <c r="BN663" s="240"/>
      <c r="BO663" s="240"/>
      <c r="BP663" s="240"/>
      <c r="BQ663" s="240"/>
      <c r="BR663" s="240"/>
      <c r="BS663" s="240"/>
      <c r="BT663" s="240"/>
      <c r="BU663" s="240"/>
      <c r="BV663" s="240"/>
      <c r="BW663" s="240"/>
      <c r="BX663" s="240"/>
      <c r="BY663" s="240"/>
      <c r="BZ663" s="240"/>
      <c r="CA663" s="240"/>
      <c r="CB663" s="240"/>
      <c r="CC663" s="240"/>
      <c r="CD663" s="240"/>
      <c r="CE663" s="240"/>
      <c r="CF663" s="240"/>
      <c r="CG663" s="240"/>
      <c r="CH663" s="240"/>
      <c r="CI663" s="240"/>
      <c r="CJ663" s="240"/>
      <c r="CK663" s="240"/>
      <c r="CL663" s="240"/>
      <c r="CM663" s="240"/>
      <c r="CN663" s="240"/>
      <c r="CO663" s="240"/>
      <c r="CP663" s="240"/>
      <c r="CQ663" s="240"/>
      <c r="CR663" s="240"/>
      <c r="CS663" s="240"/>
      <c r="CT663" s="240"/>
      <c r="CU663" s="240"/>
      <c r="CV663" s="240"/>
      <c r="CW663" s="240"/>
      <c r="CX663" s="240"/>
      <c r="CY663" s="240"/>
      <c r="CZ663" s="240"/>
      <c r="DA663" s="240"/>
      <c r="DB663" s="240"/>
      <c r="DC663" s="240"/>
      <c r="DD663" s="240"/>
      <c r="DE663" s="240"/>
      <c r="DF663" s="240"/>
      <c r="DG663" s="240"/>
      <c r="DH663" s="240"/>
      <c r="DI663" s="240"/>
      <c r="DJ663" s="240"/>
      <c r="DK663" s="240"/>
      <c r="DL663" s="240"/>
      <c r="DM663" s="240"/>
      <c r="DN663" s="240"/>
      <c r="DO663" s="240"/>
      <c r="DP663" s="240"/>
      <c r="DQ663" s="240"/>
      <c r="DR663" s="240"/>
      <c r="DS663" s="240"/>
      <c r="DT663" s="240"/>
      <c r="DU663" s="240"/>
      <c r="DV663" s="240"/>
      <c r="DW663" s="240"/>
      <c r="DX663" s="240"/>
      <c r="DY663" s="240"/>
      <c r="DZ663" s="240"/>
      <c r="EA663" s="240"/>
      <c r="EB663" s="240"/>
      <c r="EC663" s="240"/>
      <c r="ED663" s="240"/>
      <c r="EE663" s="125"/>
      <c r="EP663" s="87"/>
      <c r="ER663" s="121"/>
    </row>
    <row r="664" spans="1:148" ht="15" hidden="1"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  <c r="EC664" s="124"/>
      <c r="ED664" s="124"/>
      <c r="EE664" s="125"/>
      <c r="EP664" s="87"/>
      <c r="ER664" s="121"/>
    </row>
    <row r="665" spans="1:148" hidden="1">
      <c r="C665" s="23" t="str">
        <f>'Avoided Cost Case'!C665</f>
        <v>Carbon</v>
      </c>
      <c r="E665" s="240"/>
      <c r="F665" s="240"/>
      <c r="G665" s="240"/>
      <c r="H665" s="240"/>
      <c r="I665" s="240"/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AH665" s="240"/>
      <c r="AI665" s="240"/>
      <c r="AJ665" s="240"/>
      <c r="AK665" s="240"/>
      <c r="AL665" s="240"/>
      <c r="AM665" s="240"/>
      <c r="AN665" s="240"/>
      <c r="AO665" s="240"/>
      <c r="AP665" s="240"/>
      <c r="AQ665" s="240"/>
      <c r="AR665" s="240"/>
      <c r="AS665" s="240"/>
      <c r="AT665" s="240"/>
      <c r="AU665" s="240"/>
      <c r="AV665" s="240"/>
      <c r="AW665" s="240"/>
      <c r="AX665" s="240"/>
      <c r="AY665" s="240"/>
      <c r="AZ665" s="240"/>
      <c r="BA665" s="240"/>
      <c r="BB665" s="240"/>
      <c r="BC665" s="240"/>
      <c r="BD665" s="240"/>
      <c r="BE665" s="240"/>
      <c r="BF665" s="240"/>
      <c r="BG665" s="240"/>
      <c r="BH665" s="240"/>
      <c r="BI665" s="240"/>
      <c r="BJ665" s="240"/>
      <c r="BK665" s="240"/>
      <c r="BL665" s="240"/>
      <c r="BM665" s="240"/>
      <c r="BN665" s="240"/>
      <c r="BO665" s="240"/>
      <c r="BP665" s="240"/>
      <c r="BQ665" s="240"/>
      <c r="BR665" s="240"/>
      <c r="BS665" s="240"/>
      <c r="BT665" s="240"/>
      <c r="BU665" s="240"/>
      <c r="BV665" s="240"/>
      <c r="BW665" s="240"/>
      <c r="BX665" s="240"/>
      <c r="BY665" s="240"/>
      <c r="BZ665" s="240"/>
      <c r="CA665" s="240"/>
      <c r="CB665" s="240"/>
      <c r="CC665" s="240"/>
      <c r="CD665" s="240"/>
      <c r="CE665" s="240"/>
      <c r="CF665" s="240"/>
      <c r="CG665" s="240"/>
      <c r="CH665" s="240"/>
      <c r="CI665" s="240"/>
      <c r="CJ665" s="240"/>
      <c r="CK665" s="240"/>
      <c r="CL665" s="240"/>
      <c r="CM665" s="240"/>
      <c r="CN665" s="240"/>
      <c r="CO665" s="240"/>
      <c r="CP665" s="240"/>
      <c r="CQ665" s="240"/>
      <c r="CR665" s="240"/>
      <c r="CS665" s="240"/>
      <c r="CT665" s="240"/>
      <c r="CU665" s="240"/>
      <c r="CV665" s="240"/>
      <c r="CW665" s="240"/>
      <c r="CX665" s="240"/>
      <c r="CY665" s="240"/>
      <c r="CZ665" s="240"/>
      <c r="DA665" s="240"/>
      <c r="DB665" s="240"/>
      <c r="DC665" s="240"/>
      <c r="DD665" s="240"/>
      <c r="DE665" s="240"/>
      <c r="DF665" s="240"/>
      <c r="DG665" s="240"/>
      <c r="DH665" s="240"/>
      <c r="DI665" s="240"/>
      <c r="DJ665" s="240"/>
      <c r="DK665" s="240"/>
      <c r="DL665" s="240"/>
      <c r="DM665" s="240"/>
      <c r="DN665" s="240"/>
      <c r="DO665" s="240"/>
      <c r="DP665" s="240"/>
      <c r="DQ665" s="240"/>
      <c r="DR665" s="240"/>
      <c r="DS665" s="240"/>
      <c r="DT665" s="240"/>
      <c r="DU665" s="240"/>
      <c r="DV665" s="240"/>
      <c r="DW665" s="240"/>
      <c r="DX665" s="240"/>
      <c r="DY665" s="240"/>
      <c r="DZ665" s="240"/>
      <c r="EA665" s="240"/>
      <c r="EB665" s="240"/>
      <c r="EC665" s="240"/>
      <c r="ED665" s="240"/>
      <c r="EE665" s="125"/>
      <c r="EP665" s="87"/>
      <c r="ER665" s="31" t="str">
        <f>'Avoided Cost Case'!ER665</f>
        <v xml:space="preserve"> - </v>
      </c>
    </row>
    <row r="666" spans="1:148" hidden="1">
      <c r="C666" s="23" t="str">
        <f>'Avoided Cost Case'!C666</f>
        <v>Cholla</v>
      </c>
      <c r="E666" s="240"/>
      <c r="F666" s="240"/>
      <c r="G666" s="240"/>
      <c r="H666" s="240"/>
      <c r="I666" s="240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0"/>
      <c r="BN666" s="240"/>
      <c r="BO666" s="240"/>
      <c r="BP666" s="240"/>
      <c r="BQ666" s="240"/>
      <c r="BR666" s="240"/>
      <c r="BS666" s="240"/>
      <c r="BT666" s="240"/>
      <c r="BU666" s="240"/>
      <c r="BV666" s="240"/>
      <c r="BW666" s="240"/>
      <c r="BX666" s="240"/>
      <c r="BY666" s="240"/>
      <c r="BZ666" s="240"/>
      <c r="CA666" s="240"/>
      <c r="CB666" s="240"/>
      <c r="CC666" s="240"/>
      <c r="CD666" s="240"/>
      <c r="CE666" s="240"/>
      <c r="CF666" s="240"/>
      <c r="CG666" s="240"/>
      <c r="CH666" s="240"/>
      <c r="CI666" s="240"/>
      <c r="CJ666" s="240"/>
      <c r="CK666" s="240"/>
      <c r="CL666" s="240"/>
      <c r="CM666" s="240"/>
      <c r="CN666" s="240"/>
      <c r="CO666" s="240"/>
      <c r="CP666" s="240"/>
      <c r="CQ666" s="240"/>
      <c r="CR666" s="240"/>
      <c r="CS666" s="240"/>
      <c r="CT666" s="240"/>
      <c r="CU666" s="240"/>
      <c r="CV666" s="240"/>
      <c r="CW666" s="240"/>
      <c r="CX666" s="240"/>
      <c r="CY666" s="240"/>
      <c r="CZ666" s="240"/>
      <c r="DA666" s="240"/>
      <c r="DB666" s="240"/>
      <c r="DC666" s="240"/>
      <c r="DD666" s="240"/>
      <c r="DE666" s="240"/>
      <c r="DF666" s="240"/>
      <c r="DG666" s="240"/>
      <c r="DH666" s="240"/>
      <c r="DI666" s="240"/>
      <c r="DJ666" s="240"/>
      <c r="DK666" s="240"/>
      <c r="DL666" s="240"/>
      <c r="DM666" s="240"/>
      <c r="DN666" s="240"/>
      <c r="DO666" s="240"/>
      <c r="DP666" s="240"/>
      <c r="DQ666" s="240"/>
      <c r="DR666" s="240"/>
      <c r="DS666" s="240"/>
      <c r="DT666" s="240"/>
      <c r="DU666" s="240"/>
      <c r="DV666" s="240"/>
      <c r="DW666" s="240"/>
      <c r="DX666" s="240"/>
      <c r="DY666" s="240"/>
      <c r="DZ666" s="240"/>
      <c r="EA666" s="240"/>
      <c r="EB666" s="240"/>
      <c r="EC666" s="240"/>
      <c r="ED666" s="240"/>
      <c r="EE666" s="125"/>
      <c r="EP666" s="87"/>
      <c r="ER666" s="31" t="str">
        <f>'Avoided Cost Case'!ER666</f>
        <v xml:space="preserve"> - </v>
      </c>
    </row>
    <row r="667" spans="1:148" hidden="1">
      <c r="C667" s="23" t="str">
        <f>'Avoided Cost Case'!C667</f>
        <v>Colstrip</v>
      </c>
      <c r="E667" s="240"/>
      <c r="F667" s="240"/>
      <c r="G667" s="240"/>
      <c r="H667" s="240"/>
      <c r="I667" s="240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0"/>
      <c r="BN667" s="240"/>
      <c r="BO667" s="240"/>
      <c r="BP667" s="240"/>
      <c r="BQ667" s="240"/>
      <c r="BR667" s="240"/>
      <c r="BS667" s="240"/>
      <c r="BT667" s="240"/>
      <c r="BU667" s="240"/>
      <c r="BV667" s="240"/>
      <c r="BW667" s="240"/>
      <c r="BX667" s="240"/>
      <c r="BY667" s="240"/>
      <c r="BZ667" s="240"/>
      <c r="CA667" s="240"/>
      <c r="CB667" s="240"/>
      <c r="CC667" s="240"/>
      <c r="CD667" s="240"/>
      <c r="CE667" s="240"/>
      <c r="CF667" s="240"/>
      <c r="CG667" s="240"/>
      <c r="CH667" s="240"/>
      <c r="CI667" s="240"/>
      <c r="CJ667" s="240"/>
      <c r="CK667" s="240"/>
      <c r="CL667" s="240"/>
      <c r="CM667" s="240"/>
      <c r="CN667" s="240"/>
      <c r="CO667" s="240"/>
      <c r="CP667" s="240"/>
      <c r="CQ667" s="240"/>
      <c r="CR667" s="240"/>
      <c r="CS667" s="240"/>
      <c r="CT667" s="240"/>
      <c r="CU667" s="240"/>
      <c r="CV667" s="240"/>
      <c r="CW667" s="240"/>
      <c r="CX667" s="240"/>
      <c r="CY667" s="240"/>
      <c r="CZ667" s="240"/>
      <c r="DA667" s="240"/>
      <c r="DB667" s="240"/>
      <c r="DC667" s="240"/>
      <c r="DD667" s="240"/>
      <c r="DE667" s="240"/>
      <c r="DF667" s="240"/>
      <c r="DG667" s="240"/>
      <c r="DH667" s="240"/>
      <c r="DI667" s="240"/>
      <c r="DJ667" s="240"/>
      <c r="DK667" s="240"/>
      <c r="DL667" s="240"/>
      <c r="DM667" s="240"/>
      <c r="DN667" s="240"/>
      <c r="DO667" s="240"/>
      <c r="DP667" s="240"/>
      <c r="DQ667" s="240"/>
      <c r="DR667" s="240"/>
      <c r="DS667" s="240"/>
      <c r="DT667" s="240"/>
      <c r="DU667" s="240"/>
      <c r="DV667" s="240"/>
      <c r="DW667" s="240"/>
      <c r="DX667" s="240"/>
      <c r="DY667" s="240"/>
      <c r="DZ667" s="240"/>
      <c r="EA667" s="240"/>
      <c r="EB667" s="240"/>
      <c r="EC667" s="240"/>
      <c r="ED667" s="240"/>
      <c r="EE667" s="125"/>
      <c r="EP667" s="87"/>
      <c r="ER667" s="31" t="str">
        <f>'Avoided Cost Case'!ER667</f>
        <v xml:space="preserve"> - </v>
      </c>
    </row>
    <row r="668" spans="1:148" hidden="1">
      <c r="C668" s="23" t="str">
        <f>'Avoided Cost Case'!C668</f>
        <v>Craig</v>
      </c>
      <c r="E668" s="240"/>
      <c r="F668" s="240"/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0"/>
      <c r="BN668" s="240"/>
      <c r="BO668" s="240"/>
      <c r="BP668" s="240"/>
      <c r="BQ668" s="240"/>
      <c r="BR668" s="240"/>
      <c r="BS668" s="240"/>
      <c r="BT668" s="240"/>
      <c r="BU668" s="240"/>
      <c r="BV668" s="240"/>
      <c r="BW668" s="240"/>
      <c r="BX668" s="240"/>
      <c r="BY668" s="240"/>
      <c r="BZ668" s="240"/>
      <c r="CA668" s="240"/>
      <c r="CB668" s="240"/>
      <c r="CC668" s="240"/>
      <c r="CD668" s="240"/>
      <c r="CE668" s="240"/>
      <c r="CF668" s="240"/>
      <c r="CG668" s="240"/>
      <c r="CH668" s="240"/>
      <c r="CI668" s="240"/>
      <c r="CJ668" s="240"/>
      <c r="CK668" s="240"/>
      <c r="CL668" s="240"/>
      <c r="CM668" s="240"/>
      <c r="CN668" s="240"/>
      <c r="CO668" s="240"/>
      <c r="CP668" s="240"/>
      <c r="CQ668" s="240"/>
      <c r="CR668" s="240"/>
      <c r="CS668" s="240"/>
      <c r="CT668" s="240"/>
      <c r="CU668" s="240"/>
      <c r="CV668" s="240"/>
      <c r="CW668" s="240"/>
      <c r="CX668" s="240"/>
      <c r="CY668" s="240"/>
      <c r="CZ668" s="240"/>
      <c r="DA668" s="240"/>
      <c r="DB668" s="240"/>
      <c r="DC668" s="240"/>
      <c r="DD668" s="240"/>
      <c r="DE668" s="240"/>
      <c r="DF668" s="240"/>
      <c r="DG668" s="240"/>
      <c r="DH668" s="240"/>
      <c r="DI668" s="240"/>
      <c r="DJ668" s="240"/>
      <c r="DK668" s="240"/>
      <c r="DL668" s="240"/>
      <c r="DM668" s="240"/>
      <c r="DN668" s="240"/>
      <c r="DO668" s="240"/>
      <c r="DP668" s="240"/>
      <c r="DQ668" s="240"/>
      <c r="DR668" s="240"/>
      <c r="DS668" s="240"/>
      <c r="DT668" s="240"/>
      <c r="DU668" s="240"/>
      <c r="DV668" s="240"/>
      <c r="DW668" s="240"/>
      <c r="DX668" s="240"/>
      <c r="DY668" s="240"/>
      <c r="DZ668" s="240"/>
      <c r="EA668" s="240"/>
      <c r="EB668" s="240"/>
      <c r="EC668" s="240"/>
      <c r="ED668" s="240"/>
      <c r="EE668" s="125"/>
      <c r="EP668" s="87"/>
      <c r="ER668" s="31" t="str">
        <f>'Avoided Cost Case'!ER668</f>
        <v xml:space="preserve"> - </v>
      </c>
    </row>
    <row r="669" spans="1:148" hidden="1">
      <c r="C669" s="23" t="str">
        <f>'Avoided Cost Case'!C669</f>
        <v>Dave Johnston</v>
      </c>
      <c r="E669" s="240"/>
      <c r="F669" s="240"/>
      <c r="G669" s="240"/>
      <c r="H669" s="240"/>
      <c r="I669" s="240"/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240"/>
      <c r="AM669" s="240"/>
      <c r="AN669" s="240"/>
      <c r="AO669" s="240"/>
      <c r="AP669" s="240"/>
      <c r="AQ669" s="240"/>
      <c r="AR669" s="240"/>
      <c r="AS669" s="240"/>
      <c r="AT669" s="240"/>
      <c r="AU669" s="240"/>
      <c r="AV669" s="240"/>
      <c r="AW669" s="240"/>
      <c r="AX669" s="240"/>
      <c r="AY669" s="240"/>
      <c r="AZ669" s="240"/>
      <c r="BA669" s="240"/>
      <c r="BB669" s="240"/>
      <c r="BC669" s="240"/>
      <c r="BD669" s="240"/>
      <c r="BE669" s="240"/>
      <c r="BF669" s="240"/>
      <c r="BG669" s="240"/>
      <c r="BH669" s="240"/>
      <c r="BI669" s="240"/>
      <c r="BJ669" s="240"/>
      <c r="BK669" s="240"/>
      <c r="BL669" s="240"/>
      <c r="BM669" s="240"/>
      <c r="BN669" s="240"/>
      <c r="BO669" s="240"/>
      <c r="BP669" s="240"/>
      <c r="BQ669" s="240"/>
      <c r="BR669" s="240"/>
      <c r="BS669" s="240"/>
      <c r="BT669" s="240"/>
      <c r="BU669" s="240"/>
      <c r="BV669" s="240"/>
      <c r="BW669" s="240"/>
      <c r="BX669" s="240"/>
      <c r="BY669" s="240"/>
      <c r="BZ669" s="240"/>
      <c r="CA669" s="240"/>
      <c r="CB669" s="240"/>
      <c r="CC669" s="240"/>
      <c r="CD669" s="240"/>
      <c r="CE669" s="240"/>
      <c r="CF669" s="240"/>
      <c r="CG669" s="240"/>
      <c r="CH669" s="240"/>
      <c r="CI669" s="240"/>
      <c r="CJ669" s="240"/>
      <c r="CK669" s="240"/>
      <c r="CL669" s="240"/>
      <c r="CM669" s="240"/>
      <c r="CN669" s="240"/>
      <c r="CO669" s="240"/>
      <c r="CP669" s="240"/>
      <c r="CQ669" s="240"/>
      <c r="CR669" s="240"/>
      <c r="CS669" s="240"/>
      <c r="CT669" s="240"/>
      <c r="CU669" s="240"/>
      <c r="CV669" s="240"/>
      <c r="CW669" s="240"/>
      <c r="CX669" s="240"/>
      <c r="CY669" s="240"/>
      <c r="CZ669" s="240"/>
      <c r="DA669" s="240"/>
      <c r="DB669" s="240"/>
      <c r="DC669" s="240"/>
      <c r="DD669" s="240"/>
      <c r="DE669" s="240"/>
      <c r="DF669" s="240"/>
      <c r="DG669" s="240"/>
      <c r="DH669" s="240"/>
      <c r="DI669" s="240"/>
      <c r="DJ669" s="240"/>
      <c r="DK669" s="240"/>
      <c r="DL669" s="240"/>
      <c r="DM669" s="240"/>
      <c r="DN669" s="240"/>
      <c r="DO669" s="240"/>
      <c r="DP669" s="240"/>
      <c r="DQ669" s="240"/>
      <c r="DR669" s="240"/>
      <c r="DS669" s="240"/>
      <c r="DT669" s="240"/>
      <c r="DU669" s="240"/>
      <c r="DV669" s="240"/>
      <c r="DW669" s="240"/>
      <c r="DX669" s="240"/>
      <c r="DY669" s="240"/>
      <c r="DZ669" s="240"/>
      <c r="EA669" s="240"/>
      <c r="EB669" s="240"/>
      <c r="EC669" s="240"/>
      <c r="ED669" s="240"/>
      <c r="EE669" s="125"/>
      <c r="EP669" s="87"/>
      <c r="ER669" s="31" t="str">
        <f>'Avoided Cost Case'!ER669</f>
        <v xml:space="preserve"> - </v>
      </c>
    </row>
    <row r="670" spans="1:148" hidden="1">
      <c r="C670" s="23" t="str">
        <f>'Avoided Cost Case'!C670</f>
        <v>Hayden</v>
      </c>
      <c r="E670" s="240"/>
      <c r="F670" s="240"/>
      <c r="G670" s="240"/>
      <c r="H670" s="240"/>
      <c r="I670" s="240"/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  <c r="AA670" s="240"/>
      <c r="AB670" s="240"/>
      <c r="AC670" s="240"/>
      <c r="AD670" s="240"/>
      <c r="AE670" s="240"/>
      <c r="AF670" s="240"/>
      <c r="AG670" s="240"/>
      <c r="AH670" s="240"/>
      <c r="AI670" s="240"/>
      <c r="AJ670" s="240"/>
      <c r="AK670" s="240"/>
      <c r="AL670" s="240"/>
      <c r="AM670" s="240"/>
      <c r="AN670" s="240"/>
      <c r="AO670" s="240"/>
      <c r="AP670" s="240"/>
      <c r="AQ670" s="240"/>
      <c r="AR670" s="240"/>
      <c r="AS670" s="240"/>
      <c r="AT670" s="240"/>
      <c r="AU670" s="240"/>
      <c r="AV670" s="240"/>
      <c r="AW670" s="240"/>
      <c r="AX670" s="240"/>
      <c r="AY670" s="240"/>
      <c r="AZ670" s="240"/>
      <c r="BA670" s="240"/>
      <c r="BB670" s="240"/>
      <c r="BC670" s="240"/>
      <c r="BD670" s="240"/>
      <c r="BE670" s="240"/>
      <c r="BF670" s="240"/>
      <c r="BG670" s="240"/>
      <c r="BH670" s="240"/>
      <c r="BI670" s="240"/>
      <c r="BJ670" s="240"/>
      <c r="BK670" s="240"/>
      <c r="BL670" s="240"/>
      <c r="BM670" s="240"/>
      <c r="BN670" s="240"/>
      <c r="BO670" s="240"/>
      <c r="BP670" s="240"/>
      <c r="BQ670" s="240"/>
      <c r="BR670" s="240"/>
      <c r="BS670" s="240"/>
      <c r="BT670" s="240"/>
      <c r="BU670" s="240"/>
      <c r="BV670" s="240"/>
      <c r="BW670" s="240"/>
      <c r="BX670" s="240"/>
      <c r="BY670" s="240"/>
      <c r="BZ670" s="240"/>
      <c r="CA670" s="240"/>
      <c r="CB670" s="240"/>
      <c r="CC670" s="240"/>
      <c r="CD670" s="240"/>
      <c r="CE670" s="240"/>
      <c r="CF670" s="240"/>
      <c r="CG670" s="240"/>
      <c r="CH670" s="240"/>
      <c r="CI670" s="240"/>
      <c r="CJ670" s="240"/>
      <c r="CK670" s="240"/>
      <c r="CL670" s="240"/>
      <c r="CM670" s="240"/>
      <c r="CN670" s="240"/>
      <c r="CO670" s="240"/>
      <c r="CP670" s="240"/>
      <c r="CQ670" s="240"/>
      <c r="CR670" s="240"/>
      <c r="CS670" s="240"/>
      <c r="CT670" s="240"/>
      <c r="CU670" s="240"/>
      <c r="CV670" s="240"/>
      <c r="CW670" s="240"/>
      <c r="CX670" s="240"/>
      <c r="CY670" s="240"/>
      <c r="CZ670" s="240"/>
      <c r="DA670" s="240"/>
      <c r="DB670" s="240"/>
      <c r="DC670" s="240"/>
      <c r="DD670" s="240"/>
      <c r="DE670" s="240"/>
      <c r="DF670" s="240"/>
      <c r="DG670" s="240"/>
      <c r="DH670" s="240"/>
      <c r="DI670" s="240"/>
      <c r="DJ670" s="240"/>
      <c r="DK670" s="240"/>
      <c r="DL670" s="240"/>
      <c r="DM670" s="240"/>
      <c r="DN670" s="240"/>
      <c r="DO670" s="240"/>
      <c r="DP670" s="240"/>
      <c r="DQ670" s="240"/>
      <c r="DR670" s="240"/>
      <c r="DS670" s="240"/>
      <c r="DT670" s="240"/>
      <c r="DU670" s="240"/>
      <c r="DV670" s="240"/>
      <c r="DW670" s="240"/>
      <c r="DX670" s="240"/>
      <c r="DY670" s="240"/>
      <c r="DZ670" s="240"/>
      <c r="EA670" s="240"/>
      <c r="EB670" s="240"/>
      <c r="EC670" s="240"/>
      <c r="ED670" s="240"/>
      <c r="EE670" s="125"/>
      <c r="EP670" s="87"/>
      <c r="ER670" s="31" t="str">
        <f>'Avoided Cost Case'!ER670</f>
        <v xml:space="preserve"> - </v>
      </c>
    </row>
    <row r="671" spans="1:148" hidden="1">
      <c r="C671" s="23" t="str">
        <f>'Avoided Cost Case'!C671</f>
        <v>Hunter</v>
      </c>
      <c r="E671" s="240"/>
      <c r="F671" s="240"/>
      <c r="G671" s="240"/>
      <c r="H671" s="240"/>
      <c r="I671" s="240"/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  <c r="AA671" s="240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240"/>
      <c r="AM671" s="240"/>
      <c r="AN671" s="240"/>
      <c r="AO671" s="240"/>
      <c r="AP671" s="240"/>
      <c r="AQ671" s="240"/>
      <c r="AR671" s="240"/>
      <c r="AS671" s="240"/>
      <c r="AT671" s="240"/>
      <c r="AU671" s="240"/>
      <c r="AV671" s="240"/>
      <c r="AW671" s="240"/>
      <c r="AX671" s="240"/>
      <c r="AY671" s="240"/>
      <c r="AZ671" s="240"/>
      <c r="BA671" s="240"/>
      <c r="BB671" s="240"/>
      <c r="BC671" s="240"/>
      <c r="BD671" s="240"/>
      <c r="BE671" s="240"/>
      <c r="BF671" s="240"/>
      <c r="BG671" s="240"/>
      <c r="BH671" s="240"/>
      <c r="BI671" s="240"/>
      <c r="BJ671" s="240"/>
      <c r="BK671" s="240"/>
      <c r="BL671" s="240"/>
      <c r="BM671" s="240"/>
      <c r="BN671" s="240"/>
      <c r="BO671" s="240"/>
      <c r="BP671" s="240"/>
      <c r="BQ671" s="240"/>
      <c r="BR671" s="240"/>
      <c r="BS671" s="240"/>
      <c r="BT671" s="240"/>
      <c r="BU671" s="240"/>
      <c r="BV671" s="240"/>
      <c r="BW671" s="240"/>
      <c r="BX671" s="240"/>
      <c r="BY671" s="240"/>
      <c r="BZ671" s="240"/>
      <c r="CA671" s="240"/>
      <c r="CB671" s="240"/>
      <c r="CC671" s="240"/>
      <c r="CD671" s="240"/>
      <c r="CE671" s="240"/>
      <c r="CF671" s="240"/>
      <c r="CG671" s="240"/>
      <c r="CH671" s="240"/>
      <c r="CI671" s="240"/>
      <c r="CJ671" s="240"/>
      <c r="CK671" s="240"/>
      <c r="CL671" s="240"/>
      <c r="CM671" s="240"/>
      <c r="CN671" s="240"/>
      <c r="CO671" s="240"/>
      <c r="CP671" s="240"/>
      <c r="CQ671" s="240"/>
      <c r="CR671" s="240"/>
      <c r="CS671" s="240"/>
      <c r="CT671" s="240"/>
      <c r="CU671" s="240"/>
      <c r="CV671" s="240"/>
      <c r="CW671" s="240"/>
      <c r="CX671" s="240"/>
      <c r="CY671" s="240"/>
      <c r="CZ671" s="240"/>
      <c r="DA671" s="240"/>
      <c r="DB671" s="240"/>
      <c r="DC671" s="240"/>
      <c r="DD671" s="240"/>
      <c r="DE671" s="240"/>
      <c r="DF671" s="240"/>
      <c r="DG671" s="240"/>
      <c r="DH671" s="240"/>
      <c r="DI671" s="240"/>
      <c r="DJ671" s="240"/>
      <c r="DK671" s="240"/>
      <c r="DL671" s="240"/>
      <c r="DM671" s="240"/>
      <c r="DN671" s="240"/>
      <c r="DO671" s="240"/>
      <c r="DP671" s="240"/>
      <c r="DQ671" s="240"/>
      <c r="DR671" s="240"/>
      <c r="DS671" s="240"/>
      <c r="DT671" s="240"/>
      <c r="DU671" s="240"/>
      <c r="DV671" s="240"/>
      <c r="DW671" s="240"/>
      <c r="DX671" s="240"/>
      <c r="DY671" s="240"/>
      <c r="DZ671" s="240"/>
      <c r="EA671" s="240"/>
      <c r="EB671" s="240"/>
      <c r="EC671" s="240"/>
      <c r="ED671" s="240"/>
      <c r="EE671" s="125"/>
      <c r="EP671" s="87"/>
      <c r="ER671" s="31" t="str">
        <f>'Avoided Cost Case'!ER671</f>
        <v xml:space="preserve"> - </v>
      </c>
    </row>
    <row r="672" spans="1:148" hidden="1">
      <c r="C672" s="23" t="str">
        <f>'Avoided Cost Case'!C672</f>
        <v>Huntington</v>
      </c>
      <c r="E672" s="240"/>
      <c r="F672" s="240"/>
      <c r="G672" s="240"/>
      <c r="H672" s="240"/>
      <c r="I672" s="240"/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  <c r="AA672" s="240"/>
      <c r="AB672" s="240"/>
      <c r="AC672" s="240"/>
      <c r="AD672" s="240"/>
      <c r="AE672" s="240"/>
      <c r="AF672" s="240"/>
      <c r="AG672" s="240"/>
      <c r="AH672" s="240"/>
      <c r="AI672" s="240"/>
      <c r="AJ672" s="240"/>
      <c r="AK672" s="240"/>
      <c r="AL672" s="240"/>
      <c r="AM672" s="240"/>
      <c r="AN672" s="240"/>
      <c r="AO672" s="240"/>
      <c r="AP672" s="240"/>
      <c r="AQ672" s="240"/>
      <c r="AR672" s="240"/>
      <c r="AS672" s="240"/>
      <c r="AT672" s="240"/>
      <c r="AU672" s="240"/>
      <c r="AV672" s="240"/>
      <c r="AW672" s="240"/>
      <c r="AX672" s="240"/>
      <c r="AY672" s="240"/>
      <c r="AZ672" s="240"/>
      <c r="BA672" s="240"/>
      <c r="BB672" s="240"/>
      <c r="BC672" s="240"/>
      <c r="BD672" s="240"/>
      <c r="BE672" s="240"/>
      <c r="BF672" s="240"/>
      <c r="BG672" s="240"/>
      <c r="BH672" s="240"/>
      <c r="BI672" s="240"/>
      <c r="BJ672" s="240"/>
      <c r="BK672" s="240"/>
      <c r="BL672" s="240"/>
      <c r="BM672" s="240"/>
      <c r="BN672" s="240"/>
      <c r="BO672" s="240"/>
      <c r="BP672" s="240"/>
      <c r="BQ672" s="240"/>
      <c r="BR672" s="240"/>
      <c r="BS672" s="240"/>
      <c r="BT672" s="240"/>
      <c r="BU672" s="240"/>
      <c r="BV672" s="240"/>
      <c r="BW672" s="240"/>
      <c r="BX672" s="240"/>
      <c r="BY672" s="240"/>
      <c r="BZ672" s="240"/>
      <c r="CA672" s="240"/>
      <c r="CB672" s="240"/>
      <c r="CC672" s="240"/>
      <c r="CD672" s="240"/>
      <c r="CE672" s="240"/>
      <c r="CF672" s="240"/>
      <c r="CG672" s="240"/>
      <c r="CH672" s="240"/>
      <c r="CI672" s="240"/>
      <c r="CJ672" s="240"/>
      <c r="CK672" s="240"/>
      <c r="CL672" s="240"/>
      <c r="CM672" s="240"/>
      <c r="CN672" s="240"/>
      <c r="CO672" s="240"/>
      <c r="CP672" s="240"/>
      <c r="CQ672" s="240"/>
      <c r="CR672" s="240"/>
      <c r="CS672" s="240"/>
      <c r="CT672" s="240"/>
      <c r="CU672" s="240"/>
      <c r="CV672" s="240"/>
      <c r="CW672" s="240"/>
      <c r="CX672" s="240"/>
      <c r="CY672" s="240"/>
      <c r="CZ672" s="240"/>
      <c r="DA672" s="240"/>
      <c r="DB672" s="240"/>
      <c r="DC672" s="240"/>
      <c r="DD672" s="240"/>
      <c r="DE672" s="240"/>
      <c r="DF672" s="240"/>
      <c r="DG672" s="240"/>
      <c r="DH672" s="240"/>
      <c r="DI672" s="240"/>
      <c r="DJ672" s="240"/>
      <c r="DK672" s="240"/>
      <c r="DL672" s="240"/>
      <c r="DM672" s="240"/>
      <c r="DN672" s="240"/>
      <c r="DO672" s="240"/>
      <c r="DP672" s="240"/>
      <c r="DQ672" s="240"/>
      <c r="DR672" s="240"/>
      <c r="DS672" s="240"/>
      <c r="DT672" s="240"/>
      <c r="DU672" s="240"/>
      <c r="DV672" s="240"/>
      <c r="DW672" s="240"/>
      <c r="DX672" s="240"/>
      <c r="DY672" s="240"/>
      <c r="DZ672" s="240"/>
      <c r="EA672" s="240"/>
      <c r="EB672" s="240"/>
      <c r="EC672" s="240"/>
      <c r="ED672" s="240"/>
      <c r="EE672" s="125"/>
      <c r="EP672" s="87"/>
      <c r="ER672" s="31" t="str">
        <f>'Avoided Cost Case'!ER672</f>
        <v xml:space="preserve"> - </v>
      </c>
    </row>
    <row r="673" spans="1:148" hidden="1">
      <c r="C673" s="23" t="str">
        <f>'Avoided Cost Case'!C673</f>
        <v>Jim Bridger</v>
      </c>
      <c r="E673" s="240"/>
      <c r="F673" s="240"/>
      <c r="G673" s="240"/>
      <c r="H673" s="240"/>
      <c r="I673" s="240"/>
      <c r="J673" s="240"/>
      <c r="K673" s="240"/>
      <c r="L673" s="240"/>
      <c r="M673" s="240"/>
      <c r="N673" s="240"/>
      <c r="O673" s="240"/>
      <c r="P673" s="240"/>
      <c r="Q673" s="240"/>
      <c r="R673" s="240"/>
      <c r="S673" s="240"/>
      <c r="T673" s="240"/>
      <c r="U673" s="240"/>
      <c r="V673" s="240"/>
      <c r="W673" s="240"/>
      <c r="X673" s="240"/>
      <c r="Y673" s="240"/>
      <c r="Z673" s="240"/>
      <c r="AA673" s="240"/>
      <c r="AB673" s="240"/>
      <c r="AC673" s="240"/>
      <c r="AD673" s="240"/>
      <c r="AE673" s="240"/>
      <c r="AF673" s="240"/>
      <c r="AG673" s="240"/>
      <c r="AH673" s="240"/>
      <c r="AI673" s="240"/>
      <c r="AJ673" s="240"/>
      <c r="AK673" s="240"/>
      <c r="AL673" s="240"/>
      <c r="AM673" s="240"/>
      <c r="AN673" s="240"/>
      <c r="AO673" s="240"/>
      <c r="AP673" s="240"/>
      <c r="AQ673" s="240"/>
      <c r="AR673" s="240"/>
      <c r="AS673" s="240"/>
      <c r="AT673" s="240"/>
      <c r="AU673" s="240"/>
      <c r="AV673" s="240"/>
      <c r="AW673" s="240"/>
      <c r="AX673" s="240"/>
      <c r="AY673" s="240"/>
      <c r="AZ673" s="240"/>
      <c r="BA673" s="240"/>
      <c r="BB673" s="240"/>
      <c r="BC673" s="240"/>
      <c r="BD673" s="240"/>
      <c r="BE673" s="240"/>
      <c r="BF673" s="240"/>
      <c r="BG673" s="240"/>
      <c r="BH673" s="240"/>
      <c r="BI673" s="240"/>
      <c r="BJ673" s="240"/>
      <c r="BK673" s="240"/>
      <c r="BL673" s="240"/>
      <c r="BM673" s="240"/>
      <c r="BN673" s="240"/>
      <c r="BO673" s="240"/>
      <c r="BP673" s="240"/>
      <c r="BQ673" s="240"/>
      <c r="BR673" s="240"/>
      <c r="BS673" s="240"/>
      <c r="BT673" s="240"/>
      <c r="BU673" s="240"/>
      <c r="BV673" s="240"/>
      <c r="BW673" s="240"/>
      <c r="BX673" s="240"/>
      <c r="BY673" s="240"/>
      <c r="BZ673" s="240"/>
      <c r="CA673" s="240"/>
      <c r="CB673" s="240"/>
      <c r="CC673" s="240"/>
      <c r="CD673" s="240"/>
      <c r="CE673" s="240"/>
      <c r="CF673" s="240"/>
      <c r="CG673" s="240"/>
      <c r="CH673" s="240"/>
      <c r="CI673" s="240"/>
      <c r="CJ673" s="240"/>
      <c r="CK673" s="240"/>
      <c r="CL673" s="240"/>
      <c r="CM673" s="240"/>
      <c r="CN673" s="240"/>
      <c r="CO673" s="240"/>
      <c r="CP673" s="240"/>
      <c r="CQ673" s="240"/>
      <c r="CR673" s="240"/>
      <c r="CS673" s="240"/>
      <c r="CT673" s="240"/>
      <c r="CU673" s="240"/>
      <c r="CV673" s="240"/>
      <c r="CW673" s="240"/>
      <c r="CX673" s="240"/>
      <c r="CY673" s="240"/>
      <c r="CZ673" s="240"/>
      <c r="DA673" s="240"/>
      <c r="DB673" s="240"/>
      <c r="DC673" s="240"/>
      <c r="DD673" s="240"/>
      <c r="DE673" s="240"/>
      <c r="DF673" s="240"/>
      <c r="DG673" s="240"/>
      <c r="DH673" s="240"/>
      <c r="DI673" s="240"/>
      <c r="DJ673" s="240"/>
      <c r="DK673" s="240"/>
      <c r="DL673" s="240"/>
      <c r="DM673" s="240"/>
      <c r="DN673" s="240"/>
      <c r="DO673" s="240"/>
      <c r="DP673" s="240"/>
      <c r="DQ673" s="240"/>
      <c r="DR673" s="240"/>
      <c r="DS673" s="240"/>
      <c r="DT673" s="240"/>
      <c r="DU673" s="240"/>
      <c r="DV673" s="240"/>
      <c r="DW673" s="240"/>
      <c r="DX673" s="240"/>
      <c r="DY673" s="240"/>
      <c r="DZ673" s="240"/>
      <c r="EA673" s="240"/>
      <c r="EB673" s="240"/>
      <c r="EC673" s="240"/>
      <c r="ED673" s="240"/>
      <c r="EE673" s="125"/>
      <c r="EP673" s="87"/>
      <c r="ER673" s="31" t="str">
        <f>'Avoided Cost Case'!ER673</f>
        <v xml:space="preserve"> - </v>
      </c>
    </row>
    <row r="674" spans="1:148" hidden="1">
      <c r="C674" s="23" t="str">
        <f>'Avoided Cost Case'!C674</f>
        <v>Naughton</v>
      </c>
      <c r="E674" s="240"/>
      <c r="F674" s="240"/>
      <c r="G674" s="240"/>
      <c r="H674" s="240"/>
      <c r="I674" s="240"/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  <c r="AA674" s="240"/>
      <c r="AB674" s="240"/>
      <c r="AC674" s="240"/>
      <c r="AD674" s="240"/>
      <c r="AE674" s="240"/>
      <c r="AF674" s="240"/>
      <c r="AG674" s="240"/>
      <c r="AH674" s="240"/>
      <c r="AI674" s="240"/>
      <c r="AJ674" s="240"/>
      <c r="AK674" s="240"/>
      <c r="AL674" s="240"/>
      <c r="AM674" s="240"/>
      <c r="AN674" s="240"/>
      <c r="AO674" s="240"/>
      <c r="AP674" s="240"/>
      <c r="AQ674" s="240"/>
      <c r="AR674" s="240"/>
      <c r="AS674" s="240"/>
      <c r="AT674" s="240"/>
      <c r="AU674" s="240"/>
      <c r="AV674" s="240"/>
      <c r="AW674" s="240"/>
      <c r="AX674" s="240"/>
      <c r="AY674" s="240"/>
      <c r="AZ674" s="240"/>
      <c r="BA674" s="240"/>
      <c r="BB674" s="240"/>
      <c r="BC674" s="240"/>
      <c r="BD674" s="240"/>
      <c r="BE674" s="240"/>
      <c r="BF674" s="240"/>
      <c r="BG674" s="240"/>
      <c r="BH674" s="240"/>
      <c r="BI674" s="240"/>
      <c r="BJ674" s="240"/>
      <c r="BK674" s="240"/>
      <c r="BL674" s="240"/>
      <c r="BM674" s="240"/>
      <c r="BN674" s="240"/>
      <c r="BO674" s="240"/>
      <c r="BP674" s="240"/>
      <c r="BQ674" s="240"/>
      <c r="BR674" s="240"/>
      <c r="BS674" s="240"/>
      <c r="BT674" s="240"/>
      <c r="BU674" s="240"/>
      <c r="BV674" s="240"/>
      <c r="BW674" s="240"/>
      <c r="BX674" s="240"/>
      <c r="BY674" s="240"/>
      <c r="BZ674" s="240"/>
      <c r="CA674" s="240"/>
      <c r="CB674" s="240"/>
      <c r="CC674" s="240"/>
      <c r="CD674" s="240"/>
      <c r="CE674" s="240"/>
      <c r="CF674" s="240"/>
      <c r="CG674" s="240"/>
      <c r="CH674" s="240"/>
      <c r="CI674" s="240"/>
      <c r="CJ674" s="240"/>
      <c r="CK674" s="240"/>
      <c r="CL674" s="240"/>
      <c r="CM674" s="240"/>
      <c r="CN674" s="240"/>
      <c r="CO674" s="240"/>
      <c r="CP674" s="240"/>
      <c r="CQ674" s="240"/>
      <c r="CR674" s="240"/>
      <c r="CS674" s="240"/>
      <c r="CT674" s="240"/>
      <c r="CU674" s="240"/>
      <c r="CV674" s="240"/>
      <c r="CW674" s="240"/>
      <c r="CX674" s="240"/>
      <c r="CY674" s="240"/>
      <c r="CZ674" s="240"/>
      <c r="DA674" s="240"/>
      <c r="DB674" s="240"/>
      <c r="DC674" s="240"/>
      <c r="DD674" s="240"/>
      <c r="DE674" s="240"/>
      <c r="DF674" s="240"/>
      <c r="DG674" s="240"/>
      <c r="DH674" s="240"/>
      <c r="DI674" s="240"/>
      <c r="DJ674" s="240"/>
      <c r="DK674" s="240"/>
      <c r="DL674" s="240"/>
      <c r="DM674" s="240"/>
      <c r="DN674" s="240"/>
      <c r="DO674" s="240"/>
      <c r="DP674" s="240"/>
      <c r="DQ674" s="240"/>
      <c r="DR674" s="240"/>
      <c r="DS674" s="240"/>
      <c r="DT674" s="240"/>
      <c r="DU674" s="240"/>
      <c r="DV674" s="240"/>
      <c r="DW674" s="240"/>
      <c r="DX674" s="240"/>
      <c r="DY674" s="240"/>
      <c r="DZ674" s="240"/>
      <c r="EA674" s="240"/>
      <c r="EB674" s="240"/>
      <c r="EC674" s="240"/>
      <c r="ED674" s="240"/>
      <c r="EE674" s="125"/>
      <c r="EP674" s="87"/>
      <c r="ER674" s="31" t="str">
        <f>'Avoided Cost Case'!ER674</f>
        <v xml:space="preserve"> - </v>
      </c>
    </row>
    <row r="675" spans="1:148" hidden="1">
      <c r="C675" s="23" t="str">
        <f>'Avoided Cost Case'!C675</f>
        <v>Wyodak</v>
      </c>
      <c r="E675" s="240"/>
      <c r="F675" s="240"/>
      <c r="G675" s="240"/>
      <c r="H675" s="240"/>
      <c r="I675" s="240"/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  <c r="AA675" s="240"/>
      <c r="AB675" s="240"/>
      <c r="AC675" s="240"/>
      <c r="AD675" s="240"/>
      <c r="AE675" s="240"/>
      <c r="AF675" s="240"/>
      <c r="AG675" s="240"/>
      <c r="AH675" s="240"/>
      <c r="AI675" s="240"/>
      <c r="AJ675" s="240"/>
      <c r="AK675" s="240"/>
      <c r="AL675" s="240"/>
      <c r="AM675" s="240"/>
      <c r="AN675" s="240"/>
      <c r="AO675" s="240"/>
      <c r="AP675" s="240"/>
      <c r="AQ675" s="240"/>
      <c r="AR675" s="240"/>
      <c r="AS675" s="240"/>
      <c r="AT675" s="240"/>
      <c r="AU675" s="240"/>
      <c r="AV675" s="240"/>
      <c r="AW675" s="240"/>
      <c r="AX675" s="240"/>
      <c r="AY675" s="240"/>
      <c r="AZ675" s="240"/>
      <c r="BA675" s="240"/>
      <c r="BB675" s="240"/>
      <c r="BC675" s="240"/>
      <c r="BD675" s="240"/>
      <c r="BE675" s="240"/>
      <c r="BF675" s="240"/>
      <c r="BG675" s="240"/>
      <c r="BH675" s="240"/>
      <c r="BI675" s="240"/>
      <c r="BJ675" s="240"/>
      <c r="BK675" s="240"/>
      <c r="BL675" s="240"/>
      <c r="BM675" s="240"/>
      <c r="BN675" s="240"/>
      <c r="BO675" s="240"/>
      <c r="BP675" s="240"/>
      <c r="BQ675" s="240"/>
      <c r="BR675" s="240"/>
      <c r="BS675" s="240"/>
      <c r="BT675" s="240"/>
      <c r="BU675" s="240"/>
      <c r="BV675" s="240"/>
      <c r="BW675" s="240"/>
      <c r="BX675" s="240"/>
      <c r="BY675" s="240"/>
      <c r="BZ675" s="240"/>
      <c r="CA675" s="240"/>
      <c r="CB675" s="240"/>
      <c r="CC675" s="240"/>
      <c r="CD675" s="240"/>
      <c r="CE675" s="240"/>
      <c r="CF675" s="240"/>
      <c r="CG675" s="240"/>
      <c r="CH675" s="240"/>
      <c r="CI675" s="240"/>
      <c r="CJ675" s="240"/>
      <c r="CK675" s="240"/>
      <c r="CL675" s="240"/>
      <c r="CM675" s="240"/>
      <c r="CN675" s="240"/>
      <c r="CO675" s="240"/>
      <c r="CP675" s="240"/>
      <c r="CQ675" s="240"/>
      <c r="CR675" s="240"/>
      <c r="CS675" s="240"/>
      <c r="CT675" s="240"/>
      <c r="CU675" s="240"/>
      <c r="CV675" s="240"/>
      <c r="CW675" s="240"/>
      <c r="CX675" s="240"/>
      <c r="CY675" s="240"/>
      <c r="CZ675" s="240"/>
      <c r="DA675" s="240"/>
      <c r="DB675" s="240"/>
      <c r="DC675" s="240"/>
      <c r="DD675" s="240"/>
      <c r="DE675" s="240"/>
      <c r="DF675" s="240"/>
      <c r="DG675" s="240"/>
      <c r="DH675" s="240"/>
      <c r="DI675" s="240"/>
      <c r="DJ675" s="240"/>
      <c r="DK675" s="240"/>
      <c r="DL675" s="240"/>
      <c r="DM675" s="240"/>
      <c r="DN675" s="240"/>
      <c r="DO675" s="240"/>
      <c r="DP675" s="240"/>
      <c r="DQ675" s="240"/>
      <c r="DR675" s="240"/>
      <c r="DS675" s="240"/>
      <c r="DT675" s="240"/>
      <c r="DU675" s="240"/>
      <c r="DV675" s="240"/>
      <c r="DW675" s="240"/>
      <c r="DX675" s="240"/>
      <c r="DY675" s="240"/>
      <c r="DZ675" s="240"/>
      <c r="EA675" s="240"/>
      <c r="EB675" s="240"/>
      <c r="EC675" s="240"/>
      <c r="ED675" s="240"/>
      <c r="EE675" s="125"/>
      <c r="EP675" s="87"/>
      <c r="ER675" s="31" t="str">
        <f>'Avoided Cost Case'!ER675</f>
        <v xml:space="preserve"> - </v>
      </c>
    </row>
    <row r="676" spans="1:148" hidden="1"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  <c r="EC676" s="124"/>
      <c r="ED676" s="124"/>
      <c r="EE676" s="125"/>
      <c r="EP676" s="87"/>
      <c r="ER676" s="9"/>
    </row>
    <row r="677" spans="1:148" hidden="1">
      <c r="C677" s="23" t="str">
        <f>'Avoided Cost Case'!C677</f>
        <v>Chehalis</v>
      </c>
      <c r="E677" s="240"/>
      <c r="F677" s="240"/>
      <c r="G677" s="240"/>
      <c r="H677" s="240"/>
      <c r="I677" s="240"/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AH677" s="240"/>
      <c r="AI677" s="240"/>
      <c r="AJ677" s="240"/>
      <c r="AK677" s="240"/>
      <c r="AL677" s="240"/>
      <c r="AM677" s="240"/>
      <c r="AN677" s="240"/>
      <c r="AO677" s="240"/>
      <c r="AP677" s="240"/>
      <c r="AQ677" s="240"/>
      <c r="AR677" s="240"/>
      <c r="AS677" s="240"/>
      <c r="AT677" s="240"/>
      <c r="AU677" s="240"/>
      <c r="AV677" s="240"/>
      <c r="AW677" s="240"/>
      <c r="AX677" s="240"/>
      <c r="AY677" s="240"/>
      <c r="AZ677" s="240"/>
      <c r="BA677" s="240"/>
      <c r="BB677" s="240"/>
      <c r="BC677" s="240"/>
      <c r="BD677" s="240"/>
      <c r="BE677" s="240"/>
      <c r="BF677" s="240"/>
      <c r="BG677" s="240"/>
      <c r="BH677" s="240"/>
      <c r="BI677" s="240"/>
      <c r="BJ677" s="240"/>
      <c r="BK677" s="240"/>
      <c r="BL677" s="240"/>
      <c r="BM677" s="240"/>
      <c r="BN677" s="240"/>
      <c r="BO677" s="240"/>
      <c r="BP677" s="240"/>
      <c r="BQ677" s="240"/>
      <c r="BR677" s="240"/>
      <c r="BS677" s="240"/>
      <c r="BT677" s="240"/>
      <c r="BU677" s="240"/>
      <c r="BV677" s="240"/>
      <c r="BW677" s="240"/>
      <c r="BX677" s="240"/>
      <c r="BY677" s="240"/>
      <c r="BZ677" s="240"/>
      <c r="CA677" s="240"/>
      <c r="CB677" s="240"/>
      <c r="CC677" s="240"/>
      <c r="CD677" s="240"/>
      <c r="CE677" s="240"/>
      <c r="CF677" s="240"/>
      <c r="CG677" s="240"/>
      <c r="CH677" s="240"/>
      <c r="CI677" s="240"/>
      <c r="CJ677" s="240"/>
      <c r="CK677" s="240"/>
      <c r="CL677" s="240"/>
      <c r="CM677" s="240"/>
      <c r="CN677" s="240"/>
      <c r="CO677" s="240"/>
      <c r="CP677" s="240"/>
      <c r="CQ677" s="240"/>
      <c r="CR677" s="240"/>
      <c r="CS677" s="240"/>
      <c r="CT677" s="240"/>
      <c r="CU677" s="240"/>
      <c r="CV677" s="240"/>
      <c r="CW677" s="240"/>
      <c r="CX677" s="240"/>
      <c r="CY677" s="240"/>
      <c r="CZ677" s="240"/>
      <c r="DA677" s="240"/>
      <c r="DB677" s="240"/>
      <c r="DC677" s="240"/>
      <c r="DD677" s="240"/>
      <c r="DE677" s="240"/>
      <c r="DF677" s="240"/>
      <c r="DG677" s="240"/>
      <c r="DH677" s="240"/>
      <c r="DI677" s="240"/>
      <c r="DJ677" s="240"/>
      <c r="DK677" s="240"/>
      <c r="DL677" s="240"/>
      <c r="DM677" s="240"/>
      <c r="DN677" s="240"/>
      <c r="DO677" s="240"/>
      <c r="DP677" s="240"/>
      <c r="DQ677" s="240"/>
      <c r="DR677" s="240"/>
      <c r="DS677" s="240"/>
      <c r="DT677" s="240"/>
      <c r="DU677" s="240"/>
      <c r="DV677" s="240"/>
      <c r="DW677" s="240"/>
      <c r="DX677" s="240"/>
      <c r="DY677" s="240"/>
      <c r="DZ677" s="240"/>
      <c r="EA677" s="240"/>
      <c r="EB677" s="240"/>
      <c r="EC677" s="240"/>
      <c r="ED677" s="240"/>
      <c r="EE677" s="125"/>
      <c r="EP677" s="87"/>
      <c r="ER677" s="31" t="str">
        <f>'Avoided Cost Case'!ER677</f>
        <v xml:space="preserve"> - </v>
      </c>
    </row>
    <row r="678" spans="1:148" hidden="1">
      <c r="C678" s="23" t="str">
        <f>'Avoided Cost Case'!C678</f>
        <v>Cholla - Gas</v>
      </c>
      <c r="E678" s="240"/>
      <c r="F678" s="240"/>
      <c r="G678" s="240"/>
      <c r="H678" s="240"/>
      <c r="I678" s="240"/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  <c r="AA678" s="240"/>
      <c r="AB678" s="240"/>
      <c r="AC678" s="240"/>
      <c r="AD678" s="240"/>
      <c r="AE678" s="240"/>
      <c r="AF678" s="240"/>
      <c r="AG678" s="240"/>
      <c r="AH678" s="240"/>
      <c r="AI678" s="240"/>
      <c r="AJ678" s="240"/>
      <c r="AK678" s="240"/>
      <c r="AL678" s="240"/>
      <c r="AM678" s="240"/>
      <c r="AN678" s="240"/>
      <c r="AO678" s="240"/>
      <c r="AP678" s="240"/>
      <c r="AQ678" s="240"/>
      <c r="AR678" s="240"/>
      <c r="AS678" s="240"/>
      <c r="AT678" s="240"/>
      <c r="AU678" s="240"/>
      <c r="AV678" s="240"/>
      <c r="AW678" s="240"/>
      <c r="AX678" s="240"/>
      <c r="AY678" s="240"/>
      <c r="AZ678" s="240"/>
      <c r="BA678" s="240"/>
      <c r="BB678" s="240"/>
      <c r="BC678" s="240"/>
      <c r="BD678" s="240"/>
      <c r="BE678" s="240"/>
      <c r="BF678" s="240"/>
      <c r="BG678" s="240"/>
      <c r="BH678" s="240"/>
      <c r="BI678" s="240"/>
      <c r="BJ678" s="240"/>
      <c r="BK678" s="240"/>
      <c r="BL678" s="240"/>
      <c r="BM678" s="240"/>
      <c r="BN678" s="240"/>
      <c r="BO678" s="240"/>
      <c r="BP678" s="240"/>
      <c r="BQ678" s="240"/>
      <c r="BR678" s="240"/>
      <c r="BS678" s="240"/>
      <c r="BT678" s="240"/>
      <c r="BU678" s="240"/>
      <c r="BV678" s="240"/>
      <c r="BW678" s="240"/>
      <c r="BX678" s="240"/>
      <c r="BY678" s="240"/>
      <c r="BZ678" s="240"/>
      <c r="CA678" s="240"/>
      <c r="CB678" s="240"/>
      <c r="CC678" s="240"/>
      <c r="CD678" s="240"/>
      <c r="CE678" s="240"/>
      <c r="CF678" s="240"/>
      <c r="CG678" s="240"/>
      <c r="CH678" s="240"/>
      <c r="CI678" s="240"/>
      <c r="CJ678" s="240"/>
      <c r="CK678" s="240"/>
      <c r="CL678" s="240"/>
      <c r="CM678" s="240"/>
      <c r="CN678" s="240"/>
      <c r="CO678" s="240"/>
      <c r="CP678" s="240"/>
      <c r="CQ678" s="240"/>
      <c r="CR678" s="240"/>
      <c r="CS678" s="240"/>
      <c r="CT678" s="240"/>
      <c r="CU678" s="240"/>
      <c r="CV678" s="240"/>
      <c r="CW678" s="240"/>
      <c r="CX678" s="240"/>
      <c r="CY678" s="240"/>
      <c r="CZ678" s="240"/>
      <c r="DA678" s="240"/>
      <c r="DB678" s="240"/>
      <c r="DC678" s="240"/>
      <c r="DD678" s="240"/>
      <c r="DE678" s="240"/>
      <c r="DF678" s="240"/>
      <c r="DG678" s="240"/>
      <c r="DH678" s="240"/>
      <c r="DI678" s="240"/>
      <c r="DJ678" s="240"/>
      <c r="DK678" s="240"/>
      <c r="DL678" s="240"/>
      <c r="DM678" s="240"/>
      <c r="DN678" s="240"/>
      <c r="DO678" s="240"/>
      <c r="DP678" s="240"/>
      <c r="DQ678" s="240"/>
      <c r="DR678" s="240"/>
      <c r="DS678" s="240"/>
      <c r="DT678" s="240"/>
      <c r="DU678" s="240"/>
      <c r="DV678" s="240"/>
      <c r="DW678" s="240"/>
      <c r="DX678" s="240"/>
      <c r="DY678" s="240"/>
      <c r="DZ678" s="240"/>
      <c r="EA678" s="240"/>
      <c r="EB678" s="240"/>
      <c r="EC678" s="240"/>
      <c r="ED678" s="240"/>
      <c r="EE678" s="125"/>
      <c r="EP678" s="87"/>
      <c r="ER678" s="31" t="str">
        <f>'Avoided Cost Case'!ER678</f>
        <v xml:space="preserve"> - </v>
      </c>
    </row>
    <row r="679" spans="1:148" hidden="1">
      <c r="C679" s="23" t="str">
        <f>'Avoided Cost Case'!C679</f>
        <v>Currant Creek</v>
      </c>
      <c r="E679" s="240"/>
      <c r="F679" s="240"/>
      <c r="G679" s="240"/>
      <c r="H679" s="240"/>
      <c r="I679" s="240"/>
      <c r="J679" s="240"/>
      <c r="K679" s="240"/>
      <c r="L679" s="240"/>
      <c r="M679" s="240"/>
      <c r="N679" s="240"/>
      <c r="O679" s="240"/>
      <c r="P679" s="240"/>
      <c r="Q679" s="240"/>
      <c r="R679" s="240"/>
      <c r="S679" s="240"/>
      <c r="T679" s="240"/>
      <c r="U679" s="240"/>
      <c r="V679" s="240"/>
      <c r="W679" s="240"/>
      <c r="X679" s="240"/>
      <c r="Y679" s="240"/>
      <c r="Z679" s="240"/>
      <c r="AA679" s="240"/>
      <c r="AB679" s="240"/>
      <c r="AC679" s="240"/>
      <c r="AD679" s="240"/>
      <c r="AE679" s="240"/>
      <c r="AF679" s="240"/>
      <c r="AG679" s="240"/>
      <c r="AH679" s="240"/>
      <c r="AI679" s="240"/>
      <c r="AJ679" s="240"/>
      <c r="AK679" s="240"/>
      <c r="AL679" s="240"/>
      <c r="AM679" s="240"/>
      <c r="AN679" s="240"/>
      <c r="AO679" s="240"/>
      <c r="AP679" s="240"/>
      <c r="AQ679" s="240"/>
      <c r="AR679" s="240"/>
      <c r="AS679" s="240"/>
      <c r="AT679" s="240"/>
      <c r="AU679" s="240"/>
      <c r="AV679" s="240"/>
      <c r="AW679" s="240"/>
      <c r="AX679" s="240"/>
      <c r="AY679" s="240"/>
      <c r="AZ679" s="240"/>
      <c r="BA679" s="240"/>
      <c r="BB679" s="240"/>
      <c r="BC679" s="240"/>
      <c r="BD679" s="240"/>
      <c r="BE679" s="240"/>
      <c r="BF679" s="240"/>
      <c r="BG679" s="240"/>
      <c r="BH679" s="240"/>
      <c r="BI679" s="240"/>
      <c r="BJ679" s="240"/>
      <c r="BK679" s="240"/>
      <c r="BL679" s="240"/>
      <c r="BM679" s="240"/>
      <c r="BN679" s="240"/>
      <c r="BO679" s="240"/>
      <c r="BP679" s="240"/>
      <c r="BQ679" s="240"/>
      <c r="BR679" s="240"/>
      <c r="BS679" s="240"/>
      <c r="BT679" s="240"/>
      <c r="BU679" s="240"/>
      <c r="BV679" s="240"/>
      <c r="BW679" s="240"/>
      <c r="BX679" s="240"/>
      <c r="BY679" s="240"/>
      <c r="BZ679" s="240"/>
      <c r="CA679" s="240"/>
      <c r="CB679" s="240"/>
      <c r="CC679" s="240"/>
      <c r="CD679" s="240"/>
      <c r="CE679" s="240"/>
      <c r="CF679" s="240"/>
      <c r="CG679" s="240"/>
      <c r="CH679" s="240"/>
      <c r="CI679" s="240"/>
      <c r="CJ679" s="240"/>
      <c r="CK679" s="240"/>
      <c r="CL679" s="240"/>
      <c r="CM679" s="240"/>
      <c r="CN679" s="240"/>
      <c r="CO679" s="240"/>
      <c r="CP679" s="240"/>
      <c r="CQ679" s="240"/>
      <c r="CR679" s="240"/>
      <c r="CS679" s="240"/>
      <c r="CT679" s="240"/>
      <c r="CU679" s="240"/>
      <c r="CV679" s="240"/>
      <c r="CW679" s="240"/>
      <c r="CX679" s="240"/>
      <c r="CY679" s="240"/>
      <c r="CZ679" s="240"/>
      <c r="DA679" s="240"/>
      <c r="DB679" s="240"/>
      <c r="DC679" s="240"/>
      <c r="DD679" s="240"/>
      <c r="DE679" s="240"/>
      <c r="DF679" s="240"/>
      <c r="DG679" s="240"/>
      <c r="DH679" s="240"/>
      <c r="DI679" s="240"/>
      <c r="DJ679" s="240"/>
      <c r="DK679" s="240"/>
      <c r="DL679" s="240"/>
      <c r="DM679" s="240"/>
      <c r="DN679" s="240"/>
      <c r="DO679" s="240"/>
      <c r="DP679" s="240"/>
      <c r="DQ679" s="240"/>
      <c r="DR679" s="240"/>
      <c r="DS679" s="240"/>
      <c r="DT679" s="240"/>
      <c r="DU679" s="240"/>
      <c r="DV679" s="240"/>
      <c r="DW679" s="240"/>
      <c r="DX679" s="240"/>
      <c r="DY679" s="240"/>
      <c r="DZ679" s="240"/>
      <c r="EA679" s="240"/>
      <c r="EB679" s="240"/>
      <c r="EC679" s="240"/>
      <c r="ED679" s="240"/>
      <c r="EE679" s="125"/>
      <c r="EP679" s="87"/>
      <c r="ER679" s="31" t="str">
        <f>'Avoided Cost Case'!ER679</f>
        <v xml:space="preserve"> - </v>
      </c>
    </row>
    <row r="680" spans="1:148" hidden="1">
      <c r="C680" s="23" t="str">
        <f>'Avoided Cost Case'!C680</f>
        <v>Gadsby</v>
      </c>
      <c r="E680" s="240"/>
      <c r="F680" s="240"/>
      <c r="G680" s="240"/>
      <c r="H680" s="240"/>
      <c r="I680" s="240"/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AH680" s="240"/>
      <c r="AI680" s="240"/>
      <c r="AJ680" s="240"/>
      <c r="AK680" s="240"/>
      <c r="AL680" s="240"/>
      <c r="AM680" s="240"/>
      <c r="AN680" s="240"/>
      <c r="AO680" s="240"/>
      <c r="AP680" s="240"/>
      <c r="AQ680" s="240"/>
      <c r="AR680" s="240"/>
      <c r="AS680" s="240"/>
      <c r="AT680" s="240"/>
      <c r="AU680" s="240"/>
      <c r="AV680" s="240"/>
      <c r="AW680" s="240"/>
      <c r="AX680" s="240"/>
      <c r="AY680" s="240"/>
      <c r="AZ680" s="240"/>
      <c r="BA680" s="240"/>
      <c r="BB680" s="240"/>
      <c r="BC680" s="240"/>
      <c r="BD680" s="240"/>
      <c r="BE680" s="240"/>
      <c r="BF680" s="240"/>
      <c r="BG680" s="240"/>
      <c r="BH680" s="240"/>
      <c r="BI680" s="240"/>
      <c r="BJ680" s="240"/>
      <c r="BK680" s="240"/>
      <c r="BL680" s="240"/>
      <c r="BM680" s="240"/>
      <c r="BN680" s="240"/>
      <c r="BO680" s="240"/>
      <c r="BP680" s="240"/>
      <c r="BQ680" s="240"/>
      <c r="BR680" s="240"/>
      <c r="BS680" s="240"/>
      <c r="BT680" s="240"/>
      <c r="BU680" s="240"/>
      <c r="BV680" s="240"/>
      <c r="BW680" s="240"/>
      <c r="BX680" s="240"/>
      <c r="BY680" s="240"/>
      <c r="BZ680" s="240"/>
      <c r="CA680" s="240"/>
      <c r="CB680" s="240"/>
      <c r="CC680" s="240"/>
      <c r="CD680" s="240"/>
      <c r="CE680" s="240"/>
      <c r="CF680" s="240"/>
      <c r="CG680" s="240"/>
      <c r="CH680" s="240"/>
      <c r="CI680" s="240"/>
      <c r="CJ680" s="240"/>
      <c r="CK680" s="240"/>
      <c r="CL680" s="240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40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0"/>
      <c r="DT680" s="240"/>
      <c r="DU680" s="240"/>
      <c r="DV680" s="240"/>
      <c r="DW680" s="240"/>
      <c r="DX680" s="240"/>
      <c r="DY680" s="240"/>
      <c r="DZ680" s="240"/>
      <c r="EA680" s="240"/>
      <c r="EB680" s="240"/>
      <c r="EC680" s="240"/>
      <c r="ED680" s="240"/>
      <c r="EE680" s="125"/>
      <c r="EP680" s="87"/>
      <c r="ER680" s="31" t="str">
        <f>'Avoided Cost Case'!ER680</f>
        <v xml:space="preserve"> - </v>
      </c>
    </row>
    <row r="681" spans="1:148" hidden="1">
      <c r="C681" s="23" t="str">
        <f>'Avoided Cost Case'!C681</f>
        <v>Gadsby CT</v>
      </c>
      <c r="E681" s="240"/>
      <c r="F681" s="240"/>
      <c r="G681" s="240"/>
      <c r="H681" s="240"/>
      <c r="I681" s="240"/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AH681" s="240"/>
      <c r="AI681" s="240"/>
      <c r="AJ681" s="240"/>
      <c r="AK681" s="240"/>
      <c r="AL681" s="240"/>
      <c r="AM681" s="240"/>
      <c r="AN681" s="240"/>
      <c r="AO681" s="240"/>
      <c r="AP681" s="240"/>
      <c r="AQ681" s="240"/>
      <c r="AR681" s="240"/>
      <c r="AS681" s="240"/>
      <c r="AT681" s="240"/>
      <c r="AU681" s="240"/>
      <c r="AV681" s="240"/>
      <c r="AW681" s="240"/>
      <c r="AX681" s="240"/>
      <c r="AY681" s="240"/>
      <c r="AZ681" s="240"/>
      <c r="BA681" s="240"/>
      <c r="BB681" s="240"/>
      <c r="BC681" s="240"/>
      <c r="BD681" s="240"/>
      <c r="BE681" s="240"/>
      <c r="BF681" s="240"/>
      <c r="BG681" s="240"/>
      <c r="BH681" s="240"/>
      <c r="BI681" s="240"/>
      <c r="BJ681" s="240"/>
      <c r="BK681" s="240"/>
      <c r="BL681" s="240"/>
      <c r="BM681" s="240"/>
      <c r="BN681" s="240"/>
      <c r="BO681" s="240"/>
      <c r="BP681" s="240"/>
      <c r="BQ681" s="240"/>
      <c r="BR681" s="240"/>
      <c r="BS681" s="240"/>
      <c r="BT681" s="240"/>
      <c r="BU681" s="240"/>
      <c r="BV681" s="240"/>
      <c r="BW681" s="240"/>
      <c r="BX681" s="240"/>
      <c r="BY681" s="240"/>
      <c r="BZ681" s="240"/>
      <c r="CA681" s="240"/>
      <c r="CB681" s="240"/>
      <c r="CC681" s="240"/>
      <c r="CD681" s="240"/>
      <c r="CE681" s="240"/>
      <c r="CF681" s="240"/>
      <c r="CG681" s="240"/>
      <c r="CH681" s="240"/>
      <c r="CI681" s="240"/>
      <c r="CJ681" s="240"/>
      <c r="CK681" s="240"/>
      <c r="CL681" s="240"/>
      <c r="CM681" s="240"/>
      <c r="CN681" s="240"/>
      <c r="CO681" s="240"/>
      <c r="CP681" s="240"/>
      <c r="CQ681" s="240"/>
      <c r="CR681" s="240"/>
      <c r="CS681" s="240"/>
      <c r="CT681" s="240"/>
      <c r="CU681" s="240"/>
      <c r="CV681" s="240"/>
      <c r="CW681" s="240"/>
      <c r="CX681" s="240"/>
      <c r="CY681" s="240"/>
      <c r="CZ681" s="240"/>
      <c r="DA681" s="240"/>
      <c r="DB681" s="240"/>
      <c r="DC681" s="240"/>
      <c r="DD681" s="240"/>
      <c r="DE681" s="240"/>
      <c r="DF681" s="240"/>
      <c r="DG681" s="240"/>
      <c r="DH681" s="240"/>
      <c r="DI681" s="240"/>
      <c r="DJ681" s="240"/>
      <c r="DK681" s="240"/>
      <c r="DL681" s="240"/>
      <c r="DM681" s="240"/>
      <c r="DN681" s="240"/>
      <c r="DO681" s="240"/>
      <c r="DP681" s="240"/>
      <c r="DQ681" s="240"/>
      <c r="DR681" s="240"/>
      <c r="DS681" s="240"/>
      <c r="DT681" s="240"/>
      <c r="DU681" s="240"/>
      <c r="DV681" s="240"/>
      <c r="DW681" s="240"/>
      <c r="DX681" s="240"/>
      <c r="DY681" s="240"/>
      <c r="DZ681" s="240"/>
      <c r="EA681" s="240"/>
      <c r="EB681" s="240"/>
      <c r="EC681" s="240"/>
      <c r="ED681" s="240"/>
      <c r="EE681" s="125"/>
      <c r="EP681" s="87"/>
      <c r="ER681" s="31" t="str">
        <f>'Avoided Cost Case'!ER681</f>
        <v xml:space="preserve"> - </v>
      </c>
    </row>
    <row r="682" spans="1:148" hidden="1">
      <c r="C682" s="23" t="str">
        <f>'Avoided Cost Case'!C682</f>
        <v>Hermiston</v>
      </c>
      <c r="E682" s="240"/>
      <c r="F682" s="240"/>
      <c r="G682" s="240"/>
      <c r="H682" s="240"/>
      <c r="I682" s="240"/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  <c r="AA682" s="240"/>
      <c r="AB682" s="240"/>
      <c r="AC682" s="240"/>
      <c r="AD682" s="240"/>
      <c r="AE682" s="240"/>
      <c r="AF682" s="240"/>
      <c r="AG682" s="240"/>
      <c r="AH682" s="240"/>
      <c r="AI682" s="240"/>
      <c r="AJ682" s="240"/>
      <c r="AK682" s="240"/>
      <c r="AL682" s="240"/>
      <c r="AM682" s="240"/>
      <c r="AN682" s="240"/>
      <c r="AO682" s="240"/>
      <c r="AP682" s="240"/>
      <c r="AQ682" s="240"/>
      <c r="AR682" s="240"/>
      <c r="AS682" s="240"/>
      <c r="AT682" s="240"/>
      <c r="AU682" s="240"/>
      <c r="AV682" s="240"/>
      <c r="AW682" s="240"/>
      <c r="AX682" s="240"/>
      <c r="AY682" s="240"/>
      <c r="AZ682" s="240"/>
      <c r="BA682" s="240"/>
      <c r="BB682" s="240"/>
      <c r="BC682" s="240"/>
      <c r="BD682" s="240"/>
      <c r="BE682" s="240"/>
      <c r="BF682" s="240"/>
      <c r="BG682" s="240"/>
      <c r="BH682" s="240"/>
      <c r="BI682" s="240"/>
      <c r="BJ682" s="240"/>
      <c r="BK682" s="240"/>
      <c r="BL682" s="240"/>
      <c r="BM682" s="240"/>
      <c r="BN682" s="240"/>
      <c r="BO682" s="240"/>
      <c r="BP682" s="240"/>
      <c r="BQ682" s="240"/>
      <c r="BR682" s="240"/>
      <c r="BS682" s="240"/>
      <c r="BT682" s="240"/>
      <c r="BU682" s="240"/>
      <c r="BV682" s="240"/>
      <c r="BW682" s="240"/>
      <c r="BX682" s="240"/>
      <c r="BY682" s="240"/>
      <c r="BZ682" s="240"/>
      <c r="CA682" s="240"/>
      <c r="CB682" s="240"/>
      <c r="CC682" s="240"/>
      <c r="CD682" s="240"/>
      <c r="CE682" s="240"/>
      <c r="CF682" s="240"/>
      <c r="CG682" s="240"/>
      <c r="CH682" s="240"/>
      <c r="CI682" s="240"/>
      <c r="CJ682" s="240"/>
      <c r="CK682" s="240"/>
      <c r="CL682" s="240"/>
      <c r="CM682" s="240"/>
      <c r="CN682" s="240"/>
      <c r="CO682" s="240"/>
      <c r="CP682" s="240"/>
      <c r="CQ682" s="240"/>
      <c r="CR682" s="240"/>
      <c r="CS682" s="240"/>
      <c r="CT682" s="240"/>
      <c r="CU682" s="240"/>
      <c r="CV682" s="240"/>
      <c r="CW682" s="240"/>
      <c r="CX682" s="240"/>
      <c r="CY682" s="240"/>
      <c r="CZ682" s="240"/>
      <c r="DA682" s="240"/>
      <c r="DB682" s="240"/>
      <c r="DC682" s="240"/>
      <c r="DD682" s="240"/>
      <c r="DE682" s="240"/>
      <c r="DF682" s="240"/>
      <c r="DG682" s="240"/>
      <c r="DH682" s="240"/>
      <c r="DI682" s="240"/>
      <c r="DJ682" s="240"/>
      <c r="DK682" s="240"/>
      <c r="DL682" s="240"/>
      <c r="DM682" s="240"/>
      <c r="DN682" s="240"/>
      <c r="DO682" s="240"/>
      <c r="DP682" s="240"/>
      <c r="DQ682" s="240"/>
      <c r="DR682" s="240"/>
      <c r="DS682" s="240"/>
      <c r="DT682" s="240"/>
      <c r="DU682" s="240"/>
      <c r="DV682" s="240"/>
      <c r="DW682" s="240"/>
      <c r="DX682" s="240"/>
      <c r="DY682" s="240"/>
      <c r="DZ682" s="240"/>
      <c r="EA682" s="240"/>
      <c r="EB682" s="240"/>
      <c r="EC682" s="240"/>
      <c r="ED682" s="240"/>
      <c r="EE682" s="125"/>
      <c r="EP682" s="87"/>
      <c r="ER682" s="31" t="str">
        <f>'Avoided Cost Case'!ER682</f>
        <v xml:space="preserve"> - </v>
      </c>
    </row>
    <row r="683" spans="1:148" hidden="1">
      <c r="C683" s="23" t="str">
        <f>'Avoided Cost Case'!C683</f>
        <v>Lake Side 1</v>
      </c>
      <c r="E683" s="240"/>
      <c r="F683" s="240"/>
      <c r="G683" s="240"/>
      <c r="H683" s="240"/>
      <c r="I683" s="240"/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240"/>
      <c r="AM683" s="240"/>
      <c r="AN683" s="240"/>
      <c r="AO683" s="240"/>
      <c r="AP683" s="240"/>
      <c r="AQ683" s="240"/>
      <c r="AR683" s="240"/>
      <c r="AS683" s="240"/>
      <c r="AT683" s="240"/>
      <c r="AU683" s="240"/>
      <c r="AV683" s="240"/>
      <c r="AW683" s="240"/>
      <c r="AX683" s="240"/>
      <c r="AY683" s="240"/>
      <c r="AZ683" s="240"/>
      <c r="BA683" s="240"/>
      <c r="BB683" s="240"/>
      <c r="BC683" s="240"/>
      <c r="BD683" s="240"/>
      <c r="BE683" s="240"/>
      <c r="BF683" s="240"/>
      <c r="BG683" s="240"/>
      <c r="BH683" s="240"/>
      <c r="BI683" s="240"/>
      <c r="BJ683" s="240"/>
      <c r="BK683" s="240"/>
      <c r="BL683" s="240"/>
      <c r="BM683" s="240"/>
      <c r="BN683" s="240"/>
      <c r="BO683" s="240"/>
      <c r="BP683" s="240"/>
      <c r="BQ683" s="240"/>
      <c r="BR683" s="240"/>
      <c r="BS683" s="240"/>
      <c r="BT683" s="240"/>
      <c r="BU683" s="240"/>
      <c r="BV683" s="240"/>
      <c r="BW683" s="240"/>
      <c r="BX683" s="240"/>
      <c r="BY683" s="240"/>
      <c r="BZ683" s="240"/>
      <c r="CA683" s="240"/>
      <c r="CB683" s="240"/>
      <c r="CC683" s="240"/>
      <c r="CD683" s="240"/>
      <c r="CE683" s="240"/>
      <c r="CF683" s="240"/>
      <c r="CG683" s="240"/>
      <c r="CH683" s="240"/>
      <c r="CI683" s="240"/>
      <c r="CJ683" s="240"/>
      <c r="CK683" s="240"/>
      <c r="CL683" s="240"/>
      <c r="CM683" s="240"/>
      <c r="CN683" s="240"/>
      <c r="CO683" s="240"/>
      <c r="CP683" s="240"/>
      <c r="CQ683" s="240"/>
      <c r="CR683" s="240"/>
      <c r="CS683" s="240"/>
      <c r="CT683" s="240"/>
      <c r="CU683" s="240"/>
      <c r="CV683" s="240"/>
      <c r="CW683" s="240"/>
      <c r="CX683" s="240"/>
      <c r="CY683" s="240"/>
      <c r="CZ683" s="240"/>
      <c r="DA683" s="240"/>
      <c r="DB683" s="240"/>
      <c r="DC683" s="240"/>
      <c r="DD683" s="240"/>
      <c r="DE683" s="240"/>
      <c r="DF683" s="240"/>
      <c r="DG683" s="240"/>
      <c r="DH683" s="240"/>
      <c r="DI683" s="240"/>
      <c r="DJ683" s="240"/>
      <c r="DK683" s="240"/>
      <c r="DL683" s="240"/>
      <c r="DM683" s="240"/>
      <c r="DN683" s="240"/>
      <c r="DO683" s="240"/>
      <c r="DP683" s="240"/>
      <c r="DQ683" s="240"/>
      <c r="DR683" s="240"/>
      <c r="DS683" s="240"/>
      <c r="DT683" s="240"/>
      <c r="DU683" s="240"/>
      <c r="DV683" s="240"/>
      <c r="DW683" s="240"/>
      <c r="DX683" s="240"/>
      <c r="DY683" s="240"/>
      <c r="DZ683" s="240"/>
      <c r="EA683" s="240"/>
      <c r="EB683" s="240"/>
      <c r="EC683" s="240"/>
      <c r="ED683" s="240"/>
      <c r="EE683" s="125"/>
      <c r="EP683" s="87"/>
      <c r="ER683" s="31" t="str">
        <f>'Avoided Cost Case'!ER683</f>
        <v xml:space="preserve"> - </v>
      </c>
    </row>
    <row r="684" spans="1:148" hidden="1">
      <c r="C684" s="23" t="str">
        <f>'Avoided Cost Case'!C684</f>
        <v>Lake Side 2</v>
      </c>
      <c r="E684" s="240"/>
      <c r="F684" s="240"/>
      <c r="G684" s="240"/>
      <c r="H684" s="240"/>
      <c r="I684" s="240"/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  <c r="AA684" s="240"/>
      <c r="AB684" s="240"/>
      <c r="AC684" s="240"/>
      <c r="AD684" s="240"/>
      <c r="AE684" s="240"/>
      <c r="AF684" s="240"/>
      <c r="AG684" s="240"/>
      <c r="AH684" s="240"/>
      <c r="AI684" s="240"/>
      <c r="AJ684" s="240"/>
      <c r="AK684" s="240"/>
      <c r="AL684" s="240"/>
      <c r="AM684" s="240"/>
      <c r="AN684" s="240"/>
      <c r="AO684" s="240"/>
      <c r="AP684" s="240"/>
      <c r="AQ684" s="240"/>
      <c r="AR684" s="240"/>
      <c r="AS684" s="240"/>
      <c r="AT684" s="240"/>
      <c r="AU684" s="240"/>
      <c r="AV684" s="240"/>
      <c r="AW684" s="240"/>
      <c r="AX684" s="240"/>
      <c r="AY684" s="240"/>
      <c r="AZ684" s="240"/>
      <c r="BA684" s="240"/>
      <c r="BB684" s="240"/>
      <c r="BC684" s="240"/>
      <c r="BD684" s="240"/>
      <c r="BE684" s="240"/>
      <c r="BF684" s="240"/>
      <c r="BG684" s="240"/>
      <c r="BH684" s="240"/>
      <c r="BI684" s="240"/>
      <c r="BJ684" s="240"/>
      <c r="BK684" s="240"/>
      <c r="BL684" s="240"/>
      <c r="BM684" s="240"/>
      <c r="BN684" s="240"/>
      <c r="BO684" s="240"/>
      <c r="BP684" s="240"/>
      <c r="BQ684" s="240"/>
      <c r="BR684" s="240"/>
      <c r="BS684" s="240"/>
      <c r="BT684" s="240"/>
      <c r="BU684" s="240"/>
      <c r="BV684" s="240"/>
      <c r="BW684" s="240"/>
      <c r="BX684" s="240"/>
      <c r="BY684" s="240"/>
      <c r="BZ684" s="240"/>
      <c r="CA684" s="240"/>
      <c r="CB684" s="240"/>
      <c r="CC684" s="240"/>
      <c r="CD684" s="240"/>
      <c r="CE684" s="240"/>
      <c r="CF684" s="240"/>
      <c r="CG684" s="240"/>
      <c r="CH684" s="240"/>
      <c r="CI684" s="240"/>
      <c r="CJ684" s="240"/>
      <c r="CK684" s="240"/>
      <c r="CL684" s="240"/>
      <c r="CM684" s="240"/>
      <c r="CN684" s="240"/>
      <c r="CO684" s="240"/>
      <c r="CP684" s="240"/>
      <c r="CQ684" s="240"/>
      <c r="CR684" s="240"/>
      <c r="CS684" s="240"/>
      <c r="CT684" s="240"/>
      <c r="CU684" s="240"/>
      <c r="CV684" s="240"/>
      <c r="CW684" s="240"/>
      <c r="CX684" s="240"/>
      <c r="CY684" s="240"/>
      <c r="CZ684" s="240"/>
      <c r="DA684" s="240"/>
      <c r="DB684" s="240"/>
      <c r="DC684" s="240"/>
      <c r="DD684" s="240"/>
      <c r="DE684" s="240"/>
      <c r="DF684" s="240"/>
      <c r="DG684" s="240"/>
      <c r="DH684" s="240"/>
      <c r="DI684" s="240"/>
      <c r="DJ684" s="240"/>
      <c r="DK684" s="240"/>
      <c r="DL684" s="240"/>
      <c r="DM684" s="240"/>
      <c r="DN684" s="240"/>
      <c r="DO684" s="240"/>
      <c r="DP684" s="240"/>
      <c r="DQ684" s="240"/>
      <c r="DR684" s="240"/>
      <c r="DS684" s="240"/>
      <c r="DT684" s="240"/>
      <c r="DU684" s="240"/>
      <c r="DV684" s="240"/>
      <c r="DW684" s="240"/>
      <c r="DX684" s="240"/>
      <c r="DY684" s="240"/>
      <c r="DZ684" s="240"/>
      <c r="EA684" s="240"/>
      <c r="EB684" s="240"/>
      <c r="EC684" s="240"/>
      <c r="ED684" s="240"/>
      <c r="EE684" s="125"/>
      <c r="EP684" s="87"/>
      <c r="ER684" s="31" t="str">
        <f>'Avoided Cost Case'!ER684</f>
        <v xml:space="preserve"> - </v>
      </c>
    </row>
    <row r="685" spans="1:148" hidden="1">
      <c r="C685" s="23" t="str">
        <f>'Avoided Cost Case'!C685</f>
        <v>Naughton - Gas</v>
      </c>
      <c r="E685" s="240"/>
      <c r="F685" s="240"/>
      <c r="G685" s="240"/>
      <c r="H685" s="240"/>
      <c r="I685" s="240"/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  <c r="AA685" s="240"/>
      <c r="AB685" s="240"/>
      <c r="AC685" s="240"/>
      <c r="AD685" s="240"/>
      <c r="AE685" s="240"/>
      <c r="AF685" s="240"/>
      <c r="AG685" s="240"/>
      <c r="AH685" s="240"/>
      <c r="AI685" s="240"/>
      <c r="AJ685" s="240"/>
      <c r="AK685" s="240"/>
      <c r="AL685" s="240"/>
      <c r="AM685" s="240"/>
      <c r="AN685" s="240"/>
      <c r="AO685" s="240"/>
      <c r="AP685" s="240"/>
      <c r="AQ685" s="240"/>
      <c r="AR685" s="240"/>
      <c r="AS685" s="240"/>
      <c r="AT685" s="240"/>
      <c r="AU685" s="240"/>
      <c r="AV685" s="240"/>
      <c r="AW685" s="240"/>
      <c r="AX685" s="240"/>
      <c r="AY685" s="240"/>
      <c r="AZ685" s="240"/>
      <c r="BA685" s="240"/>
      <c r="BB685" s="240"/>
      <c r="BC685" s="240"/>
      <c r="BD685" s="240"/>
      <c r="BE685" s="240"/>
      <c r="BF685" s="240"/>
      <c r="BG685" s="240"/>
      <c r="BH685" s="240"/>
      <c r="BI685" s="240"/>
      <c r="BJ685" s="240"/>
      <c r="BK685" s="240"/>
      <c r="BL685" s="240"/>
      <c r="BM685" s="240"/>
      <c r="BN685" s="240"/>
      <c r="BO685" s="240"/>
      <c r="BP685" s="240"/>
      <c r="BQ685" s="240"/>
      <c r="BR685" s="240"/>
      <c r="BS685" s="240"/>
      <c r="BT685" s="240"/>
      <c r="BU685" s="240"/>
      <c r="BV685" s="240"/>
      <c r="BW685" s="240"/>
      <c r="BX685" s="240"/>
      <c r="BY685" s="240"/>
      <c r="BZ685" s="240"/>
      <c r="CA685" s="240"/>
      <c r="CB685" s="240"/>
      <c r="CC685" s="240"/>
      <c r="CD685" s="240"/>
      <c r="CE685" s="240"/>
      <c r="CF685" s="240"/>
      <c r="CG685" s="240"/>
      <c r="CH685" s="240"/>
      <c r="CI685" s="240"/>
      <c r="CJ685" s="240"/>
      <c r="CK685" s="240"/>
      <c r="CL685" s="240"/>
      <c r="CM685" s="240"/>
      <c r="CN685" s="240"/>
      <c r="CO685" s="240"/>
      <c r="CP685" s="240"/>
      <c r="CQ685" s="240"/>
      <c r="CR685" s="240"/>
      <c r="CS685" s="240"/>
      <c r="CT685" s="240"/>
      <c r="CU685" s="240"/>
      <c r="CV685" s="240"/>
      <c r="CW685" s="240"/>
      <c r="CX685" s="240"/>
      <c r="CY685" s="240"/>
      <c r="CZ685" s="240"/>
      <c r="DA685" s="240"/>
      <c r="DB685" s="240"/>
      <c r="DC685" s="240"/>
      <c r="DD685" s="240"/>
      <c r="DE685" s="240"/>
      <c r="DF685" s="240"/>
      <c r="DG685" s="240"/>
      <c r="DH685" s="240"/>
      <c r="DI685" s="240"/>
      <c r="DJ685" s="240"/>
      <c r="DK685" s="240"/>
      <c r="DL685" s="240"/>
      <c r="DM685" s="240"/>
      <c r="DN685" s="240"/>
      <c r="DO685" s="240"/>
      <c r="DP685" s="240"/>
      <c r="DQ685" s="240"/>
      <c r="DR685" s="240"/>
      <c r="DS685" s="240"/>
      <c r="DT685" s="240"/>
      <c r="DU685" s="240"/>
      <c r="DV685" s="240"/>
      <c r="DW685" s="240"/>
      <c r="DX685" s="240"/>
      <c r="DY685" s="240"/>
      <c r="DZ685" s="240"/>
      <c r="EA685" s="240"/>
      <c r="EB685" s="240"/>
      <c r="EC685" s="240"/>
      <c r="ED685" s="240"/>
      <c r="EE685" s="125"/>
      <c r="EP685" s="87"/>
      <c r="ER685" s="31"/>
    </row>
    <row r="686" spans="1:148" hidden="1">
      <c r="E686" s="240"/>
      <c r="F686" s="240"/>
      <c r="G686" s="240"/>
      <c r="H686" s="240"/>
      <c r="I686" s="240"/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  <c r="AA686" s="240"/>
      <c r="AB686" s="240"/>
      <c r="AC686" s="240"/>
      <c r="AD686" s="240"/>
      <c r="AE686" s="240"/>
      <c r="AF686" s="240"/>
      <c r="AG686" s="240"/>
      <c r="AH686" s="240"/>
      <c r="AI686" s="240"/>
      <c r="AJ686" s="240"/>
      <c r="AK686" s="240"/>
      <c r="AL686" s="240"/>
      <c r="AM686" s="240"/>
      <c r="AN686" s="240"/>
      <c r="AO686" s="240"/>
      <c r="AP686" s="240"/>
      <c r="AQ686" s="240"/>
      <c r="AR686" s="240"/>
      <c r="AS686" s="240"/>
      <c r="AT686" s="240"/>
      <c r="AU686" s="240"/>
      <c r="AV686" s="240"/>
      <c r="AW686" s="240"/>
      <c r="AX686" s="240"/>
      <c r="AY686" s="240"/>
      <c r="AZ686" s="240"/>
      <c r="BA686" s="240"/>
      <c r="BB686" s="240"/>
      <c r="BC686" s="240"/>
      <c r="BD686" s="240"/>
      <c r="BE686" s="240"/>
      <c r="BF686" s="240"/>
      <c r="BG686" s="240"/>
      <c r="BH686" s="240"/>
      <c r="BI686" s="240"/>
      <c r="BJ686" s="240"/>
      <c r="BK686" s="240"/>
      <c r="BL686" s="240"/>
      <c r="BM686" s="240"/>
      <c r="BN686" s="240"/>
      <c r="BO686" s="240"/>
      <c r="BP686" s="240"/>
      <c r="BQ686" s="240"/>
      <c r="BR686" s="240"/>
      <c r="BS686" s="240"/>
      <c r="BT686" s="240"/>
      <c r="BU686" s="240"/>
      <c r="BV686" s="240"/>
      <c r="BW686" s="240"/>
      <c r="BX686" s="240"/>
      <c r="BY686" s="240"/>
      <c r="BZ686" s="240"/>
      <c r="CA686" s="240"/>
      <c r="CB686" s="240"/>
      <c r="CC686" s="240"/>
      <c r="CD686" s="240"/>
      <c r="CE686" s="240"/>
      <c r="CF686" s="240"/>
      <c r="CG686" s="240"/>
      <c r="CH686" s="240"/>
      <c r="CI686" s="240"/>
      <c r="CJ686" s="240"/>
      <c r="CK686" s="240"/>
      <c r="CL686" s="240"/>
      <c r="CM686" s="240"/>
      <c r="CN686" s="240"/>
      <c r="CO686" s="240"/>
      <c r="CP686" s="240"/>
      <c r="CQ686" s="240"/>
      <c r="CR686" s="240"/>
      <c r="CS686" s="240"/>
      <c r="CT686" s="240"/>
      <c r="CU686" s="240"/>
      <c r="CV686" s="240"/>
      <c r="CW686" s="240"/>
      <c r="CX686" s="240"/>
      <c r="CY686" s="240"/>
      <c r="CZ686" s="240"/>
      <c r="DA686" s="240"/>
      <c r="DB686" s="240"/>
      <c r="DC686" s="240"/>
      <c r="DD686" s="240"/>
      <c r="DE686" s="240"/>
      <c r="DF686" s="240"/>
      <c r="DG686" s="240"/>
      <c r="DH686" s="240"/>
      <c r="DI686" s="240"/>
      <c r="DJ686" s="240"/>
      <c r="DK686" s="240"/>
      <c r="DL686" s="240"/>
      <c r="DM686" s="240"/>
      <c r="DN686" s="240"/>
      <c r="DO686" s="240"/>
      <c r="DP686" s="240"/>
      <c r="DQ686" s="240"/>
      <c r="DR686" s="240"/>
      <c r="DS686" s="240"/>
      <c r="DT686" s="240"/>
      <c r="DU686" s="240"/>
      <c r="DV686" s="240"/>
      <c r="DW686" s="240"/>
      <c r="DX686" s="240"/>
      <c r="DY686" s="240"/>
      <c r="DZ686" s="240"/>
      <c r="EA686" s="240"/>
      <c r="EB686" s="240"/>
      <c r="EC686" s="240"/>
      <c r="ED686" s="240"/>
      <c r="EE686" s="125"/>
      <c r="EP686" s="87"/>
      <c r="ER686" s="31"/>
    </row>
    <row r="687" spans="1:148" s="22" customFormat="1" hidden="1">
      <c r="A687" s="3"/>
      <c r="B687" s="23"/>
      <c r="C687" s="23" t="str">
        <f>'Avoided Cost Case'!C687</f>
        <v>IRP15 - 423 MW CCCT - Wyo NE</v>
      </c>
      <c r="E687" s="240"/>
      <c r="F687" s="240"/>
      <c r="G687" s="240"/>
      <c r="H687" s="240"/>
      <c r="I687" s="240"/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  <c r="AA687" s="240"/>
      <c r="AB687" s="240"/>
      <c r="AC687" s="240"/>
      <c r="AD687" s="240"/>
      <c r="AE687" s="240"/>
      <c r="AF687" s="240"/>
      <c r="AG687" s="240"/>
      <c r="AH687" s="240"/>
      <c r="AI687" s="240"/>
      <c r="AJ687" s="240"/>
      <c r="AK687" s="240"/>
      <c r="AL687" s="240"/>
      <c r="AM687" s="240"/>
      <c r="AN687" s="240"/>
      <c r="AO687" s="240"/>
      <c r="AP687" s="240"/>
      <c r="AQ687" s="240"/>
      <c r="AR687" s="240"/>
      <c r="AS687" s="240"/>
      <c r="AT687" s="240"/>
      <c r="AU687" s="240"/>
      <c r="AV687" s="240"/>
      <c r="AW687" s="240"/>
      <c r="AX687" s="240"/>
      <c r="AY687" s="240"/>
      <c r="AZ687" s="240"/>
      <c r="BA687" s="240"/>
      <c r="BB687" s="240"/>
      <c r="BC687" s="240"/>
      <c r="BD687" s="240"/>
      <c r="BE687" s="240"/>
      <c r="BF687" s="240"/>
      <c r="BG687" s="240"/>
      <c r="BH687" s="240"/>
      <c r="BI687" s="240"/>
      <c r="BJ687" s="240"/>
      <c r="BK687" s="240"/>
      <c r="BL687" s="240"/>
      <c r="BM687" s="240"/>
      <c r="BN687" s="240"/>
      <c r="BO687" s="240"/>
      <c r="BP687" s="240"/>
      <c r="BQ687" s="240"/>
      <c r="BR687" s="240"/>
      <c r="BS687" s="240"/>
      <c r="BT687" s="240"/>
      <c r="BU687" s="240"/>
      <c r="BV687" s="240"/>
      <c r="BW687" s="240"/>
      <c r="BX687" s="240"/>
      <c r="BY687" s="240"/>
      <c r="BZ687" s="240"/>
      <c r="CA687" s="240"/>
      <c r="CB687" s="240"/>
      <c r="CC687" s="240"/>
      <c r="CD687" s="240"/>
      <c r="CE687" s="240"/>
      <c r="CF687" s="240"/>
      <c r="CG687" s="240"/>
      <c r="CH687" s="240"/>
      <c r="CI687" s="240"/>
      <c r="CJ687" s="240"/>
      <c r="CK687" s="240"/>
      <c r="CL687" s="240"/>
      <c r="CM687" s="240"/>
      <c r="CN687" s="240"/>
      <c r="CO687" s="240"/>
      <c r="CP687" s="240"/>
      <c r="CQ687" s="240"/>
      <c r="CR687" s="240"/>
      <c r="CS687" s="240"/>
      <c r="CT687" s="240"/>
      <c r="CU687" s="240"/>
      <c r="CV687" s="240"/>
      <c r="CW687" s="240"/>
      <c r="CX687" s="240"/>
      <c r="CY687" s="240"/>
      <c r="CZ687" s="240"/>
      <c r="DA687" s="240"/>
      <c r="DB687" s="240"/>
      <c r="DC687" s="240"/>
      <c r="DD687" s="240"/>
      <c r="DE687" s="240"/>
      <c r="DF687" s="240"/>
      <c r="DG687" s="240"/>
      <c r="DH687" s="240"/>
      <c r="DI687" s="240"/>
      <c r="DJ687" s="240"/>
      <c r="DK687" s="240"/>
      <c r="DL687" s="240"/>
      <c r="DM687" s="240"/>
      <c r="DN687" s="240"/>
      <c r="DO687" s="240"/>
      <c r="DP687" s="240"/>
      <c r="DQ687" s="240"/>
      <c r="DR687" s="240"/>
      <c r="DS687" s="240"/>
      <c r="DT687" s="240"/>
      <c r="DU687" s="240"/>
      <c r="DV687" s="240"/>
      <c r="DW687" s="240"/>
      <c r="DX687" s="240"/>
      <c r="DY687" s="240"/>
      <c r="DZ687" s="240"/>
      <c r="EA687" s="240"/>
      <c r="EB687" s="240"/>
      <c r="EC687" s="240"/>
      <c r="ED687" s="240"/>
      <c r="EE687" s="125"/>
      <c r="EF687" s="58"/>
      <c r="EG687" s="107"/>
      <c r="EH687" s="58"/>
      <c r="EI687" s="28"/>
      <c r="EJ687" s="58"/>
      <c r="EK687" s="58"/>
      <c r="EL687" s="58"/>
      <c r="EM687" s="58"/>
      <c r="EN687" s="58"/>
      <c r="EO687" s="58"/>
      <c r="EP687" s="58"/>
      <c r="EQ687" s="58"/>
      <c r="ER687" s="31" t="str">
        <f>'Avoided Cost Case'!ER687</f>
        <v>Hide Row</v>
      </c>
    </row>
    <row r="688" spans="1:148" s="22" customFormat="1" hidden="1">
      <c r="A688" s="3"/>
      <c r="B688" s="23"/>
      <c r="C688" s="23" t="str">
        <f>'Avoided Cost Case'!C688</f>
        <v>IRP15 - 423 MW CCCT - Clvr 1</v>
      </c>
      <c r="E688" s="240"/>
      <c r="F688" s="240"/>
      <c r="G688" s="240"/>
      <c r="H688" s="240"/>
      <c r="I688" s="240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  <c r="BC688" s="240"/>
      <c r="BD688" s="240"/>
      <c r="BE688" s="240"/>
      <c r="BF688" s="240"/>
      <c r="BG688" s="240"/>
      <c r="BH688" s="240"/>
      <c r="BI688" s="240"/>
      <c r="BJ688" s="240"/>
      <c r="BK688" s="240"/>
      <c r="BL688" s="240"/>
      <c r="BM688" s="240"/>
      <c r="BN688" s="240"/>
      <c r="BO688" s="240"/>
      <c r="BP688" s="240"/>
      <c r="BQ688" s="240"/>
      <c r="BR688" s="240"/>
      <c r="BS688" s="240"/>
      <c r="BT688" s="240"/>
      <c r="BU688" s="240"/>
      <c r="BV688" s="240"/>
      <c r="BW688" s="240"/>
      <c r="BX688" s="240"/>
      <c r="BY688" s="240"/>
      <c r="BZ688" s="240"/>
      <c r="CA688" s="240"/>
      <c r="CB688" s="240"/>
      <c r="CC688" s="240"/>
      <c r="CD688" s="240"/>
      <c r="CE688" s="240"/>
      <c r="CF688" s="240"/>
      <c r="CG688" s="240"/>
      <c r="CH688" s="240"/>
      <c r="CI688" s="240"/>
      <c r="CJ688" s="240"/>
      <c r="CK688" s="240"/>
      <c r="CL688" s="240"/>
      <c r="CM688" s="240"/>
      <c r="CN688" s="240"/>
      <c r="CO688" s="240"/>
      <c r="CP688" s="240"/>
      <c r="CQ688" s="240"/>
      <c r="CR688" s="240"/>
      <c r="CS688" s="240"/>
      <c r="CT688" s="240"/>
      <c r="CU688" s="240"/>
      <c r="CV688" s="240"/>
      <c r="CW688" s="240"/>
      <c r="CX688" s="240"/>
      <c r="CY688" s="240"/>
      <c r="CZ688" s="240"/>
      <c r="DA688" s="240"/>
      <c r="DB688" s="240"/>
      <c r="DC688" s="240"/>
      <c r="DD688" s="240"/>
      <c r="DE688" s="240"/>
      <c r="DF688" s="240"/>
      <c r="DG688" s="240"/>
      <c r="DH688" s="240"/>
      <c r="DI688" s="240"/>
      <c r="DJ688" s="240"/>
      <c r="DK688" s="240"/>
      <c r="DL688" s="240"/>
      <c r="DM688" s="240"/>
      <c r="DN688" s="240"/>
      <c r="DO688" s="240"/>
      <c r="DP688" s="240"/>
      <c r="DQ688" s="240"/>
      <c r="DR688" s="240"/>
      <c r="DS688" s="240"/>
      <c r="DT688" s="240"/>
      <c r="DU688" s="240"/>
      <c r="DV688" s="240"/>
      <c r="DW688" s="240"/>
      <c r="DX688" s="240"/>
      <c r="DY688" s="240"/>
      <c r="DZ688" s="240"/>
      <c r="EA688" s="240"/>
      <c r="EB688" s="240"/>
      <c r="EC688" s="240"/>
      <c r="ED688" s="240"/>
      <c r="EE688" s="125"/>
      <c r="EF688" s="58"/>
      <c r="EG688" s="107"/>
      <c r="EH688" s="58"/>
      <c r="EI688" s="28"/>
      <c r="EJ688" s="58"/>
      <c r="EK688" s="58"/>
      <c r="EL688" s="58"/>
      <c r="EM688" s="58"/>
      <c r="EN688" s="58"/>
      <c r="EO688" s="58"/>
      <c r="EP688" s="58"/>
      <c r="EQ688" s="58"/>
      <c r="ER688" s="31" t="str">
        <f>'Avoided Cost Case'!ER688</f>
        <v>Hide Row</v>
      </c>
    </row>
    <row r="689" spans="1:243" s="22" customFormat="1" hidden="1">
      <c r="A689" s="3"/>
      <c r="B689" s="23"/>
      <c r="C689" s="23" t="str">
        <f>'Avoided Cost Case'!C689</f>
        <v>IRP15 - 423 MW CCCT - Clvr 2</v>
      </c>
      <c r="E689" s="240"/>
      <c r="F689" s="240"/>
      <c r="G689" s="240"/>
      <c r="H689" s="240"/>
      <c r="I689" s="240"/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  <c r="AA689" s="240"/>
      <c r="AB689" s="240"/>
      <c r="AC689" s="240"/>
      <c r="AD689" s="240"/>
      <c r="AE689" s="240"/>
      <c r="AF689" s="240"/>
      <c r="AG689" s="240"/>
      <c r="AH689" s="240"/>
      <c r="AI689" s="240"/>
      <c r="AJ689" s="240"/>
      <c r="AK689" s="240"/>
      <c r="AL689" s="240"/>
      <c r="AM689" s="240"/>
      <c r="AN689" s="240"/>
      <c r="AO689" s="240"/>
      <c r="AP689" s="240"/>
      <c r="AQ689" s="240"/>
      <c r="AR689" s="240"/>
      <c r="AS689" s="240"/>
      <c r="AT689" s="240"/>
      <c r="AU689" s="240"/>
      <c r="AV689" s="240"/>
      <c r="AW689" s="240"/>
      <c r="AX689" s="240"/>
      <c r="AY689" s="240"/>
      <c r="AZ689" s="240"/>
      <c r="BA689" s="240"/>
      <c r="BB689" s="240"/>
      <c r="BC689" s="240"/>
      <c r="BD689" s="240"/>
      <c r="BE689" s="240"/>
      <c r="BF689" s="240"/>
      <c r="BG689" s="240"/>
      <c r="BH689" s="240"/>
      <c r="BI689" s="240"/>
      <c r="BJ689" s="240"/>
      <c r="BK689" s="240"/>
      <c r="BL689" s="240"/>
      <c r="BM689" s="240"/>
      <c r="BN689" s="240"/>
      <c r="BO689" s="240"/>
      <c r="BP689" s="240"/>
      <c r="BQ689" s="240"/>
      <c r="BR689" s="240"/>
      <c r="BS689" s="240"/>
      <c r="BT689" s="240"/>
      <c r="BU689" s="240"/>
      <c r="BV689" s="240"/>
      <c r="BW689" s="240"/>
      <c r="BX689" s="240"/>
      <c r="BY689" s="240"/>
      <c r="BZ689" s="240"/>
      <c r="CA689" s="240"/>
      <c r="CB689" s="240"/>
      <c r="CC689" s="240"/>
      <c r="CD689" s="240"/>
      <c r="CE689" s="240"/>
      <c r="CF689" s="240"/>
      <c r="CG689" s="240"/>
      <c r="CH689" s="240"/>
      <c r="CI689" s="240"/>
      <c r="CJ689" s="240"/>
      <c r="CK689" s="240"/>
      <c r="CL689" s="240"/>
      <c r="CM689" s="240"/>
      <c r="CN689" s="240"/>
      <c r="CO689" s="240"/>
      <c r="CP689" s="240"/>
      <c r="CQ689" s="240"/>
      <c r="CR689" s="240"/>
      <c r="CS689" s="240"/>
      <c r="CT689" s="240"/>
      <c r="CU689" s="240"/>
      <c r="CV689" s="240"/>
      <c r="CW689" s="240"/>
      <c r="CX689" s="240"/>
      <c r="CY689" s="240"/>
      <c r="CZ689" s="240"/>
      <c r="DA689" s="240"/>
      <c r="DB689" s="240"/>
      <c r="DC689" s="240"/>
      <c r="DD689" s="240"/>
      <c r="DE689" s="240"/>
      <c r="DF689" s="240"/>
      <c r="DG689" s="240"/>
      <c r="DH689" s="240"/>
      <c r="DI689" s="240"/>
      <c r="DJ689" s="240"/>
      <c r="DK689" s="240"/>
      <c r="DL689" s="240"/>
      <c r="DM689" s="240"/>
      <c r="DN689" s="240"/>
      <c r="DO689" s="240"/>
      <c r="DP689" s="240"/>
      <c r="DQ689" s="240"/>
      <c r="DR689" s="240"/>
      <c r="DS689" s="240"/>
      <c r="DT689" s="240"/>
      <c r="DU689" s="240"/>
      <c r="DV689" s="240"/>
      <c r="DW689" s="240"/>
      <c r="DX689" s="240"/>
      <c r="DY689" s="240"/>
      <c r="DZ689" s="240"/>
      <c r="EA689" s="240"/>
      <c r="EB689" s="240"/>
      <c r="EC689" s="240"/>
      <c r="ED689" s="240"/>
      <c r="EE689" s="125"/>
      <c r="EF689" s="58"/>
      <c r="EG689" s="107"/>
      <c r="EH689" s="58"/>
      <c r="EI689" s="28"/>
      <c r="EJ689" s="58"/>
      <c r="EK689" s="58"/>
      <c r="EL689" s="58"/>
      <c r="EM689" s="58"/>
      <c r="EN689" s="58"/>
      <c r="EO689" s="58"/>
      <c r="EP689" s="58"/>
      <c r="EQ689" s="58"/>
      <c r="ER689" s="31" t="str">
        <f>'Avoided Cost Case'!ER689</f>
        <v>Hide Row</v>
      </c>
    </row>
    <row r="690" spans="1:243" s="22" customFormat="1" hidden="1">
      <c r="A690" s="3"/>
      <c r="B690" s="23"/>
      <c r="C690" s="23" t="str">
        <f>'Avoided Cost Case'!C690</f>
        <v>IRP15 - 313 MW CCCT - Wyo NE</v>
      </c>
      <c r="E690" s="240"/>
      <c r="F690" s="240"/>
      <c r="G690" s="240"/>
      <c r="H690" s="240"/>
      <c r="I690" s="240"/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  <c r="AA690" s="240"/>
      <c r="AB690" s="240"/>
      <c r="AC690" s="240"/>
      <c r="AD690" s="240"/>
      <c r="AE690" s="240"/>
      <c r="AF690" s="240"/>
      <c r="AG690" s="240"/>
      <c r="AH690" s="240"/>
      <c r="AI690" s="240"/>
      <c r="AJ690" s="240"/>
      <c r="AK690" s="240"/>
      <c r="AL690" s="240"/>
      <c r="AM690" s="240"/>
      <c r="AN690" s="240"/>
      <c r="AO690" s="240"/>
      <c r="AP690" s="240"/>
      <c r="AQ690" s="240"/>
      <c r="AR690" s="240"/>
      <c r="AS690" s="240"/>
      <c r="AT690" s="240"/>
      <c r="AU690" s="240"/>
      <c r="AV690" s="240"/>
      <c r="AW690" s="240"/>
      <c r="AX690" s="240"/>
      <c r="AY690" s="240"/>
      <c r="AZ690" s="240"/>
      <c r="BA690" s="240"/>
      <c r="BB690" s="240"/>
      <c r="BC690" s="240"/>
      <c r="BD690" s="240"/>
      <c r="BE690" s="240"/>
      <c r="BF690" s="240"/>
      <c r="BG690" s="240"/>
      <c r="BH690" s="240"/>
      <c r="BI690" s="240"/>
      <c r="BJ690" s="240"/>
      <c r="BK690" s="240"/>
      <c r="BL690" s="240"/>
      <c r="BM690" s="240"/>
      <c r="BN690" s="240"/>
      <c r="BO690" s="240"/>
      <c r="BP690" s="240"/>
      <c r="BQ690" s="240"/>
      <c r="BR690" s="240"/>
      <c r="BS690" s="240"/>
      <c r="BT690" s="240"/>
      <c r="BU690" s="240"/>
      <c r="BV690" s="240"/>
      <c r="BW690" s="240"/>
      <c r="BX690" s="240"/>
      <c r="BY690" s="240"/>
      <c r="BZ690" s="240"/>
      <c r="CA690" s="240"/>
      <c r="CB690" s="240"/>
      <c r="CC690" s="240"/>
      <c r="CD690" s="240"/>
      <c r="CE690" s="240"/>
      <c r="CF690" s="240"/>
      <c r="CG690" s="240"/>
      <c r="CH690" s="240"/>
      <c r="CI690" s="240"/>
      <c r="CJ690" s="240"/>
      <c r="CK690" s="240"/>
      <c r="CL690" s="240"/>
      <c r="CM690" s="240"/>
      <c r="CN690" s="240"/>
      <c r="CO690" s="240"/>
      <c r="CP690" s="240"/>
      <c r="CQ690" s="240"/>
      <c r="CR690" s="240"/>
      <c r="CS690" s="240"/>
      <c r="CT690" s="240"/>
      <c r="CU690" s="240"/>
      <c r="CV690" s="240"/>
      <c r="CW690" s="240"/>
      <c r="CX690" s="240"/>
      <c r="CY690" s="240"/>
      <c r="CZ690" s="240"/>
      <c r="DA690" s="240"/>
      <c r="DB690" s="240"/>
      <c r="DC690" s="240"/>
      <c r="DD690" s="240"/>
      <c r="DE690" s="240"/>
      <c r="DF690" s="240"/>
      <c r="DG690" s="240"/>
      <c r="DH690" s="240"/>
      <c r="DI690" s="240"/>
      <c r="DJ690" s="240"/>
      <c r="DK690" s="240"/>
      <c r="DL690" s="240"/>
      <c r="DM690" s="240"/>
      <c r="DN690" s="240"/>
      <c r="DO690" s="240"/>
      <c r="DP690" s="240"/>
      <c r="DQ690" s="240"/>
      <c r="DR690" s="240"/>
      <c r="DS690" s="240"/>
      <c r="DT690" s="240"/>
      <c r="DU690" s="240"/>
      <c r="DV690" s="240"/>
      <c r="DW690" s="240"/>
      <c r="DX690" s="240"/>
      <c r="DY690" s="240"/>
      <c r="DZ690" s="240"/>
      <c r="EA690" s="240"/>
      <c r="EB690" s="240"/>
      <c r="EC690" s="240"/>
      <c r="ED690" s="240"/>
      <c r="EE690" s="125"/>
      <c r="EF690" s="58"/>
      <c r="EG690" s="107"/>
      <c r="EH690" s="58"/>
      <c r="EI690" s="28"/>
      <c r="EJ690" s="58"/>
      <c r="EK690" s="58"/>
      <c r="EL690" s="58"/>
      <c r="EM690" s="58"/>
      <c r="EN690" s="58"/>
      <c r="EO690" s="58"/>
      <c r="EP690" s="58"/>
      <c r="EQ690" s="58"/>
      <c r="ER690" s="31" t="str">
        <f>'Avoided Cost Case'!ER690</f>
        <v xml:space="preserve"> - </v>
      </c>
    </row>
    <row r="691" spans="1:243" s="22" customFormat="1" hidden="1">
      <c r="A691" s="3"/>
      <c r="B691" s="23"/>
      <c r="C691" s="23" t="str">
        <f>'Avoided Cost Case'!C691</f>
        <v>IRP15 - 635 MW CCCT - UT N 1</v>
      </c>
      <c r="E691" s="240"/>
      <c r="F691" s="240"/>
      <c r="G691" s="240"/>
      <c r="H691" s="240"/>
      <c r="I691" s="240"/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  <c r="AA691" s="240"/>
      <c r="AB691" s="240"/>
      <c r="AC691" s="240"/>
      <c r="AD691" s="240"/>
      <c r="AE691" s="240"/>
      <c r="AF691" s="240"/>
      <c r="AG691" s="240"/>
      <c r="AH691" s="240"/>
      <c r="AI691" s="240"/>
      <c r="AJ691" s="240"/>
      <c r="AK691" s="240"/>
      <c r="AL691" s="240"/>
      <c r="AM691" s="240"/>
      <c r="AN691" s="240"/>
      <c r="AO691" s="240"/>
      <c r="AP691" s="240"/>
      <c r="AQ691" s="240"/>
      <c r="AR691" s="240"/>
      <c r="AS691" s="240"/>
      <c r="AT691" s="240"/>
      <c r="AU691" s="240"/>
      <c r="AV691" s="240"/>
      <c r="AW691" s="240"/>
      <c r="AX691" s="240"/>
      <c r="AY691" s="240"/>
      <c r="AZ691" s="240"/>
      <c r="BA691" s="240"/>
      <c r="BB691" s="240"/>
      <c r="BC691" s="240"/>
      <c r="BD691" s="240"/>
      <c r="BE691" s="240"/>
      <c r="BF691" s="240"/>
      <c r="BG691" s="240"/>
      <c r="BH691" s="240"/>
      <c r="BI691" s="240"/>
      <c r="BJ691" s="240"/>
      <c r="BK691" s="240"/>
      <c r="BL691" s="240"/>
      <c r="BM691" s="240"/>
      <c r="BN691" s="240"/>
      <c r="BO691" s="240"/>
      <c r="BP691" s="240"/>
      <c r="BQ691" s="240"/>
      <c r="BR691" s="240"/>
      <c r="BS691" s="240"/>
      <c r="BT691" s="240"/>
      <c r="BU691" s="240"/>
      <c r="BV691" s="240"/>
      <c r="BW691" s="240"/>
      <c r="BX691" s="240"/>
      <c r="BY691" s="240"/>
      <c r="BZ691" s="240"/>
      <c r="CA691" s="240"/>
      <c r="CB691" s="240"/>
      <c r="CC691" s="240"/>
      <c r="CD691" s="240"/>
      <c r="CE691" s="240"/>
      <c r="CF691" s="240"/>
      <c r="CG691" s="240"/>
      <c r="CH691" s="240"/>
      <c r="CI691" s="240"/>
      <c r="CJ691" s="240"/>
      <c r="CK691" s="240"/>
      <c r="CL691" s="240"/>
      <c r="CM691" s="240"/>
      <c r="CN691" s="240"/>
      <c r="CO691" s="240"/>
      <c r="CP691" s="240"/>
      <c r="CQ691" s="240"/>
      <c r="CR691" s="240"/>
      <c r="CS691" s="240"/>
      <c r="CT691" s="240"/>
      <c r="CU691" s="240"/>
      <c r="CV691" s="240"/>
      <c r="CW691" s="240"/>
      <c r="CX691" s="240"/>
      <c r="CY691" s="240"/>
      <c r="CZ691" s="240"/>
      <c r="DA691" s="240"/>
      <c r="DB691" s="240"/>
      <c r="DC691" s="240"/>
      <c r="DD691" s="240"/>
      <c r="DE691" s="240"/>
      <c r="DF691" s="240"/>
      <c r="DG691" s="240"/>
      <c r="DH691" s="240"/>
      <c r="DI691" s="240"/>
      <c r="DJ691" s="240"/>
      <c r="DK691" s="240"/>
      <c r="DL691" s="240"/>
      <c r="DM691" s="240"/>
      <c r="DN691" s="240"/>
      <c r="DO691" s="240"/>
      <c r="DP691" s="240"/>
      <c r="DQ691" s="240"/>
      <c r="DR691" s="240"/>
      <c r="DS691" s="240"/>
      <c r="DT691" s="240"/>
      <c r="DU691" s="240"/>
      <c r="DV691" s="240"/>
      <c r="DW691" s="240"/>
      <c r="DX691" s="240"/>
      <c r="DY691" s="240"/>
      <c r="DZ691" s="240"/>
      <c r="EA691" s="240"/>
      <c r="EB691" s="240"/>
      <c r="EC691" s="240"/>
      <c r="ED691" s="240"/>
      <c r="EE691" s="125"/>
      <c r="EF691" s="58"/>
      <c r="EG691" s="107"/>
      <c r="EH691" s="58"/>
      <c r="EI691" s="28"/>
      <c r="EJ691" s="58"/>
      <c r="EK691" s="58"/>
      <c r="EL691" s="58"/>
      <c r="EM691" s="58"/>
      <c r="EN691" s="58"/>
      <c r="EO691" s="58"/>
      <c r="EP691" s="58"/>
      <c r="EQ691" s="58"/>
      <c r="ER691" s="31" t="str">
        <f>'Avoided Cost Case'!ER691</f>
        <v xml:space="preserve"> - </v>
      </c>
    </row>
    <row r="692" spans="1:243" s="22" customFormat="1" hidden="1">
      <c r="A692" s="3"/>
      <c r="B692" s="23"/>
      <c r="C692" s="23" t="str">
        <f>'Avoided Cost Case'!C692</f>
        <v>IRP15 - 635 MW CCCT - UT N 2</v>
      </c>
      <c r="E692" s="240"/>
      <c r="F692" s="240"/>
      <c r="G692" s="240"/>
      <c r="H692" s="240"/>
      <c r="I692" s="240"/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  <c r="AA692" s="240"/>
      <c r="AB692" s="240"/>
      <c r="AC692" s="240"/>
      <c r="AD692" s="240"/>
      <c r="AE692" s="240"/>
      <c r="AF692" s="240"/>
      <c r="AG692" s="240"/>
      <c r="AH692" s="240"/>
      <c r="AI692" s="240"/>
      <c r="AJ692" s="240"/>
      <c r="AK692" s="240"/>
      <c r="AL692" s="240"/>
      <c r="AM692" s="240"/>
      <c r="AN692" s="240"/>
      <c r="AO692" s="240"/>
      <c r="AP692" s="240"/>
      <c r="AQ692" s="240"/>
      <c r="AR692" s="240"/>
      <c r="AS692" s="240"/>
      <c r="AT692" s="240"/>
      <c r="AU692" s="240"/>
      <c r="AV692" s="240"/>
      <c r="AW692" s="240"/>
      <c r="AX692" s="240"/>
      <c r="AY692" s="240"/>
      <c r="AZ692" s="240"/>
      <c r="BA692" s="240"/>
      <c r="BB692" s="240"/>
      <c r="BC692" s="240"/>
      <c r="BD692" s="240"/>
      <c r="BE692" s="240"/>
      <c r="BF692" s="240"/>
      <c r="BG692" s="240"/>
      <c r="BH692" s="240"/>
      <c r="BI692" s="240"/>
      <c r="BJ692" s="240"/>
      <c r="BK692" s="240"/>
      <c r="BL692" s="240"/>
      <c r="BM692" s="240"/>
      <c r="BN692" s="240"/>
      <c r="BO692" s="240"/>
      <c r="BP692" s="240"/>
      <c r="BQ692" s="240"/>
      <c r="BR692" s="240"/>
      <c r="BS692" s="240"/>
      <c r="BT692" s="240"/>
      <c r="BU692" s="240"/>
      <c r="BV692" s="240"/>
      <c r="BW692" s="240"/>
      <c r="BX692" s="240"/>
      <c r="BY692" s="240"/>
      <c r="BZ692" s="240"/>
      <c r="CA692" s="240"/>
      <c r="CB692" s="240"/>
      <c r="CC692" s="240"/>
      <c r="CD692" s="240"/>
      <c r="CE692" s="240"/>
      <c r="CF692" s="240"/>
      <c r="CG692" s="240"/>
      <c r="CH692" s="240"/>
      <c r="CI692" s="240"/>
      <c r="CJ692" s="240"/>
      <c r="CK692" s="240"/>
      <c r="CL692" s="240"/>
      <c r="CM692" s="240"/>
      <c r="CN692" s="240"/>
      <c r="CO692" s="240"/>
      <c r="CP692" s="240"/>
      <c r="CQ692" s="240"/>
      <c r="CR692" s="240"/>
      <c r="CS692" s="240"/>
      <c r="CT692" s="240"/>
      <c r="CU692" s="240"/>
      <c r="CV692" s="240"/>
      <c r="CW692" s="240"/>
      <c r="CX692" s="240"/>
      <c r="CY692" s="240"/>
      <c r="CZ692" s="240"/>
      <c r="DA692" s="240"/>
      <c r="DB692" s="240"/>
      <c r="DC692" s="240"/>
      <c r="DD692" s="240"/>
      <c r="DE692" s="240"/>
      <c r="DF692" s="240"/>
      <c r="DG692" s="240"/>
      <c r="DH692" s="240"/>
      <c r="DI692" s="240"/>
      <c r="DJ692" s="240"/>
      <c r="DK692" s="240"/>
      <c r="DL692" s="240"/>
      <c r="DM692" s="240"/>
      <c r="DN692" s="240"/>
      <c r="DO692" s="240"/>
      <c r="DP692" s="240"/>
      <c r="DQ692" s="240"/>
      <c r="DR692" s="240"/>
      <c r="DS692" s="240"/>
      <c r="DT692" s="240"/>
      <c r="DU692" s="240"/>
      <c r="DV692" s="240"/>
      <c r="DW692" s="240"/>
      <c r="DX692" s="240"/>
      <c r="DY692" s="240"/>
      <c r="DZ692" s="240"/>
      <c r="EA692" s="240"/>
      <c r="EB692" s="240"/>
      <c r="EC692" s="240"/>
      <c r="ED692" s="240"/>
      <c r="EE692" s="125"/>
      <c r="EF692" s="58"/>
      <c r="EG692" s="107"/>
      <c r="EH692" s="58"/>
      <c r="EI692" s="28"/>
      <c r="EJ692" s="58"/>
      <c r="EK692" s="58"/>
      <c r="EL692" s="58"/>
      <c r="EM692" s="58"/>
      <c r="EN692" s="58"/>
      <c r="EO692" s="58"/>
      <c r="EP692" s="58"/>
      <c r="EQ692" s="58"/>
      <c r="ER692" s="31" t="str">
        <f>'Avoided Cost Case'!ER692</f>
        <v xml:space="preserve"> - </v>
      </c>
    </row>
    <row r="693" spans="1:243" s="22" customFormat="1" hidden="1">
      <c r="A693" s="3"/>
      <c r="B693" s="23"/>
      <c r="C693" s="65"/>
      <c r="E693" s="112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12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12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12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12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12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12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12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12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12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12"/>
      <c r="EF693" s="58"/>
      <c r="EG693" s="58"/>
      <c r="EH693" s="58"/>
      <c r="EI693" s="28"/>
      <c r="EJ693" s="58"/>
      <c r="EK693" s="58"/>
      <c r="EL693" s="58"/>
      <c r="EM693" s="58"/>
      <c r="EN693" s="58"/>
      <c r="EO693" s="58"/>
      <c r="EP693" s="58"/>
      <c r="EQ693" s="58"/>
      <c r="ER693" s="31" t="str">
        <f>'Avoided Cost Case'!ER693</f>
        <v xml:space="preserve"> - </v>
      </c>
    </row>
    <row r="694" spans="1:243" s="22" customFormat="1" hidden="1">
      <c r="A694" s="2"/>
      <c r="C694" s="23" t="str">
        <f>'Avoided Cost Case'!C694</f>
        <v>Dunlap I Wind</v>
      </c>
      <c r="E694" s="240"/>
      <c r="F694" s="240"/>
      <c r="G694" s="240"/>
      <c r="H694" s="240"/>
      <c r="I694" s="240"/>
      <c r="J694" s="240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  <c r="Y694" s="240"/>
      <c r="Z694" s="240"/>
      <c r="AA694" s="240"/>
      <c r="AB694" s="240"/>
      <c r="AC694" s="240"/>
      <c r="AD694" s="240"/>
      <c r="AE694" s="240"/>
      <c r="AF694" s="240"/>
      <c r="AG694" s="240"/>
      <c r="AH694" s="240"/>
      <c r="AI694" s="240"/>
      <c r="AJ694" s="240"/>
      <c r="AK694" s="240"/>
      <c r="AL694" s="240"/>
      <c r="AM694" s="240"/>
      <c r="AN694" s="240"/>
      <c r="AO694" s="240"/>
      <c r="AP694" s="240"/>
      <c r="AQ694" s="240"/>
      <c r="AR694" s="240"/>
      <c r="AS694" s="240"/>
      <c r="AT694" s="240"/>
      <c r="AU694" s="240"/>
      <c r="AV694" s="240"/>
      <c r="AW694" s="240"/>
      <c r="AX694" s="240"/>
      <c r="AY694" s="240"/>
      <c r="AZ694" s="240"/>
      <c r="BA694" s="240"/>
      <c r="BB694" s="240"/>
      <c r="BC694" s="240"/>
      <c r="BD694" s="240"/>
      <c r="BE694" s="240"/>
      <c r="BF694" s="240"/>
      <c r="BG694" s="240"/>
      <c r="BH694" s="240"/>
      <c r="BI694" s="240"/>
      <c r="BJ694" s="240"/>
      <c r="BK694" s="240"/>
      <c r="BL694" s="240"/>
      <c r="BM694" s="240"/>
      <c r="BN694" s="240"/>
      <c r="BO694" s="240"/>
      <c r="BP694" s="240"/>
      <c r="BQ694" s="240"/>
      <c r="BR694" s="240"/>
      <c r="BS694" s="240"/>
      <c r="BT694" s="240"/>
      <c r="BU694" s="240"/>
      <c r="BV694" s="240"/>
      <c r="BW694" s="240"/>
      <c r="BX694" s="240"/>
      <c r="BY694" s="240"/>
      <c r="BZ694" s="240"/>
      <c r="CA694" s="240"/>
      <c r="CB694" s="240"/>
      <c r="CC694" s="240"/>
      <c r="CD694" s="240"/>
      <c r="CE694" s="240"/>
      <c r="CF694" s="240"/>
      <c r="CG694" s="240"/>
      <c r="CH694" s="240"/>
      <c r="CI694" s="240"/>
      <c r="CJ694" s="240"/>
      <c r="CK694" s="240"/>
      <c r="CL694" s="240"/>
      <c r="CM694" s="240"/>
      <c r="CN694" s="240"/>
      <c r="CO694" s="240"/>
      <c r="CP694" s="240"/>
      <c r="CQ694" s="240"/>
      <c r="CR694" s="240"/>
      <c r="CS694" s="240"/>
      <c r="CT694" s="240"/>
      <c r="CU694" s="240"/>
      <c r="CV694" s="240"/>
      <c r="CW694" s="240"/>
      <c r="CX694" s="240"/>
      <c r="CY694" s="240"/>
      <c r="CZ694" s="240"/>
      <c r="DA694" s="240"/>
      <c r="DB694" s="240"/>
      <c r="DC694" s="240"/>
      <c r="DD694" s="240"/>
      <c r="DE694" s="240"/>
      <c r="DF694" s="240"/>
      <c r="DG694" s="240"/>
      <c r="DH694" s="240"/>
      <c r="DI694" s="240"/>
      <c r="DJ694" s="240"/>
      <c r="DK694" s="240"/>
      <c r="DL694" s="240"/>
      <c r="DM694" s="240"/>
      <c r="DN694" s="240"/>
      <c r="DO694" s="240"/>
      <c r="DP694" s="240"/>
      <c r="DQ694" s="240"/>
      <c r="DR694" s="240"/>
      <c r="DS694" s="240"/>
      <c r="DT694" s="240"/>
      <c r="DU694" s="240"/>
      <c r="DV694" s="240"/>
      <c r="DW694" s="240"/>
      <c r="DX694" s="240"/>
      <c r="DY694" s="240"/>
      <c r="DZ694" s="240"/>
      <c r="EA694" s="240"/>
      <c r="EB694" s="240"/>
      <c r="EC694" s="240"/>
      <c r="ED694" s="240"/>
      <c r="EF694" s="58"/>
      <c r="EG694" s="58"/>
      <c r="EH694" s="126"/>
      <c r="EI694" s="58"/>
      <c r="EJ694" s="58"/>
      <c r="EK694" s="58"/>
      <c r="EL694" s="58"/>
      <c r="EM694" s="58"/>
      <c r="EN694" s="58"/>
      <c r="EO694" s="58"/>
      <c r="EP694" s="58"/>
      <c r="EQ694" s="58"/>
      <c r="ER694" s="31" t="str">
        <f>'Avoided Cost Case'!ER694</f>
        <v xml:space="preserve"> - </v>
      </c>
    </row>
    <row r="695" spans="1:243" s="22" customFormat="1" hidden="1">
      <c r="A695" s="2"/>
      <c r="C695" s="23" t="str">
        <f>'Avoided Cost Case'!C695</f>
        <v>Foote Creek I Wind</v>
      </c>
      <c r="E695" s="240"/>
      <c r="F695" s="240"/>
      <c r="G695" s="240"/>
      <c r="H695" s="240"/>
      <c r="I695" s="240"/>
      <c r="J695" s="240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  <c r="Y695" s="240"/>
      <c r="Z695" s="240"/>
      <c r="AA695" s="240"/>
      <c r="AB695" s="240"/>
      <c r="AC695" s="240"/>
      <c r="AD695" s="240"/>
      <c r="AE695" s="240"/>
      <c r="AF695" s="240"/>
      <c r="AG695" s="240"/>
      <c r="AH695" s="240"/>
      <c r="AI695" s="240"/>
      <c r="AJ695" s="240"/>
      <c r="AK695" s="240"/>
      <c r="AL695" s="240"/>
      <c r="AM695" s="240"/>
      <c r="AN695" s="240"/>
      <c r="AO695" s="240"/>
      <c r="AP695" s="240"/>
      <c r="AQ695" s="240"/>
      <c r="AR695" s="240"/>
      <c r="AS695" s="240"/>
      <c r="AT695" s="240"/>
      <c r="AU695" s="240"/>
      <c r="AV695" s="240"/>
      <c r="AW695" s="240"/>
      <c r="AX695" s="240"/>
      <c r="AY695" s="240"/>
      <c r="AZ695" s="240"/>
      <c r="BA695" s="240"/>
      <c r="BB695" s="240"/>
      <c r="BC695" s="240"/>
      <c r="BD695" s="240"/>
      <c r="BE695" s="240"/>
      <c r="BF695" s="240"/>
      <c r="BG695" s="240"/>
      <c r="BH695" s="240"/>
      <c r="BI695" s="240"/>
      <c r="BJ695" s="240"/>
      <c r="BK695" s="240"/>
      <c r="BL695" s="240"/>
      <c r="BM695" s="240"/>
      <c r="BN695" s="240"/>
      <c r="BO695" s="240"/>
      <c r="BP695" s="240"/>
      <c r="BQ695" s="240"/>
      <c r="BR695" s="240"/>
      <c r="BS695" s="240"/>
      <c r="BT695" s="240"/>
      <c r="BU695" s="240"/>
      <c r="BV695" s="240"/>
      <c r="BW695" s="240"/>
      <c r="BX695" s="240"/>
      <c r="BY695" s="240"/>
      <c r="BZ695" s="240"/>
      <c r="CA695" s="240"/>
      <c r="CB695" s="240"/>
      <c r="CC695" s="240"/>
      <c r="CD695" s="240"/>
      <c r="CE695" s="240"/>
      <c r="CF695" s="240"/>
      <c r="CG695" s="240"/>
      <c r="CH695" s="240"/>
      <c r="CI695" s="240"/>
      <c r="CJ695" s="240"/>
      <c r="CK695" s="240"/>
      <c r="CL695" s="240"/>
      <c r="CM695" s="240"/>
      <c r="CN695" s="240"/>
      <c r="CO695" s="240"/>
      <c r="CP695" s="240"/>
      <c r="CQ695" s="240"/>
      <c r="CR695" s="240"/>
      <c r="CS695" s="240"/>
      <c r="CT695" s="240"/>
      <c r="CU695" s="240"/>
      <c r="CV695" s="240"/>
      <c r="CW695" s="240"/>
      <c r="CX695" s="240"/>
      <c r="CY695" s="240"/>
      <c r="CZ695" s="240"/>
      <c r="DA695" s="240"/>
      <c r="DB695" s="240"/>
      <c r="DC695" s="240"/>
      <c r="DD695" s="240"/>
      <c r="DE695" s="240"/>
      <c r="DF695" s="240"/>
      <c r="DG695" s="240"/>
      <c r="DH695" s="240"/>
      <c r="DI695" s="240"/>
      <c r="DJ695" s="240"/>
      <c r="DK695" s="240"/>
      <c r="DL695" s="240"/>
      <c r="DM695" s="240"/>
      <c r="DN695" s="240"/>
      <c r="DO695" s="240"/>
      <c r="DP695" s="240"/>
      <c r="DQ695" s="240"/>
      <c r="DR695" s="240"/>
      <c r="DS695" s="240"/>
      <c r="DT695" s="240"/>
      <c r="DU695" s="240"/>
      <c r="DV695" s="240"/>
      <c r="DW695" s="240"/>
      <c r="DX695" s="240"/>
      <c r="DY695" s="240"/>
      <c r="DZ695" s="240"/>
      <c r="EA695" s="240"/>
      <c r="EB695" s="240"/>
      <c r="EC695" s="240"/>
      <c r="ED695" s="240"/>
      <c r="EF695" s="58"/>
      <c r="EG695" s="58"/>
      <c r="EH695" s="127"/>
      <c r="EI695" s="58"/>
      <c r="EJ695" s="58"/>
      <c r="EK695" s="58"/>
      <c r="EL695" s="58"/>
      <c r="EM695" s="58"/>
      <c r="EN695" s="58"/>
      <c r="EO695" s="58"/>
      <c r="EP695" s="58"/>
      <c r="EQ695" s="58"/>
      <c r="ER695" s="31" t="str">
        <f>'Avoided Cost Case'!ER695</f>
        <v xml:space="preserve"> - </v>
      </c>
    </row>
    <row r="696" spans="1:243" s="22" customFormat="1" hidden="1">
      <c r="A696" s="2"/>
      <c r="C696" s="23" t="str">
        <f>'Avoided Cost Case'!C696</f>
        <v>Glenrock Wind p423461</v>
      </c>
      <c r="E696" s="240"/>
      <c r="F696" s="240"/>
      <c r="G696" s="240"/>
      <c r="H696" s="240"/>
      <c r="I696" s="240"/>
      <c r="J696" s="240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  <c r="Y696" s="240"/>
      <c r="Z696" s="240"/>
      <c r="AA696" s="240"/>
      <c r="AB696" s="240"/>
      <c r="AC696" s="240"/>
      <c r="AD696" s="240"/>
      <c r="AE696" s="240"/>
      <c r="AF696" s="240"/>
      <c r="AG696" s="240"/>
      <c r="AH696" s="240"/>
      <c r="AI696" s="240"/>
      <c r="AJ696" s="240"/>
      <c r="AK696" s="240"/>
      <c r="AL696" s="240"/>
      <c r="AM696" s="240"/>
      <c r="AN696" s="240"/>
      <c r="AO696" s="240"/>
      <c r="AP696" s="240"/>
      <c r="AQ696" s="240"/>
      <c r="AR696" s="240"/>
      <c r="AS696" s="240"/>
      <c r="AT696" s="240"/>
      <c r="AU696" s="240"/>
      <c r="AV696" s="240"/>
      <c r="AW696" s="240"/>
      <c r="AX696" s="240"/>
      <c r="AY696" s="240"/>
      <c r="AZ696" s="240"/>
      <c r="BA696" s="240"/>
      <c r="BB696" s="240"/>
      <c r="BC696" s="240"/>
      <c r="BD696" s="240"/>
      <c r="BE696" s="240"/>
      <c r="BF696" s="240"/>
      <c r="BG696" s="240"/>
      <c r="BH696" s="240"/>
      <c r="BI696" s="240"/>
      <c r="BJ696" s="240"/>
      <c r="BK696" s="240"/>
      <c r="BL696" s="240"/>
      <c r="BM696" s="240"/>
      <c r="BN696" s="240"/>
      <c r="BO696" s="240"/>
      <c r="BP696" s="240"/>
      <c r="BQ696" s="240"/>
      <c r="BR696" s="240"/>
      <c r="BS696" s="240"/>
      <c r="BT696" s="240"/>
      <c r="BU696" s="240"/>
      <c r="BV696" s="240"/>
      <c r="BW696" s="240"/>
      <c r="BX696" s="240"/>
      <c r="BY696" s="240"/>
      <c r="BZ696" s="240"/>
      <c r="CA696" s="240"/>
      <c r="CB696" s="240"/>
      <c r="CC696" s="240"/>
      <c r="CD696" s="240"/>
      <c r="CE696" s="240"/>
      <c r="CF696" s="240"/>
      <c r="CG696" s="240"/>
      <c r="CH696" s="240"/>
      <c r="CI696" s="240"/>
      <c r="CJ696" s="240"/>
      <c r="CK696" s="240"/>
      <c r="CL696" s="240"/>
      <c r="CM696" s="240"/>
      <c r="CN696" s="240"/>
      <c r="CO696" s="240"/>
      <c r="CP696" s="240"/>
      <c r="CQ696" s="240"/>
      <c r="CR696" s="240"/>
      <c r="CS696" s="240"/>
      <c r="CT696" s="240"/>
      <c r="CU696" s="240"/>
      <c r="CV696" s="240"/>
      <c r="CW696" s="240"/>
      <c r="CX696" s="240"/>
      <c r="CY696" s="240"/>
      <c r="CZ696" s="240"/>
      <c r="DA696" s="240"/>
      <c r="DB696" s="240"/>
      <c r="DC696" s="240"/>
      <c r="DD696" s="240"/>
      <c r="DE696" s="240"/>
      <c r="DF696" s="240"/>
      <c r="DG696" s="240"/>
      <c r="DH696" s="240"/>
      <c r="DI696" s="240"/>
      <c r="DJ696" s="240"/>
      <c r="DK696" s="240"/>
      <c r="DL696" s="240"/>
      <c r="DM696" s="240"/>
      <c r="DN696" s="240"/>
      <c r="DO696" s="240"/>
      <c r="DP696" s="240"/>
      <c r="DQ696" s="240"/>
      <c r="DR696" s="240"/>
      <c r="DS696" s="240"/>
      <c r="DT696" s="240"/>
      <c r="DU696" s="240"/>
      <c r="DV696" s="240"/>
      <c r="DW696" s="240"/>
      <c r="DX696" s="240"/>
      <c r="DY696" s="240"/>
      <c r="DZ696" s="240"/>
      <c r="EA696" s="240"/>
      <c r="EB696" s="240"/>
      <c r="EC696" s="240"/>
      <c r="ED696" s="240"/>
      <c r="EF696" s="58"/>
      <c r="EG696" s="58"/>
      <c r="EH696" s="127"/>
      <c r="EI696" s="58"/>
      <c r="EJ696" s="58"/>
      <c r="EK696" s="58"/>
      <c r="EL696" s="58"/>
      <c r="EM696" s="58"/>
      <c r="EN696" s="58"/>
      <c r="EO696" s="58"/>
      <c r="EP696" s="58"/>
      <c r="EQ696" s="58"/>
      <c r="ER696" s="31" t="str">
        <f>'Avoided Cost Case'!ER696</f>
        <v xml:space="preserve"> - </v>
      </c>
    </row>
    <row r="697" spans="1:243" s="22" customFormat="1" hidden="1">
      <c r="A697" s="2"/>
      <c r="C697" s="23" t="str">
        <f>'Avoided Cost Case'!C697</f>
        <v>Glenrock III Wind p454125</v>
      </c>
      <c r="E697" s="240"/>
      <c r="F697" s="240"/>
      <c r="G697" s="240"/>
      <c r="H697" s="240"/>
      <c r="I697" s="240"/>
      <c r="J697" s="240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  <c r="Y697" s="240"/>
      <c r="Z697" s="240"/>
      <c r="AA697" s="240"/>
      <c r="AB697" s="240"/>
      <c r="AC697" s="240"/>
      <c r="AD697" s="240"/>
      <c r="AE697" s="240"/>
      <c r="AF697" s="240"/>
      <c r="AG697" s="240"/>
      <c r="AH697" s="240"/>
      <c r="AI697" s="240"/>
      <c r="AJ697" s="240"/>
      <c r="AK697" s="240"/>
      <c r="AL697" s="240"/>
      <c r="AM697" s="240"/>
      <c r="AN697" s="240"/>
      <c r="AO697" s="240"/>
      <c r="AP697" s="240"/>
      <c r="AQ697" s="240"/>
      <c r="AR697" s="240"/>
      <c r="AS697" s="240"/>
      <c r="AT697" s="240"/>
      <c r="AU697" s="240"/>
      <c r="AV697" s="240"/>
      <c r="AW697" s="240"/>
      <c r="AX697" s="240"/>
      <c r="AY697" s="240"/>
      <c r="AZ697" s="240"/>
      <c r="BA697" s="240"/>
      <c r="BB697" s="240"/>
      <c r="BC697" s="240"/>
      <c r="BD697" s="240"/>
      <c r="BE697" s="240"/>
      <c r="BF697" s="240"/>
      <c r="BG697" s="240"/>
      <c r="BH697" s="240"/>
      <c r="BI697" s="240"/>
      <c r="BJ697" s="240"/>
      <c r="BK697" s="240"/>
      <c r="BL697" s="240"/>
      <c r="BM697" s="240"/>
      <c r="BN697" s="240"/>
      <c r="BO697" s="240"/>
      <c r="BP697" s="240"/>
      <c r="BQ697" s="240"/>
      <c r="BR697" s="240"/>
      <c r="BS697" s="240"/>
      <c r="BT697" s="240"/>
      <c r="BU697" s="240"/>
      <c r="BV697" s="240"/>
      <c r="BW697" s="240"/>
      <c r="BX697" s="240"/>
      <c r="BY697" s="240"/>
      <c r="BZ697" s="240"/>
      <c r="CA697" s="240"/>
      <c r="CB697" s="240"/>
      <c r="CC697" s="240"/>
      <c r="CD697" s="240"/>
      <c r="CE697" s="240"/>
      <c r="CF697" s="240"/>
      <c r="CG697" s="240"/>
      <c r="CH697" s="240"/>
      <c r="CI697" s="240"/>
      <c r="CJ697" s="240"/>
      <c r="CK697" s="240"/>
      <c r="CL697" s="240"/>
      <c r="CM697" s="240"/>
      <c r="CN697" s="240"/>
      <c r="CO697" s="240"/>
      <c r="CP697" s="240"/>
      <c r="CQ697" s="240"/>
      <c r="CR697" s="240"/>
      <c r="CS697" s="240"/>
      <c r="CT697" s="240"/>
      <c r="CU697" s="240"/>
      <c r="CV697" s="240"/>
      <c r="CW697" s="240"/>
      <c r="CX697" s="240"/>
      <c r="CY697" s="240"/>
      <c r="CZ697" s="240"/>
      <c r="DA697" s="240"/>
      <c r="DB697" s="240"/>
      <c r="DC697" s="240"/>
      <c r="DD697" s="240"/>
      <c r="DE697" s="240"/>
      <c r="DF697" s="240"/>
      <c r="DG697" s="240"/>
      <c r="DH697" s="240"/>
      <c r="DI697" s="240"/>
      <c r="DJ697" s="240"/>
      <c r="DK697" s="240"/>
      <c r="DL697" s="240"/>
      <c r="DM697" s="240"/>
      <c r="DN697" s="240"/>
      <c r="DO697" s="240"/>
      <c r="DP697" s="240"/>
      <c r="DQ697" s="240"/>
      <c r="DR697" s="240"/>
      <c r="DS697" s="240"/>
      <c r="DT697" s="240"/>
      <c r="DU697" s="240"/>
      <c r="DV697" s="240"/>
      <c r="DW697" s="240"/>
      <c r="DX697" s="240"/>
      <c r="DY697" s="240"/>
      <c r="DZ697" s="240"/>
      <c r="EA697" s="240"/>
      <c r="EB697" s="240"/>
      <c r="EC697" s="240"/>
      <c r="ED697" s="240"/>
      <c r="EF697" s="58"/>
      <c r="EG697" s="58"/>
      <c r="EH697" s="127"/>
      <c r="EI697" s="58"/>
      <c r="EJ697" s="58"/>
      <c r="EK697" s="58"/>
      <c r="EL697" s="58"/>
      <c r="EM697" s="58"/>
      <c r="EN697" s="58"/>
      <c r="EO697" s="58"/>
      <c r="EP697" s="58"/>
      <c r="EQ697" s="58"/>
      <c r="ER697" s="31" t="str">
        <f>'Avoided Cost Case'!ER697</f>
        <v xml:space="preserve"> - </v>
      </c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  <c r="HF697" s="24"/>
      <c r="HG697" s="24"/>
      <c r="HH697" s="24"/>
      <c r="HI697" s="24"/>
      <c r="HJ697" s="24"/>
      <c r="HK697" s="24"/>
      <c r="HL697" s="24"/>
      <c r="HM697" s="24"/>
      <c r="HN697" s="24"/>
      <c r="HO697" s="24"/>
      <c r="HP697" s="24"/>
      <c r="HQ697" s="24"/>
      <c r="HR697" s="24"/>
      <c r="HS697" s="24"/>
      <c r="HT697" s="24"/>
      <c r="HU697" s="24"/>
      <c r="HV697" s="24"/>
      <c r="HW697" s="24"/>
      <c r="HX697" s="24"/>
      <c r="HY697" s="24"/>
      <c r="HZ697" s="24"/>
      <c r="IA697" s="24"/>
      <c r="IB697" s="24"/>
      <c r="IC697" s="24"/>
      <c r="ID697" s="24"/>
      <c r="IE697" s="24"/>
      <c r="IF697" s="24"/>
      <c r="IG697" s="24"/>
      <c r="IH697" s="24"/>
      <c r="II697" s="24"/>
    </row>
    <row r="698" spans="1:243" s="22" customFormat="1" hidden="1">
      <c r="A698" s="2"/>
      <c r="C698" s="23" t="str">
        <f>'Avoided Cost Case'!C698</f>
        <v>Goodnoe Wind p332427</v>
      </c>
      <c r="E698" s="240"/>
      <c r="F698" s="240"/>
      <c r="G698" s="240"/>
      <c r="H698" s="240"/>
      <c r="I698" s="240"/>
      <c r="J698" s="240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  <c r="Y698" s="240"/>
      <c r="Z698" s="240"/>
      <c r="AA698" s="240"/>
      <c r="AB698" s="240"/>
      <c r="AC698" s="240"/>
      <c r="AD698" s="240"/>
      <c r="AE698" s="240"/>
      <c r="AF698" s="240"/>
      <c r="AG698" s="240"/>
      <c r="AH698" s="240"/>
      <c r="AI698" s="240"/>
      <c r="AJ698" s="240"/>
      <c r="AK698" s="240"/>
      <c r="AL698" s="240"/>
      <c r="AM698" s="240"/>
      <c r="AN698" s="240"/>
      <c r="AO698" s="240"/>
      <c r="AP698" s="240"/>
      <c r="AQ698" s="240"/>
      <c r="AR698" s="240"/>
      <c r="AS698" s="240"/>
      <c r="AT698" s="240"/>
      <c r="AU698" s="240"/>
      <c r="AV698" s="240"/>
      <c r="AW698" s="240"/>
      <c r="AX698" s="240"/>
      <c r="AY698" s="240"/>
      <c r="AZ698" s="240"/>
      <c r="BA698" s="240"/>
      <c r="BB698" s="240"/>
      <c r="BC698" s="240"/>
      <c r="BD698" s="240"/>
      <c r="BE698" s="240"/>
      <c r="BF698" s="240"/>
      <c r="BG698" s="240"/>
      <c r="BH698" s="240"/>
      <c r="BI698" s="240"/>
      <c r="BJ698" s="240"/>
      <c r="BK698" s="240"/>
      <c r="BL698" s="240"/>
      <c r="BM698" s="240"/>
      <c r="BN698" s="240"/>
      <c r="BO698" s="240"/>
      <c r="BP698" s="240"/>
      <c r="BQ698" s="240"/>
      <c r="BR698" s="240"/>
      <c r="BS698" s="240"/>
      <c r="BT698" s="240"/>
      <c r="BU698" s="240"/>
      <c r="BV698" s="240"/>
      <c r="BW698" s="240"/>
      <c r="BX698" s="240"/>
      <c r="BY698" s="240"/>
      <c r="BZ698" s="240"/>
      <c r="CA698" s="240"/>
      <c r="CB698" s="240"/>
      <c r="CC698" s="240"/>
      <c r="CD698" s="240"/>
      <c r="CE698" s="240"/>
      <c r="CF698" s="240"/>
      <c r="CG698" s="240"/>
      <c r="CH698" s="240"/>
      <c r="CI698" s="240"/>
      <c r="CJ698" s="240"/>
      <c r="CK698" s="240"/>
      <c r="CL698" s="240"/>
      <c r="CM698" s="240"/>
      <c r="CN698" s="240"/>
      <c r="CO698" s="240"/>
      <c r="CP698" s="240"/>
      <c r="CQ698" s="240"/>
      <c r="CR698" s="240"/>
      <c r="CS698" s="240"/>
      <c r="CT698" s="240"/>
      <c r="CU698" s="240"/>
      <c r="CV698" s="240"/>
      <c r="CW698" s="240"/>
      <c r="CX698" s="240"/>
      <c r="CY698" s="240"/>
      <c r="CZ698" s="240"/>
      <c r="DA698" s="240"/>
      <c r="DB698" s="240"/>
      <c r="DC698" s="240"/>
      <c r="DD698" s="240"/>
      <c r="DE698" s="240"/>
      <c r="DF698" s="240"/>
      <c r="DG698" s="240"/>
      <c r="DH698" s="240"/>
      <c r="DI698" s="240"/>
      <c r="DJ698" s="240"/>
      <c r="DK698" s="240"/>
      <c r="DL698" s="240"/>
      <c r="DM698" s="240"/>
      <c r="DN698" s="240"/>
      <c r="DO698" s="240"/>
      <c r="DP698" s="240"/>
      <c r="DQ698" s="240"/>
      <c r="DR698" s="240"/>
      <c r="DS698" s="240"/>
      <c r="DT698" s="240"/>
      <c r="DU698" s="240"/>
      <c r="DV698" s="240"/>
      <c r="DW698" s="240"/>
      <c r="DX698" s="240"/>
      <c r="DY698" s="240"/>
      <c r="DZ698" s="240"/>
      <c r="EA698" s="240"/>
      <c r="EB698" s="240"/>
      <c r="EC698" s="240"/>
      <c r="ED698" s="240"/>
      <c r="EF698" s="58"/>
      <c r="EG698" s="58"/>
      <c r="EH698" s="127"/>
      <c r="EI698" s="58"/>
      <c r="EJ698" s="58"/>
      <c r="EK698" s="58"/>
      <c r="EL698" s="58"/>
      <c r="EM698" s="58"/>
      <c r="EN698" s="58"/>
      <c r="EO698" s="58"/>
      <c r="EP698" s="58"/>
      <c r="EQ698" s="58"/>
      <c r="ER698" s="31" t="str">
        <f>'Avoided Cost Case'!ER698</f>
        <v xml:space="preserve"> - </v>
      </c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  <c r="HZ698" s="24"/>
      <c r="IA698" s="24"/>
      <c r="IB698" s="24"/>
      <c r="IC698" s="24"/>
      <c r="ID698" s="24"/>
      <c r="IE698" s="24"/>
      <c r="IF698" s="24"/>
      <c r="IG698" s="24"/>
      <c r="IH698" s="24"/>
      <c r="II698" s="24"/>
    </row>
    <row r="699" spans="1:243" s="22" customFormat="1" hidden="1">
      <c r="A699" s="2"/>
      <c r="C699" s="23" t="str">
        <f>'Avoided Cost Case'!C699</f>
        <v>High Plains Wind p492251</v>
      </c>
      <c r="E699" s="240"/>
      <c r="F699" s="240"/>
      <c r="G699" s="240"/>
      <c r="H699" s="240"/>
      <c r="I699" s="240"/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  <c r="AA699" s="240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240"/>
      <c r="AM699" s="240"/>
      <c r="AN699" s="240"/>
      <c r="AO699" s="240"/>
      <c r="AP699" s="240"/>
      <c r="AQ699" s="240"/>
      <c r="AR699" s="240"/>
      <c r="AS699" s="240"/>
      <c r="AT699" s="240"/>
      <c r="AU699" s="240"/>
      <c r="AV699" s="240"/>
      <c r="AW699" s="240"/>
      <c r="AX699" s="240"/>
      <c r="AY699" s="240"/>
      <c r="AZ699" s="240"/>
      <c r="BA699" s="240"/>
      <c r="BB699" s="240"/>
      <c r="BC699" s="240"/>
      <c r="BD699" s="240"/>
      <c r="BE699" s="240"/>
      <c r="BF699" s="240"/>
      <c r="BG699" s="240"/>
      <c r="BH699" s="240"/>
      <c r="BI699" s="240"/>
      <c r="BJ699" s="240"/>
      <c r="BK699" s="240"/>
      <c r="BL699" s="240"/>
      <c r="BM699" s="240"/>
      <c r="BN699" s="240"/>
      <c r="BO699" s="240"/>
      <c r="BP699" s="240"/>
      <c r="BQ699" s="240"/>
      <c r="BR699" s="240"/>
      <c r="BS699" s="240"/>
      <c r="BT699" s="240"/>
      <c r="BU699" s="240"/>
      <c r="BV699" s="240"/>
      <c r="BW699" s="240"/>
      <c r="BX699" s="240"/>
      <c r="BY699" s="240"/>
      <c r="BZ699" s="240"/>
      <c r="CA699" s="240"/>
      <c r="CB699" s="240"/>
      <c r="CC699" s="240"/>
      <c r="CD699" s="240"/>
      <c r="CE699" s="240"/>
      <c r="CF699" s="240"/>
      <c r="CG699" s="240"/>
      <c r="CH699" s="240"/>
      <c r="CI699" s="240"/>
      <c r="CJ699" s="240"/>
      <c r="CK699" s="240"/>
      <c r="CL699" s="240"/>
      <c r="CM699" s="240"/>
      <c r="CN699" s="240"/>
      <c r="CO699" s="240"/>
      <c r="CP699" s="240"/>
      <c r="CQ699" s="240"/>
      <c r="CR699" s="240"/>
      <c r="CS699" s="240"/>
      <c r="CT699" s="240"/>
      <c r="CU699" s="240"/>
      <c r="CV699" s="240"/>
      <c r="CW699" s="240"/>
      <c r="CX699" s="240"/>
      <c r="CY699" s="240"/>
      <c r="CZ699" s="240"/>
      <c r="DA699" s="240"/>
      <c r="DB699" s="240"/>
      <c r="DC699" s="240"/>
      <c r="DD699" s="240"/>
      <c r="DE699" s="240"/>
      <c r="DF699" s="240"/>
      <c r="DG699" s="240"/>
      <c r="DH699" s="240"/>
      <c r="DI699" s="240"/>
      <c r="DJ699" s="240"/>
      <c r="DK699" s="240"/>
      <c r="DL699" s="240"/>
      <c r="DM699" s="240"/>
      <c r="DN699" s="240"/>
      <c r="DO699" s="240"/>
      <c r="DP699" s="240"/>
      <c r="DQ699" s="240"/>
      <c r="DR699" s="240"/>
      <c r="DS699" s="240"/>
      <c r="DT699" s="240"/>
      <c r="DU699" s="240"/>
      <c r="DV699" s="240"/>
      <c r="DW699" s="240"/>
      <c r="DX699" s="240"/>
      <c r="DY699" s="240"/>
      <c r="DZ699" s="240"/>
      <c r="EA699" s="240"/>
      <c r="EB699" s="240"/>
      <c r="EC699" s="240"/>
      <c r="ED699" s="240"/>
      <c r="EF699" s="58"/>
      <c r="EG699" s="58"/>
      <c r="EH699" s="127"/>
      <c r="EI699" s="58"/>
      <c r="EJ699" s="58"/>
      <c r="EK699" s="58"/>
      <c r="EL699" s="58"/>
      <c r="EM699" s="58"/>
      <c r="EN699" s="58"/>
      <c r="EO699" s="58"/>
      <c r="EP699" s="58"/>
      <c r="EQ699" s="58"/>
      <c r="ER699" s="31" t="str">
        <f>'Avoided Cost Case'!ER699</f>
        <v xml:space="preserve"> - </v>
      </c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  <c r="HF699" s="24"/>
      <c r="HG699" s="24"/>
      <c r="HH699" s="24"/>
      <c r="HI699" s="24"/>
      <c r="HJ699" s="24"/>
      <c r="HK699" s="24"/>
      <c r="HL699" s="24"/>
      <c r="HM699" s="24"/>
      <c r="HN699" s="24"/>
      <c r="HO699" s="24"/>
      <c r="HP699" s="24"/>
      <c r="HQ699" s="24"/>
      <c r="HR699" s="24"/>
      <c r="HS699" s="24"/>
      <c r="HT699" s="24"/>
      <c r="HU699" s="24"/>
      <c r="HV699" s="24"/>
      <c r="HW699" s="24"/>
      <c r="HX699" s="24"/>
      <c r="HY699" s="24"/>
      <c r="HZ699" s="24"/>
      <c r="IA699" s="24"/>
      <c r="IB699" s="24"/>
      <c r="IC699" s="24"/>
      <c r="ID699" s="24"/>
      <c r="IE699" s="24"/>
      <c r="IF699" s="24"/>
      <c r="IG699" s="24"/>
      <c r="IH699" s="24"/>
      <c r="II699" s="24"/>
    </row>
    <row r="700" spans="1:243" s="22" customFormat="1" hidden="1">
      <c r="A700" s="2"/>
      <c r="C700" s="23" t="str">
        <f>'Avoided Cost Case'!C700</f>
        <v>Leaning Juniper 1 p317714</v>
      </c>
      <c r="E700" s="240"/>
      <c r="F700" s="240"/>
      <c r="G700" s="240"/>
      <c r="H700" s="240"/>
      <c r="I700" s="240"/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  <c r="Y700" s="240"/>
      <c r="Z700" s="240"/>
      <c r="AA700" s="240"/>
      <c r="AB700" s="240"/>
      <c r="AC700" s="240"/>
      <c r="AD700" s="240"/>
      <c r="AE700" s="240"/>
      <c r="AF700" s="240"/>
      <c r="AG700" s="240"/>
      <c r="AH700" s="240"/>
      <c r="AI700" s="240"/>
      <c r="AJ700" s="240"/>
      <c r="AK700" s="240"/>
      <c r="AL700" s="240"/>
      <c r="AM700" s="240"/>
      <c r="AN700" s="240"/>
      <c r="AO700" s="240"/>
      <c r="AP700" s="240"/>
      <c r="AQ700" s="240"/>
      <c r="AR700" s="240"/>
      <c r="AS700" s="240"/>
      <c r="AT700" s="240"/>
      <c r="AU700" s="240"/>
      <c r="AV700" s="240"/>
      <c r="AW700" s="240"/>
      <c r="AX700" s="240"/>
      <c r="AY700" s="240"/>
      <c r="AZ700" s="240"/>
      <c r="BA700" s="240"/>
      <c r="BB700" s="240"/>
      <c r="BC700" s="240"/>
      <c r="BD700" s="240"/>
      <c r="BE700" s="240"/>
      <c r="BF700" s="240"/>
      <c r="BG700" s="240"/>
      <c r="BH700" s="240"/>
      <c r="BI700" s="240"/>
      <c r="BJ700" s="240"/>
      <c r="BK700" s="240"/>
      <c r="BL700" s="240"/>
      <c r="BM700" s="240"/>
      <c r="BN700" s="240"/>
      <c r="BO700" s="240"/>
      <c r="BP700" s="240"/>
      <c r="BQ700" s="240"/>
      <c r="BR700" s="240"/>
      <c r="BS700" s="240"/>
      <c r="BT700" s="240"/>
      <c r="BU700" s="240"/>
      <c r="BV700" s="240"/>
      <c r="BW700" s="240"/>
      <c r="BX700" s="240"/>
      <c r="BY700" s="240"/>
      <c r="BZ700" s="240"/>
      <c r="CA700" s="240"/>
      <c r="CB700" s="240"/>
      <c r="CC700" s="240"/>
      <c r="CD700" s="240"/>
      <c r="CE700" s="240"/>
      <c r="CF700" s="240"/>
      <c r="CG700" s="240"/>
      <c r="CH700" s="240"/>
      <c r="CI700" s="240"/>
      <c r="CJ700" s="240"/>
      <c r="CK700" s="240"/>
      <c r="CL700" s="240"/>
      <c r="CM700" s="240"/>
      <c r="CN700" s="240"/>
      <c r="CO700" s="240"/>
      <c r="CP700" s="240"/>
      <c r="CQ700" s="240"/>
      <c r="CR700" s="240"/>
      <c r="CS700" s="240"/>
      <c r="CT700" s="240"/>
      <c r="CU700" s="240"/>
      <c r="CV700" s="240"/>
      <c r="CW700" s="240"/>
      <c r="CX700" s="240"/>
      <c r="CY700" s="240"/>
      <c r="CZ700" s="240"/>
      <c r="DA700" s="240"/>
      <c r="DB700" s="240"/>
      <c r="DC700" s="240"/>
      <c r="DD700" s="240"/>
      <c r="DE700" s="240"/>
      <c r="DF700" s="240"/>
      <c r="DG700" s="240"/>
      <c r="DH700" s="240"/>
      <c r="DI700" s="240"/>
      <c r="DJ700" s="240"/>
      <c r="DK700" s="240"/>
      <c r="DL700" s="240"/>
      <c r="DM700" s="240"/>
      <c r="DN700" s="240"/>
      <c r="DO700" s="240"/>
      <c r="DP700" s="240"/>
      <c r="DQ700" s="240"/>
      <c r="DR700" s="240"/>
      <c r="DS700" s="240"/>
      <c r="DT700" s="240"/>
      <c r="DU700" s="240"/>
      <c r="DV700" s="240"/>
      <c r="DW700" s="240"/>
      <c r="DX700" s="240"/>
      <c r="DY700" s="240"/>
      <c r="DZ700" s="240"/>
      <c r="EA700" s="240"/>
      <c r="EB700" s="240"/>
      <c r="EC700" s="240"/>
      <c r="ED700" s="240"/>
      <c r="EF700" s="58"/>
      <c r="EG700" s="58"/>
      <c r="EH700" s="127"/>
      <c r="EI700" s="58"/>
      <c r="EJ700" s="58"/>
      <c r="EK700" s="58"/>
      <c r="EL700" s="58"/>
      <c r="EM700" s="58"/>
      <c r="EN700" s="58"/>
      <c r="EO700" s="58"/>
      <c r="EP700" s="58"/>
      <c r="EQ700" s="58"/>
      <c r="ER700" s="31" t="str">
        <f>'Avoided Cost Case'!ER700</f>
        <v xml:space="preserve"> - </v>
      </c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  <c r="HF700" s="24"/>
      <c r="HG700" s="24"/>
      <c r="HH700" s="24"/>
      <c r="HI700" s="24"/>
      <c r="HJ700" s="24"/>
      <c r="HK700" s="24"/>
      <c r="HL700" s="24"/>
      <c r="HM700" s="24"/>
      <c r="HN700" s="24"/>
      <c r="HO700" s="24"/>
      <c r="HP700" s="24"/>
      <c r="HQ700" s="24"/>
      <c r="HR700" s="24"/>
      <c r="HS700" s="24"/>
      <c r="HT700" s="24"/>
      <c r="HU700" s="24"/>
      <c r="HV700" s="24"/>
      <c r="HW700" s="24"/>
      <c r="HX700" s="24"/>
      <c r="HY700" s="24"/>
      <c r="HZ700" s="24"/>
      <c r="IA700" s="24"/>
      <c r="IB700" s="24"/>
      <c r="IC700" s="24"/>
      <c r="ID700" s="24"/>
      <c r="IE700" s="24"/>
      <c r="IF700" s="24"/>
      <c r="IG700" s="24"/>
      <c r="IH700" s="24"/>
      <c r="II700" s="24"/>
    </row>
    <row r="701" spans="1:243" s="22" customFormat="1" hidden="1">
      <c r="A701" s="2"/>
      <c r="C701" s="23" t="str">
        <f>'Avoided Cost Case'!C701</f>
        <v>Marengo I Wind p332428</v>
      </c>
      <c r="D701" s="58"/>
      <c r="E701" s="240"/>
      <c r="F701" s="240"/>
      <c r="G701" s="240"/>
      <c r="H701" s="240"/>
      <c r="I701" s="240"/>
      <c r="J701" s="240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  <c r="Y701" s="240"/>
      <c r="Z701" s="240"/>
      <c r="AA701" s="240"/>
      <c r="AB701" s="240"/>
      <c r="AC701" s="240"/>
      <c r="AD701" s="240"/>
      <c r="AE701" s="240"/>
      <c r="AF701" s="240"/>
      <c r="AG701" s="240"/>
      <c r="AH701" s="240"/>
      <c r="AI701" s="240"/>
      <c r="AJ701" s="240"/>
      <c r="AK701" s="240"/>
      <c r="AL701" s="240"/>
      <c r="AM701" s="240"/>
      <c r="AN701" s="240"/>
      <c r="AO701" s="240"/>
      <c r="AP701" s="240"/>
      <c r="AQ701" s="240"/>
      <c r="AR701" s="240"/>
      <c r="AS701" s="240"/>
      <c r="AT701" s="240"/>
      <c r="AU701" s="240"/>
      <c r="AV701" s="240"/>
      <c r="AW701" s="240"/>
      <c r="AX701" s="240"/>
      <c r="AY701" s="240"/>
      <c r="AZ701" s="240"/>
      <c r="BA701" s="240"/>
      <c r="BB701" s="240"/>
      <c r="BC701" s="240"/>
      <c r="BD701" s="240"/>
      <c r="BE701" s="240"/>
      <c r="BF701" s="240"/>
      <c r="BG701" s="240"/>
      <c r="BH701" s="240"/>
      <c r="BI701" s="240"/>
      <c r="BJ701" s="240"/>
      <c r="BK701" s="240"/>
      <c r="BL701" s="240"/>
      <c r="BM701" s="240"/>
      <c r="BN701" s="240"/>
      <c r="BO701" s="240"/>
      <c r="BP701" s="240"/>
      <c r="BQ701" s="240"/>
      <c r="BR701" s="240"/>
      <c r="BS701" s="240"/>
      <c r="BT701" s="240"/>
      <c r="BU701" s="240"/>
      <c r="BV701" s="240"/>
      <c r="BW701" s="240"/>
      <c r="BX701" s="240"/>
      <c r="BY701" s="240"/>
      <c r="BZ701" s="240"/>
      <c r="CA701" s="240"/>
      <c r="CB701" s="240"/>
      <c r="CC701" s="240"/>
      <c r="CD701" s="240"/>
      <c r="CE701" s="240"/>
      <c r="CF701" s="240"/>
      <c r="CG701" s="240"/>
      <c r="CH701" s="240"/>
      <c r="CI701" s="240"/>
      <c r="CJ701" s="240"/>
      <c r="CK701" s="240"/>
      <c r="CL701" s="240"/>
      <c r="CM701" s="240"/>
      <c r="CN701" s="240"/>
      <c r="CO701" s="240"/>
      <c r="CP701" s="240"/>
      <c r="CQ701" s="240"/>
      <c r="CR701" s="240"/>
      <c r="CS701" s="240"/>
      <c r="CT701" s="240"/>
      <c r="CU701" s="240"/>
      <c r="CV701" s="240"/>
      <c r="CW701" s="240"/>
      <c r="CX701" s="240"/>
      <c r="CY701" s="240"/>
      <c r="CZ701" s="240"/>
      <c r="DA701" s="240"/>
      <c r="DB701" s="240"/>
      <c r="DC701" s="240"/>
      <c r="DD701" s="240"/>
      <c r="DE701" s="240"/>
      <c r="DF701" s="240"/>
      <c r="DG701" s="240"/>
      <c r="DH701" s="240"/>
      <c r="DI701" s="240"/>
      <c r="DJ701" s="240"/>
      <c r="DK701" s="240"/>
      <c r="DL701" s="240"/>
      <c r="DM701" s="240"/>
      <c r="DN701" s="240"/>
      <c r="DO701" s="240"/>
      <c r="DP701" s="240"/>
      <c r="DQ701" s="240"/>
      <c r="DR701" s="240"/>
      <c r="DS701" s="240"/>
      <c r="DT701" s="240"/>
      <c r="DU701" s="240"/>
      <c r="DV701" s="240"/>
      <c r="DW701" s="240"/>
      <c r="DX701" s="240"/>
      <c r="DY701" s="240"/>
      <c r="DZ701" s="240"/>
      <c r="EA701" s="240"/>
      <c r="EB701" s="240"/>
      <c r="EC701" s="240"/>
      <c r="ED701" s="240"/>
      <c r="EF701" s="58"/>
      <c r="EG701" s="58"/>
      <c r="EH701" s="127"/>
      <c r="EI701" s="58"/>
      <c r="EJ701" s="58"/>
      <c r="EK701" s="58"/>
      <c r="EL701" s="58"/>
      <c r="EM701" s="58"/>
      <c r="EN701" s="58"/>
      <c r="EO701" s="58"/>
      <c r="EP701" s="58"/>
      <c r="EQ701" s="58"/>
      <c r="ER701" s="31" t="str">
        <f>'Avoided Cost Case'!ER701</f>
        <v xml:space="preserve"> - </v>
      </c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  <c r="HF701" s="24"/>
      <c r="HG701" s="24"/>
      <c r="HH701" s="24"/>
      <c r="HI701" s="24"/>
      <c r="HJ701" s="24"/>
      <c r="HK701" s="24"/>
      <c r="HL701" s="24"/>
      <c r="HM701" s="24"/>
      <c r="HN701" s="24"/>
      <c r="HO701" s="24"/>
      <c r="HP701" s="24"/>
      <c r="HQ701" s="24"/>
      <c r="HR701" s="24"/>
      <c r="HS701" s="24"/>
      <c r="HT701" s="24"/>
      <c r="HU701" s="24"/>
      <c r="HV701" s="24"/>
      <c r="HW701" s="24"/>
      <c r="HX701" s="24"/>
      <c r="HY701" s="24"/>
      <c r="HZ701" s="24"/>
      <c r="IA701" s="24"/>
      <c r="IB701" s="24"/>
      <c r="IC701" s="24"/>
      <c r="ID701" s="24"/>
      <c r="IE701" s="24"/>
      <c r="IF701" s="24"/>
      <c r="IG701" s="24"/>
      <c r="IH701" s="24"/>
      <c r="II701" s="24"/>
    </row>
    <row r="702" spans="1:243" s="22" customFormat="1" hidden="1">
      <c r="A702" s="2"/>
      <c r="C702" s="23" t="str">
        <f>'Avoided Cost Case'!C702</f>
        <v>Marengo II Wind p423463</v>
      </c>
      <c r="D702" s="58"/>
      <c r="E702" s="240"/>
      <c r="F702" s="240"/>
      <c r="G702" s="240"/>
      <c r="H702" s="240"/>
      <c r="I702" s="240"/>
      <c r="J702" s="240"/>
      <c r="K702" s="240"/>
      <c r="L702" s="240"/>
      <c r="M702" s="240"/>
      <c r="N702" s="240"/>
      <c r="O702" s="240"/>
      <c r="P702" s="240"/>
      <c r="Q702" s="240"/>
      <c r="R702" s="240"/>
      <c r="S702" s="240"/>
      <c r="T702" s="240"/>
      <c r="U702" s="240"/>
      <c r="V702" s="240"/>
      <c r="W702" s="240"/>
      <c r="X702" s="240"/>
      <c r="Y702" s="240"/>
      <c r="Z702" s="240"/>
      <c r="AA702" s="240"/>
      <c r="AB702" s="240"/>
      <c r="AC702" s="240"/>
      <c r="AD702" s="240"/>
      <c r="AE702" s="240"/>
      <c r="AF702" s="240"/>
      <c r="AG702" s="240"/>
      <c r="AH702" s="240"/>
      <c r="AI702" s="240"/>
      <c r="AJ702" s="240"/>
      <c r="AK702" s="240"/>
      <c r="AL702" s="240"/>
      <c r="AM702" s="240"/>
      <c r="AN702" s="240"/>
      <c r="AO702" s="240"/>
      <c r="AP702" s="240"/>
      <c r="AQ702" s="240"/>
      <c r="AR702" s="240"/>
      <c r="AS702" s="240"/>
      <c r="AT702" s="240"/>
      <c r="AU702" s="240"/>
      <c r="AV702" s="240"/>
      <c r="AW702" s="240"/>
      <c r="AX702" s="240"/>
      <c r="AY702" s="240"/>
      <c r="AZ702" s="240"/>
      <c r="BA702" s="240"/>
      <c r="BB702" s="240"/>
      <c r="BC702" s="240"/>
      <c r="BD702" s="240"/>
      <c r="BE702" s="240"/>
      <c r="BF702" s="240"/>
      <c r="BG702" s="240"/>
      <c r="BH702" s="240"/>
      <c r="BI702" s="240"/>
      <c r="BJ702" s="240"/>
      <c r="BK702" s="240"/>
      <c r="BL702" s="240"/>
      <c r="BM702" s="240"/>
      <c r="BN702" s="240"/>
      <c r="BO702" s="240"/>
      <c r="BP702" s="240"/>
      <c r="BQ702" s="240"/>
      <c r="BR702" s="240"/>
      <c r="BS702" s="240"/>
      <c r="BT702" s="240"/>
      <c r="BU702" s="240"/>
      <c r="BV702" s="240"/>
      <c r="BW702" s="240"/>
      <c r="BX702" s="240"/>
      <c r="BY702" s="240"/>
      <c r="BZ702" s="240"/>
      <c r="CA702" s="240"/>
      <c r="CB702" s="240"/>
      <c r="CC702" s="240"/>
      <c r="CD702" s="240"/>
      <c r="CE702" s="240"/>
      <c r="CF702" s="240"/>
      <c r="CG702" s="240"/>
      <c r="CH702" s="240"/>
      <c r="CI702" s="240"/>
      <c r="CJ702" s="240"/>
      <c r="CK702" s="240"/>
      <c r="CL702" s="240"/>
      <c r="CM702" s="240"/>
      <c r="CN702" s="240"/>
      <c r="CO702" s="240"/>
      <c r="CP702" s="240"/>
      <c r="CQ702" s="240"/>
      <c r="CR702" s="240"/>
      <c r="CS702" s="240"/>
      <c r="CT702" s="240"/>
      <c r="CU702" s="240"/>
      <c r="CV702" s="240"/>
      <c r="CW702" s="240"/>
      <c r="CX702" s="240"/>
      <c r="CY702" s="240"/>
      <c r="CZ702" s="240"/>
      <c r="DA702" s="240"/>
      <c r="DB702" s="240"/>
      <c r="DC702" s="240"/>
      <c r="DD702" s="240"/>
      <c r="DE702" s="240"/>
      <c r="DF702" s="240"/>
      <c r="DG702" s="240"/>
      <c r="DH702" s="240"/>
      <c r="DI702" s="240"/>
      <c r="DJ702" s="240"/>
      <c r="DK702" s="240"/>
      <c r="DL702" s="240"/>
      <c r="DM702" s="240"/>
      <c r="DN702" s="240"/>
      <c r="DO702" s="240"/>
      <c r="DP702" s="240"/>
      <c r="DQ702" s="240"/>
      <c r="DR702" s="240"/>
      <c r="DS702" s="240"/>
      <c r="DT702" s="240"/>
      <c r="DU702" s="240"/>
      <c r="DV702" s="240"/>
      <c r="DW702" s="240"/>
      <c r="DX702" s="240"/>
      <c r="DY702" s="240"/>
      <c r="DZ702" s="240"/>
      <c r="EA702" s="240"/>
      <c r="EB702" s="240"/>
      <c r="EC702" s="240"/>
      <c r="ED702" s="240"/>
      <c r="EF702" s="58"/>
      <c r="EG702" s="58"/>
      <c r="EH702" s="127"/>
      <c r="EI702" s="58"/>
      <c r="EJ702" s="58"/>
      <c r="EK702" s="58"/>
      <c r="EL702" s="58"/>
      <c r="EM702" s="58"/>
      <c r="EN702" s="58"/>
      <c r="EO702" s="58"/>
      <c r="EP702" s="58"/>
      <c r="EQ702" s="58"/>
      <c r="ER702" s="31" t="str">
        <f>'Avoided Cost Case'!ER702</f>
        <v xml:space="preserve"> - </v>
      </c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  <c r="HF702" s="24"/>
      <c r="HG702" s="24"/>
      <c r="HH702" s="24"/>
      <c r="HI702" s="24"/>
      <c r="HJ702" s="24"/>
      <c r="HK702" s="24"/>
      <c r="HL702" s="24"/>
      <c r="HM702" s="24"/>
      <c r="HN702" s="24"/>
      <c r="HO702" s="24"/>
      <c r="HP702" s="24"/>
      <c r="HQ702" s="24"/>
      <c r="HR702" s="24"/>
      <c r="HS702" s="24"/>
      <c r="HT702" s="24"/>
      <c r="HU702" s="24"/>
      <c r="HV702" s="24"/>
      <c r="HW702" s="24"/>
      <c r="HX702" s="24"/>
      <c r="HY702" s="24"/>
      <c r="HZ702" s="24"/>
      <c r="IA702" s="24"/>
      <c r="IB702" s="24"/>
      <c r="IC702" s="24"/>
      <c r="ID702" s="24"/>
      <c r="IE702" s="24"/>
      <c r="IF702" s="24"/>
      <c r="IG702" s="24"/>
      <c r="IH702" s="24"/>
      <c r="II702" s="24"/>
    </row>
    <row r="703" spans="1:243" s="22" customFormat="1" hidden="1">
      <c r="A703" s="2"/>
      <c r="C703" s="23" t="str">
        <f>'Avoided Cost Case'!C703</f>
        <v>McFadden Ridge Wind p492250</v>
      </c>
      <c r="E703" s="240"/>
      <c r="F703" s="240"/>
      <c r="G703" s="240"/>
      <c r="H703" s="240"/>
      <c r="I703" s="240"/>
      <c r="J703" s="240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  <c r="AA703" s="240"/>
      <c r="AB703" s="240"/>
      <c r="AC703" s="240"/>
      <c r="AD703" s="240"/>
      <c r="AE703" s="240"/>
      <c r="AF703" s="240"/>
      <c r="AG703" s="240"/>
      <c r="AH703" s="240"/>
      <c r="AI703" s="240"/>
      <c r="AJ703" s="240"/>
      <c r="AK703" s="240"/>
      <c r="AL703" s="240"/>
      <c r="AM703" s="240"/>
      <c r="AN703" s="240"/>
      <c r="AO703" s="240"/>
      <c r="AP703" s="240"/>
      <c r="AQ703" s="240"/>
      <c r="AR703" s="240"/>
      <c r="AS703" s="240"/>
      <c r="AT703" s="240"/>
      <c r="AU703" s="240"/>
      <c r="AV703" s="240"/>
      <c r="AW703" s="240"/>
      <c r="AX703" s="240"/>
      <c r="AY703" s="240"/>
      <c r="AZ703" s="240"/>
      <c r="BA703" s="240"/>
      <c r="BB703" s="240"/>
      <c r="BC703" s="240"/>
      <c r="BD703" s="240"/>
      <c r="BE703" s="240"/>
      <c r="BF703" s="240"/>
      <c r="BG703" s="240"/>
      <c r="BH703" s="240"/>
      <c r="BI703" s="240"/>
      <c r="BJ703" s="240"/>
      <c r="BK703" s="240"/>
      <c r="BL703" s="240"/>
      <c r="BM703" s="240"/>
      <c r="BN703" s="240"/>
      <c r="BO703" s="240"/>
      <c r="BP703" s="240"/>
      <c r="BQ703" s="240"/>
      <c r="BR703" s="240"/>
      <c r="BS703" s="240"/>
      <c r="BT703" s="240"/>
      <c r="BU703" s="240"/>
      <c r="BV703" s="240"/>
      <c r="BW703" s="240"/>
      <c r="BX703" s="240"/>
      <c r="BY703" s="240"/>
      <c r="BZ703" s="240"/>
      <c r="CA703" s="240"/>
      <c r="CB703" s="240"/>
      <c r="CC703" s="240"/>
      <c r="CD703" s="240"/>
      <c r="CE703" s="240"/>
      <c r="CF703" s="240"/>
      <c r="CG703" s="240"/>
      <c r="CH703" s="240"/>
      <c r="CI703" s="240"/>
      <c r="CJ703" s="240"/>
      <c r="CK703" s="240"/>
      <c r="CL703" s="240"/>
      <c r="CM703" s="240"/>
      <c r="CN703" s="240"/>
      <c r="CO703" s="240"/>
      <c r="CP703" s="240"/>
      <c r="CQ703" s="240"/>
      <c r="CR703" s="240"/>
      <c r="CS703" s="240"/>
      <c r="CT703" s="240"/>
      <c r="CU703" s="240"/>
      <c r="CV703" s="240"/>
      <c r="CW703" s="240"/>
      <c r="CX703" s="240"/>
      <c r="CY703" s="240"/>
      <c r="CZ703" s="240"/>
      <c r="DA703" s="240"/>
      <c r="DB703" s="240"/>
      <c r="DC703" s="240"/>
      <c r="DD703" s="240"/>
      <c r="DE703" s="240"/>
      <c r="DF703" s="240"/>
      <c r="DG703" s="240"/>
      <c r="DH703" s="240"/>
      <c r="DI703" s="240"/>
      <c r="DJ703" s="240"/>
      <c r="DK703" s="240"/>
      <c r="DL703" s="240"/>
      <c r="DM703" s="240"/>
      <c r="DN703" s="240"/>
      <c r="DO703" s="240"/>
      <c r="DP703" s="240"/>
      <c r="DQ703" s="240"/>
      <c r="DR703" s="240"/>
      <c r="DS703" s="240"/>
      <c r="DT703" s="240"/>
      <c r="DU703" s="240"/>
      <c r="DV703" s="240"/>
      <c r="DW703" s="240"/>
      <c r="DX703" s="240"/>
      <c r="DY703" s="240"/>
      <c r="DZ703" s="240"/>
      <c r="EA703" s="240"/>
      <c r="EB703" s="240"/>
      <c r="EC703" s="240"/>
      <c r="ED703" s="240"/>
      <c r="EF703" s="58"/>
      <c r="EG703" s="58"/>
      <c r="EH703" s="127"/>
      <c r="EI703" s="58"/>
      <c r="EJ703" s="58"/>
      <c r="EK703" s="58"/>
      <c r="EL703" s="58"/>
      <c r="EM703" s="58"/>
      <c r="EN703" s="58"/>
      <c r="EO703" s="58"/>
      <c r="EP703" s="58"/>
      <c r="EQ703" s="58"/>
      <c r="ER703" s="31" t="str">
        <f>'Avoided Cost Case'!ER703</f>
        <v xml:space="preserve"> - </v>
      </c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  <c r="HF703" s="24"/>
      <c r="HG703" s="24"/>
      <c r="HH703" s="24"/>
      <c r="HI703" s="24"/>
      <c r="HJ703" s="24"/>
      <c r="HK703" s="24"/>
      <c r="HL703" s="24"/>
      <c r="HM703" s="24"/>
      <c r="HN703" s="24"/>
      <c r="HO703" s="24"/>
      <c r="HP703" s="24"/>
      <c r="HQ703" s="24"/>
      <c r="HR703" s="24"/>
      <c r="HS703" s="24"/>
      <c r="HT703" s="24"/>
      <c r="HU703" s="24"/>
      <c r="HV703" s="24"/>
      <c r="HW703" s="24"/>
      <c r="HX703" s="24"/>
      <c r="HY703" s="24"/>
      <c r="HZ703" s="24"/>
      <c r="IA703" s="24"/>
      <c r="IB703" s="24"/>
      <c r="IC703" s="24"/>
      <c r="ID703" s="24"/>
      <c r="IE703" s="24"/>
      <c r="IF703" s="24"/>
      <c r="IG703" s="24"/>
      <c r="IH703" s="24"/>
      <c r="II703" s="24"/>
    </row>
    <row r="704" spans="1:243" s="22" customFormat="1" hidden="1">
      <c r="A704" s="2"/>
      <c r="C704" s="23" t="str">
        <f>'Avoided Cost Case'!C704</f>
        <v>Rolling Hills Wind p423462</v>
      </c>
      <c r="E704" s="240"/>
      <c r="F704" s="240"/>
      <c r="G704" s="240"/>
      <c r="H704" s="240"/>
      <c r="I704" s="240"/>
      <c r="J704" s="240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  <c r="Y704" s="240"/>
      <c r="Z704" s="240"/>
      <c r="AA704" s="240"/>
      <c r="AB704" s="240"/>
      <c r="AC704" s="240"/>
      <c r="AD704" s="240"/>
      <c r="AE704" s="240"/>
      <c r="AF704" s="240"/>
      <c r="AG704" s="240"/>
      <c r="AH704" s="240"/>
      <c r="AI704" s="240"/>
      <c r="AJ704" s="240"/>
      <c r="AK704" s="240"/>
      <c r="AL704" s="240"/>
      <c r="AM704" s="240"/>
      <c r="AN704" s="240"/>
      <c r="AO704" s="240"/>
      <c r="AP704" s="240"/>
      <c r="AQ704" s="240"/>
      <c r="AR704" s="240"/>
      <c r="AS704" s="240"/>
      <c r="AT704" s="240"/>
      <c r="AU704" s="240"/>
      <c r="AV704" s="240"/>
      <c r="AW704" s="240"/>
      <c r="AX704" s="240"/>
      <c r="AY704" s="240"/>
      <c r="AZ704" s="240"/>
      <c r="BA704" s="240"/>
      <c r="BB704" s="240"/>
      <c r="BC704" s="240"/>
      <c r="BD704" s="240"/>
      <c r="BE704" s="240"/>
      <c r="BF704" s="240"/>
      <c r="BG704" s="240"/>
      <c r="BH704" s="240"/>
      <c r="BI704" s="240"/>
      <c r="BJ704" s="240"/>
      <c r="BK704" s="240"/>
      <c r="BL704" s="240"/>
      <c r="BM704" s="240"/>
      <c r="BN704" s="240"/>
      <c r="BO704" s="240"/>
      <c r="BP704" s="240"/>
      <c r="BQ704" s="240"/>
      <c r="BR704" s="240"/>
      <c r="BS704" s="240"/>
      <c r="BT704" s="240"/>
      <c r="BU704" s="240"/>
      <c r="BV704" s="240"/>
      <c r="BW704" s="240"/>
      <c r="BX704" s="240"/>
      <c r="BY704" s="240"/>
      <c r="BZ704" s="240"/>
      <c r="CA704" s="240"/>
      <c r="CB704" s="240"/>
      <c r="CC704" s="240"/>
      <c r="CD704" s="240"/>
      <c r="CE704" s="240"/>
      <c r="CF704" s="240"/>
      <c r="CG704" s="240"/>
      <c r="CH704" s="240"/>
      <c r="CI704" s="240"/>
      <c r="CJ704" s="240"/>
      <c r="CK704" s="240"/>
      <c r="CL704" s="240"/>
      <c r="CM704" s="240"/>
      <c r="CN704" s="240"/>
      <c r="CO704" s="240"/>
      <c r="CP704" s="240"/>
      <c r="CQ704" s="240"/>
      <c r="CR704" s="240"/>
      <c r="CS704" s="240"/>
      <c r="CT704" s="240"/>
      <c r="CU704" s="240"/>
      <c r="CV704" s="240"/>
      <c r="CW704" s="240"/>
      <c r="CX704" s="240"/>
      <c r="CY704" s="240"/>
      <c r="CZ704" s="240"/>
      <c r="DA704" s="240"/>
      <c r="DB704" s="240"/>
      <c r="DC704" s="240"/>
      <c r="DD704" s="240"/>
      <c r="DE704" s="240"/>
      <c r="DF704" s="240"/>
      <c r="DG704" s="240"/>
      <c r="DH704" s="240"/>
      <c r="DI704" s="240"/>
      <c r="DJ704" s="240"/>
      <c r="DK704" s="240"/>
      <c r="DL704" s="240"/>
      <c r="DM704" s="240"/>
      <c r="DN704" s="240"/>
      <c r="DO704" s="240"/>
      <c r="DP704" s="240"/>
      <c r="DQ704" s="240"/>
      <c r="DR704" s="240"/>
      <c r="DS704" s="240"/>
      <c r="DT704" s="240"/>
      <c r="DU704" s="240"/>
      <c r="DV704" s="240"/>
      <c r="DW704" s="240"/>
      <c r="DX704" s="240"/>
      <c r="DY704" s="240"/>
      <c r="DZ704" s="240"/>
      <c r="EA704" s="240"/>
      <c r="EB704" s="240"/>
      <c r="EC704" s="240"/>
      <c r="ED704" s="240"/>
      <c r="EF704" s="58"/>
      <c r="EG704" s="58"/>
      <c r="EH704" s="127"/>
      <c r="EI704" s="58"/>
      <c r="EJ704" s="58"/>
      <c r="EK704" s="58"/>
      <c r="EL704" s="58"/>
      <c r="EM704" s="58"/>
      <c r="EN704" s="58"/>
      <c r="EO704" s="58"/>
      <c r="EP704" s="58"/>
      <c r="EQ704" s="58"/>
      <c r="ER704" s="31" t="str">
        <f>'Avoided Cost Case'!ER704</f>
        <v xml:space="preserve"> - </v>
      </c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  <c r="HF704" s="24"/>
      <c r="HG704" s="24"/>
      <c r="HH704" s="24"/>
      <c r="HI704" s="24"/>
      <c r="HJ704" s="24"/>
      <c r="HK704" s="24"/>
      <c r="HL704" s="24"/>
      <c r="HM704" s="24"/>
      <c r="HN704" s="24"/>
      <c r="HO704" s="24"/>
      <c r="HP704" s="24"/>
      <c r="HQ704" s="24"/>
      <c r="HR704" s="24"/>
      <c r="HS704" s="24"/>
      <c r="HT704" s="24"/>
      <c r="HU704" s="24"/>
      <c r="HV704" s="24"/>
      <c r="HW704" s="24"/>
      <c r="HX704" s="24"/>
      <c r="HY704" s="24"/>
      <c r="HZ704" s="24"/>
      <c r="IA704" s="24"/>
      <c r="IB704" s="24"/>
      <c r="IC704" s="24"/>
      <c r="ID704" s="24"/>
      <c r="IE704" s="24"/>
      <c r="IF704" s="24"/>
      <c r="IG704" s="24"/>
      <c r="IH704" s="24"/>
      <c r="II704" s="24"/>
    </row>
    <row r="705" spans="1:243" s="22" customFormat="1" hidden="1">
      <c r="A705" s="2"/>
      <c r="C705" s="23" t="str">
        <f>'Avoided Cost Case'!C705</f>
        <v>Seven Mile Wind p454126</v>
      </c>
      <c r="E705" s="240"/>
      <c r="F705" s="240"/>
      <c r="G705" s="240"/>
      <c r="H705" s="240"/>
      <c r="I705" s="240"/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  <c r="AA705" s="240"/>
      <c r="AB705" s="240"/>
      <c r="AC705" s="240"/>
      <c r="AD705" s="240"/>
      <c r="AE705" s="240"/>
      <c r="AF705" s="240"/>
      <c r="AG705" s="240"/>
      <c r="AH705" s="240"/>
      <c r="AI705" s="240"/>
      <c r="AJ705" s="240"/>
      <c r="AK705" s="240"/>
      <c r="AL705" s="240"/>
      <c r="AM705" s="240"/>
      <c r="AN705" s="240"/>
      <c r="AO705" s="240"/>
      <c r="AP705" s="240"/>
      <c r="AQ705" s="240"/>
      <c r="AR705" s="240"/>
      <c r="AS705" s="240"/>
      <c r="AT705" s="240"/>
      <c r="AU705" s="240"/>
      <c r="AV705" s="240"/>
      <c r="AW705" s="240"/>
      <c r="AX705" s="240"/>
      <c r="AY705" s="240"/>
      <c r="AZ705" s="240"/>
      <c r="BA705" s="240"/>
      <c r="BB705" s="240"/>
      <c r="BC705" s="240"/>
      <c r="BD705" s="240"/>
      <c r="BE705" s="240"/>
      <c r="BF705" s="240"/>
      <c r="BG705" s="240"/>
      <c r="BH705" s="240"/>
      <c r="BI705" s="240"/>
      <c r="BJ705" s="240"/>
      <c r="BK705" s="240"/>
      <c r="BL705" s="240"/>
      <c r="BM705" s="240"/>
      <c r="BN705" s="240"/>
      <c r="BO705" s="240"/>
      <c r="BP705" s="240"/>
      <c r="BQ705" s="240"/>
      <c r="BR705" s="240"/>
      <c r="BS705" s="240"/>
      <c r="BT705" s="240"/>
      <c r="BU705" s="240"/>
      <c r="BV705" s="240"/>
      <c r="BW705" s="240"/>
      <c r="BX705" s="240"/>
      <c r="BY705" s="240"/>
      <c r="BZ705" s="240"/>
      <c r="CA705" s="240"/>
      <c r="CB705" s="240"/>
      <c r="CC705" s="240"/>
      <c r="CD705" s="240"/>
      <c r="CE705" s="240"/>
      <c r="CF705" s="240"/>
      <c r="CG705" s="240"/>
      <c r="CH705" s="240"/>
      <c r="CI705" s="240"/>
      <c r="CJ705" s="240"/>
      <c r="CK705" s="240"/>
      <c r="CL705" s="240"/>
      <c r="CM705" s="240"/>
      <c r="CN705" s="240"/>
      <c r="CO705" s="240"/>
      <c r="CP705" s="240"/>
      <c r="CQ705" s="240"/>
      <c r="CR705" s="240"/>
      <c r="CS705" s="240"/>
      <c r="CT705" s="240"/>
      <c r="CU705" s="240"/>
      <c r="CV705" s="240"/>
      <c r="CW705" s="240"/>
      <c r="CX705" s="240"/>
      <c r="CY705" s="240"/>
      <c r="CZ705" s="240"/>
      <c r="DA705" s="240"/>
      <c r="DB705" s="240"/>
      <c r="DC705" s="240"/>
      <c r="DD705" s="240"/>
      <c r="DE705" s="240"/>
      <c r="DF705" s="240"/>
      <c r="DG705" s="240"/>
      <c r="DH705" s="240"/>
      <c r="DI705" s="240"/>
      <c r="DJ705" s="240"/>
      <c r="DK705" s="240"/>
      <c r="DL705" s="240"/>
      <c r="DM705" s="240"/>
      <c r="DN705" s="240"/>
      <c r="DO705" s="240"/>
      <c r="DP705" s="240"/>
      <c r="DQ705" s="240"/>
      <c r="DR705" s="240"/>
      <c r="DS705" s="240"/>
      <c r="DT705" s="240"/>
      <c r="DU705" s="240"/>
      <c r="DV705" s="240"/>
      <c r="DW705" s="240"/>
      <c r="DX705" s="240"/>
      <c r="DY705" s="240"/>
      <c r="DZ705" s="240"/>
      <c r="EA705" s="240"/>
      <c r="EB705" s="240"/>
      <c r="EC705" s="240"/>
      <c r="ED705" s="240"/>
      <c r="EF705" s="58"/>
      <c r="EG705" s="58"/>
      <c r="EH705" s="127"/>
      <c r="EI705" s="58"/>
      <c r="EJ705" s="58"/>
      <c r="EK705" s="58"/>
      <c r="EL705" s="58"/>
      <c r="EM705" s="58"/>
      <c r="EN705" s="58"/>
      <c r="EO705" s="58"/>
      <c r="EP705" s="58"/>
      <c r="EQ705" s="58"/>
      <c r="ER705" s="31" t="str">
        <f>'Avoided Cost Case'!ER705</f>
        <v xml:space="preserve"> - </v>
      </c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  <c r="HF705" s="24"/>
      <c r="HG705" s="24"/>
      <c r="HH705" s="24"/>
      <c r="HI705" s="24"/>
      <c r="HJ705" s="24"/>
      <c r="HK705" s="24"/>
      <c r="HL705" s="24"/>
      <c r="HM705" s="24"/>
      <c r="HN705" s="24"/>
      <c r="HO705" s="24"/>
      <c r="HP705" s="24"/>
      <c r="HQ705" s="24"/>
      <c r="HR705" s="24"/>
      <c r="HS705" s="24"/>
      <c r="HT705" s="24"/>
      <c r="HU705" s="24"/>
      <c r="HV705" s="24"/>
      <c r="HW705" s="24"/>
      <c r="HX705" s="24"/>
      <c r="HY705" s="24"/>
      <c r="HZ705" s="24"/>
      <c r="IA705" s="24"/>
      <c r="IB705" s="24"/>
      <c r="IC705" s="24"/>
      <c r="ID705" s="24"/>
      <c r="IE705" s="24"/>
      <c r="IF705" s="24"/>
      <c r="IG705" s="24"/>
      <c r="IH705" s="24"/>
      <c r="II705" s="24"/>
    </row>
    <row r="706" spans="1:243" hidden="1">
      <c r="C706" s="23" t="str">
        <f>'Avoided Cost Case'!C706</f>
        <v>Seven Mile II Wind p357819</v>
      </c>
      <c r="E706" s="240"/>
      <c r="F706" s="240"/>
      <c r="G706" s="240"/>
      <c r="H706" s="240"/>
      <c r="I706" s="240"/>
      <c r="J706" s="240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  <c r="Y706" s="240"/>
      <c r="Z706" s="240"/>
      <c r="AA706" s="240"/>
      <c r="AB706" s="240"/>
      <c r="AC706" s="240"/>
      <c r="AD706" s="240"/>
      <c r="AE706" s="240"/>
      <c r="AF706" s="240"/>
      <c r="AG706" s="240"/>
      <c r="AH706" s="240"/>
      <c r="AI706" s="240"/>
      <c r="AJ706" s="240"/>
      <c r="AK706" s="240"/>
      <c r="AL706" s="240"/>
      <c r="AM706" s="240"/>
      <c r="AN706" s="240"/>
      <c r="AO706" s="240"/>
      <c r="AP706" s="240"/>
      <c r="AQ706" s="240"/>
      <c r="AR706" s="240"/>
      <c r="AS706" s="240"/>
      <c r="AT706" s="240"/>
      <c r="AU706" s="240"/>
      <c r="AV706" s="240"/>
      <c r="AW706" s="240"/>
      <c r="AX706" s="240"/>
      <c r="AY706" s="240"/>
      <c r="AZ706" s="240"/>
      <c r="BA706" s="240"/>
      <c r="BB706" s="240"/>
      <c r="BC706" s="240"/>
      <c r="BD706" s="240"/>
      <c r="BE706" s="240"/>
      <c r="BF706" s="240"/>
      <c r="BG706" s="240"/>
      <c r="BH706" s="240"/>
      <c r="BI706" s="240"/>
      <c r="BJ706" s="240"/>
      <c r="BK706" s="240"/>
      <c r="BL706" s="240"/>
      <c r="BM706" s="240"/>
      <c r="BN706" s="240"/>
      <c r="BO706" s="240"/>
      <c r="BP706" s="240"/>
      <c r="BQ706" s="240"/>
      <c r="BR706" s="240"/>
      <c r="BS706" s="240"/>
      <c r="BT706" s="240"/>
      <c r="BU706" s="240"/>
      <c r="BV706" s="240"/>
      <c r="BW706" s="240"/>
      <c r="BX706" s="240"/>
      <c r="BY706" s="240"/>
      <c r="BZ706" s="240"/>
      <c r="CA706" s="240"/>
      <c r="CB706" s="240"/>
      <c r="CC706" s="240"/>
      <c r="CD706" s="240"/>
      <c r="CE706" s="240"/>
      <c r="CF706" s="240"/>
      <c r="CG706" s="240"/>
      <c r="CH706" s="240"/>
      <c r="CI706" s="240"/>
      <c r="CJ706" s="240"/>
      <c r="CK706" s="240"/>
      <c r="CL706" s="240"/>
      <c r="CM706" s="240"/>
      <c r="CN706" s="240"/>
      <c r="CO706" s="240"/>
      <c r="CP706" s="240"/>
      <c r="CQ706" s="240"/>
      <c r="CR706" s="240"/>
      <c r="CS706" s="240"/>
      <c r="CT706" s="240"/>
      <c r="CU706" s="240"/>
      <c r="CV706" s="240"/>
      <c r="CW706" s="240"/>
      <c r="CX706" s="240"/>
      <c r="CY706" s="240"/>
      <c r="CZ706" s="240"/>
      <c r="DA706" s="240"/>
      <c r="DB706" s="240"/>
      <c r="DC706" s="240"/>
      <c r="DD706" s="240"/>
      <c r="DE706" s="240"/>
      <c r="DF706" s="240"/>
      <c r="DG706" s="240"/>
      <c r="DH706" s="240"/>
      <c r="DI706" s="240"/>
      <c r="DJ706" s="240"/>
      <c r="DK706" s="240"/>
      <c r="DL706" s="240"/>
      <c r="DM706" s="240"/>
      <c r="DN706" s="240"/>
      <c r="DO706" s="240"/>
      <c r="DP706" s="240"/>
      <c r="DQ706" s="240"/>
      <c r="DR706" s="240"/>
      <c r="DS706" s="240"/>
      <c r="DT706" s="240"/>
      <c r="DU706" s="240"/>
      <c r="DV706" s="240"/>
      <c r="DW706" s="240"/>
      <c r="DX706" s="240"/>
      <c r="DY706" s="240"/>
      <c r="DZ706" s="240"/>
      <c r="EA706" s="240"/>
      <c r="EB706" s="240"/>
      <c r="EC706" s="240"/>
      <c r="ED706" s="240"/>
      <c r="EG706" s="58"/>
      <c r="EH706" s="127"/>
      <c r="ER706" s="31" t="str">
        <f>'Avoided Cost Case'!ER706</f>
        <v xml:space="preserve"> - </v>
      </c>
    </row>
    <row r="707" spans="1:243" hidden="1"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/>
      <c r="T707" s="134"/>
      <c r="AC707" s="134"/>
      <c r="AG707" s="217"/>
      <c r="EG707" s="58"/>
    </row>
    <row r="708" spans="1:243" ht="15.75" hidden="1">
      <c r="A708" s="17" t="str">
        <f>'Avoided Cost Case'!A708</f>
        <v>Integration Charge</v>
      </c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/>
      <c r="T708" s="134"/>
      <c r="AC708" s="134"/>
    </row>
    <row r="709" spans="1:243" ht="15.75" hidden="1">
      <c r="A709" s="17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/>
      <c r="T709" s="134"/>
      <c r="AC709" s="134"/>
    </row>
    <row r="710" spans="1:243" ht="15.75" hidden="1">
      <c r="A710" s="17"/>
      <c r="B710" s="22" t="str">
        <f>'Avoided Cost Case'!B710</f>
        <v>Company Owned</v>
      </c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/>
      <c r="T710" s="134"/>
      <c r="AC710" s="134"/>
    </row>
    <row r="711" spans="1:243" hidden="1">
      <c r="C711" s="23" t="str">
        <f>'Avoided Cost Case'!C711</f>
        <v>Dunlap I Wind</v>
      </c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  <c r="BP711" s="129"/>
      <c r="BQ711" s="129"/>
      <c r="BR711" s="129"/>
      <c r="BS711" s="129"/>
      <c r="BT711" s="129"/>
      <c r="BU711" s="129"/>
      <c r="BV711" s="129"/>
      <c r="BW711" s="129"/>
      <c r="BX711" s="129"/>
      <c r="BY711" s="129"/>
      <c r="BZ711" s="129"/>
      <c r="CA711" s="129"/>
      <c r="CB711" s="129"/>
      <c r="CC711" s="129"/>
      <c r="CD711" s="129"/>
      <c r="CE711" s="129"/>
      <c r="CF711" s="129"/>
      <c r="CG711" s="129"/>
      <c r="CH711" s="129"/>
      <c r="CI711" s="129"/>
      <c r="CJ711" s="129"/>
      <c r="CK711" s="129"/>
      <c r="CL711" s="129"/>
      <c r="CM711" s="129"/>
      <c r="CN711" s="129"/>
      <c r="CO711" s="129"/>
      <c r="CP711" s="129"/>
      <c r="CQ711" s="129"/>
      <c r="CR711" s="129"/>
      <c r="CS711" s="129"/>
      <c r="CT711" s="129"/>
      <c r="CU711" s="129"/>
      <c r="CV711" s="129"/>
      <c r="CW711" s="129"/>
      <c r="CX711" s="129"/>
      <c r="CY711" s="129"/>
      <c r="CZ711" s="129"/>
      <c r="DA711" s="129"/>
      <c r="DB711" s="129"/>
      <c r="DC711" s="129"/>
      <c r="DD711" s="129"/>
      <c r="DE711" s="129"/>
      <c r="DF711" s="129"/>
      <c r="DG711" s="129"/>
      <c r="DH711" s="129"/>
      <c r="DI711" s="129"/>
      <c r="DJ711" s="129"/>
      <c r="DK711" s="129"/>
      <c r="DL711" s="129"/>
      <c r="DM711" s="129"/>
      <c r="DN711" s="129"/>
      <c r="DO711" s="129"/>
      <c r="DP711" s="129"/>
      <c r="DQ711" s="129"/>
      <c r="DR711" s="129"/>
      <c r="DS711" s="129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29"/>
      <c r="ED711" s="129"/>
      <c r="ER711" s="31" t="str">
        <f>'Avoided Cost Case'!ER711</f>
        <v xml:space="preserve"> - </v>
      </c>
    </row>
    <row r="712" spans="1:243" hidden="1">
      <c r="C712" s="23" t="str">
        <f>'Avoided Cost Case'!C712</f>
        <v>Foote Creek I Wind</v>
      </c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  <c r="BP712" s="129"/>
      <c r="BQ712" s="129"/>
      <c r="BR712" s="129"/>
      <c r="BS712" s="129"/>
      <c r="BT712" s="129"/>
      <c r="BU712" s="129"/>
      <c r="BV712" s="129"/>
      <c r="BW712" s="129"/>
      <c r="BX712" s="129"/>
      <c r="BY712" s="129"/>
      <c r="BZ712" s="129"/>
      <c r="CA712" s="129"/>
      <c r="CB712" s="129"/>
      <c r="CC712" s="129"/>
      <c r="CD712" s="129"/>
      <c r="CE712" s="129"/>
      <c r="CF712" s="129"/>
      <c r="CG712" s="129"/>
      <c r="CH712" s="129"/>
      <c r="CI712" s="129"/>
      <c r="CJ712" s="129"/>
      <c r="CK712" s="129"/>
      <c r="CL712" s="129"/>
      <c r="CM712" s="129"/>
      <c r="CN712" s="129"/>
      <c r="CO712" s="129"/>
      <c r="CP712" s="129"/>
      <c r="CQ712" s="129"/>
      <c r="CR712" s="129"/>
      <c r="CS712" s="129"/>
      <c r="CT712" s="129"/>
      <c r="CU712" s="129"/>
      <c r="CV712" s="129"/>
      <c r="CW712" s="129"/>
      <c r="CX712" s="129"/>
      <c r="CY712" s="129"/>
      <c r="CZ712" s="129"/>
      <c r="DA712" s="129"/>
      <c r="DB712" s="129"/>
      <c r="DC712" s="129"/>
      <c r="DD712" s="129"/>
      <c r="DE712" s="129"/>
      <c r="DF712" s="129"/>
      <c r="DG712" s="129"/>
      <c r="DH712" s="129"/>
      <c r="DI712" s="129"/>
      <c r="DJ712" s="129"/>
      <c r="DK712" s="129"/>
      <c r="DL712" s="129"/>
      <c r="DM712" s="129"/>
      <c r="DN712" s="129"/>
      <c r="DO712" s="129"/>
      <c r="DP712" s="129"/>
      <c r="DQ712" s="129"/>
      <c r="DR712" s="129"/>
      <c r="DS712" s="129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29"/>
      <c r="ED712" s="129"/>
      <c r="ER712" s="31" t="str">
        <f>'Avoided Cost Case'!ER712</f>
        <v xml:space="preserve"> - </v>
      </c>
    </row>
    <row r="713" spans="1:243" hidden="1">
      <c r="C713" s="23" t="str">
        <f>'Avoided Cost Case'!C713</f>
        <v>Glenrock Wind p423461</v>
      </c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  <c r="BP713" s="129"/>
      <c r="BQ713" s="129"/>
      <c r="BR713" s="129"/>
      <c r="BS713" s="129"/>
      <c r="BT713" s="129"/>
      <c r="BU713" s="129"/>
      <c r="BV713" s="129"/>
      <c r="BW713" s="129"/>
      <c r="BX713" s="129"/>
      <c r="BY713" s="129"/>
      <c r="BZ713" s="129"/>
      <c r="CA713" s="129"/>
      <c r="CB713" s="129"/>
      <c r="CC713" s="129"/>
      <c r="CD713" s="129"/>
      <c r="CE713" s="129"/>
      <c r="CF713" s="129"/>
      <c r="CG713" s="129"/>
      <c r="CH713" s="129"/>
      <c r="CI713" s="129"/>
      <c r="CJ713" s="129"/>
      <c r="CK713" s="129"/>
      <c r="CL713" s="129"/>
      <c r="CM713" s="129"/>
      <c r="CN713" s="129"/>
      <c r="CO713" s="129"/>
      <c r="CP713" s="129"/>
      <c r="CQ713" s="129"/>
      <c r="CR713" s="129"/>
      <c r="CS713" s="129"/>
      <c r="CT713" s="129"/>
      <c r="CU713" s="129"/>
      <c r="CV713" s="129"/>
      <c r="CW713" s="129"/>
      <c r="CX713" s="129"/>
      <c r="CY713" s="129"/>
      <c r="CZ713" s="129"/>
      <c r="DA713" s="129"/>
      <c r="DB713" s="129"/>
      <c r="DC713" s="129"/>
      <c r="DD713" s="129"/>
      <c r="DE713" s="129"/>
      <c r="DF713" s="129"/>
      <c r="DG713" s="129"/>
      <c r="DH713" s="129"/>
      <c r="DI713" s="129"/>
      <c r="DJ713" s="129"/>
      <c r="DK713" s="129"/>
      <c r="DL713" s="129"/>
      <c r="DM713" s="129"/>
      <c r="DN713" s="129"/>
      <c r="DO713" s="129"/>
      <c r="DP713" s="129"/>
      <c r="DQ713" s="129"/>
      <c r="DR713" s="129"/>
      <c r="DS713" s="129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29"/>
      <c r="ED713" s="129"/>
      <c r="ER713" s="31" t="str">
        <f>'Avoided Cost Case'!ER713</f>
        <v xml:space="preserve"> - </v>
      </c>
    </row>
    <row r="714" spans="1:243" hidden="1">
      <c r="C714" s="23" t="str">
        <f>'Avoided Cost Case'!C714</f>
        <v>Glenrock III Wind p454125</v>
      </c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  <c r="BP714" s="129"/>
      <c r="BQ714" s="129"/>
      <c r="BR714" s="129"/>
      <c r="BS714" s="129"/>
      <c r="BT714" s="129"/>
      <c r="BU714" s="129"/>
      <c r="BV714" s="129"/>
      <c r="BW714" s="129"/>
      <c r="BX714" s="129"/>
      <c r="BY714" s="129"/>
      <c r="BZ714" s="129"/>
      <c r="CA714" s="129"/>
      <c r="CB714" s="129"/>
      <c r="CC714" s="129"/>
      <c r="CD714" s="129"/>
      <c r="CE714" s="129"/>
      <c r="CF714" s="129"/>
      <c r="CG714" s="129"/>
      <c r="CH714" s="129"/>
      <c r="CI714" s="129"/>
      <c r="CJ714" s="129"/>
      <c r="CK714" s="129"/>
      <c r="CL714" s="129"/>
      <c r="CM714" s="129"/>
      <c r="CN714" s="129"/>
      <c r="CO714" s="129"/>
      <c r="CP714" s="129"/>
      <c r="CQ714" s="129"/>
      <c r="CR714" s="129"/>
      <c r="CS714" s="129"/>
      <c r="CT714" s="129"/>
      <c r="CU714" s="129"/>
      <c r="CV714" s="129"/>
      <c r="CW714" s="129"/>
      <c r="CX714" s="129"/>
      <c r="CY714" s="129"/>
      <c r="CZ714" s="129"/>
      <c r="DA714" s="129"/>
      <c r="DB714" s="129"/>
      <c r="DC714" s="129"/>
      <c r="DD714" s="129"/>
      <c r="DE714" s="129"/>
      <c r="DF714" s="129"/>
      <c r="DG714" s="129"/>
      <c r="DH714" s="129"/>
      <c r="DI714" s="129"/>
      <c r="DJ714" s="129"/>
      <c r="DK714" s="129"/>
      <c r="DL714" s="129"/>
      <c r="DM714" s="129"/>
      <c r="DN714" s="129"/>
      <c r="DO714" s="129"/>
      <c r="DP714" s="129"/>
      <c r="DQ714" s="129"/>
      <c r="DR714" s="129"/>
      <c r="DS714" s="129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29"/>
      <c r="ED714" s="129"/>
      <c r="ER714" s="31" t="str">
        <f>'Avoided Cost Case'!ER714</f>
        <v xml:space="preserve"> - </v>
      </c>
    </row>
    <row r="715" spans="1:243" hidden="1">
      <c r="C715" s="23" t="str">
        <f>'Avoided Cost Case'!C715</f>
        <v>Goodnoe Wind p332427</v>
      </c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  <c r="BP715" s="129"/>
      <c r="BQ715" s="129"/>
      <c r="BR715" s="129"/>
      <c r="BS715" s="129"/>
      <c r="BT715" s="129"/>
      <c r="BU715" s="129"/>
      <c r="BV715" s="129"/>
      <c r="BW715" s="129"/>
      <c r="BX715" s="129"/>
      <c r="BY715" s="129"/>
      <c r="BZ715" s="129"/>
      <c r="CA715" s="129"/>
      <c r="CB715" s="129"/>
      <c r="CC715" s="129"/>
      <c r="CD715" s="129"/>
      <c r="CE715" s="129"/>
      <c r="CF715" s="129"/>
      <c r="CG715" s="129"/>
      <c r="CH715" s="129"/>
      <c r="CI715" s="129"/>
      <c r="CJ715" s="129"/>
      <c r="CK715" s="129"/>
      <c r="CL715" s="129"/>
      <c r="CM715" s="129"/>
      <c r="CN715" s="129"/>
      <c r="CO715" s="129"/>
      <c r="CP715" s="129"/>
      <c r="CQ715" s="129"/>
      <c r="CR715" s="129"/>
      <c r="CS715" s="129"/>
      <c r="CT715" s="129"/>
      <c r="CU715" s="129"/>
      <c r="CV715" s="129"/>
      <c r="CW715" s="129"/>
      <c r="CX715" s="129"/>
      <c r="CY715" s="129"/>
      <c r="CZ715" s="129"/>
      <c r="DA715" s="129"/>
      <c r="DB715" s="129"/>
      <c r="DC715" s="129"/>
      <c r="DD715" s="129"/>
      <c r="DE715" s="129"/>
      <c r="DF715" s="129"/>
      <c r="DG715" s="129"/>
      <c r="DH715" s="129"/>
      <c r="DI715" s="129"/>
      <c r="DJ715" s="129"/>
      <c r="DK715" s="129"/>
      <c r="DL715" s="129"/>
      <c r="DM715" s="129"/>
      <c r="DN715" s="129"/>
      <c r="DO715" s="129"/>
      <c r="DP715" s="129"/>
      <c r="DQ715" s="129"/>
      <c r="DR715" s="129"/>
      <c r="DS715" s="129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29"/>
      <c r="ED715" s="129"/>
      <c r="EE715" s="58"/>
      <c r="ER715" s="31" t="str">
        <f>'Avoided Cost Case'!ER715</f>
        <v>Hide Row</v>
      </c>
    </row>
    <row r="716" spans="1:243" hidden="1">
      <c r="C716" s="23" t="str">
        <f>'Avoided Cost Case'!C716</f>
        <v>High Plains Wind p492251</v>
      </c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  <c r="BP716" s="129"/>
      <c r="BQ716" s="129"/>
      <c r="BR716" s="129"/>
      <c r="BS716" s="129"/>
      <c r="BT716" s="129"/>
      <c r="BU716" s="129"/>
      <c r="BV716" s="129"/>
      <c r="BW716" s="129"/>
      <c r="BX716" s="129"/>
      <c r="BY716" s="129"/>
      <c r="BZ716" s="129"/>
      <c r="CA716" s="129"/>
      <c r="CB716" s="129"/>
      <c r="CC716" s="129"/>
      <c r="CD716" s="129"/>
      <c r="CE716" s="129"/>
      <c r="CF716" s="129"/>
      <c r="CG716" s="129"/>
      <c r="CH716" s="129"/>
      <c r="CI716" s="129"/>
      <c r="CJ716" s="129"/>
      <c r="CK716" s="129"/>
      <c r="CL716" s="129"/>
      <c r="CM716" s="129"/>
      <c r="CN716" s="129"/>
      <c r="CO716" s="129"/>
      <c r="CP716" s="129"/>
      <c r="CQ716" s="129"/>
      <c r="CR716" s="129"/>
      <c r="CS716" s="129"/>
      <c r="CT716" s="129"/>
      <c r="CU716" s="129"/>
      <c r="CV716" s="129"/>
      <c r="CW716" s="129"/>
      <c r="CX716" s="129"/>
      <c r="CY716" s="129"/>
      <c r="CZ716" s="129"/>
      <c r="DA716" s="129"/>
      <c r="DB716" s="129"/>
      <c r="DC716" s="129"/>
      <c r="DD716" s="129"/>
      <c r="DE716" s="129"/>
      <c r="DF716" s="129"/>
      <c r="DG716" s="129"/>
      <c r="DH716" s="129"/>
      <c r="DI716" s="129"/>
      <c r="DJ716" s="129"/>
      <c r="DK716" s="129"/>
      <c r="DL716" s="129"/>
      <c r="DM716" s="129"/>
      <c r="DN716" s="129"/>
      <c r="DO716" s="129"/>
      <c r="DP716" s="129"/>
      <c r="DQ716" s="129"/>
      <c r="DR716" s="129"/>
      <c r="DS716" s="129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29"/>
      <c r="ED716" s="129"/>
      <c r="ER716" s="31" t="str">
        <f>'Avoided Cost Case'!ER716</f>
        <v xml:space="preserve"> - </v>
      </c>
    </row>
    <row r="717" spans="1:243" hidden="1">
      <c r="C717" s="23" t="str">
        <f>'Avoided Cost Case'!C717</f>
        <v>Leaning Juniper 1 p317714</v>
      </c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/>
      <c r="T717" s="134"/>
      <c r="AC717" s="134"/>
      <c r="ER717" s="31" t="str">
        <f>'Avoided Cost Case'!ER717</f>
        <v>Hide Row</v>
      </c>
    </row>
    <row r="718" spans="1:243" hidden="1">
      <c r="C718" s="23" t="str">
        <f>'Avoided Cost Case'!C718</f>
        <v>Marengo I Wind p332428</v>
      </c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  <c r="BP718" s="129"/>
      <c r="BQ718" s="129"/>
      <c r="BR718" s="129"/>
      <c r="BS718" s="129"/>
      <c r="BT718" s="129"/>
      <c r="BU718" s="129"/>
      <c r="BV718" s="129"/>
      <c r="BW718" s="129"/>
      <c r="BX718" s="129"/>
      <c r="BY718" s="129"/>
      <c r="BZ718" s="129"/>
      <c r="CA718" s="129"/>
      <c r="CB718" s="129"/>
      <c r="CC718" s="129"/>
      <c r="CD718" s="129"/>
      <c r="CE718" s="129"/>
      <c r="CF718" s="129"/>
      <c r="CG718" s="129"/>
      <c r="CH718" s="129"/>
      <c r="CI718" s="129"/>
      <c r="CJ718" s="129"/>
      <c r="CK718" s="129"/>
      <c r="CL718" s="129"/>
      <c r="CM718" s="129"/>
      <c r="CN718" s="129"/>
      <c r="CO718" s="129"/>
      <c r="CP718" s="129"/>
      <c r="CQ718" s="129"/>
      <c r="CR718" s="129"/>
      <c r="CS718" s="129"/>
      <c r="CT718" s="129"/>
      <c r="CU718" s="129"/>
      <c r="CV718" s="129"/>
      <c r="CW718" s="129"/>
      <c r="CX718" s="129"/>
      <c r="CY718" s="129"/>
      <c r="CZ718" s="129"/>
      <c r="DA718" s="129"/>
      <c r="DB718" s="129"/>
      <c r="DC718" s="129"/>
      <c r="DD718" s="129"/>
      <c r="DE718" s="129"/>
      <c r="DF718" s="129"/>
      <c r="DG718" s="129"/>
      <c r="DH718" s="129"/>
      <c r="DI718" s="129"/>
      <c r="DJ718" s="129"/>
      <c r="DK718" s="129"/>
      <c r="DL718" s="129"/>
      <c r="DM718" s="129"/>
      <c r="DN718" s="129"/>
      <c r="DO718" s="129"/>
      <c r="DP718" s="129"/>
      <c r="DQ718" s="129"/>
      <c r="DR718" s="129"/>
      <c r="DS718" s="129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29"/>
      <c r="ED718" s="129"/>
      <c r="ER718" s="31" t="str">
        <f>'Avoided Cost Case'!ER718</f>
        <v xml:space="preserve"> - </v>
      </c>
    </row>
    <row r="719" spans="1:243" hidden="1">
      <c r="C719" s="23" t="str">
        <f>'Avoided Cost Case'!C719</f>
        <v>Marengo II Wind p423463</v>
      </c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  <c r="BP719" s="129"/>
      <c r="BQ719" s="129"/>
      <c r="BR719" s="129"/>
      <c r="BS719" s="129"/>
      <c r="BT719" s="129"/>
      <c r="BU719" s="129"/>
      <c r="BV719" s="129"/>
      <c r="BW719" s="129"/>
      <c r="BX719" s="129"/>
      <c r="BY719" s="129"/>
      <c r="BZ719" s="129"/>
      <c r="CA719" s="129"/>
      <c r="CB719" s="129"/>
      <c r="CC719" s="129"/>
      <c r="CD719" s="129"/>
      <c r="CE719" s="129"/>
      <c r="CF719" s="129"/>
      <c r="CG719" s="129"/>
      <c r="CH719" s="129"/>
      <c r="CI719" s="129"/>
      <c r="CJ719" s="129"/>
      <c r="CK719" s="129"/>
      <c r="CL719" s="129"/>
      <c r="CM719" s="129"/>
      <c r="CN719" s="129"/>
      <c r="CO719" s="129"/>
      <c r="CP719" s="129"/>
      <c r="CQ719" s="129"/>
      <c r="CR719" s="129"/>
      <c r="CS719" s="129"/>
      <c r="CT719" s="129"/>
      <c r="CU719" s="129"/>
      <c r="CV719" s="129"/>
      <c r="CW719" s="129"/>
      <c r="CX719" s="129"/>
      <c r="CY719" s="129"/>
      <c r="CZ719" s="129"/>
      <c r="DA719" s="129"/>
      <c r="DB719" s="129"/>
      <c r="DC719" s="129"/>
      <c r="DD719" s="129"/>
      <c r="DE719" s="129"/>
      <c r="DF719" s="129"/>
      <c r="DG719" s="129"/>
      <c r="DH719" s="129"/>
      <c r="DI719" s="129"/>
      <c r="DJ719" s="129"/>
      <c r="DK719" s="129"/>
      <c r="DL719" s="129"/>
      <c r="DM719" s="129"/>
      <c r="DN719" s="129"/>
      <c r="DO719" s="129"/>
      <c r="DP719" s="129"/>
      <c r="DQ719" s="129"/>
      <c r="DR719" s="129"/>
      <c r="DS719" s="129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29"/>
      <c r="ED719" s="129"/>
      <c r="ER719" s="31" t="str">
        <f>'Avoided Cost Case'!ER719</f>
        <v xml:space="preserve"> - </v>
      </c>
    </row>
    <row r="720" spans="1:243" hidden="1">
      <c r="C720" s="23" t="str">
        <f>'Avoided Cost Case'!C720</f>
        <v>McFadden Ridge Wind p492250</v>
      </c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  <c r="BP720" s="129"/>
      <c r="BQ720" s="129"/>
      <c r="BR720" s="129"/>
      <c r="BS720" s="129"/>
      <c r="BT720" s="129"/>
      <c r="BU720" s="129"/>
      <c r="BV720" s="129"/>
      <c r="BW720" s="129"/>
      <c r="BX720" s="129"/>
      <c r="BY720" s="129"/>
      <c r="BZ720" s="129"/>
      <c r="CA720" s="129"/>
      <c r="CB720" s="129"/>
      <c r="CC720" s="129"/>
      <c r="CD720" s="129"/>
      <c r="CE720" s="129"/>
      <c r="CF720" s="129"/>
      <c r="CG720" s="129"/>
      <c r="CH720" s="129"/>
      <c r="CI720" s="129"/>
      <c r="CJ720" s="129"/>
      <c r="CK720" s="129"/>
      <c r="CL720" s="129"/>
      <c r="CM720" s="129"/>
      <c r="CN720" s="129"/>
      <c r="CO720" s="129"/>
      <c r="CP720" s="129"/>
      <c r="CQ720" s="129"/>
      <c r="CR720" s="129"/>
      <c r="CS720" s="129"/>
      <c r="CT720" s="129"/>
      <c r="CU720" s="129"/>
      <c r="CV720" s="129"/>
      <c r="CW720" s="129"/>
      <c r="CX720" s="129"/>
      <c r="CY720" s="129"/>
      <c r="CZ720" s="129"/>
      <c r="DA720" s="129"/>
      <c r="DB720" s="129"/>
      <c r="DC720" s="129"/>
      <c r="DD720" s="129"/>
      <c r="DE720" s="129"/>
      <c r="DF720" s="129"/>
      <c r="DG720" s="129"/>
      <c r="DH720" s="129"/>
      <c r="DI720" s="129"/>
      <c r="DJ720" s="129"/>
      <c r="DK720" s="129"/>
      <c r="DL720" s="129"/>
      <c r="DM720" s="129"/>
      <c r="DN720" s="129"/>
      <c r="DO720" s="129"/>
      <c r="DP720" s="129"/>
      <c r="DQ720" s="129"/>
      <c r="DR720" s="129"/>
      <c r="DS720" s="129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29"/>
      <c r="ED720" s="129"/>
      <c r="ER720" s="31" t="str">
        <f>'Avoided Cost Case'!ER720</f>
        <v xml:space="preserve"> - </v>
      </c>
    </row>
    <row r="721" spans="2:148" hidden="1">
      <c r="C721" s="23" t="str">
        <f>'Avoided Cost Case'!C721</f>
        <v>Rolling Hills Wind p423462</v>
      </c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  <c r="BP721" s="129"/>
      <c r="BQ721" s="129"/>
      <c r="BR721" s="129"/>
      <c r="BS721" s="129"/>
      <c r="BT721" s="129"/>
      <c r="BU721" s="129"/>
      <c r="BV721" s="129"/>
      <c r="BW721" s="129"/>
      <c r="BX721" s="129"/>
      <c r="BY721" s="129"/>
      <c r="BZ721" s="129"/>
      <c r="CA721" s="129"/>
      <c r="CB721" s="129"/>
      <c r="CC721" s="129"/>
      <c r="CD721" s="129"/>
      <c r="CE721" s="129"/>
      <c r="CF721" s="129"/>
      <c r="CG721" s="129"/>
      <c r="CH721" s="129"/>
      <c r="CI721" s="129"/>
      <c r="CJ721" s="129"/>
      <c r="CK721" s="129"/>
      <c r="CL721" s="129"/>
      <c r="CM721" s="129"/>
      <c r="CN721" s="129"/>
      <c r="CO721" s="129"/>
      <c r="CP721" s="129"/>
      <c r="CQ721" s="129"/>
      <c r="CR721" s="129"/>
      <c r="CS721" s="129"/>
      <c r="CT721" s="129"/>
      <c r="CU721" s="129"/>
      <c r="CV721" s="129"/>
      <c r="CW721" s="129"/>
      <c r="CX721" s="129"/>
      <c r="CY721" s="129"/>
      <c r="CZ721" s="129"/>
      <c r="DA721" s="129"/>
      <c r="DB721" s="129"/>
      <c r="DC721" s="129"/>
      <c r="DD721" s="129"/>
      <c r="DE721" s="129"/>
      <c r="DF721" s="129"/>
      <c r="DG721" s="129"/>
      <c r="DH721" s="129"/>
      <c r="DI721" s="129"/>
      <c r="DJ721" s="129"/>
      <c r="DK721" s="129"/>
      <c r="DL721" s="129"/>
      <c r="DM721" s="129"/>
      <c r="DN721" s="129"/>
      <c r="DO721" s="129"/>
      <c r="DP721" s="129"/>
      <c r="DQ721" s="129"/>
      <c r="DR721" s="129"/>
      <c r="DS721" s="129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29"/>
      <c r="ED721" s="129"/>
      <c r="ER721" s="31" t="str">
        <f>'Avoided Cost Case'!ER721</f>
        <v xml:space="preserve"> - </v>
      </c>
    </row>
    <row r="722" spans="2:148" hidden="1">
      <c r="C722" s="23" t="str">
        <f>'Avoided Cost Case'!C722</f>
        <v>Seven Mile Wind p454126</v>
      </c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  <c r="BP722" s="129"/>
      <c r="BQ722" s="129"/>
      <c r="BR722" s="129"/>
      <c r="BS722" s="129"/>
      <c r="BT722" s="129"/>
      <c r="BU722" s="129"/>
      <c r="BV722" s="129"/>
      <c r="BW722" s="129"/>
      <c r="BX722" s="129"/>
      <c r="BY722" s="129"/>
      <c r="BZ722" s="129"/>
      <c r="CA722" s="129"/>
      <c r="CB722" s="129"/>
      <c r="CC722" s="129"/>
      <c r="CD722" s="129"/>
      <c r="CE722" s="129"/>
      <c r="CF722" s="129"/>
      <c r="CG722" s="129"/>
      <c r="CH722" s="129"/>
      <c r="CI722" s="129"/>
      <c r="CJ722" s="129"/>
      <c r="CK722" s="129"/>
      <c r="CL722" s="129"/>
      <c r="CM722" s="129"/>
      <c r="CN722" s="129"/>
      <c r="CO722" s="129"/>
      <c r="CP722" s="129"/>
      <c r="CQ722" s="129"/>
      <c r="CR722" s="129"/>
      <c r="CS722" s="129"/>
      <c r="CT722" s="129"/>
      <c r="CU722" s="129"/>
      <c r="CV722" s="129"/>
      <c r="CW722" s="129"/>
      <c r="CX722" s="129"/>
      <c r="CY722" s="129"/>
      <c r="CZ722" s="129"/>
      <c r="DA722" s="129"/>
      <c r="DB722" s="129"/>
      <c r="DC722" s="129"/>
      <c r="DD722" s="129"/>
      <c r="DE722" s="129"/>
      <c r="DF722" s="129"/>
      <c r="DG722" s="129"/>
      <c r="DH722" s="129"/>
      <c r="DI722" s="129"/>
      <c r="DJ722" s="129"/>
      <c r="DK722" s="129"/>
      <c r="DL722" s="129"/>
      <c r="DM722" s="129"/>
      <c r="DN722" s="129"/>
      <c r="DO722" s="129"/>
      <c r="DP722" s="129"/>
      <c r="DQ722" s="129"/>
      <c r="DR722" s="129"/>
      <c r="DS722" s="129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29"/>
      <c r="ED722" s="129"/>
      <c r="ER722" s="31" t="str">
        <f>'Avoided Cost Case'!ER722</f>
        <v xml:space="preserve"> - </v>
      </c>
    </row>
    <row r="723" spans="2:148" hidden="1">
      <c r="C723" s="23" t="str">
        <f>'Avoided Cost Case'!C723</f>
        <v>Seven Mile II Wind p357819</v>
      </c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  <c r="BP723" s="129"/>
      <c r="BQ723" s="129"/>
      <c r="BR723" s="129"/>
      <c r="BS723" s="129"/>
      <c r="BT723" s="129"/>
      <c r="BU723" s="129"/>
      <c r="BV723" s="129"/>
      <c r="BW723" s="129"/>
      <c r="BX723" s="129"/>
      <c r="BY723" s="129"/>
      <c r="BZ723" s="129"/>
      <c r="CA723" s="129"/>
      <c r="CB723" s="129"/>
      <c r="CC723" s="129"/>
      <c r="CD723" s="129"/>
      <c r="CE723" s="129"/>
      <c r="CF723" s="129"/>
      <c r="CG723" s="129"/>
      <c r="CH723" s="129"/>
      <c r="CI723" s="129"/>
      <c r="CJ723" s="129"/>
      <c r="CK723" s="129"/>
      <c r="CL723" s="129"/>
      <c r="CM723" s="129"/>
      <c r="CN723" s="129"/>
      <c r="CO723" s="129"/>
      <c r="CP723" s="129"/>
      <c r="CQ723" s="129"/>
      <c r="CR723" s="129"/>
      <c r="CS723" s="129"/>
      <c r="CT723" s="129"/>
      <c r="CU723" s="129"/>
      <c r="CV723" s="129"/>
      <c r="CW723" s="129"/>
      <c r="CX723" s="129"/>
      <c r="CY723" s="129"/>
      <c r="CZ723" s="129"/>
      <c r="DA723" s="129"/>
      <c r="DB723" s="129"/>
      <c r="DC723" s="129"/>
      <c r="DD723" s="129"/>
      <c r="DE723" s="129"/>
      <c r="DF723" s="129"/>
      <c r="DG723" s="129"/>
      <c r="DH723" s="129"/>
      <c r="DI723" s="129"/>
      <c r="DJ723" s="129"/>
      <c r="DK723" s="129"/>
      <c r="DL723" s="129"/>
      <c r="DM723" s="129"/>
      <c r="DN723" s="129"/>
      <c r="DO723" s="129"/>
      <c r="DP723" s="129"/>
      <c r="DQ723" s="129"/>
      <c r="DR723" s="129"/>
      <c r="DS723" s="129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29"/>
      <c r="ED723" s="129"/>
      <c r="ER723" s="31" t="str">
        <f>'Avoided Cost Case'!ER723</f>
        <v xml:space="preserve"> - </v>
      </c>
    </row>
    <row r="724" spans="2:148" hidden="1">
      <c r="B724" s="22" t="str">
        <f>'Avoided Cost Case'!B724</f>
        <v>Contract Wind</v>
      </c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/>
      <c r="T724" s="134"/>
      <c r="AC724" s="134"/>
    </row>
    <row r="725" spans="2:148" hidden="1">
      <c r="C725" s="23" t="str">
        <f>'Avoided Cost Case'!C725</f>
        <v xml:space="preserve">Combine Hills Wind p160595 </v>
      </c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  <c r="BP725" s="129"/>
      <c r="BQ725" s="129"/>
      <c r="BR725" s="129"/>
      <c r="BS725" s="129"/>
      <c r="BT725" s="129"/>
      <c r="BU725" s="129"/>
      <c r="BV725" s="129"/>
      <c r="BW725" s="129"/>
      <c r="BX725" s="129"/>
      <c r="BY725" s="129"/>
      <c r="BZ725" s="129"/>
      <c r="CA725" s="129"/>
      <c r="CB725" s="129"/>
      <c r="CC725" s="129"/>
      <c r="CD725" s="129"/>
      <c r="CE725" s="129"/>
      <c r="CF725" s="129"/>
      <c r="CG725" s="129"/>
      <c r="CH725" s="129"/>
      <c r="CI725" s="129"/>
      <c r="CJ725" s="129"/>
      <c r="CK725" s="129"/>
      <c r="CL725" s="129"/>
      <c r="CM725" s="129"/>
      <c r="CN725" s="129"/>
      <c r="CO725" s="129"/>
      <c r="CP725" s="129"/>
      <c r="CQ725" s="129"/>
      <c r="CR725" s="129"/>
      <c r="CS725" s="129"/>
      <c r="CT725" s="129"/>
      <c r="CU725" s="129"/>
      <c r="CV725" s="129"/>
      <c r="CW725" s="129"/>
      <c r="CX725" s="129"/>
      <c r="CY725" s="129"/>
      <c r="CZ725" s="129"/>
      <c r="DA725" s="129"/>
      <c r="DB725" s="129"/>
      <c r="DC725" s="129"/>
      <c r="DD725" s="129"/>
      <c r="DE725" s="129"/>
      <c r="DF725" s="129"/>
      <c r="DG725" s="129"/>
      <c r="DH725" s="129"/>
      <c r="DI725" s="129"/>
      <c r="DJ725" s="129"/>
      <c r="DK725" s="129"/>
      <c r="DL725" s="129"/>
      <c r="DM725" s="129"/>
      <c r="DN725" s="129"/>
      <c r="DO725" s="129"/>
      <c r="DP725" s="129"/>
      <c r="DQ725" s="129"/>
      <c r="DR725" s="129"/>
      <c r="DS725" s="129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29"/>
      <c r="ED725" s="129"/>
      <c r="ER725" s="31" t="str">
        <f>'Avoided Cost Case'!ER725</f>
        <v>Hide Row</v>
      </c>
    </row>
    <row r="726" spans="2:148" hidden="1">
      <c r="C726" s="23" t="str">
        <f>'Avoided Cost Case'!C726</f>
        <v>Rock River Wind p100371</v>
      </c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  <c r="BP726" s="129"/>
      <c r="BQ726" s="129"/>
      <c r="BR726" s="129"/>
      <c r="BS726" s="129"/>
      <c r="BT726" s="129"/>
      <c r="BU726" s="129"/>
      <c r="BV726" s="129"/>
      <c r="BW726" s="129"/>
      <c r="BX726" s="129"/>
      <c r="BY726" s="129"/>
      <c r="BZ726" s="129"/>
      <c r="CA726" s="129"/>
      <c r="CB726" s="129"/>
      <c r="CC726" s="129"/>
      <c r="CD726" s="129"/>
      <c r="CE726" s="129"/>
      <c r="CF726" s="129"/>
      <c r="CG726" s="129"/>
      <c r="CH726" s="129"/>
      <c r="CI726" s="129"/>
      <c r="CJ726" s="129"/>
      <c r="CK726" s="129"/>
      <c r="CL726" s="129"/>
      <c r="CM726" s="129"/>
      <c r="CN726" s="129"/>
      <c r="CO726" s="129"/>
      <c r="CP726" s="129"/>
      <c r="CQ726" s="129"/>
      <c r="CR726" s="129"/>
      <c r="CS726" s="129"/>
      <c r="CT726" s="129"/>
      <c r="CU726" s="129"/>
      <c r="CV726" s="129"/>
      <c r="CW726" s="129"/>
      <c r="CX726" s="129"/>
      <c r="CY726" s="129"/>
      <c r="CZ726" s="129"/>
      <c r="DA726" s="129"/>
      <c r="DB726" s="129"/>
      <c r="DC726" s="129"/>
      <c r="DD726" s="129"/>
      <c r="DE726" s="129"/>
      <c r="DF726" s="129"/>
      <c r="DG726" s="129"/>
      <c r="DH726" s="129"/>
      <c r="DI726" s="129"/>
      <c r="DJ726" s="129"/>
      <c r="DK726" s="129"/>
      <c r="DL726" s="129"/>
      <c r="DM726" s="129"/>
      <c r="DN726" s="129"/>
      <c r="DO726" s="129"/>
      <c r="DP726" s="129"/>
      <c r="DQ726" s="129"/>
      <c r="DR726" s="129"/>
      <c r="DS726" s="129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29"/>
      <c r="ED726" s="129"/>
      <c r="ER726" s="31" t="str">
        <f>'Avoided Cost Case'!ER726</f>
        <v>Hide Row</v>
      </c>
    </row>
    <row r="727" spans="2:148" hidden="1">
      <c r="C727" s="23" t="str">
        <f>'Avoided Cost Case'!C727</f>
        <v>Three Buttes Wind p460457</v>
      </c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  <c r="BP727" s="129"/>
      <c r="BQ727" s="129"/>
      <c r="BR727" s="129"/>
      <c r="BS727" s="129"/>
      <c r="BT727" s="129"/>
      <c r="BU727" s="129"/>
      <c r="BV727" s="129"/>
      <c r="BW727" s="129"/>
      <c r="BX727" s="129"/>
      <c r="BY727" s="129"/>
      <c r="BZ727" s="129"/>
      <c r="CA727" s="129"/>
      <c r="CB727" s="129"/>
      <c r="CC727" s="129"/>
      <c r="CD727" s="129"/>
      <c r="CE727" s="129"/>
      <c r="CF727" s="129"/>
      <c r="CG727" s="129"/>
      <c r="CH727" s="129"/>
      <c r="CI727" s="129"/>
      <c r="CJ727" s="129"/>
      <c r="CK727" s="129"/>
      <c r="CL727" s="129"/>
      <c r="CM727" s="129"/>
      <c r="CN727" s="129"/>
      <c r="CO727" s="129"/>
      <c r="CP727" s="129"/>
      <c r="CQ727" s="129"/>
      <c r="CR727" s="129"/>
      <c r="CS727" s="129"/>
      <c r="CT727" s="129"/>
      <c r="CU727" s="129"/>
      <c r="CV727" s="129"/>
      <c r="CW727" s="129"/>
      <c r="CX727" s="129"/>
      <c r="CY727" s="129"/>
      <c r="CZ727" s="129"/>
      <c r="DA727" s="129"/>
      <c r="DB727" s="129"/>
      <c r="DC727" s="129"/>
      <c r="DD727" s="129"/>
      <c r="DE727" s="129"/>
      <c r="DF727" s="129"/>
      <c r="DG727" s="129"/>
      <c r="DH727" s="129"/>
      <c r="DI727" s="129"/>
      <c r="DJ727" s="129"/>
      <c r="DK727" s="129"/>
      <c r="DL727" s="129"/>
      <c r="DM727" s="129"/>
      <c r="DN727" s="129"/>
      <c r="DO727" s="129"/>
      <c r="DP727" s="129"/>
      <c r="DQ727" s="129"/>
      <c r="DR727" s="129"/>
      <c r="DS727" s="129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29"/>
      <c r="ED727" s="129"/>
      <c r="ER727" s="31" t="str">
        <f>'Avoided Cost Case'!ER727</f>
        <v>Hide Row</v>
      </c>
    </row>
    <row r="728" spans="2:148" hidden="1">
      <c r="C728" s="23" t="str">
        <f>'Avoided Cost Case'!C728</f>
        <v>Top of the World Wind p522807</v>
      </c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  <c r="BP728" s="129"/>
      <c r="BQ728" s="129"/>
      <c r="BR728" s="129"/>
      <c r="BS728" s="129"/>
      <c r="BT728" s="129"/>
      <c r="BU728" s="129"/>
      <c r="BV728" s="129"/>
      <c r="BW728" s="129"/>
      <c r="BX728" s="129"/>
      <c r="BY728" s="129"/>
      <c r="BZ728" s="129"/>
      <c r="CA728" s="129"/>
      <c r="CB728" s="129"/>
      <c r="CC728" s="129"/>
      <c r="CD728" s="129"/>
      <c r="CE728" s="129"/>
      <c r="CF728" s="129"/>
      <c r="CG728" s="129"/>
      <c r="CH728" s="129"/>
      <c r="CI728" s="129"/>
      <c r="CJ728" s="129"/>
      <c r="CK728" s="129"/>
      <c r="CL728" s="129"/>
      <c r="CM728" s="129"/>
      <c r="CN728" s="129"/>
      <c r="CO728" s="129"/>
      <c r="CP728" s="129"/>
      <c r="CQ728" s="129"/>
      <c r="CR728" s="129"/>
      <c r="CS728" s="129"/>
      <c r="CT728" s="129"/>
      <c r="CU728" s="129"/>
      <c r="CV728" s="129"/>
      <c r="CW728" s="129"/>
      <c r="CX728" s="129"/>
      <c r="CY728" s="129"/>
      <c r="CZ728" s="129"/>
      <c r="DA728" s="129"/>
      <c r="DB728" s="129"/>
      <c r="DC728" s="129"/>
      <c r="DD728" s="129"/>
      <c r="DE728" s="129"/>
      <c r="DF728" s="129"/>
      <c r="DG728" s="129"/>
      <c r="DH728" s="129"/>
      <c r="DI728" s="129"/>
      <c r="DJ728" s="129"/>
      <c r="DK728" s="129"/>
      <c r="DL728" s="129"/>
      <c r="DM728" s="129"/>
      <c r="DN728" s="129"/>
      <c r="DO728" s="129"/>
      <c r="DP728" s="129"/>
      <c r="DQ728" s="129"/>
      <c r="DR728" s="129"/>
      <c r="DS728" s="129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29"/>
      <c r="ED728" s="129"/>
      <c r="ER728" s="31" t="str">
        <f>'Avoided Cost Case'!ER728</f>
        <v>Hide Row</v>
      </c>
    </row>
    <row r="729" spans="2:148" hidden="1">
      <c r="C729" s="23" t="str">
        <f>'Avoided Cost Case'!C729</f>
        <v>Wolverine Creek Wind p244520</v>
      </c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  <c r="BP729" s="129"/>
      <c r="BQ729" s="129"/>
      <c r="BR729" s="129"/>
      <c r="BS729" s="129"/>
      <c r="BT729" s="129"/>
      <c r="BU729" s="129"/>
      <c r="BV729" s="129"/>
      <c r="BW729" s="129"/>
      <c r="BX729" s="129"/>
      <c r="BY729" s="129"/>
      <c r="BZ729" s="129"/>
      <c r="CA729" s="129"/>
      <c r="CB729" s="129"/>
      <c r="CC729" s="129"/>
      <c r="CD729" s="129"/>
      <c r="CE729" s="129"/>
      <c r="CF729" s="129"/>
      <c r="CG729" s="129"/>
      <c r="CH729" s="129"/>
      <c r="CI729" s="129"/>
      <c r="CJ729" s="129"/>
      <c r="CK729" s="129"/>
      <c r="CL729" s="129"/>
      <c r="CM729" s="129"/>
      <c r="CN729" s="129"/>
      <c r="CO729" s="129"/>
      <c r="CP729" s="129"/>
      <c r="CQ729" s="129"/>
      <c r="CR729" s="129"/>
      <c r="CS729" s="129"/>
      <c r="CT729" s="129"/>
      <c r="CU729" s="129"/>
      <c r="CV729" s="129"/>
      <c r="CW729" s="129"/>
      <c r="CX729" s="129"/>
      <c r="CY729" s="129"/>
      <c r="CZ729" s="129"/>
      <c r="DA729" s="129"/>
      <c r="DB729" s="129"/>
      <c r="DC729" s="129"/>
      <c r="DD729" s="129"/>
      <c r="DE729" s="129"/>
      <c r="DF729" s="129"/>
      <c r="DG729" s="129"/>
      <c r="DH729" s="129"/>
      <c r="DI729" s="129"/>
      <c r="DJ729" s="129"/>
      <c r="DK729" s="129"/>
      <c r="DL729" s="129"/>
      <c r="DM729" s="129"/>
      <c r="DN729" s="129"/>
      <c r="DO729" s="129"/>
      <c r="DP729" s="129"/>
      <c r="DQ729" s="129"/>
      <c r="DR729" s="129"/>
      <c r="DS729" s="129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29"/>
      <c r="ED729" s="129"/>
      <c r="ER729" s="31" t="str">
        <f>'Avoided Cost Case'!ER729</f>
        <v>Hide Row</v>
      </c>
    </row>
    <row r="730" spans="2:148" hidden="1">
      <c r="B730" s="22" t="str">
        <f>'Avoided Cost Case'!B730</f>
        <v>Storage &amp; Exchange Wind</v>
      </c>
      <c r="C730" s="53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/>
      <c r="T730" s="134"/>
      <c r="U730" s="2"/>
      <c r="AC730" s="134"/>
      <c r="EH730" s="8"/>
    </row>
    <row r="731" spans="2:148" hidden="1">
      <c r="C731" s="23" t="str">
        <f>'Avoided Cost Case'!C731</f>
        <v>BPA FC II Generation</v>
      </c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  <c r="BP731" s="129"/>
      <c r="BQ731" s="129"/>
      <c r="BR731" s="129"/>
      <c r="BS731" s="129"/>
      <c r="BT731" s="129"/>
      <c r="BU731" s="129"/>
      <c r="BV731" s="129"/>
      <c r="BW731" s="129"/>
      <c r="BX731" s="129"/>
      <c r="BY731" s="129"/>
      <c r="BZ731" s="129"/>
      <c r="CA731" s="129"/>
      <c r="CB731" s="129"/>
      <c r="CC731" s="129"/>
      <c r="CD731" s="129"/>
      <c r="CE731" s="129"/>
      <c r="CF731" s="129"/>
      <c r="CG731" s="129"/>
      <c r="CH731" s="129"/>
      <c r="CI731" s="129"/>
      <c r="CJ731" s="129"/>
      <c r="CK731" s="129"/>
      <c r="CL731" s="129"/>
      <c r="CM731" s="129"/>
      <c r="CN731" s="129"/>
      <c r="CO731" s="129"/>
      <c r="CP731" s="129"/>
      <c r="CQ731" s="129"/>
      <c r="CR731" s="129"/>
      <c r="CS731" s="129"/>
      <c r="CT731" s="129"/>
      <c r="CU731" s="129"/>
      <c r="CV731" s="129"/>
      <c r="CW731" s="129"/>
      <c r="CX731" s="129"/>
      <c r="CY731" s="129"/>
      <c r="CZ731" s="129"/>
      <c r="DA731" s="129"/>
      <c r="DB731" s="129"/>
      <c r="DC731" s="129"/>
      <c r="DD731" s="129"/>
      <c r="DE731" s="129"/>
      <c r="DF731" s="129"/>
      <c r="DG731" s="129"/>
      <c r="DH731" s="129"/>
      <c r="DI731" s="129"/>
      <c r="DJ731" s="129"/>
      <c r="DK731" s="129"/>
      <c r="DL731" s="129"/>
      <c r="DM731" s="129"/>
      <c r="DN731" s="129"/>
      <c r="DO731" s="129"/>
      <c r="DP731" s="129"/>
      <c r="DQ731" s="129"/>
      <c r="DR731" s="129"/>
      <c r="DS731" s="129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29"/>
      <c r="ED731" s="129"/>
      <c r="ER731" s="31" t="str">
        <f>'Avoided Cost Case'!ER731</f>
        <v>Hide Row</v>
      </c>
    </row>
    <row r="732" spans="2:148" hidden="1">
      <c r="C732" s="23" t="str">
        <f>'Avoided Cost Case'!C732</f>
        <v>BPA FC IV Generation</v>
      </c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  <c r="BP732" s="129"/>
      <c r="BQ732" s="129"/>
      <c r="BR732" s="129"/>
      <c r="BS732" s="129"/>
      <c r="BT732" s="129"/>
      <c r="BU732" s="129"/>
      <c r="BV732" s="129"/>
      <c r="BW732" s="129"/>
      <c r="BX732" s="129"/>
      <c r="BY732" s="129"/>
      <c r="BZ732" s="129"/>
      <c r="CA732" s="129"/>
      <c r="CB732" s="129"/>
      <c r="CC732" s="129"/>
      <c r="CD732" s="129"/>
      <c r="CE732" s="129"/>
      <c r="CF732" s="129"/>
      <c r="CG732" s="129"/>
      <c r="CH732" s="129"/>
      <c r="CI732" s="129"/>
      <c r="CJ732" s="129"/>
      <c r="CK732" s="129"/>
      <c r="CL732" s="129"/>
      <c r="CM732" s="129"/>
      <c r="CN732" s="129"/>
      <c r="CO732" s="129"/>
      <c r="CP732" s="129"/>
      <c r="CQ732" s="129"/>
      <c r="CR732" s="129"/>
      <c r="CS732" s="129"/>
      <c r="CT732" s="129"/>
      <c r="CU732" s="129"/>
      <c r="CV732" s="129"/>
      <c r="CW732" s="129"/>
      <c r="CX732" s="129"/>
      <c r="CY732" s="129"/>
      <c r="CZ732" s="129"/>
      <c r="DA732" s="129"/>
      <c r="DB732" s="129"/>
      <c r="DC732" s="129"/>
      <c r="DD732" s="129"/>
      <c r="DE732" s="129"/>
      <c r="DF732" s="129"/>
      <c r="DG732" s="129"/>
      <c r="DH732" s="129"/>
      <c r="DI732" s="129"/>
      <c r="DJ732" s="129"/>
      <c r="DK732" s="129"/>
      <c r="DL732" s="129"/>
      <c r="DM732" s="129"/>
      <c r="DN732" s="129"/>
      <c r="DO732" s="129"/>
      <c r="DP732" s="129"/>
      <c r="DQ732" s="129"/>
      <c r="DR732" s="129"/>
      <c r="DS732" s="129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29"/>
      <c r="ED732" s="129"/>
      <c r="ER732" s="31" t="str">
        <f>'Avoided Cost Case'!ER732</f>
        <v>Hide Row</v>
      </c>
    </row>
    <row r="733" spans="2:148" hidden="1">
      <c r="C733" s="23" t="str">
        <f>'Avoided Cost Case'!C733</f>
        <v>EWEB FC I Generation</v>
      </c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  <c r="BP733" s="129"/>
      <c r="BQ733" s="129"/>
      <c r="BR733" s="129"/>
      <c r="BS733" s="129"/>
      <c r="BT733" s="129"/>
      <c r="BU733" s="129"/>
      <c r="BV733" s="129"/>
      <c r="BW733" s="129"/>
      <c r="BX733" s="129"/>
      <c r="BY733" s="129"/>
      <c r="BZ733" s="129"/>
      <c r="CA733" s="129"/>
      <c r="CB733" s="129"/>
      <c r="CC733" s="129"/>
      <c r="CD733" s="129"/>
      <c r="CE733" s="129"/>
      <c r="CF733" s="129"/>
      <c r="CG733" s="129"/>
      <c r="CH733" s="129"/>
      <c r="CI733" s="129"/>
      <c r="CJ733" s="129"/>
      <c r="CK733" s="129"/>
      <c r="CL733" s="129"/>
      <c r="CM733" s="129"/>
      <c r="CN733" s="129"/>
      <c r="CO733" s="129"/>
      <c r="CP733" s="129"/>
      <c r="CQ733" s="129"/>
      <c r="CR733" s="129"/>
      <c r="CS733" s="129"/>
      <c r="CT733" s="129"/>
      <c r="CU733" s="129"/>
      <c r="CV733" s="129"/>
      <c r="CW733" s="129"/>
      <c r="CX733" s="129"/>
      <c r="CY733" s="129"/>
      <c r="CZ733" s="129"/>
      <c r="DA733" s="129"/>
      <c r="DB733" s="129"/>
      <c r="DC733" s="129"/>
      <c r="DD733" s="129"/>
      <c r="DE733" s="129"/>
      <c r="DF733" s="129"/>
      <c r="DG733" s="129"/>
      <c r="DH733" s="129"/>
      <c r="DI733" s="129"/>
      <c r="DJ733" s="129"/>
      <c r="DK733" s="129"/>
      <c r="DL733" s="129"/>
      <c r="DM733" s="129"/>
      <c r="DN733" s="129"/>
      <c r="DO733" s="129"/>
      <c r="DP733" s="129"/>
      <c r="DQ733" s="129"/>
      <c r="DR733" s="129"/>
      <c r="DS733" s="129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29"/>
      <c r="ED733" s="129"/>
      <c r="ER733" s="31" t="str">
        <f>'Avoided Cost Case'!ER733</f>
        <v>Hide Row</v>
      </c>
    </row>
    <row r="734" spans="2:148" hidden="1">
      <c r="C734" s="23" t="str">
        <f>'Avoided Cost Case'!C734</f>
        <v>PSCo FC III Generation</v>
      </c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  <c r="BP734" s="129"/>
      <c r="BQ734" s="129"/>
      <c r="BR734" s="129"/>
      <c r="BS734" s="129"/>
      <c r="BT734" s="129"/>
      <c r="BU734" s="129"/>
      <c r="BV734" s="129"/>
      <c r="BW734" s="129"/>
      <c r="BX734" s="129"/>
      <c r="BY734" s="129"/>
      <c r="BZ734" s="129"/>
      <c r="CA734" s="129"/>
      <c r="CB734" s="129"/>
      <c r="CC734" s="129"/>
      <c r="CD734" s="129"/>
      <c r="CE734" s="129"/>
      <c r="CF734" s="129"/>
      <c r="CG734" s="129"/>
      <c r="CH734" s="129"/>
      <c r="CI734" s="129"/>
      <c r="CJ734" s="129"/>
      <c r="CK734" s="129"/>
      <c r="CL734" s="129"/>
      <c r="CM734" s="129"/>
      <c r="CN734" s="129"/>
      <c r="CO734" s="129"/>
      <c r="CP734" s="129"/>
      <c r="CQ734" s="129"/>
      <c r="CR734" s="129"/>
      <c r="CS734" s="129"/>
      <c r="CT734" s="129"/>
      <c r="CU734" s="129"/>
      <c r="CV734" s="129"/>
      <c r="CW734" s="129"/>
      <c r="CX734" s="129"/>
      <c r="CY734" s="129"/>
      <c r="CZ734" s="129"/>
      <c r="DA734" s="129"/>
      <c r="DB734" s="129"/>
      <c r="DC734" s="129"/>
      <c r="DD734" s="129"/>
      <c r="DE734" s="129"/>
      <c r="DF734" s="129"/>
      <c r="DG734" s="129"/>
      <c r="DH734" s="129"/>
      <c r="DI734" s="129"/>
      <c r="DJ734" s="129"/>
      <c r="DK734" s="129"/>
      <c r="DL734" s="129"/>
      <c r="DM734" s="129"/>
      <c r="DN734" s="129"/>
      <c r="DO734" s="129"/>
      <c r="DP734" s="129"/>
      <c r="DQ734" s="129"/>
      <c r="DR734" s="129"/>
      <c r="DS734" s="129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29"/>
      <c r="ED734" s="129"/>
      <c r="ER734" s="31" t="str">
        <f>'Avoided Cost Case'!ER734</f>
        <v>Hide Row</v>
      </c>
    </row>
    <row r="735" spans="2:148" hidden="1">
      <c r="C735" s="23" t="str">
        <f>'Avoided Cost Case'!C735</f>
        <v>SCL State Line generation</v>
      </c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  <c r="BP735" s="129"/>
      <c r="BQ735" s="129"/>
      <c r="BR735" s="129"/>
      <c r="BS735" s="129"/>
      <c r="BT735" s="129"/>
      <c r="BU735" s="129"/>
      <c r="BV735" s="129"/>
      <c r="BW735" s="129"/>
      <c r="BX735" s="129"/>
      <c r="BY735" s="129"/>
      <c r="BZ735" s="129"/>
      <c r="CA735" s="129"/>
      <c r="CB735" s="129"/>
      <c r="CC735" s="129"/>
      <c r="CD735" s="129"/>
      <c r="CE735" s="129"/>
      <c r="CF735" s="129"/>
      <c r="CG735" s="129"/>
      <c r="CH735" s="129"/>
      <c r="CI735" s="129"/>
      <c r="CJ735" s="129"/>
      <c r="CK735" s="129"/>
      <c r="CL735" s="129"/>
      <c r="CM735" s="129"/>
      <c r="CN735" s="129"/>
      <c r="CO735" s="129"/>
      <c r="CP735" s="129"/>
      <c r="CQ735" s="129"/>
      <c r="CR735" s="129"/>
      <c r="CS735" s="129"/>
      <c r="CT735" s="129"/>
      <c r="CU735" s="129"/>
      <c r="CV735" s="129"/>
      <c r="CW735" s="129"/>
      <c r="CX735" s="129"/>
      <c r="CY735" s="129"/>
      <c r="CZ735" s="129"/>
      <c r="DA735" s="129"/>
      <c r="DB735" s="129"/>
      <c r="DC735" s="129"/>
      <c r="DD735" s="129"/>
      <c r="DE735" s="129"/>
      <c r="DF735" s="129"/>
      <c r="DG735" s="129"/>
      <c r="DH735" s="129"/>
      <c r="DI735" s="129"/>
      <c r="DJ735" s="129"/>
      <c r="DK735" s="129"/>
      <c r="DL735" s="129"/>
      <c r="DM735" s="129"/>
      <c r="DN735" s="129"/>
      <c r="DO735" s="129"/>
      <c r="DP735" s="129"/>
      <c r="DQ735" s="129"/>
      <c r="DR735" s="129"/>
      <c r="DS735" s="129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29"/>
      <c r="ED735" s="129"/>
      <c r="ER735" s="31" t="str">
        <f>'Avoided Cost Case'!ER735</f>
        <v>Hide Row</v>
      </c>
    </row>
    <row r="736" spans="2:148" hidden="1">
      <c r="B736" s="22" t="str">
        <f>'Avoided Cost Case'!B736</f>
        <v>QF Contract Wind &amp; Solar</v>
      </c>
      <c r="C736" s="53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/>
      <c r="T736" s="134"/>
      <c r="AC736" s="134"/>
    </row>
    <row r="737" spans="3:148" hidden="1">
      <c r="C737" s="23" t="str">
        <f>'Avoided Cost Case'!C737</f>
        <v>Champlin Blue Mtn Wind QF</v>
      </c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/>
      <c r="T737" s="134"/>
      <c r="AC737" s="134"/>
      <c r="ER737" s="31" t="str">
        <f>'Avoided Cost Case'!ER737</f>
        <v>Hide Row</v>
      </c>
    </row>
    <row r="738" spans="3:148" hidden="1">
      <c r="C738" s="23" t="str">
        <f>'Avoided Cost Case'!C738</f>
        <v>Chevron Wind p499335 QF</v>
      </c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/>
      <c r="T738" s="134"/>
      <c r="AC738" s="134"/>
      <c r="ER738" s="31" t="str">
        <f>'Avoided Cost Case'!ER738</f>
        <v>Hide Row</v>
      </c>
    </row>
    <row r="739" spans="3:148" hidden="1">
      <c r="C739" s="23" t="str">
        <f>'Avoided Cost Case'!C739</f>
        <v>First Wind QF Projects</v>
      </c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  <c r="BP739" s="129"/>
      <c r="BQ739" s="129"/>
      <c r="BR739" s="129"/>
      <c r="BS739" s="129"/>
      <c r="BT739" s="129"/>
      <c r="BU739" s="129"/>
      <c r="BV739" s="129"/>
      <c r="BW739" s="129"/>
      <c r="BX739" s="129"/>
      <c r="BY739" s="129"/>
      <c r="BZ739" s="129"/>
      <c r="CA739" s="129"/>
      <c r="CB739" s="129"/>
      <c r="CC739" s="129"/>
      <c r="CD739" s="129"/>
      <c r="CE739" s="129"/>
      <c r="CF739" s="129"/>
      <c r="CG739" s="129"/>
      <c r="CH739" s="129"/>
      <c r="CI739" s="129"/>
      <c r="CJ739" s="129"/>
      <c r="CK739" s="129"/>
      <c r="CL739" s="129"/>
      <c r="CM739" s="129"/>
      <c r="CN739" s="129"/>
      <c r="CO739" s="129"/>
      <c r="CP739" s="129"/>
      <c r="CQ739" s="129"/>
      <c r="CR739" s="129"/>
      <c r="CS739" s="129"/>
      <c r="CT739" s="129"/>
      <c r="CU739" s="129"/>
      <c r="CV739" s="129"/>
      <c r="CW739" s="129"/>
      <c r="CX739" s="129"/>
      <c r="CY739" s="129"/>
      <c r="CZ739" s="129"/>
      <c r="DA739" s="129"/>
      <c r="DB739" s="129"/>
      <c r="DC739" s="129"/>
      <c r="DD739" s="129"/>
      <c r="DE739" s="129"/>
      <c r="DF739" s="129"/>
      <c r="DG739" s="129"/>
      <c r="DH739" s="129"/>
      <c r="DI739" s="129"/>
      <c r="DJ739" s="129"/>
      <c r="DK739" s="129"/>
      <c r="DL739" s="129"/>
      <c r="DM739" s="129"/>
      <c r="DN739" s="129"/>
      <c r="DO739" s="129"/>
      <c r="DP739" s="129"/>
      <c r="DQ739" s="129"/>
      <c r="DR739" s="129"/>
      <c r="DS739" s="129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29"/>
      <c r="ED739" s="129"/>
      <c r="ER739" s="31" t="str">
        <f>'Avoided Cost Case'!ER739</f>
        <v>Hide Row</v>
      </c>
    </row>
    <row r="740" spans="3:148" hidden="1">
      <c r="C740" s="23" t="str">
        <f>'Avoided Cost Case'!C740</f>
        <v>Five Pine Wind QF</v>
      </c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  <c r="BP740" s="129"/>
      <c r="BQ740" s="129"/>
      <c r="BR740" s="129"/>
      <c r="BS740" s="129"/>
      <c r="BT740" s="129"/>
      <c r="BU740" s="129"/>
      <c r="BV740" s="129"/>
      <c r="BW740" s="129"/>
      <c r="BX740" s="129"/>
      <c r="BY740" s="129"/>
      <c r="BZ740" s="129"/>
      <c r="CA740" s="129"/>
      <c r="CB740" s="129"/>
      <c r="CC740" s="129"/>
      <c r="CD740" s="129"/>
      <c r="CE740" s="129"/>
      <c r="CF740" s="129"/>
      <c r="CG740" s="129"/>
      <c r="CH740" s="129"/>
      <c r="CI740" s="129"/>
      <c r="CJ740" s="129"/>
      <c r="CK740" s="129"/>
      <c r="CL740" s="129"/>
      <c r="CM740" s="129"/>
      <c r="CN740" s="129"/>
      <c r="CO740" s="129"/>
      <c r="CP740" s="129"/>
      <c r="CQ740" s="129"/>
      <c r="CR740" s="129"/>
      <c r="CS740" s="129"/>
      <c r="CT740" s="129"/>
      <c r="CU740" s="129"/>
      <c r="CV740" s="129"/>
      <c r="CW740" s="129"/>
      <c r="CX740" s="129"/>
      <c r="CY740" s="129"/>
      <c r="CZ740" s="129"/>
      <c r="DA740" s="129"/>
      <c r="DB740" s="129"/>
      <c r="DC740" s="129"/>
      <c r="DD740" s="129"/>
      <c r="DE740" s="129"/>
      <c r="DF740" s="129"/>
      <c r="DG740" s="129"/>
      <c r="DH740" s="129"/>
      <c r="DI740" s="129"/>
      <c r="DJ740" s="129"/>
      <c r="DK740" s="129"/>
      <c r="DL740" s="129"/>
      <c r="DM740" s="129"/>
      <c r="DN740" s="129"/>
      <c r="DO740" s="129"/>
      <c r="DP740" s="129"/>
      <c r="DQ740" s="129"/>
      <c r="DR740" s="129"/>
      <c r="DS740" s="129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29"/>
      <c r="ED740" s="129"/>
      <c r="ER740" s="31" t="str">
        <f>'Avoided Cost Case'!ER740</f>
        <v>Hide Row</v>
      </c>
    </row>
    <row r="741" spans="3:148" hidden="1">
      <c r="C741" s="23" t="str">
        <f>'Avoided Cost Case'!C741</f>
        <v>Foote Creek II &amp; III Wind QF</v>
      </c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  <c r="BP741" s="129"/>
      <c r="BQ741" s="129"/>
      <c r="BR741" s="129"/>
      <c r="BS741" s="129"/>
      <c r="BT741" s="129"/>
      <c r="BU741" s="129"/>
      <c r="BV741" s="129"/>
      <c r="BW741" s="129"/>
      <c r="BX741" s="129"/>
      <c r="BY741" s="129"/>
      <c r="BZ741" s="129"/>
      <c r="CA741" s="129"/>
      <c r="CB741" s="129"/>
      <c r="CC741" s="129"/>
      <c r="CD741" s="129"/>
      <c r="CE741" s="129"/>
      <c r="CF741" s="129"/>
      <c r="CG741" s="129"/>
      <c r="CH741" s="129"/>
      <c r="CI741" s="129"/>
      <c r="CJ741" s="129"/>
      <c r="CK741" s="129"/>
      <c r="CL741" s="129"/>
      <c r="CM741" s="129"/>
      <c r="CN741" s="129"/>
      <c r="CO741" s="129"/>
      <c r="CP741" s="129"/>
      <c r="CQ741" s="129"/>
      <c r="CR741" s="129"/>
      <c r="CS741" s="129"/>
      <c r="CT741" s="129"/>
      <c r="CU741" s="129"/>
      <c r="CV741" s="129"/>
      <c r="CW741" s="129"/>
      <c r="CX741" s="129"/>
      <c r="CY741" s="129"/>
      <c r="CZ741" s="129"/>
      <c r="DA741" s="129"/>
      <c r="DB741" s="129"/>
      <c r="DC741" s="129"/>
      <c r="DD741" s="129"/>
      <c r="DE741" s="129"/>
      <c r="DF741" s="129"/>
      <c r="DG741" s="129"/>
      <c r="DH741" s="129"/>
      <c r="DI741" s="129"/>
      <c r="DJ741" s="129"/>
      <c r="DK741" s="129"/>
      <c r="DL741" s="129"/>
      <c r="DM741" s="129"/>
      <c r="DN741" s="129"/>
      <c r="DO741" s="129"/>
      <c r="DP741" s="129"/>
      <c r="DQ741" s="129"/>
      <c r="DR741" s="129"/>
      <c r="DS741" s="129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29"/>
      <c r="ED741" s="129"/>
      <c r="ER741" s="31" t="str">
        <f>'Avoided Cost Case'!ER741</f>
        <v>Hide Row</v>
      </c>
    </row>
    <row r="742" spans="3:148" hidden="1">
      <c r="C742" s="23" t="str">
        <f>'Avoided Cost Case'!C742</f>
        <v>Latigo Wind Park QF</v>
      </c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  <c r="BP742" s="129"/>
      <c r="BQ742" s="129"/>
      <c r="BR742" s="129"/>
      <c r="BS742" s="129"/>
      <c r="BT742" s="129"/>
      <c r="BU742" s="129"/>
      <c r="BV742" s="129"/>
      <c r="BW742" s="129"/>
      <c r="BX742" s="129"/>
      <c r="BY742" s="129"/>
      <c r="BZ742" s="129"/>
      <c r="CA742" s="129"/>
      <c r="CB742" s="129"/>
      <c r="CC742" s="129"/>
      <c r="CD742" s="129"/>
      <c r="CE742" s="129"/>
      <c r="CF742" s="129"/>
      <c r="CG742" s="129"/>
      <c r="CH742" s="129"/>
      <c r="CI742" s="129"/>
      <c r="CJ742" s="129"/>
      <c r="CK742" s="129"/>
      <c r="CL742" s="129"/>
      <c r="CM742" s="129"/>
      <c r="CN742" s="129"/>
      <c r="CO742" s="129"/>
      <c r="CP742" s="129"/>
      <c r="CQ742" s="129"/>
      <c r="CR742" s="129"/>
      <c r="CS742" s="129"/>
      <c r="CT742" s="129"/>
      <c r="CU742" s="129"/>
      <c r="CV742" s="129"/>
      <c r="CW742" s="129"/>
      <c r="CX742" s="129"/>
      <c r="CY742" s="129"/>
      <c r="CZ742" s="129"/>
      <c r="DA742" s="129"/>
      <c r="DB742" s="129"/>
      <c r="DC742" s="129"/>
      <c r="DD742" s="129"/>
      <c r="DE742" s="129"/>
      <c r="DF742" s="129"/>
      <c r="DG742" s="129"/>
      <c r="DH742" s="129"/>
      <c r="DI742" s="129"/>
      <c r="DJ742" s="129"/>
      <c r="DK742" s="129"/>
      <c r="DL742" s="129"/>
      <c r="DM742" s="129"/>
      <c r="DN742" s="129"/>
      <c r="DO742" s="129"/>
      <c r="DP742" s="129"/>
      <c r="DQ742" s="129"/>
      <c r="DR742" s="129"/>
      <c r="DS742" s="129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29"/>
      <c r="ED742" s="129"/>
      <c r="ER742" s="31" t="str">
        <f>'Avoided Cost Case'!ER742</f>
        <v>Hide Row</v>
      </c>
    </row>
    <row r="743" spans="3:148" hidden="1">
      <c r="C743" s="23" t="str">
        <f>'Avoided Cost Case'!C743</f>
        <v>Long Ridge Wind I QF</v>
      </c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/>
      <c r="T743" s="134"/>
      <c r="AC743" s="134"/>
      <c r="ER743" s="31" t="str">
        <f>'Avoided Cost Case'!ER743</f>
        <v>Hide Row</v>
      </c>
    </row>
    <row r="744" spans="3:148" hidden="1">
      <c r="C744" s="23" t="str">
        <f>'Avoided Cost Case'!C744</f>
        <v>Long Ridge Wind II QF</v>
      </c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129"/>
      <c r="CA744" s="129"/>
      <c r="CB744" s="129"/>
      <c r="CC744" s="129"/>
      <c r="CD744" s="129"/>
      <c r="CE744" s="129"/>
      <c r="CF744" s="129"/>
      <c r="CG744" s="129"/>
      <c r="CH744" s="129"/>
      <c r="CI744" s="129"/>
      <c r="CJ744" s="129"/>
      <c r="CK744" s="129"/>
      <c r="CL744" s="129"/>
      <c r="CM744" s="129"/>
      <c r="CN744" s="129"/>
      <c r="CO744" s="129"/>
      <c r="CP744" s="129"/>
      <c r="CQ744" s="129"/>
      <c r="CR744" s="129"/>
      <c r="CS744" s="129"/>
      <c r="CT744" s="129"/>
      <c r="CU744" s="129"/>
      <c r="CV744" s="129"/>
      <c r="CW744" s="129"/>
      <c r="CX744" s="129"/>
      <c r="CY744" s="129"/>
      <c r="CZ744" s="129"/>
      <c r="DA744" s="129"/>
      <c r="DB744" s="129"/>
      <c r="DC744" s="129"/>
      <c r="DD744" s="129"/>
      <c r="DE744" s="129"/>
      <c r="DF744" s="129"/>
      <c r="DG744" s="129"/>
      <c r="DH744" s="129"/>
      <c r="DI744" s="129"/>
      <c r="DJ744" s="129"/>
      <c r="DK744" s="129"/>
      <c r="DL744" s="129"/>
      <c r="DM744" s="129"/>
      <c r="DN744" s="129"/>
      <c r="DO744" s="129"/>
      <c r="DP744" s="129"/>
      <c r="DQ744" s="129"/>
      <c r="DR744" s="129"/>
      <c r="DS744" s="129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29"/>
      <c r="ED744" s="129"/>
      <c r="ER744" s="31" t="str">
        <f>'Avoided Cost Case'!ER744</f>
        <v>Hide Row</v>
      </c>
    </row>
    <row r="745" spans="3:148" hidden="1">
      <c r="C745" s="23" t="str">
        <f>'Avoided Cost Case'!C745</f>
        <v>Mountain Wind 1 p367721 QF</v>
      </c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/>
      <c r="T745" s="134"/>
      <c r="AC745" s="134"/>
      <c r="ER745" s="31" t="str">
        <f>'Avoided Cost Case'!ER745</f>
        <v>Hide Row</v>
      </c>
    </row>
    <row r="746" spans="3:148" hidden="1">
      <c r="C746" s="23" t="str">
        <f>'Avoided Cost Case'!C746</f>
        <v>Mountain Wind 2 p398449 QF</v>
      </c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  <c r="BP746" s="129"/>
      <c r="BQ746" s="129"/>
      <c r="BR746" s="129"/>
      <c r="BS746" s="129"/>
      <c r="BT746" s="129"/>
      <c r="BU746" s="129"/>
      <c r="BV746" s="129"/>
      <c r="BW746" s="129"/>
      <c r="BX746" s="129"/>
      <c r="BY746" s="129"/>
      <c r="BZ746" s="129"/>
      <c r="CA746" s="129"/>
      <c r="CB746" s="129"/>
      <c r="CC746" s="129"/>
      <c r="CD746" s="129"/>
      <c r="CE746" s="129"/>
      <c r="CF746" s="129"/>
      <c r="CG746" s="129"/>
      <c r="CH746" s="129"/>
      <c r="CI746" s="129"/>
      <c r="CJ746" s="129"/>
      <c r="CK746" s="129"/>
      <c r="CL746" s="129"/>
      <c r="CM746" s="129"/>
      <c r="CN746" s="129"/>
      <c r="CO746" s="129"/>
      <c r="CP746" s="129"/>
      <c r="CQ746" s="129"/>
      <c r="CR746" s="129"/>
      <c r="CS746" s="129"/>
      <c r="CT746" s="129"/>
      <c r="CU746" s="129"/>
      <c r="CV746" s="129"/>
      <c r="CW746" s="129"/>
      <c r="CX746" s="129"/>
      <c r="CY746" s="129"/>
      <c r="CZ746" s="129"/>
      <c r="DA746" s="129"/>
      <c r="DB746" s="129"/>
      <c r="DC746" s="129"/>
      <c r="DD746" s="129"/>
      <c r="DE746" s="129"/>
      <c r="DF746" s="129"/>
      <c r="DG746" s="129"/>
      <c r="DH746" s="129"/>
      <c r="DI746" s="129"/>
      <c r="DJ746" s="129"/>
      <c r="DK746" s="129"/>
      <c r="DL746" s="129"/>
      <c r="DM746" s="129"/>
      <c r="DN746" s="129"/>
      <c r="DO746" s="129"/>
      <c r="DP746" s="129"/>
      <c r="DQ746" s="129"/>
      <c r="DR746" s="129"/>
      <c r="DS746" s="129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29"/>
      <c r="ED746" s="129"/>
      <c r="ER746" s="31" t="str">
        <f>'Avoided Cost Case'!ER746</f>
        <v>Hide Row</v>
      </c>
    </row>
    <row r="747" spans="3:148" hidden="1">
      <c r="C747" s="23" t="str">
        <f>'Avoided Cost Case'!C747</f>
        <v>North Point Wind QF</v>
      </c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/>
      <c r="T747" s="134"/>
      <c r="AC747" s="134"/>
      <c r="ER747" s="31" t="str">
        <f>'Avoided Cost Case'!ER747</f>
        <v>Hide Row</v>
      </c>
    </row>
    <row r="748" spans="3:148" hidden="1">
      <c r="C748" s="23" t="str">
        <f>'Avoided Cost Case'!C748</f>
        <v>Oregon Sch 37 QFs</v>
      </c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  <c r="BP748" s="129"/>
      <c r="BQ748" s="129"/>
      <c r="BR748" s="129"/>
      <c r="BS748" s="129"/>
      <c r="BT748" s="129"/>
      <c r="BU748" s="129"/>
      <c r="BV748" s="129"/>
      <c r="BW748" s="129"/>
      <c r="BX748" s="129"/>
      <c r="BY748" s="129"/>
      <c r="BZ748" s="129"/>
      <c r="CA748" s="129"/>
      <c r="CB748" s="129"/>
      <c r="CC748" s="129"/>
      <c r="CD748" s="129"/>
      <c r="CE748" s="129"/>
      <c r="CF748" s="129"/>
      <c r="CG748" s="129"/>
      <c r="CH748" s="129"/>
      <c r="CI748" s="129"/>
      <c r="CJ748" s="129"/>
      <c r="CK748" s="129"/>
      <c r="CL748" s="129"/>
      <c r="CM748" s="129"/>
      <c r="CN748" s="129"/>
      <c r="CO748" s="129"/>
      <c r="CP748" s="129"/>
      <c r="CQ748" s="129"/>
      <c r="CR748" s="129"/>
      <c r="CS748" s="129"/>
      <c r="CT748" s="129"/>
      <c r="CU748" s="129"/>
      <c r="CV748" s="129"/>
      <c r="CW748" s="129"/>
      <c r="CX748" s="129"/>
      <c r="CY748" s="129"/>
      <c r="CZ748" s="129"/>
      <c r="DA748" s="129"/>
      <c r="DB748" s="129"/>
      <c r="DC748" s="129"/>
      <c r="DD748" s="129"/>
      <c r="DE748" s="129"/>
      <c r="DF748" s="129"/>
      <c r="DG748" s="129"/>
      <c r="DH748" s="129"/>
      <c r="DI748" s="129"/>
      <c r="DJ748" s="129"/>
      <c r="DK748" s="129"/>
      <c r="DL748" s="129"/>
      <c r="DM748" s="129"/>
      <c r="DN748" s="129"/>
      <c r="DO748" s="129"/>
      <c r="DP748" s="129"/>
      <c r="DQ748" s="129"/>
      <c r="DR748" s="129"/>
      <c r="DS748" s="129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29"/>
      <c r="ED748" s="129"/>
      <c r="ER748" s="31" t="str">
        <f>'Avoided Cost Case'!ER748</f>
        <v>Hide Row</v>
      </c>
    </row>
    <row r="749" spans="3:148" hidden="1">
      <c r="C749" s="23" t="str">
        <f>'Avoided Cost Case'!C749</f>
        <v>Oregon Wind Farm QF</v>
      </c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  <c r="BP749" s="129"/>
      <c r="BQ749" s="129"/>
      <c r="BR749" s="129"/>
      <c r="BS749" s="129"/>
      <c r="BT749" s="129"/>
      <c r="BU749" s="129"/>
      <c r="BV749" s="129"/>
      <c r="BW749" s="129"/>
      <c r="BX749" s="129"/>
      <c r="BY749" s="129"/>
      <c r="BZ749" s="129"/>
      <c r="CA749" s="129"/>
      <c r="CB749" s="129"/>
      <c r="CC749" s="129"/>
      <c r="CD749" s="129"/>
      <c r="CE749" s="129"/>
      <c r="CF749" s="129"/>
      <c r="CG749" s="129"/>
      <c r="CH749" s="129"/>
      <c r="CI749" s="129"/>
      <c r="CJ749" s="129"/>
      <c r="CK749" s="129"/>
      <c r="CL749" s="129"/>
      <c r="CM749" s="129"/>
      <c r="CN749" s="129"/>
      <c r="CO749" s="129"/>
      <c r="CP749" s="129"/>
      <c r="CQ749" s="129"/>
      <c r="CR749" s="129"/>
      <c r="CS749" s="129"/>
      <c r="CT749" s="129"/>
      <c r="CU749" s="129"/>
      <c r="CV749" s="129"/>
      <c r="CW749" s="129"/>
      <c r="CX749" s="129"/>
      <c r="CY749" s="129"/>
      <c r="CZ749" s="129"/>
      <c r="DA749" s="129"/>
      <c r="DB749" s="129"/>
      <c r="DC749" s="129"/>
      <c r="DD749" s="129"/>
      <c r="DE749" s="129"/>
      <c r="DF749" s="129"/>
      <c r="DG749" s="129"/>
      <c r="DH749" s="129"/>
      <c r="DI749" s="129"/>
      <c r="DJ749" s="129"/>
      <c r="DK749" s="129"/>
      <c r="DL749" s="129"/>
      <c r="DM749" s="129"/>
      <c r="DN749" s="129"/>
      <c r="DO749" s="129"/>
      <c r="DP749" s="129"/>
      <c r="DQ749" s="129"/>
      <c r="DR749" s="129"/>
      <c r="DS749" s="129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29"/>
      <c r="ED749" s="129"/>
      <c r="ER749" s="31" t="str">
        <f>'Avoided Cost Case'!ER749</f>
        <v>Hide Row</v>
      </c>
    </row>
    <row r="750" spans="3:148" hidden="1">
      <c r="C750" s="23" t="str">
        <f>'Avoided Cost Case'!C750</f>
        <v>Pavant Solar QF</v>
      </c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  <c r="BQ750" s="129"/>
      <c r="BR750" s="129"/>
      <c r="BS750" s="129"/>
      <c r="BT750" s="129"/>
      <c r="BU750" s="129"/>
      <c r="BV750" s="129"/>
      <c r="BW750" s="129"/>
      <c r="BX750" s="129"/>
      <c r="BY750" s="129"/>
      <c r="BZ750" s="129"/>
      <c r="CA750" s="129"/>
      <c r="CB750" s="129"/>
      <c r="CC750" s="129"/>
      <c r="CD750" s="129"/>
      <c r="CE750" s="129"/>
      <c r="CF750" s="129"/>
      <c r="CG750" s="129"/>
      <c r="CH750" s="129"/>
      <c r="CI750" s="129"/>
      <c r="CJ750" s="129"/>
      <c r="CK750" s="129"/>
      <c r="CL750" s="129"/>
      <c r="CM750" s="129"/>
      <c r="CN750" s="129"/>
      <c r="CO750" s="129"/>
      <c r="CP750" s="129"/>
      <c r="CQ750" s="129"/>
      <c r="CR750" s="129"/>
      <c r="CS750" s="129"/>
      <c r="CT750" s="129"/>
      <c r="CU750" s="129"/>
      <c r="CV750" s="129"/>
      <c r="CW750" s="129"/>
      <c r="CX750" s="129"/>
      <c r="CY750" s="129"/>
      <c r="CZ750" s="129"/>
      <c r="DA750" s="129"/>
      <c r="DB750" s="129"/>
      <c r="DC750" s="129"/>
      <c r="DD750" s="129"/>
      <c r="DE750" s="129"/>
      <c r="DF750" s="129"/>
      <c r="DG750" s="129"/>
      <c r="DH750" s="129"/>
      <c r="DI750" s="129"/>
      <c r="DJ750" s="129"/>
      <c r="DK750" s="129"/>
      <c r="DL750" s="129"/>
      <c r="DM750" s="129"/>
      <c r="DN750" s="129"/>
      <c r="DO750" s="129"/>
      <c r="DP750" s="129"/>
      <c r="DQ750" s="129"/>
      <c r="DR750" s="129"/>
      <c r="DS750" s="129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29"/>
      <c r="ED750" s="129"/>
      <c r="ER750" s="31" t="str">
        <f>'Avoided Cost Case'!ER750</f>
        <v>Hide Row</v>
      </c>
    </row>
    <row r="751" spans="3:148" hidden="1">
      <c r="C751" s="23" t="str">
        <f>'Avoided Cost Case'!C751</f>
        <v>Pioneer Wind Park I QF</v>
      </c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  <c r="BP751" s="129"/>
      <c r="BQ751" s="129"/>
      <c r="BR751" s="129"/>
      <c r="BS751" s="129"/>
      <c r="BT751" s="129"/>
      <c r="BU751" s="129"/>
      <c r="BV751" s="129"/>
      <c r="BW751" s="129"/>
      <c r="BX751" s="129"/>
      <c r="BY751" s="129"/>
      <c r="BZ751" s="129"/>
      <c r="CA751" s="129"/>
      <c r="CB751" s="129"/>
      <c r="CC751" s="129"/>
      <c r="CD751" s="129"/>
      <c r="CE751" s="129"/>
      <c r="CF751" s="129"/>
      <c r="CG751" s="129"/>
      <c r="CH751" s="129"/>
      <c r="CI751" s="129"/>
      <c r="CJ751" s="129"/>
      <c r="CK751" s="129"/>
      <c r="CL751" s="129"/>
      <c r="CM751" s="129"/>
      <c r="CN751" s="129"/>
      <c r="CO751" s="129"/>
      <c r="CP751" s="129"/>
      <c r="CQ751" s="129"/>
      <c r="CR751" s="129"/>
      <c r="CS751" s="129"/>
      <c r="CT751" s="129"/>
      <c r="CU751" s="129"/>
      <c r="CV751" s="129"/>
      <c r="CW751" s="129"/>
      <c r="CX751" s="129"/>
      <c r="CY751" s="129"/>
      <c r="CZ751" s="129"/>
      <c r="DA751" s="129"/>
      <c r="DB751" s="129"/>
      <c r="DC751" s="129"/>
      <c r="DD751" s="129"/>
      <c r="DE751" s="129"/>
      <c r="DF751" s="129"/>
      <c r="DG751" s="129"/>
      <c r="DH751" s="129"/>
      <c r="DI751" s="129"/>
      <c r="DJ751" s="129"/>
      <c r="DK751" s="129"/>
      <c r="DL751" s="129"/>
      <c r="DM751" s="129"/>
      <c r="DN751" s="129"/>
      <c r="DO751" s="129"/>
      <c r="DP751" s="129"/>
      <c r="DQ751" s="129"/>
      <c r="DR751" s="129"/>
      <c r="DS751" s="129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29"/>
      <c r="ED751" s="129"/>
      <c r="ER751" s="31" t="str">
        <f>'Avoided Cost Case'!ER751</f>
        <v>Hide Row</v>
      </c>
    </row>
    <row r="752" spans="3:148" hidden="1">
      <c r="C752" s="23" t="str">
        <f>'Avoided Cost Case'!C752</f>
        <v>Power County North Wind QF p575612</v>
      </c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  <c r="BP752" s="129"/>
      <c r="BQ752" s="129"/>
      <c r="BR752" s="129"/>
      <c r="BS752" s="129"/>
      <c r="BT752" s="129"/>
      <c r="BU752" s="129"/>
      <c r="BV752" s="129"/>
      <c r="BW752" s="129"/>
      <c r="BX752" s="129"/>
      <c r="BY752" s="129"/>
      <c r="BZ752" s="129"/>
      <c r="CA752" s="129"/>
      <c r="CB752" s="129"/>
      <c r="CC752" s="129"/>
      <c r="CD752" s="129"/>
      <c r="CE752" s="129"/>
      <c r="CF752" s="129"/>
      <c r="CG752" s="129"/>
      <c r="CH752" s="129"/>
      <c r="CI752" s="129"/>
      <c r="CJ752" s="129"/>
      <c r="CK752" s="129"/>
      <c r="CL752" s="129"/>
      <c r="CM752" s="129"/>
      <c r="CN752" s="129"/>
      <c r="CO752" s="129"/>
      <c r="CP752" s="129"/>
      <c r="CQ752" s="129"/>
      <c r="CR752" s="129"/>
      <c r="CS752" s="129"/>
      <c r="CT752" s="129"/>
      <c r="CU752" s="129"/>
      <c r="CV752" s="129"/>
      <c r="CW752" s="129"/>
      <c r="CX752" s="129"/>
      <c r="CY752" s="129"/>
      <c r="CZ752" s="129"/>
      <c r="DA752" s="129"/>
      <c r="DB752" s="129"/>
      <c r="DC752" s="129"/>
      <c r="DD752" s="129"/>
      <c r="DE752" s="129"/>
      <c r="DF752" s="129"/>
      <c r="DG752" s="129"/>
      <c r="DH752" s="129"/>
      <c r="DI752" s="129"/>
      <c r="DJ752" s="129"/>
      <c r="DK752" s="129"/>
      <c r="DL752" s="129"/>
      <c r="DM752" s="129"/>
      <c r="DN752" s="129"/>
      <c r="DO752" s="129"/>
      <c r="DP752" s="129"/>
      <c r="DQ752" s="129"/>
      <c r="DR752" s="129"/>
      <c r="DS752" s="129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29"/>
      <c r="ED752" s="129"/>
      <c r="ER752" s="31" t="str">
        <f>'Avoided Cost Case'!ER752</f>
        <v>Hide Row</v>
      </c>
    </row>
    <row r="753" spans="2:148" hidden="1">
      <c r="C753" s="23" t="str">
        <f>'Avoided Cost Case'!C753</f>
        <v>Power County South Wind QF p575614</v>
      </c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  <c r="BP753" s="129"/>
      <c r="BQ753" s="129"/>
      <c r="BR753" s="129"/>
      <c r="BS753" s="129"/>
      <c r="BT753" s="129"/>
      <c r="BU753" s="129"/>
      <c r="BV753" s="129"/>
      <c r="BW753" s="129"/>
      <c r="BX753" s="129"/>
      <c r="BY753" s="129"/>
      <c r="BZ753" s="129"/>
      <c r="CA753" s="129"/>
      <c r="CB753" s="129"/>
      <c r="CC753" s="129"/>
      <c r="CD753" s="129"/>
      <c r="CE753" s="129"/>
      <c r="CF753" s="129"/>
      <c r="CG753" s="129"/>
      <c r="CH753" s="129"/>
      <c r="CI753" s="129"/>
      <c r="CJ753" s="129"/>
      <c r="CK753" s="129"/>
      <c r="CL753" s="129"/>
      <c r="CM753" s="129"/>
      <c r="CN753" s="129"/>
      <c r="CO753" s="129"/>
      <c r="CP753" s="129"/>
      <c r="CQ753" s="129"/>
      <c r="CR753" s="129"/>
      <c r="CS753" s="129"/>
      <c r="CT753" s="129"/>
      <c r="CU753" s="129"/>
      <c r="CV753" s="129"/>
      <c r="CW753" s="129"/>
      <c r="CX753" s="129"/>
      <c r="CY753" s="129"/>
      <c r="CZ753" s="129"/>
      <c r="DA753" s="129"/>
      <c r="DB753" s="129"/>
      <c r="DC753" s="129"/>
      <c r="DD753" s="129"/>
      <c r="DE753" s="129"/>
      <c r="DF753" s="129"/>
      <c r="DG753" s="129"/>
      <c r="DH753" s="129"/>
      <c r="DI753" s="129"/>
      <c r="DJ753" s="129"/>
      <c r="DK753" s="129"/>
      <c r="DL753" s="129"/>
      <c r="DM753" s="129"/>
      <c r="DN753" s="129"/>
      <c r="DO753" s="129"/>
      <c r="DP753" s="129"/>
      <c r="DQ753" s="129"/>
      <c r="DR753" s="129"/>
      <c r="DS753" s="129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29"/>
      <c r="ED753" s="129"/>
      <c r="ER753" s="31" t="str">
        <f>'Avoided Cost Case'!ER753</f>
        <v>Hide Row</v>
      </c>
    </row>
    <row r="754" spans="2:148" hidden="1">
      <c r="C754" s="23" t="str">
        <f>'Avoided Cost Case'!C754</f>
        <v>Spanish Fork Wind 2 p311681 QF</v>
      </c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  <c r="BP754" s="129"/>
      <c r="BQ754" s="129"/>
      <c r="BR754" s="129"/>
      <c r="BS754" s="129"/>
      <c r="BT754" s="129"/>
      <c r="BU754" s="129"/>
      <c r="BV754" s="129"/>
      <c r="BW754" s="129"/>
      <c r="BX754" s="129"/>
      <c r="BY754" s="129"/>
      <c r="BZ754" s="129"/>
      <c r="CA754" s="129"/>
      <c r="CB754" s="129"/>
      <c r="CC754" s="129"/>
      <c r="CD754" s="129"/>
      <c r="CE754" s="129"/>
      <c r="CF754" s="129"/>
      <c r="CG754" s="129"/>
      <c r="CH754" s="129"/>
      <c r="CI754" s="129"/>
      <c r="CJ754" s="129"/>
      <c r="CK754" s="129"/>
      <c r="CL754" s="129"/>
      <c r="CM754" s="129"/>
      <c r="CN754" s="129"/>
      <c r="CO754" s="129"/>
      <c r="CP754" s="129"/>
      <c r="CQ754" s="129"/>
      <c r="CR754" s="129"/>
      <c r="CS754" s="129"/>
      <c r="CT754" s="129"/>
      <c r="CU754" s="129"/>
      <c r="CV754" s="129"/>
      <c r="CW754" s="129"/>
      <c r="CX754" s="129"/>
      <c r="CY754" s="129"/>
      <c r="CZ754" s="129"/>
      <c r="DA754" s="129"/>
      <c r="DB754" s="129"/>
      <c r="DC754" s="129"/>
      <c r="DD754" s="129"/>
      <c r="DE754" s="129"/>
      <c r="DF754" s="129"/>
      <c r="DG754" s="129"/>
      <c r="DH754" s="129"/>
      <c r="DI754" s="129"/>
      <c r="DJ754" s="129"/>
      <c r="DK754" s="129"/>
      <c r="DL754" s="129"/>
      <c r="DM754" s="129"/>
      <c r="DN754" s="129"/>
      <c r="DO754" s="129"/>
      <c r="DP754" s="129"/>
      <c r="DQ754" s="129"/>
      <c r="DR754" s="129"/>
      <c r="DS754" s="129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29"/>
      <c r="ED754" s="129"/>
      <c r="ER754" s="31" t="str">
        <f>'Avoided Cost Case'!ER754</f>
        <v>Hide Row</v>
      </c>
    </row>
    <row r="755" spans="2:148" hidden="1">
      <c r="C755" s="23" t="str">
        <f>'Avoided Cost Case'!C755</f>
        <v>Threemile Canyon Wind QF p500139</v>
      </c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  <c r="BP755" s="129"/>
      <c r="BQ755" s="129"/>
      <c r="BR755" s="129"/>
      <c r="BS755" s="129"/>
      <c r="BT755" s="129"/>
      <c r="BU755" s="129"/>
      <c r="BV755" s="129"/>
      <c r="BW755" s="129"/>
      <c r="BX755" s="129"/>
      <c r="BY755" s="129"/>
      <c r="BZ755" s="129"/>
      <c r="CA755" s="129"/>
      <c r="CB755" s="129"/>
      <c r="CC755" s="129"/>
      <c r="CD755" s="129"/>
      <c r="CE755" s="129"/>
      <c r="CF755" s="129"/>
      <c r="CG755" s="129"/>
      <c r="CH755" s="129"/>
      <c r="CI755" s="129"/>
      <c r="CJ755" s="129"/>
      <c r="CK755" s="129"/>
      <c r="CL755" s="129"/>
      <c r="CM755" s="129"/>
      <c r="CN755" s="129"/>
      <c r="CO755" s="129"/>
      <c r="CP755" s="129"/>
      <c r="CQ755" s="129"/>
      <c r="CR755" s="129"/>
      <c r="CS755" s="129"/>
      <c r="CT755" s="129"/>
      <c r="CU755" s="129"/>
      <c r="CV755" s="129"/>
      <c r="CW755" s="129"/>
      <c r="CX755" s="129"/>
      <c r="CY755" s="129"/>
      <c r="CZ755" s="129"/>
      <c r="DA755" s="129"/>
      <c r="DB755" s="129"/>
      <c r="DC755" s="129"/>
      <c r="DD755" s="129"/>
      <c r="DE755" s="129"/>
      <c r="DF755" s="129"/>
      <c r="DG755" s="129"/>
      <c r="DH755" s="129"/>
      <c r="DI755" s="129"/>
      <c r="DJ755" s="129"/>
      <c r="DK755" s="129"/>
      <c r="DL755" s="129"/>
      <c r="DM755" s="129"/>
      <c r="DN755" s="129"/>
      <c r="DO755" s="129"/>
      <c r="DP755" s="129"/>
      <c r="DQ755" s="129"/>
      <c r="DR755" s="129"/>
      <c r="DS755" s="129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29"/>
      <c r="ED755" s="129"/>
      <c r="ER755" s="31" t="str">
        <f>'Avoided Cost Case'!ER755</f>
        <v>Hide Row</v>
      </c>
    </row>
    <row r="756" spans="2:148" hidden="1">
      <c r="C756" s="23" t="str">
        <f>'Avoided Cost Case'!C756</f>
        <v>Utah Pavant Solar I &amp; II QF</v>
      </c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  <c r="BP756" s="129"/>
      <c r="BQ756" s="129"/>
      <c r="BR756" s="129"/>
      <c r="BS756" s="129"/>
      <c r="BT756" s="129"/>
      <c r="BU756" s="129"/>
      <c r="BV756" s="129"/>
      <c r="BW756" s="129"/>
      <c r="BX756" s="129"/>
      <c r="BY756" s="129"/>
      <c r="BZ756" s="129"/>
      <c r="CA756" s="129"/>
      <c r="CB756" s="129"/>
      <c r="CC756" s="129"/>
      <c r="CD756" s="129"/>
      <c r="CE756" s="129"/>
      <c r="CF756" s="129"/>
      <c r="CG756" s="129"/>
      <c r="CH756" s="129"/>
      <c r="CI756" s="129"/>
      <c r="CJ756" s="129"/>
      <c r="CK756" s="129"/>
      <c r="CL756" s="129"/>
      <c r="CM756" s="129"/>
      <c r="CN756" s="129"/>
      <c r="CO756" s="129"/>
      <c r="CP756" s="129"/>
      <c r="CQ756" s="129"/>
      <c r="CR756" s="129"/>
      <c r="CS756" s="129"/>
      <c r="CT756" s="129"/>
      <c r="CU756" s="129"/>
      <c r="CV756" s="129"/>
      <c r="CW756" s="129"/>
      <c r="CX756" s="129"/>
      <c r="CY756" s="129"/>
      <c r="CZ756" s="129"/>
      <c r="DA756" s="129"/>
      <c r="DB756" s="129"/>
      <c r="DC756" s="129"/>
      <c r="DD756" s="129"/>
      <c r="DE756" s="129"/>
      <c r="DF756" s="129"/>
      <c r="DG756" s="129"/>
      <c r="DH756" s="129"/>
      <c r="DI756" s="129"/>
      <c r="DJ756" s="129"/>
      <c r="DK756" s="129"/>
      <c r="DL756" s="129"/>
      <c r="DM756" s="129"/>
      <c r="DN756" s="129"/>
      <c r="DO756" s="129"/>
      <c r="DP756" s="129"/>
      <c r="DQ756" s="129"/>
      <c r="DR756" s="129"/>
      <c r="DS756" s="129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29"/>
      <c r="ED756" s="129"/>
      <c r="ER756" s="31" t="str">
        <f>'Avoided Cost Case'!ER756</f>
        <v>Hide Row</v>
      </c>
    </row>
    <row r="757" spans="2:148" hidden="1">
      <c r="C757" s="23" t="str">
        <f>'Avoided Cost Case'!C757</f>
        <v>Utah Red Hills Solar QF</v>
      </c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  <c r="BP757" s="129"/>
      <c r="BQ757" s="129"/>
      <c r="BR757" s="129"/>
      <c r="BS757" s="129"/>
      <c r="BT757" s="129"/>
      <c r="BU757" s="129"/>
      <c r="BV757" s="129"/>
      <c r="BW757" s="129"/>
      <c r="BX757" s="129"/>
      <c r="BY757" s="129"/>
      <c r="BZ757" s="129"/>
      <c r="CA757" s="129"/>
      <c r="CB757" s="129"/>
      <c r="CC757" s="129"/>
      <c r="CD757" s="129"/>
      <c r="CE757" s="129"/>
      <c r="CF757" s="129"/>
      <c r="CG757" s="129"/>
      <c r="CH757" s="129"/>
      <c r="CI757" s="129"/>
      <c r="CJ757" s="129"/>
      <c r="CK757" s="129"/>
      <c r="CL757" s="129"/>
      <c r="CM757" s="129"/>
      <c r="CN757" s="129"/>
      <c r="CO757" s="129"/>
      <c r="CP757" s="129"/>
      <c r="CQ757" s="129"/>
      <c r="CR757" s="129"/>
      <c r="CS757" s="129"/>
      <c r="CT757" s="129"/>
      <c r="CU757" s="129"/>
      <c r="CV757" s="129"/>
      <c r="CW757" s="129"/>
      <c r="CX757" s="129"/>
      <c r="CY757" s="129"/>
      <c r="CZ757" s="129"/>
      <c r="DA757" s="129"/>
      <c r="DB757" s="129"/>
      <c r="DC757" s="129"/>
      <c r="DD757" s="129"/>
      <c r="DE757" s="129"/>
      <c r="DF757" s="129"/>
      <c r="DG757" s="129"/>
      <c r="DH757" s="129"/>
      <c r="DI757" s="129"/>
      <c r="DJ757" s="129"/>
      <c r="DK757" s="129"/>
      <c r="DL757" s="129"/>
      <c r="DM757" s="129"/>
      <c r="DN757" s="129"/>
      <c r="DO757" s="129"/>
      <c r="DP757" s="129"/>
      <c r="DQ757" s="129"/>
      <c r="DR757" s="129"/>
      <c r="DS757" s="129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29"/>
      <c r="ED757" s="129"/>
      <c r="ER757" s="31" t="str">
        <f>'Avoided Cost Case'!ER757</f>
        <v>Hide Row</v>
      </c>
    </row>
    <row r="758" spans="2:148" hidden="1">
      <c r="C758" s="23" t="str">
        <f>'Avoided Cost Case'!C758</f>
        <v>Utah SunEdison Wind QF Projects</v>
      </c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  <c r="BP758" s="129"/>
      <c r="BQ758" s="129"/>
      <c r="BR758" s="129"/>
      <c r="BS758" s="129"/>
      <c r="BT758" s="129"/>
      <c r="BU758" s="129"/>
      <c r="BV758" s="129"/>
      <c r="BW758" s="129"/>
      <c r="BX758" s="129"/>
      <c r="BY758" s="129"/>
      <c r="BZ758" s="129"/>
      <c r="CA758" s="129"/>
      <c r="CB758" s="129"/>
      <c r="CC758" s="129"/>
      <c r="CD758" s="129"/>
      <c r="CE758" s="129"/>
      <c r="CF758" s="129"/>
      <c r="CG758" s="129"/>
      <c r="CH758" s="129"/>
      <c r="CI758" s="129"/>
      <c r="CJ758" s="129"/>
      <c r="CK758" s="129"/>
      <c r="CL758" s="129"/>
      <c r="CM758" s="129"/>
      <c r="CN758" s="129"/>
      <c r="CO758" s="129"/>
      <c r="CP758" s="129"/>
      <c r="CQ758" s="129"/>
      <c r="CR758" s="129"/>
      <c r="CS758" s="129"/>
      <c r="CT758" s="129"/>
      <c r="CU758" s="129"/>
      <c r="CV758" s="129"/>
      <c r="CW758" s="129"/>
      <c r="CX758" s="129"/>
      <c r="CY758" s="129"/>
      <c r="CZ758" s="129"/>
      <c r="DA758" s="129"/>
      <c r="DB758" s="129"/>
      <c r="DC758" s="129"/>
      <c r="DD758" s="129"/>
      <c r="DE758" s="129"/>
      <c r="DF758" s="129"/>
      <c r="DG758" s="129"/>
      <c r="DH758" s="129"/>
      <c r="DI758" s="129"/>
      <c r="DJ758" s="129"/>
      <c r="DK758" s="129"/>
      <c r="DL758" s="129"/>
      <c r="DM758" s="129"/>
      <c r="DN758" s="129"/>
      <c r="DO758" s="129"/>
      <c r="DP758" s="129"/>
      <c r="DQ758" s="129"/>
      <c r="DR758" s="129"/>
      <c r="DS758" s="129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29"/>
      <c r="ED758" s="129"/>
      <c r="ER758" s="31" t="str">
        <f>'Avoided Cost Case'!ER758</f>
        <v>Hide Row</v>
      </c>
    </row>
    <row r="759" spans="2:148" hidden="1">
      <c r="C759" s="23" t="str">
        <f>'Avoided Cost Case'!C759</f>
        <v>Utah Sch 37 Solar</v>
      </c>
      <c r="E759" s="244"/>
      <c r="F759" s="244"/>
      <c r="G759" s="244"/>
      <c r="H759" s="244"/>
      <c r="I759" s="244"/>
      <c r="J759" s="244"/>
      <c r="K759" s="244"/>
      <c r="L759" s="244"/>
      <c r="M759" s="244"/>
      <c r="N759" s="244"/>
      <c r="O759" s="244"/>
      <c r="P759" s="244"/>
      <c r="Q759" s="244"/>
      <c r="R759" s="244"/>
      <c r="S759" s="244"/>
      <c r="T759" s="244"/>
      <c r="U759" s="244"/>
      <c r="V759" s="244"/>
      <c r="W759" s="244"/>
      <c r="X759" s="244"/>
      <c r="Y759" s="244"/>
      <c r="Z759" s="244"/>
      <c r="AA759" s="244"/>
      <c r="AB759" s="244"/>
      <c r="AC759" s="244"/>
      <c r="AD759" s="244"/>
      <c r="AE759" s="244"/>
      <c r="AF759" s="244"/>
      <c r="AG759" s="244"/>
      <c r="AH759" s="244"/>
      <c r="AI759" s="244"/>
      <c r="AJ759" s="244"/>
      <c r="AK759" s="244"/>
      <c r="AL759" s="244"/>
      <c r="AM759" s="244"/>
      <c r="AN759" s="244"/>
      <c r="AO759" s="244"/>
      <c r="AP759" s="244"/>
      <c r="AQ759" s="244"/>
      <c r="AR759" s="244"/>
      <c r="AS759" s="244"/>
      <c r="AT759" s="244"/>
      <c r="AU759" s="244"/>
      <c r="AV759" s="244"/>
      <c r="AW759" s="244"/>
      <c r="AX759" s="244"/>
      <c r="AY759" s="244"/>
      <c r="AZ759" s="244"/>
      <c r="BA759" s="244"/>
      <c r="BB759" s="244"/>
      <c r="BC759" s="244"/>
      <c r="BD759" s="244"/>
      <c r="BE759" s="244"/>
      <c r="BF759" s="244"/>
      <c r="BG759" s="244"/>
      <c r="BH759" s="244"/>
      <c r="BI759" s="244"/>
      <c r="BJ759" s="244"/>
      <c r="BK759" s="244"/>
      <c r="BL759" s="244"/>
      <c r="BM759" s="244"/>
      <c r="BN759" s="244"/>
      <c r="BO759" s="244"/>
      <c r="BP759" s="244"/>
      <c r="BQ759" s="244"/>
      <c r="BR759" s="244"/>
      <c r="BS759" s="244"/>
      <c r="BT759" s="244"/>
      <c r="BU759" s="244"/>
      <c r="BV759" s="244"/>
      <c r="BW759" s="244"/>
      <c r="BX759" s="244"/>
      <c r="BY759" s="244"/>
      <c r="BZ759" s="244"/>
      <c r="CA759" s="244"/>
      <c r="CB759" s="244"/>
      <c r="CC759" s="244"/>
      <c r="CD759" s="244"/>
      <c r="CE759" s="244"/>
      <c r="CF759" s="244"/>
      <c r="CG759" s="244"/>
      <c r="CH759" s="244"/>
      <c r="CI759" s="244"/>
      <c r="CJ759" s="244"/>
      <c r="CK759" s="244"/>
      <c r="CL759" s="244"/>
      <c r="CM759" s="244"/>
      <c r="CN759" s="244"/>
      <c r="CO759" s="244"/>
      <c r="CP759" s="244"/>
      <c r="CQ759" s="244"/>
      <c r="CR759" s="244"/>
      <c r="CS759" s="244"/>
      <c r="CT759" s="244"/>
      <c r="CU759" s="244"/>
      <c r="CV759" s="244"/>
      <c r="CW759" s="244"/>
      <c r="CX759" s="244"/>
      <c r="CY759" s="244"/>
      <c r="CZ759" s="244"/>
      <c r="DA759" s="145"/>
      <c r="DB759" s="145"/>
      <c r="DC759" s="145"/>
      <c r="DD759" s="145"/>
      <c r="DE759" s="244"/>
      <c r="DF759" s="145"/>
      <c r="DG759" s="145"/>
      <c r="DH759" s="145"/>
      <c r="DI759" s="145"/>
      <c r="DJ759" s="145"/>
      <c r="DK759" s="145"/>
      <c r="DL759" s="145"/>
      <c r="DM759" s="145"/>
      <c r="DN759" s="145"/>
      <c r="DO759" s="145"/>
      <c r="DP759" s="145"/>
      <c r="DQ759" s="145"/>
      <c r="DR759" s="244"/>
      <c r="DS759" s="244"/>
      <c r="DT759" s="244"/>
      <c r="DU759" s="244"/>
      <c r="DV759" s="244"/>
      <c r="DW759" s="244"/>
      <c r="DX759" s="244"/>
      <c r="DY759" s="244"/>
      <c r="DZ759" s="244"/>
      <c r="EA759" s="244"/>
      <c r="EB759" s="244"/>
      <c r="EC759" s="244"/>
      <c r="ED759" s="244"/>
      <c r="ER759" s="31" t="str">
        <f>'Avoided Cost Case'!ER759</f>
        <v>Hide Row</v>
      </c>
    </row>
    <row r="760" spans="2:148" hidden="1">
      <c r="B760" s="23" t="s">
        <v>6</v>
      </c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  <c r="BP760" s="129"/>
      <c r="BQ760" s="129"/>
      <c r="BR760" s="129"/>
      <c r="BS760" s="129"/>
      <c r="BT760" s="129"/>
      <c r="BU760" s="129"/>
      <c r="BV760" s="129"/>
      <c r="BW760" s="129"/>
      <c r="BX760" s="129"/>
      <c r="BY760" s="129"/>
      <c r="BZ760" s="129"/>
      <c r="CA760" s="129"/>
      <c r="CB760" s="129"/>
      <c r="CC760" s="129"/>
      <c r="CD760" s="129"/>
      <c r="CE760" s="129"/>
      <c r="CF760" s="129"/>
      <c r="CG760" s="129"/>
      <c r="CH760" s="129"/>
      <c r="CI760" s="129"/>
      <c r="CJ760" s="129"/>
      <c r="CK760" s="129"/>
      <c r="CL760" s="129"/>
      <c r="CM760" s="129"/>
      <c r="CN760" s="129"/>
      <c r="CO760" s="129"/>
      <c r="CP760" s="129"/>
      <c r="CQ760" s="129"/>
      <c r="CR760" s="129"/>
      <c r="CS760" s="129"/>
      <c r="CT760" s="129"/>
      <c r="CU760" s="129"/>
      <c r="CV760" s="129"/>
      <c r="CW760" s="129"/>
      <c r="CX760" s="129"/>
      <c r="CY760" s="129"/>
      <c r="CZ760" s="129"/>
      <c r="DA760" s="129"/>
      <c r="DB760" s="129"/>
      <c r="DC760" s="129"/>
      <c r="DD760" s="129"/>
      <c r="DE760" s="129"/>
      <c r="DF760" s="129"/>
      <c r="DG760" s="129"/>
      <c r="DH760" s="129"/>
      <c r="DI760" s="129"/>
      <c r="DJ760" s="129"/>
      <c r="DK760" s="129"/>
      <c r="DL760" s="129"/>
      <c r="DM760" s="129"/>
      <c r="DN760" s="129"/>
      <c r="DO760" s="129"/>
      <c r="DP760" s="129"/>
      <c r="DQ760" s="129"/>
      <c r="DR760" s="129"/>
      <c r="DS760" s="129"/>
      <c r="DT760" s="129"/>
      <c r="DU760" s="129"/>
      <c r="DV760" s="129"/>
      <c r="DW760" s="129"/>
      <c r="DX760" s="129"/>
      <c r="DY760" s="129"/>
      <c r="DZ760" s="129"/>
      <c r="EA760" s="129"/>
      <c r="EB760" s="129"/>
      <c r="EC760" s="129"/>
      <c r="ED760" s="129"/>
    </row>
    <row r="761" spans="2:148" ht="15" hidden="1">
      <c r="B761" s="24"/>
      <c r="C761" s="23" t="str">
        <f>'Avoided Cost Case'!C761</f>
        <v>Wind Integration Charge - $/MWH (Existing)</v>
      </c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  <c r="Y761" s="245"/>
      <c r="Z761" s="245"/>
      <c r="AA761" s="245"/>
      <c r="AB761" s="245"/>
      <c r="AC761" s="245"/>
      <c r="AD761" s="245"/>
      <c r="AE761" s="245"/>
      <c r="AF761" s="245"/>
      <c r="AG761" s="245"/>
      <c r="AH761" s="245"/>
      <c r="AI761" s="245"/>
      <c r="AJ761" s="245"/>
      <c r="AK761" s="245"/>
      <c r="AL761" s="245"/>
      <c r="AM761" s="245"/>
      <c r="AN761" s="245"/>
      <c r="AO761" s="245"/>
      <c r="AP761" s="245"/>
      <c r="AQ761" s="245"/>
      <c r="AR761" s="245"/>
      <c r="AS761" s="245"/>
      <c r="AT761" s="245"/>
      <c r="AU761" s="245"/>
      <c r="AV761" s="245"/>
      <c r="AW761" s="245"/>
      <c r="AX761" s="245"/>
      <c r="AY761" s="245"/>
      <c r="AZ761" s="245"/>
      <c r="BA761" s="245"/>
      <c r="BB761" s="245"/>
      <c r="BC761" s="245"/>
      <c r="BD761" s="245"/>
      <c r="BE761" s="245"/>
      <c r="BF761" s="245"/>
      <c r="BG761" s="245"/>
      <c r="BH761" s="245"/>
      <c r="BI761" s="245"/>
      <c r="BJ761" s="245"/>
      <c r="BK761" s="245"/>
      <c r="BL761" s="245"/>
      <c r="BM761" s="245"/>
      <c r="BN761" s="245"/>
      <c r="BO761" s="245"/>
      <c r="BP761" s="245"/>
      <c r="BQ761" s="245"/>
      <c r="BR761" s="245"/>
      <c r="BS761" s="245"/>
      <c r="BT761" s="245"/>
      <c r="BU761" s="245"/>
      <c r="BV761" s="245"/>
      <c r="BW761" s="245"/>
      <c r="BX761" s="245"/>
      <c r="BY761" s="245"/>
      <c r="BZ761" s="245"/>
      <c r="CA761" s="245"/>
      <c r="CB761" s="245"/>
      <c r="CC761" s="245"/>
      <c r="CD761" s="245"/>
      <c r="CE761" s="245"/>
      <c r="CF761" s="245"/>
      <c r="CG761" s="245"/>
      <c r="CH761" s="245"/>
      <c r="CI761" s="245"/>
      <c r="CJ761" s="245"/>
      <c r="CK761" s="245"/>
      <c r="CL761" s="245"/>
      <c r="CM761" s="245"/>
      <c r="CN761" s="245"/>
      <c r="CO761" s="245"/>
      <c r="CP761" s="245"/>
      <c r="CQ761" s="245"/>
      <c r="CR761" s="245"/>
      <c r="CS761" s="245"/>
      <c r="CT761" s="245"/>
      <c r="CU761" s="245"/>
      <c r="CV761" s="245"/>
      <c r="CW761" s="245"/>
      <c r="CX761" s="245"/>
      <c r="CY761" s="245"/>
      <c r="CZ761" s="245"/>
      <c r="DA761" s="245"/>
      <c r="DB761" s="245"/>
      <c r="DC761" s="245"/>
      <c r="DD761" s="245"/>
      <c r="DE761" s="245"/>
      <c r="DF761" s="245"/>
      <c r="DG761" s="245"/>
      <c r="DH761" s="245"/>
      <c r="DI761" s="245"/>
      <c r="DJ761" s="245"/>
      <c r="DK761" s="245"/>
      <c r="DL761" s="245"/>
      <c r="DM761" s="245"/>
      <c r="DN761" s="245"/>
      <c r="DO761" s="245"/>
      <c r="DP761" s="245"/>
      <c r="DQ761" s="245"/>
      <c r="DR761" s="245"/>
      <c r="DS761" s="245"/>
      <c r="DT761" s="245"/>
      <c r="DU761" s="245"/>
      <c r="DV761" s="245"/>
      <c r="DW761" s="245"/>
      <c r="DX761" s="245"/>
      <c r="DY761" s="245"/>
      <c r="DZ761" s="245"/>
      <c r="EA761" s="245"/>
      <c r="EB761" s="245"/>
      <c r="EC761" s="245"/>
      <c r="ED761" s="245"/>
    </row>
    <row r="762" spans="2:148" hidden="1">
      <c r="B762" s="24"/>
      <c r="C762" s="23" t="s">
        <v>7</v>
      </c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  <c r="AA762" s="144"/>
      <c r="AB762" s="144"/>
      <c r="AC762" s="144"/>
      <c r="AD762" s="144"/>
      <c r="AE762" s="144"/>
      <c r="AF762" s="144"/>
      <c r="AG762" s="144"/>
      <c r="AH762" s="144"/>
      <c r="AI762" s="144"/>
      <c r="AJ762" s="144"/>
      <c r="AK762" s="144"/>
      <c r="AL762" s="144"/>
      <c r="AM762" s="144"/>
      <c r="AN762" s="144"/>
      <c r="AO762" s="144"/>
      <c r="AP762" s="144"/>
      <c r="AQ762" s="144"/>
      <c r="AR762" s="144"/>
      <c r="AS762" s="144"/>
      <c r="AT762" s="144"/>
      <c r="AU762" s="144"/>
      <c r="AV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  <c r="BG762" s="144"/>
      <c r="BH762" s="144"/>
      <c r="BI762" s="144"/>
      <c r="BJ762" s="144"/>
      <c r="BK762" s="144"/>
      <c r="BL762" s="144"/>
      <c r="BM762" s="144"/>
      <c r="BN762" s="144"/>
      <c r="BO762" s="144"/>
      <c r="BP762" s="144"/>
      <c r="BQ762" s="144"/>
      <c r="BR762" s="144"/>
      <c r="BS762" s="144"/>
      <c r="BT762" s="144"/>
      <c r="BU762" s="144"/>
      <c r="BV762" s="144"/>
      <c r="BW762" s="144"/>
      <c r="BX762" s="144"/>
      <c r="BY762" s="144"/>
      <c r="BZ762" s="144"/>
      <c r="CA762" s="144"/>
      <c r="CB762" s="144"/>
      <c r="CC762" s="144"/>
      <c r="CD762" s="144"/>
      <c r="CE762" s="144"/>
      <c r="CF762" s="144"/>
      <c r="CG762" s="144"/>
      <c r="CH762" s="144"/>
      <c r="CI762" s="144"/>
      <c r="CJ762" s="144"/>
      <c r="CK762" s="144"/>
      <c r="CL762" s="144"/>
      <c r="CM762" s="144"/>
      <c r="CN762" s="144"/>
      <c r="CO762" s="144"/>
      <c r="CP762" s="144"/>
      <c r="CQ762" s="144"/>
      <c r="CR762" s="144"/>
      <c r="CS762" s="144"/>
      <c r="CT762" s="144"/>
      <c r="CU762" s="144"/>
      <c r="CV762" s="144"/>
      <c r="CW762" s="144"/>
      <c r="CX762" s="144"/>
      <c r="CY762" s="144"/>
      <c r="CZ762" s="144"/>
      <c r="DA762" s="144"/>
      <c r="DB762" s="144"/>
      <c r="DC762" s="144"/>
      <c r="DD762" s="144"/>
      <c r="DE762" s="144"/>
      <c r="DF762" s="144"/>
      <c r="DG762" s="144"/>
      <c r="DH762" s="144"/>
      <c r="DI762" s="144"/>
      <c r="DJ762" s="144"/>
      <c r="DK762" s="144"/>
      <c r="DL762" s="144"/>
      <c r="DM762" s="144"/>
      <c r="DN762" s="144"/>
      <c r="DO762" s="144"/>
      <c r="DP762" s="144"/>
      <c r="DQ762" s="144"/>
      <c r="DR762" s="144"/>
      <c r="DS762" s="144"/>
      <c r="DT762" s="144"/>
      <c r="DU762" s="144"/>
      <c r="DV762" s="144"/>
      <c r="DW762" s="144"/>
      <c r="DX762" s="144"/>
      <c r="DY762" s="144"/>
      <c r="DZ762" s="144"/>
      <c r="EA762" s="144"/>
      <c r="EB762" s="144"/>
      <c r="EC762" s="144"/>
      <c r="ED762" s="144"/>
    </row>
    <row r="763" spans="2:148" hidden="1"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  <c r="BP763" s="129"/>
      <c r="BQ763" s="129"/>
      <c r="BR763" s="129"/>
      <c r="BS763" s="129"/>
      <c r="BT763" s="129"/>
      <c r="BU763" s="129"/>
      <c r="BV763" s="129"/>
      <c r="BW763" s="129"/>
      <c r="BX763" s="129"/>
      <c r="BY763" s="129"/>
      <c r="BZ763" s="129"/>
      <c r="CA763" s="129"/>
      <c r="CB763" s="129"/>
      <c r="CC763" s="129"/>
      <c r="CD763" s="129"/>
      <c r="CE763" s="129"/>
      <c r="CF763" s="129"/>
      <c r="CG763" s="129"/>
      <c r="CH763" s="129"/>
      <c r="CI763" s="129"/>
      <c r="CJ763" s="129"/>
      <c r="CK763" s="129"/>
      <c r="CL763" s="129"/>
      <c r="CM763" s="129"/>
      <c r="CN763" s="129"/>
      <c r="CO763" s="129"/>
      <c r="CP763" s="129"/>
      <c r="CQ763" s="129"/>
      <c r="CR763" s="129"/>
      <c r="CS763" s="129"/>
      <c r="CT763" s="129"/>
      <c r="CU763" s="129"/>
      <c r="CV763" s="129"/>
      <c r="CW763" s="129"/>
      <c r="CX763" s="129"/>
      <c r="CY763" s="129"/>
      <c r="CZ763" s="129"/>
      <c r="DA763" s="129"/>
      <c r="DB763" s="129"/>
      <c r="DC763" s="129"/>
      <c r="DD763" s="129"/>
      <c r="DE763" s="129"/>
      <c r="DF763" s="129"/>
      <c r="DG763" s="129"/>
      <c r="DH763" s="129"/>
      <c r="DI763" s="129"/>
      <c r="DJ763" s="129"/>
      <c r="DK763" s="129"/>
      <c r="DL763" s="129"/>
      <c r="DM763" s="129"/>
      <c r="DN763" s="129"/>
      <c r="DO763" s="129"/>
      <c r="DP763" s="129"/>
      <c r="DQ763" s="129"/>
      <c r="DR763" s="129"/>
      <c r="DS763" s="129"/>
      <c r="DT763" s="129"/>
      <c r="DU763" s="129"/>
      <c r="DV763" s="129"/>
      <c r="DW763" s="129"/>
      <c r="DX763" s="129"/>
      <c r="DY763" s="129"/>
      <c r="DZ763" s="129"/>
      <c r="EA763" s="129"/>
      <c r="EB763" s="129"/>
      <c r="EC763" s="129"/>
      <c r="ED763" s="129"/>
    </row>
    <row r="764" spans="2:148" hidden="1">
      <c r="B764" s="22" t="str">
        <f>'Avoided Cost Case'!B764</f>
        <v>Incremental Wind Integration Costs</v>
      </c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  <c r="BP764" s="129"/>
      <c r="BQ764" s="129"/>
      <c r="BR764" s="129"/>
      <c r="BS764" s="129"/>
      <c r="BT764" s="129"/>
      <c r="BU764" s="129"/>
      <c r="BV764" s="129"/>
      <c r="BW764" s="129"/>
      <c r="BX764" s="129"/>
      <c r="BY764" s="129"/>
      <c r="BZ764" s="129"/>
      <c r="CA764" s="129"/>
      <c r="CB764" s="129"/>
      <c r="CC764" s="129"/>
      <c r="CD764" s="129"/>
      <c r="CE764" s="129"/>
      <c r="CF764" s="129"/>
      <c r="CG764" s="129"/>
      <c r="CH764" s="129"/>
      <c r="CI764" s="129"/>
      <c r="CJ764" s="129"/>
      <c r="CK764" s="129"/>
      <c r="CL764" s="129"/>
      <c r="CM764" s="129"/>
      <c r="CN764" s="129"/>
      <c r="CO764" s="129"/>
      <c r="CP764" s="129"/>
      <c r="CQ764" s="129"/>
      <c r="CR764" s="129"/>
      <c r="CS764" s="129"/>
      <c r="CT764" s="129"/>
      <c r="CU764" s="129"/>
      <c r="CV764" s="129"/>
      <c r="CW764" s="129"/>
      <c r="CX764" s="129"/>
      <c r="CY764" s="129"/>
      <c r="CZ764" s="129"/>
      <c r="DA764" s="129"/>
      <c r="DB764" s="129"/>
      <c r="DC764" s="129"/>
      <c r="DD764" s="129"/>
      <c r="DE764" s="129"/>
      <c r="DF764" s="129"/>
      <c r="DG764" s="129"/>
      <c r="DH764" s="129"/>
      <c r="DI764" s="129"/>
      <c r="DJ764" s="129"/>
      <c r="DK764" s="129"/>
      <c r="DL764" s="129"/>
      <c r="DM764" s="129"/>
      <c r="DN764" s="129"/>
      <c r="DO764" s="129"/>
      <c r="DP764" s="129"/>
      <c r="DQ764" s="129"/>
      <c r="DR764" s="129"/>
      <c r="DS764" s="129"/>
      <c r="DT764" s="129"/>
      <c r="DU764" s="129"/>
      <c r="DV764" s="129"/>
      <c r="DW764" s="129"/>
      <c r="DX764" s="129"/>
      <c r="DY764" s="129"/>
      <c r="DZ764" s="129"/>
      <c r="EA764" s="129"/>
      <c r="EB764" s="129"/>
      <c r="EC764" s="129"/>
      <c r="ED764" s="129"/>
      <c r="EF764" s="24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57"/>
    </row>
    <row r="765" spans="2:148" hidden="1">
      <c r="B765" s="24"/>
      <c r="C765" s="53" t="str">
        <f>IF(ISNUMBER(EJ343),EK343,"Not Used")</f>
        <v>Not Used</v>
      </c>
      <c r="E765" s="145"/>
      <c r="F765" s="145"/>
      <c r="G765" s="145"/>
      <c r="H765" s="145"/>
      <c r="I765" s="145"/>
      <c r="J765" s="145"/>
      <c r="K765" s="145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  <c r="BJ765" s="145"/>
      <c r="BK765" s="145"/>
      <c r="BL765" s="145"/>
      <c r="BM765" s="145"/>
      <c r="BN765" s="145"/>
      <c r="BO765" s="145"/>
      <c r="BP765" s="145"/>
      <c r="BQ765" s="145"/>
      <c r="BR765" s="145"/>
      <c r="BS765" s="145"/>
      <c r="BT765" s="145"/>
      <c r="BU765" s="145"/>
      <c r="BV765" s="145"/>
      <c r="BW765" s="145"/>
      <c r="BX765" s="145"/>
      <c r="BY765" s="145"/>
      <c r="BZ765" s="145"/>
      <c r="CA765" s="145"/>
      <c r="CB765" s="145"/>
      <c r="CC765" s="145"/>
      <c r="CD765" s="145"/>
      <c r="CE765" s="145"/>
      <c r="CF765" s="145"/>
      <c r="CG765" s="145"/>
      <c r="CH765" s="145"/>
      <c r="CI765" s="145"/>
      <c r="CJ765" s="145"/>
      <c r="CK765" s="145"/>
      <c r="CL765" s="145"/>
      <c r="CM765" s="145"/>
      <c r="CN765" s="145"/>
      <c r="CO765" s="145"/>
      <c r="CP765" s="145"/>
      <c r="CQ765" s="145"/>
      <c r="CR765" s="145"/>
      <c r="CS765" s="145"/>
      <c r="CT765" s="145"/>
      <c r="CU765" s="145"/>
      <c r="CV765" s="145"/>
      <c r="CW765" s="145"/>
      <c r="CX765" s="145"/>
      <c r="CY765" s="145"/>
      <c r="CZ765" s="145"/>
      <c r="DA765" s="145"/>
      <c r="DB765" s="145"/>
      <c r="DC765" s="145"/>
      <c r="DD765" s="145"/>
      <c r="DE765" s="145"/>
      <c r="DF765" s="145"/>
      <c r="DG765" s="145"/>
      <c r="DH765" s="145"/>
      <c r="DI765" s="145"/>
      <c r="DJ765" s="145"/>
      <c r="DK765" s="145"/>
      <c r="DL765" s="145"/>
      <c r="DM765" s="145"/>
      <c r="DN765" s="145"/>
      <c r="DO765" s="145"/>
      <c r="DP765" s="145"/>
      <c r="DQ765" s="145"/>
      <c r="DR765" s="145"/>
      <c r="DS765" s="145"/>
      <c r="DT765" s="145"/>
      <c r="DU765" s="145"/>
      <c r="DV765" s="145"/>
      <c r="DW765" s="145"/>
      <c r="DX765" s="145"/>
      <c r="DY765" s="145"/>
      <c r="DZ765" s="145"/>
      <c r="EA765" s="145"/>
      <c r="EB765" s="145"/>
      <c r="EC765" s="145"/>
      <c r="ED765" s="145"/>
      <c r="EF765" s="22"/>
      <c r="EG765" s="134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31" t="str">
        <f>'Avoided Cost Case'!ER765</f>
        <v>Hide Row</v>
      </c>
    </row>
    <row r="766" spans="2:148" hidden="1">
      <c r="B766" s="22" t="str">
        <f>'Avoided Cost Case'!B766</f>
        <v>QF Potential Wind</v>
      </c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  <c r="BP766" s="129"/>
      <c r="BQ766" s="129"/>
      <c r="BR766" s="129"/>
      <c r="BS766" s="129"/>
      <c r="BT766" s="129"/>
      <c r="BU766" s="129"/>
      <c r="BV766" s="129"/>
      <c r="BW766" s="129"/>
      <c r="BX766" s="129"/>
      <c r="BY766" s="129"/>
      <c r="BZ766" s="129"/>
      <c r="CA766" s="129"/>
      <c r="CB766" s="129"/>
      <c r="CC766" s="129"/>
      <c r="CD766" s="129"/>
      <c r="CE766" s="129"/>
      <c r="CF766" s="129"/>
      <c r="CG766" s="129"/>
      <c r="CH766" s="129"/>
      <c r="CI766" s="129"/>
      <c r="CJ766" s="129"/>
      <c r="CK766" s="129"/>
      <c r="CL766" s="129"/>
      <c r="CM766" s="129"/>
      <c r="CN766" s="129"/>
      <c r="CO766" s="129"/>
      <c r="CP766" s="129"/>
      <c r="CQ766" s="129"/>
      <c r="CR766" s="129"/>
      <c r="CS766" s="129"/>
      <c r="CT766" s="129"/>
      <c r="CU766" s="129"/>
      <c r="CV766" s="129"/>
      <c r="CW766" s="129"/>
      <c r="CX766" s="129"/>
      <c r="CY766" s="129"/>
      <c r="CZ766" s="129"/>
      <c r="DA766" s="129"/>
      <c r="DB766" s="129"/>
      <c r="DC766" s="129"/>
      <c r="DD766" s="129"/>
      <c r="DE766" s="129"/>
      <c r="DF766" s="129"/>
      <c r="DG766" s="129"/>
      <c r="DH766" s="129"/>
      <c r="DI766" s="129"/>
      <c r="DJ766" s="129"/>
      <c r="DK766" s="129"/>
      <c r="DL766" s="129"/>
      <c r="DM766" s="129"/>
      <c r="DN766" s="129"/>
      <c r="DO766" s="129"/>
      <c r="DP766" s="129"/>
      <c r="DQ766" s="129"/>
      <c r="DR766" s="129"/>
      <c r="DS766" s="129"/>
      <c r="DT766" s="129"/>
      <c r="DU766" s="129"/>
      <c r="DV766" s="129"/>
      <c r="DW766" s="129"/>
      <c r="DX766" s="129"/>
      <c r="DY766" s="129"/>
      <c r="DZ766" s="129"/>
      <c r="EA766" s="129"/>
      <c r="EB766" s="129"/>
      <c r="EC766" s="129"/>
      <c r="ED766" s="129"/>
      <c r="ER766" s="31"/>
    </row>
    <row r="767" spans="2:148" hidden="1">
      <c r="C767" s="23" t="str">
        <f>'Avoided Cost Case'!C767</f>
        <v>Potential QFs  - BPA NITS</v>
      </c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  <c r="BP767" s="129"/>
      <c r="BQ767" s="129"/>
      <c r="BR767" s="129"/>
      <c r="BS767" s="129"/>
      <c r="BT767" s="129"/>
      <c r="BU767" s="129"/>
      <c r="BV767" s="129"/>
      <c r="BW767" s="129"/>
      <c r="BX767" s="129"/>
      <c r="BY767" s="129"/>
      <c r="BZ767" s="129"/>
      <c r="CA767" s="129"/>
      <c r="CB767" s="129"/>
      <c r="CC767" s="129"/>
      <c r="CD767" s="129"/>
      <c r="CE767" s="129"/>
      <c r="CF767" s="129"/>
      <c r="CG767" s="129"/>
      <c r="CH767" s="129"/>
      <c r="CI767" s="129"/>
      <c r="CJ767" s="129"/>
      <c r="CK767" s="129"/>
      <c r="CL767" s="129"/>
      <c r="CM767" s="129"/>
      <c r="CN767" s="129"/>
      <c r="CO767" s="129"/>
      <c r="CP767" s="129"/>
      <c r="CQ767" s="129"/>
      <c r="CR767" s="129"/>
      <c r="CS767" s="129"/>
      <c r="CT767" s="129"/>
      <c r="CU767" s="129"/>
      <c r="CV767" s="129"/>
      <c r="CW767" s="129"/>
      <c r="CX767" s="129"/>
      <c r="CY767" s="129"/>
      <c r="CZ767" s="129"/>
      <c r="DA767" s="129"/>
      <c r="DB767" s="129"/>
      <c r="DC767" s="129"/>
      <c r="DD767" s="129"/>
      <c r="DE767" s="129"/>
      <c r="DF767" s="129"/>
      <c r="DG767" s="129"/>
      <c r="DH767" s="129"/>
      <c r="DI767" s="129"/>
      <c r="DJ767" s="129"/>
      <c r="DK767" s="129"/>
      <c r="DL767" s="129"/>
      <c r="DM767" s="129"/>
      <c r="DN767" s="129"/>
      <c r="DO767" s="129"/>
      <c r="DP767" s="129"/>
      <c r="DQ767" s="129"/>
      <c r="DR767" s="129"/>
      <c r="DS767" s="129"/>
      <c r="DT767" s="129"/>
      <c r="DU767" s="129"/>
      <c r="DV767" s="129"/>
      <c r="DW767" s="129"/>
      <c r="DX767" s="129"/>
      <c r="DY767" s="129"/>
      <c r="DZ767" s="129"/>
      <c r="EA767" s="129"/>
      <c r="EB767" s="129"/>
      <c r="EC767" s="129"/>
      <c r="ED767" s="129"/>
      <c r="ER767" s="31" t="str">
        <f>'Avoided Cost Case'!ER767</f>
        <v>Hide Row</v>
      </c>
    </row>
    <row r="768" spans="2:148" hidden="1">
      <c r="C768" s="23" t="str">
        <f>'Avoided Cost Case'!C768</f>
        <v>Potential QFs  - Central Oregon</v>
      </c>
      <c r="E768" s="145"/>
      <c r="F768" s="145"/>
      <c r="G768" s="145"/>
      <c r="H768" s="145"/>
      <c r="I768" s="145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  <c r="BJ768" s="145"/>
      <c r="BK768" s="145"/>
      <c r="BL768" s="145"/>
      <c r="BM768" s="145"/>
      <c r="BN768" s="145"/>
      <c r="BO768" s="145"/>
      <c r="BP768" s="145"/>
      <c r="BQ768" s="145"/>
      <c r="BR768" s="145"/>
      <c r="BS768" s="145"/>
      <c r="BT768" s="145"/>
      <c r="BU768" s="145"/>
      <c r="BV768" s="145"/>
      <c r="BW768" s="145"/>
      <c r="BX768" s="145"/>
      <c r="BY768" s="145"/>
      <c r="BZ768" s="145"/>
      <c r="CA768" s="145"/>
      <c r="CB768" s="145"/>
      <c r="CC768" s="145"/>
      <c r="CD768" s="145"/>
      <c r="CE768" s="145"/>
      <c r="CF768" s="145"/>
      <c r="CG768" s="145"/>
      <c r="CH768" s="145"/>
      <c r="CI768" s="145"/>
      <c r="CJ768" s="145"/>
      <c r="CK768" s="145"/>
      <c r="CL768" s="145"/>
      <c r="CM768" s="145"/>
      <c r="CN768" s="145"/>
      <c r="CO768" s="145"/>
      <c r="CP768" s="145"/>
      <c r="CQ768" s="145"/>
      <c r="CR768" s="145"/>
      <c r="CS768" s="145"/>
      <c r="CT768" s="145"/>
      <c r="CU768" s="145"/>
      <c r="CV768" s="145"/>
      <c r="CW768" s="145"/>
      <c r="CX768" s="145"/>
      <c r="CY768" s="145"/>
      <c r="CZ768" s="145"/>
      <c r="DA768" s="145"/>
      <c r="DB768" s="145"/>
      <c r="DC768" s="145"/>
      <c r="DD768" s="145"/>
      <c r="DE768" s="145"/>
      <c r="DF768" s="145"/>
      <c r="DG768" s="145"/>
      <c r="DH768" s="145"/>
      <c r="DI768" s="145"/>
      <c r="DJ768" s="145"/>
      <c r="DK768" s="145"/>
      <c r="DL768" s="145"/>
      <c r="DM768" s="145"/>
      <c r="DN768" s="145"/>
      <c r="DO768" s="145"/>
      <c r="DP768" s="145"/>
      <c r="DQ768" s="145"/>
      <c r="DR768" s="145"/>
      <c r="DS768" s="244"/>
      <c r="DT768" s="244"/>
      <c r="DU768" s="244"/>
      <c r="DV768" s="244"/>
      <c r="DW768" s="244"/>
      <c r="DX768" s="244"/>
      <c r="DY768" s="244"/>
      <c r="DZ768" s="244"/>
      <c r="EA768" s="244"/>
      <c r="EB768" s="244"/>
      <c r="EC768" s="244"/>
      <c r="ED768" s="244"/>
      <c r="ER768" s="31" t="str">
        <f>'Avoided Cost Case'!ER768</f>
        <v>Hide Row</v>
      </c>
    </row>
    <row r="769" spans="2:148" hidden="1">
      <c r="C769" s="23" t="str">
        <f>'Avoided Cost Case'!C769</f>
        <v>Potential QFs  - Clover</v>
      </c>
      <c r="E769" s="145"/>
      <c r="F769" s="145"/>
      <c r="G769" s="145"/>
      <c r="H769" s="145"/>
      <c r="I769" s="145"/>
      <c r="J769" s="145"/>
      <c r="K769" s="145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  <c r="BJ769" s="145"/>
      <c r="BK769" s="145"/>
      <c r="BL769" s="145"/>
      <c r="BM769" s="145"/>
      <c r="BN769" s="145"/>
      <c r="BO769" s="145"/>
      <c r="BP769" s="145"/>
      <c r="BQ769" s="145"/>
      <c r="BR769" s="145"/>
      <c r="BS769" s="145"/>
      <c r="BT769" s="145"/>
      <c r="BU769" s="145"/>
      <c r="BV769" s="145"/>
      <c r="BW769" s="145"/>
      <c r="BX769" s="145"/>
      <c r="BY769" s="145"/>
      <c r="BZ769" s="145"/>
      <c r="CA769" s="145"/>
      <c r="CB769" s="145"/>
      <c r="CC769" s="145"/>
      <c r="CD769" s="145"/>
      <c r="CE769" s="145"/>
      <c r="CF769" s="145"/>
      <c r="CG769" s="145"/>
      <c r="CH769" s="145"/>
      <c r="CI769" s="145"/>
      <c r="CJ769" s="145"/>
      <c r="CK769" s="145"/>
      <c r="CL769" s="145"/>
      <c r="CM769" s="145"/>
      <c r="CN769" s="145"/>
      <c r="CO769" s="145"/>
      <c r="CP769" s="145"/>
      <c r="CQ769" s="145"/>
      <c r="CR769" s="145"/>
      <c r="CS769" s="145"/>
      <c r="CT769" s="145"/>
      <c r="CU769" s="145"/>
      <c r="CV769" s="145"/>
      <c r="CW769" s="145"/>
      <c r="CX769" s="145"/>
      <c r="CY769" s="145"/>
      <c r="CZ769" s="145"/>
      <c r="DA769" s="145"/>
      <c r="DB769" s="145"/>
      <c r="DC769" s="145"/>
      <c r="DD769" s="145"/>
      <c r="DE769" s="145"/>
      <c r="DF769" s="145"/>
      <c r="DG769" s="145"/>
      <c r="DH769" s="145"/>
      <c r="DI769" s="145"/>
      <c r="DJ769" s="145"/>
      <c r="DK769" s="145"/>
      <c r="DL769" s="145"/>
      <c r="DM769" s="145"/>
      <c r="DN769" s="145"/>
      <c r="DO769" s="145"/>
      <c r="DP769" s="145"/>
      <c r="DQ769" s="145"/>
      <c r="DR769" s="145"/>
      <c r="DS769" s="244"/>
      <c r="DT769" s="244"/>
      <c r="DU769" s="244"/>
      <c r="DV769" s="244"/>
      <c r="DW769" s="244"/>
      <c r="DX769" s="244"/>
      <c r="DY769" s="244"/>
      <c r="DZ769" s="244"/>
      <c r="EA769" s="244"/>
      <c r="EB769" s="244"/>
      <c r="EC769" s="244"/>
      <c r="ED769" s="244"/>
      <c r="ER769" s="31"/>
    </row>
    <row r="770" spans="2:148" hidden="1">
      <c r="C770" s="23" t="str">
        <f>'Avoided Cost Case'!C770</f>
        <v>Potential QFs  - Goshen</v>
      </c>
      <c r="E770" s="145"/>
      <c r="F770" s="145"/>
      <c r="G770" s="145"/>
      <c r="H770" s="145"/>
      <c r="I770" s="145"/>
      <c r="J770" s="145"/>
      <c r="K770" s="145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  <c r="BJ770" s="145"/>
      <c r="BK770" s="145"/>
      <c r="BL770" s="145"/>
      <c r="BM770" s="145"/>
      <c r="BN770" s="145"/>
      <c r="BO770" s="145"/>
      <c r="BP770" s="145"/>
      <c r="BQ770" s="145"/>
      <c r="BR770" s="145"/>
      <c r="BS770" s="145"/>
      <c r="BT770" s="145"/>
      <c r="BU770" s="145"/>
      <c r="BV770" s="145"/>
      <c r="BW770" s="145"/>
      <c r="BX770" s="145"/>
      <c r="BY770" s="145"/>
      <c r="BZ770" s="145"/>
      <c r="CA770" s="145"/>
      <c r="CB770" s="145"/>
      <c r="CC770" s="145"/>
      <c r="CD770" s="145"/>
      <c r="CE770" s="145"/>
      <c r="CF770" s="145"/>
      <c r="CG770" s="145"/>
      <c r="CH770" s="145"/>
      <c r="CI770" s="145"/>
      <c r="CJ770" s="145"/>
      <c r="CK770" s="145"/>
      <c r="CL770" s="145"/>
      <c r="CM770" s="145"/>
      <c r="CN770" s="145"/>
      <c r="CO770" s="145"/>
      <c r="CP770" s="145"/>
      <c r="CQ770" s="145"/>
      <c r="CR770" s="145"/>
      <c r="CS770" s="145"/>
      <c r="CT770" s="145"/>
      <c r="CU770" s="145"/>
      <c r="CV770" s="145"/>
      <c r="CW770" s="145"/>
      <c r="CX770" s="145"/>
      <c r="CY770" s="145"/>
      <c r="CZ770" s="145"/>
      <c r="DA770" s="145"/>
      <c r="DB770" s="145"/>
      <c r="DC770" s="145"/>
      <c r="DD770" s="145"/>
      <c r="DE770" s="145"/>
      <c r="DF770" s="145"/>
      <c r="DG770" s="145"/>
      <c r="DH770" s="145"/>
      <c r="DI770" s="145"/>
      <c r="DJ770" s="145"/>
      <c r="DK770" s="145"/>
      <c r="DL770" s="145"/>
      <c r="DM770" s="145"/>
      <c r="DN770" s="145"/>
      <c r="DO770" s="145"/>
      <c r="DP770" s="145"/>
      <c r="DQ770" s="145"/>
      <c r="DR770" s="145"/>
      <c r="DS770" s="244"/>
      <c r="DT770" s="244"/>
      <c r="DU770" s="244"/>
      <c r="DV770" s="244"/>
      <c r="DW770" s="244"/>
      <c r="DX770" s="244"/>
      <c r="DY770" s="244"/>
      <c r="DZ770" s="244"/>
      <c r="EA770" s="244"/>
      <c r="EB770" s="244"/>
      <c r="EC770" s="244"/>
      <c r="ED770" s="244"/>
      <c r="ER770" s="31"/>
    </row>
    <row r="771" spans="2:148" hidden="1">
      <c r="C771" s="23" t="str">
        <f>'Avoided Cost Case'!C771</f>
        <v>Potential QFs  - Utah North</v>
      </c>
      <c r="E771" s="145"/>
      <c r="F771" s="145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  <c r="BJ771" s="145"/>
      <c r="BK771" s="145"/>
      <c r="BL771" s="145"/>
      <c r="BM771" s="145"/>
      <c r="BN771" s="145"/>
      <c r="BO771" s="145"/>
      <c r="BP771" s="145"/>
      <c r="BQ771" s="145"/>
      <c r="BR771" s="145"/>
      <c r="BS771" s="145"/>
      <c r="BT771" s="145"/>
      <c r="BU771" s="145"/>
      <c r="BV771" s="145"/>
      <c r="BW771" s="145"/>
      <c r="BX771" s="145"/>
      <c r="BY771" s="145"/>
      <c r="BZ771" s="145"/>
      <c r="CA771" s="145"/>
      <c r="CB771" s="145"/>
      <c r="CC771" s="145"/>
      <c r="CD771" s="145"/>
      <c r="CE771" s="145"/>
      <c r="CF771" s="145"/>
      <c r="CG771" s="145"/>
      <c r="CH771" s="145"/>
      <c r="CI771" s="145"/>
      <c r="CJ771" s="145"/>
      <c r="CK771" s="145"/>
      <c r="CL771" s="145"/>
      <c r="CM771" s="145"/>
      <c r="CN771" s="145"/>
      <c r="CO771" s="145"/>
      <c r="CP771" s="145"/>
      <c r="CQ771" s="145"/>
      <c r="CR771" s="145"/>
      <c r="CS771" s="145"/>
      <c r="CT771" s="145"/>
      <c r="CU771" s="145"/>
      <c r="CV771" s="145"/>
      <c r="CW771" s="145"/>
      <c r="CX771" s="145"/>
      <c r="CY771" s="145"/>
      <c r="CZ771" s="145"/>
      <c r="DA771" s="145"/>
      <c r="DB771" s="145"/>
      <c r="DC771" s="145"/>
      <c r="DD771" s="145"/>
      <c r="DE771" s="145"/>
      <c r="DF771" s="145"/>
      <c r="DG771" s="145"/>
      <c r="DH771" s="145"/>
      <c r="DI771" s="145"/>
      <c r="DJ771" s="145"/>
      <c r="DK771" s="145"/>
      <c r="DL771" s="145"/>
      <c r="DM771" s="145"/>
      <c r="DN771" s="145"/>
      <c r="DO771" s="145"/>
      <c r="DP771" s="145"/>
      <c r="DQ771" s="145"/>
      <c r="DR771" s="145"/>
      <c r="DS771" s="244"/>
      <c r="DT771" s="244"/>
      <c r="DU771" s="244"/>
      <c r="DV771" s="244"/>
      <c r="DW771" s="244"/>
      <c r="DX771" s="244"/>
      <c r="DY771" s="244"/>
      <c r="DZ771" s="244"/>
      <c r="EA771" s="244"/>
      <c r="EB771" s="244"/>
      <c r="EC771" s="244"/>
      <c r="ED771" s="244"/>
      <c r="ER771" s="31"/>
    </row>
    <row r="772" spans="2:148" hidden="1">
      <c r="C772" s="23" t="str">
        <f>'Avoided Cost Case'!C772</f>
        <v>Potential QFs  - Utah South</v>
      </c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  <c r="BJ772" s="145"/>
      <c r="BK772" s="145"/>
      <c r="BL772" s="145"/>
      <c r="BM772" s="145"/>
      <c r="BN772" s="145"/>
      <c r="BO772" s="145"/>
      <c r="BP772" s="145"/>
      <c r="BQ772" s="145"/>
      <c r="BR772" s="145"/>
      <c r="BS772" s="145"/>
      <c r="BT772" s="145"/>
      <c r="BU772" s="145"/>
      <c r="BV772" s="145"/>
      <c r="BW772" s="145"/>
      <c r="BX772" s="145"/>
      <c r="BY772" s="145"/>
      <c r="BZ772" s="145"/>
      <c r="CA772" s="145"/>
      <c r="CB772" s="145"/>
      <c r="CC772" s="145"/>
      <c r="CD772" s="145"/>
      <c r="CE772" s="145"/>
      <c r="CF772" s="145"/>
      <c r="CG772" s="145"/>
      <c r="CH772" s="145"/>
      <c r="CI772" s="145"/>
      <c r="CJ772" s="145"/>
      <c r="CK772" s="145"/>
      <c r="CL772" s="145"/>
      <c r="CM772" s="145"/>
      <c r="CN772" s="145"/>
      <c r="CO772" s="145"/>
      <c r="CP772" s="145"/>
      <c r="CQ772" s="145"/>
      <c r="CR772" s="145"/>
      <c r="CS772" s="145"/>
      <c r="CT772" s="145"/>
      <c r="CU772" s="145"/>
      <c r="CV772" s="145"/>
      <c r="CW772" s="145"/>
      <c r="CX772" s="145"/>
      <c r="CY772" s="145"/>
      <c r="CZ772" s="145"/>
      <c r="DA772" s="145"/>
      <c r="DB772" s="145"/>
      <c r="DC772" s="145"/>
      <c r="DD772" s="145"/>
      <c r="DE772" s="145"/>
      <c r="DF772" s="145"/>
      <c r="DG772" s="145"/>
      <c r="DH772" s="145"/>
      <c r="DI772" s="145"/>
      <c r="DJ772" s="145"/>
      <c r="DK772" s="145"/>
      <c r="DL772" s="145"/>
      <c r="DM772" s="145"/>
      <c r="DN772" s="145"/>
      <c r="DO772" s="145"/>
      <c r="DP772" s="145"/>
      <c r="DQ772" s="145"/>
      <c r="DR772" s="145"/>
      <c r="DS772" s="244"/>
      <c r="DT772" s="244"/>
      <c r="DU772" s="244"/>
      <c r="DV772" s="244"/>
      <c r="DW772" s="244"/>
      <c r="DX772" s="244"/>
      <c r="DY772" s="244"/>
      <c r="DZ772" s="244"/>
      <c r="EA772" s="244"/>
      <c r="EB772" s="244"/>
      <c r="EC772" s="244"/>
      <c r="ED772" s="244"/>
      <c r="ER772" s="31"/>
    </row>
    <row r="773" spans="2:148" hidden="1">
      <c r="C773" s="23" t="str">
        <f>'Avoided Cost Case'!C773</f>
        <v>Potential QFs  - West Main</v>
      </c>
      <c r="E773" s="145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  <c r="BJ773" s="145"/>
      <c r="BK773" s="145"/>
      <c r="BL773" s="145"/>
      <c r="BM773" s="145"/>
      <c r="BN773" s="145"/>
      <c r="BO773" s="145"/>
      <c r="BP773" s="145"/>
      <c r="BQ773" s="145"/>
      <c r="BR773" s="145"/>
      <c r="BS773" s="145"/>
      <c r="BT773" s="145"/>
      <c r="BU773" s="145"/>
      <c r="BV773" s="145"/>
      <c r="BW773" s="145"/>
      <c r="BX773" s="145"/>
      <c r="BY773" s="145"/>
      <c r="BZ773" s="145"/>
      <c r="CA773" s="145"/>
      <c r="CB773" s="145"/>
      <c r="CC773" s="145"/>
      <c r="CD773" s="145"/>
      <c r="CE773" s="145"/>
      <c r="CF773" s="145"/>
      <c r="CG773" s="145"/>
      <c r="CH773" s="145"/>
      <c r="CI773" s="145"/>
      <c r="CJ773" s="145"/>
      <c r="CK773" s="145"/>
      <c r="CL773" s="145"/>
      <c r="CM773" s="145"/>
      <c r="CN773" s="145"/>
      <c r="CO773" s="145"/>
      <c r="CP773" s="145"/>
      <c r="CQ773" s="145"/>
      <c r="CR773" s="145"/>
      <c r="CS773" s="145"/>
      <c r="CT773" s="145"/>
      <c r="CU773" s="145"/>
      <c r="CV773" s="145"/>
      <c r="CW773" s="145"/>
      <c r="CX773" s="145"/>
      <c r="CY773" s="145"/>
      <c r="CZ773" s="145"/>
      <c r="DA773" s="145"/>
      <c r="DB773" s="145"/>
      <c r="DC773" s="145"/>
      <c r="DD773" s="145"/>
      <c r="DE773" s="145"/>
      <c r="DF773" s="145"/>
      <c r="DG773" s="145"/>
      <c r="DH773" s="145"/>
      <c r="DI773" s="145"/>
      <c r="DJ773" s="145"/>
      <c r="DK773" s="145"/>
      <c r="DL773" s="145"/>
      <c r="DM773" s="145"/>
      <c r="DN773" s="145"/>
      <c r="DO773" s="145"/>
      <c r="DP773" s="145"/>
      <c r="DQ773" s="145"/>
      <c r="DR773" s="145"/>
      <c r="DS773" s="244"/>
      <c r="DT773" s="244"/>
      <c r="DU773" s="244"/>
      <c r="DV773" s="244"/>
      <c r="DW773" s="244"/>
      <c r="DX773" s="244"/>
      <c r="DY773" s="244"/>
      <c r="DZ773" s="244"/>
      <c r="EA773" s="244"/>
      <c r="EB773" s="244"/>
      <c r="EC773" s="244"/>
      <c r="ED773" s="244"/>
      <c r="ER773" s="31"/>
    </row>
    <row r="774" spans="2:148" ht="15" hidden="1">
      <c r="B774" s="53" t="str">
        <f>'Avoided Cost Case'!B774</f>
        <v>IRP - Wind</v>
      </c>
      <c r="C774" s="24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/>
      <c r="AH774" s="135"/>
      <c r="AI774" s="135"/>
      <c r="AJ774" s="135"/>
      <c r="AK774" s="135"/>
      <c r="AL774" s="135"/>
      <c r="AM774" s="135"/>
      <c r="AN774" s="135"/>
      <c r="AO774" s="135"/>
      <c r="AP774" s="135"/>
      <c r="AQ774" s="135"/>
      <c r="AR774" s="135"/>
      <c r="AS774" s="135"/>
      <c r="AT774" s="135"/>
      <c r="AU774" s="135"/>
      <c r="AV774" s="135"/>
      <c r="AW774" s="135"/>
      <c r="AX774" s="135"/>
      <c r="AY774" s="135"/>
      <c r="AZ774" s="135"/>
      <c r="BA774" s="135"/>
      <c r="BB774" s="135"/>
      <c r="BC774" s="135"/>
      <c r="BD774" s="135"/>
      <c r="BE774" s="135"/>
      <c r="BF774" s="135"/>
      <c r="BG774" s="135"/>
      <c r="BH774" s="135"/>
      <c r="BI774" s="135"/>
      <c r="BJ774" s="135"/>
      <c r="BK774" s="135"/>
      <c r="BL774" s="135"/>
      <c r="BM774" s="135"/>
      <c r="BN774" s="135"/>
      <c r="BO774" s="135"/>
      <c r="BP774" s="135"/>
      <c r="BQ774" s="135"/>
      <c r="BR774" s="135"/>
      <c r="BS774" s="135"/>
      <c r="BT774" s="135"/>
      <c r="BU774" s="135"/>
      <c r="BV774" s="135"/>
      <c r="BW774" s="135"/>
      <c r="BX774" s="135"/>
      <c r="BY774" s="135"/>
      <c r="BZ774" s="135"/>
      <c r="CA774" s="135"/>
      <c r="CB774" s="135"/>
      <c r="CC774" s="135"/>
      <c r="CD774" s="135"/>
      <c r="CE774" s="135"/>
      <c r="CF774" s="135"/>
      <c r="CG774" s="135"/>
      <c r="CH774" s="135"/>
      <c r="CI774" s="135"/>
      <c r="CJ774" s="135"/>
      <c r="CK774" s="135"/>
      <c r="CL774" s="135"/>
      <c r="CM774" s="135"/>
      <c r="CN774" s="135"/>
      <c r="CO774" s="135"/>
      <c r="CP774" s="135"/>
      <c r="CQ774" s="135"/>
      <c r="CR774" s="135"/>
      <c r="CS774" s="135"/>
      <c r="CT774" s="135"/>
      <c r="CU774" s="135"/>
      <c r="CV774" s="135"/>
      <c r="CW774" s="135"/>
      <c r="CX774" s="135"/>
      <c r="CY774" s="135"/>
      <c r="CZ774" s="135"/>
      <c r="DA774" s="135"/>
      <c r="DB774" s="135"/>
      <c r="DC774" s="135"/>
      <c r="DD774" s="135"/>
      <c r="DE774" s="135"/>
      <c r="DF774" s="135"/>
      <c r="DG774" s="135"/>
      <c r="DH774" s="135"/>
      <c r="DI774" s="135"/>
      <c r="DJ774" s="135"/>
      <c r="DK774" s="135"/>
      <c r="DL774" s="135"/>
      <c r="DM774" s="135"/>
      <c r="DN774" s="135"/>
      <c r="DO774" s="135"/>
      <c r="DP774" s="135"/>
      <c r="DQ774" s="135"/>
      <c r="DR774" s="135"/>
      <c r="DS774" s="135"/>
      <c r="DT774" s="135"/>
      <c r="DU774" s="135"/>
      <c r="DV774" s="135"/>
      <c r="DW774" s="135"/>
      <c r="DX774" s="135"/>
      <c r="DY774" s="135"/>
      <c r="DZ774" s="135"/>
      <c r="EA774" s="135"/>
      <c r="EB774" s="135"/>
      <c r="EC774" s="135"/>
      <c r="ED774" s="135"/>
      <c r="EF774" s="22"/>
      <c r="EG774" s="134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57"/>
    </row>
    <row r="775" spans="2:148" hidden="1">
      <c r="C775" s="53" t="str">
        <f>'Avoided Cost Case'!C775</f>
        <v>Total wind subject to incremental costs</v>
      </c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  <c r="BP775" s="129"/>
      <c r="BQ775" s="129"/>
      <c r="BR775" s="129"/>
      <c r="BS775" s="129"/>
      <c r="BT775" s="129"/>
      <c r="BU775" s="129"/>
      <c r="BV775" s="129"/>
      <c r="BW775" s="129"/>
      <c r="BX775" s="129"/>
      <c r="BY775" s="129"/>
      <c r="BZ775" s="129"/>
      <c r="CA775" s="129"/>
      <c r="CB775" s="129"/>
      <c r="CC775" s="129"/>
      <c r="CD775" s="129"/>
      <c r="CE775" s="129"/>
      <c r="CF775" s="129"/>
      <c r="CG775" s="129"/>
      <c r="CH775" s="129"/>
      <c r="CI775" s="129"/>
      <c r="CJ775" s="129"/>
      <c r="CK775" s="129"/>
      <c r="CL775" s="129"/>
      <c r="CM775" s="129"/>
      <c r="CN775" s="129"/>
      <c r="CO775" s="129"/>
      <c r="CP775" s="129"/>
      <c r="CQ775" s="129"/>
      <c r="CR775" s="129"/>
      <c r="CS775" s="129"/>
      <c r="CT775" s="129"/>
      <c r="CU775" s="129"/>
      <c r="CV775" s="129"/>
      <c r="CW775" s="129"/>
      <c r="CX775" s="129"/>
      <c r="CY775" s="129"/>
      <c r="CZ775" s="129"/>
      <c r="DA775" s="129"/>
      <c r="DB775" s="129"/>
      <c r="DC775" s="129"/>
      <c r="DD775" s="129"/>
      <c r="DE775" s="129"/>
      <c r="DF775" s="129"/>
      <c r="DG775" s="129"/>
      <c r="DH775" s="129"/>
      <c r="DI775" s="129"/>
      <c r="DJ775" s="129"/>
      <c r="DK775" s="129"/>
      <c r="DL775" s="129"/>
      <c r="DM775" s="129"/>
      <c r="DN775" s="129"/>
      <c r="DO775" s="129"/>
      <c r="DP775" s="129"/>
      <c r="DQ775" s="129"/>
      <c r="DR775" s="129"/>
      <c r="DS775" s="129"/>
      <c r="DT775" s="129"/>
      <c r="DU775" s="129"/>
      <c r="DV775" s="129"/>
      <c r="DW775" s="129"/>
      <c r="DX775" s="129"/>
      <c r="DY775" s="129"/>
      <c r="DZ775" s="129"/>
      <c r="EA775" s="129"/>
      <c r="EB775" s="129"/>
      <c r="EC775" s="129"/>
      <c r="ED775" s="129"/>
      <c r="EF775" s="22"/>
      <c r="EG775" s="134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57"/>
    </row>
    <row r="776" spans="2:148" ht="15" hidden="1">
      <c r="C776" s="53" t="str">
        <f>'Avoided Cost Case'!C776</f>
        <v>Wind Integration Charge (Incremental)</v>
      </c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  <c r="Y776" s="245"/>
      <c r="Z776" s="245"/>
      <c r="AA776" s="245"/>
      <c r="AB776" s="245"/>
      <c r="AC776" s="245"/>
      <c r="AD776" s="245"/>
      <c r="AE776" s="245"/>
      <c r="AF776" s="245"/>
      <c r="AG776" s="245"/>
      <c r="AH776" s="245"/>
      <c r="AI776" s="245"/>
      <c r="AJ776" s="245"/>
      <c r="AK776" s="245"/>
      <c r="AL776" s="245"/>
      <c r="AM776" s="245"/>
      <c r="AN776" s="245"/>
      <c r="AO776" s="245"/>
      <c r="AP776" s="245"/>
      <c r="AQ776" s="245"/>
      <c r="AR776" s="245"/>
      <c r="AS776" s="245"/>
      <c r="AT776" s="245"/>
      <c r="AU776" s="245"/>
      <c r="AV776" s="245"/>
      <c r="AW776" s="245"/>
      <c r="AX776" s="245"/>
      <c r="AY776" s="245"/>
      <c r="AZ776" s="245"/>
      <c r="BA776" s="245"/>
      <c r="BB776" s="245"/>
      <c r="BC776" s="245"/>
      <c r="BD776" s="245"/>
      <c r="BE776" s="245"/>
      <c r="BF776" s="245"/>
      <c r="BG776" s="245"/>
      <c r="BH776" s="245"/>
      <c r="BI776" s="245"/>
      <c r="BJ776" s="245"/>
      <c r="BK776" s="245"/>
      <c r="BL776" s="245"/>
      <c r="BM776" s="245"/>
      <c r="BN776" s="245"/>
      <c r="BO776" s="245"/>
      <c r="BP776" s="245"/>
      <c r="BQ776" s="245"/>
      <c r="BR776" s="245"/>
      <c r="BS776" s="245"/>
      <c r="BT776" s="245"/>
      <c r="BU776" s="245"/>
      <c r="BV776" s="245"/>
      <c r="BW776" s="245"/>
      <c r="BX776" s="245"/>
      <c r="BY776" s="245"/>
      <c r="BZ776" s="245"/>
      <c r="CA776" s="245"/>
      <c r="CB776" s="245"/>
      <c r="CC776" s="245"/>
      <c r="CD776" s="245"/>
      <c r="CE776" s="245"/>
      <c r="CF776" s="245"/>
      <c r="CG776" s="245"/>
      <c r="CH776" s="245"/>
      <c r="CI776" s="245"/>
      <c r="CJ776" s="245"/>
      <c r="CK776" s="245"/>
      <c r="CL776" s="245"/>
      <c r="CM776" s="245"/>
      <c r="CN776" s="245"/>
      <c r="CO776" s="245"/>
      <c r="CP776" s="245"/>
      <c r="CQ776" s="245"/>
      <c r="CR776" s="245"/>
      <c r="CS776" s="245"/>
      <c r="CT776" s="245"/>
      <c r="CU776" s="245"/>
      <c r="CV776" s="245"/>
      <c r="CW776" s="245"/>
      <c r="CX776" s="245"/>
      <c r="CY776" s="245"/>
      <c r="CZ776" s="245"/>
      <c r="DA776" s="245"/>
      <c r="DB776" s="245"/>
      <c r="DC776" s="245"/>
      <c r="DD776" s="245"/>
      <c r="DE776" s="245"/>
      <c r="DF776" s="245"/>
      <c r="DG776" s="245"/>
      <c r="DH776" s="245"/>
      <c r="DI776" s="245"/>
      <c r="DJ776" s="245"/>
      <c r="DK776" s="245"/>
      <c r="DL776" s="245"/>
      <c r="DM776" s="245"/>
      <c r="DN776" s="245"/>
      <c r="DO776" s="245"/>
      <c r="DP776" s="245"/>
      <c r="DQ776" s="245"/>
      <c r="DR776" s="245"/>
      <c r="DS776" s="245"/>
      <c r="DT776" s="245"/>
      <c r="DU776" s="245"/>
      <c r="DV776" s="245"/>
      <c r="DW776" s="245"/>
      <c r="DX776" s="245"/>
      <c r="DY776" s="245"/>
      <c r="DZ776" s="245"/>
      <c r="EA776" s="245"/>
      <c r="EB776" s="245"/>
      <c r="EC776" s="245"/>
      <c r="ED776" s="245"/>
      <c r="EF776" s="22"/>
      <c r="EG776" s="134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57"/>
    </row>
    <row r="777" spans="2:148" hidden="1">
      <c r="B777" s="24"/>
      <c r="C777" s="53" t="str">
        <f>'Avoided Cost Case'!C777</f>
        <v>Wind subject to Incremental Integration - $</v>
      </c>
      <c r="E777" s="144"/>
      <c r="F777" s="144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  <c r="AA777" s="144"/>
      <c r="AB777" s="144"/>
      <c r="AC777" s="144"/>
      <c r="AD777" s="144"/>
      <c r="AE777" s="144"/>
      <c r="AF777" s="144"/>
      <c r="AG777" s="144"/>
      <c r="AH777" s="144"/>
      <c r="AI777" s="144"/>
      <c r="AJ777" s="144"/>
      <c r="AK777" s="144"/>
      <c r="AL777" s="144"/>
      <c r="AM777" s="144"/>
      <c r="AN777" s="144"/>
      <c r="AO777" s="144"/>
      <c r="AP777" s="144"/>
      <c r="AQ777" s="144"/>
      <c r="AR777" s="144"/>
      <c r="AS777" s="144"/>
      <c r="AT777" s="144"/>
      <c r="AU777" s="144"/>
      <c r="AV777" s="144"/>
      <c r="AW777" s="144"/>
      <c r="AX777" s="144"/>
      <c r="AY777" s="144"/>
      <c r="AZ777" s="144"/>
      <c r="BA777" s="144"/>
      <c r="BB777" s="144"/>
      <c r="BC777" s="144"/>
      <c r="BD777" s="144"/>
      <c r="BE777" s="144"/>
      <c r="BF777" s="144"/>
      <c r="BG777" s="144"/>
      <c r="BH777" s="144"/>
      <c r="BI777" s="144"/>
      <c r="BJ777" s="144"/>
      <c r="BK777" s="144"/>
      <c r="BL777" s="144"/>
      <c r="BM777" s="144"/>
      <c r="BN777" s="144"/>
      <c r="BO777" s="144"/>
      <c r="BP777" s="144"/>
      <c r="BQ777" s="144"/>
      <c r="BR777" s="144"/>
      <c r="BS777" s="144"/>
      <c r="BT777" s="144"/>
      <c r="BU777" s="144"/>
      <c r="BV777" s="144"/>
      <c r="BW777" s="144"/>
      <c r="BX777" s="144"/>
      <c r="BY777" s="144"/>
      <c r="BZ777" s="144"/>
      <c r="CA777" s="144"/>
      <c r="CB777" s="144"/>
      <c r="CC777" s="144"/>
      <c r="CD777" s="144"/>
      <c r="CE777" s="144"/>
      <c r="CF777" s="144"/>
      <c r="CG777" s="144"/>
      <c r="CH777" s="144"/>
      <c r="CI777" s="144"/>
      <c r="CJ777" s="144"/>
      <c r="CK777" s="144"/>
      <c r="CL777" s="144"/>
      <c r="CM777" s="144"/>
      <c r="CN777" s="144"/>
      <c r="CO777" s="144"/>
      <c r="CP777" s="144"/>
      <c r="CQ777" s="144"/>
      <c r="CR777" s="144"/>
      <c r="CS777" s="144"/>
      <c r="CT777" s="144"/>
      <c r="CU777" s="144"/>
      <c r="CV777" s="144"/>
      <c r="CW777" s="144"/>
      <c r="CX777" s="144"/>
      <c r="CY777" s="144"/>
      <c r="CZ777" s="144"/>
      <c r="DA777" s="144"/>
      <c r="DB777" s="144"/>
      <c r="DC777" s="144"/>
      <c r="DD777" s="144"/>
      <c r="DE777" s="144"/>
      <c r="DF777" s="144"/>
      <c r="DG777" s="144"/>
      <c r="DH777" s="144"/>
      <c r="DI777" s="144"/>
      <c r="DJ777" s="144"/>
      <c r="DK777" s="144"/>
      <c r="DL777" s="144"/>
      <c r="DM777" s="144"/>
      <c r="DN777" s="144"/>
      <c r="DO777" s="144"/>
      <c r="DP777" s="144"/>
      <c r="DQ777" s="144"/>
      <c r="DR777" s="144"/>
      <c r="DS777" s="144"/>
      <c r="DT777" s="144"/>
      <c r="DU777" s="144"/>
      <c r="DV777" s="144"/>
      <c r="DW777" s="144"/>
      <c r="DX777" s="144"/>
      <c r="DY777" s="144"/>
      <c r="DZ777" s="144"/>
      <c r="EA777" s="144"/>
      <c r="EB777" s="144"/>
      <c r="EC777" s="144"/>
      <c r="ED777" s="144"/>
      <c r="EF777" s="22"/>
      <c r="EG777" s="134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57"/>
    </row>
    <row r="778" spans="2:148" hidden="1">
      <c r="B778" s="24"/>
      <c r="C778" s="53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  <c r="DB778" s="137"/>
      <c r="DC778" s="137"/>
      <c r="DD778" s="137"/>
      <c r="DE778" s="137"/>
      <c r="DF778" s="137"/>
      <c r="DG778" s="137"/>
      <c r="DH778" s="137"/>
      <c r="DI778" s="137"/>
      <c r="DJ778" s="137"/>
      <c r="DK778" s="137"/>
      <c r="DL778" s="137"/>
      <c r="DM778" s="137"/>
      <c r="DN778" s="137"/>
      <c r="DO778" s="137"/>
      <c r="DP778" s="137"/>
      <c r="DQ778" s="137"/>
      <c r="DR778" s="137"/>
      <c r="DS778" s="137"/>
      <c r="DT778" s="137"/>
      <c r="DU778" s="137"/>
      <c r="DV778" s="137"/>
      <c r="DW778" s="137"/>
      <c r="DX778" s="137"/>
      <c r="DY778" s="137"/>
      <c r="DZ778" s="137"/>
      <c r="EA778" s="137"/>
      <c r="EB778" s="137"/>
      <c r="EC778" s="137"/>
      <c r="ED778" s="137"/>
      <c r="EF778" s="22"/>
      <c r="EG778" s="134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57"/>
    </row>
    <row r="779" spans="2:148" hidden="1">
      <c r="B779" s="24" t="str">
        <f>'Avoided Cost Case'!B779</f>
        <v>Incremental Tracking Solar Integration Costs</v>
      </c>
      <c r="C779" s="53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  <c r="DB779" s="137"/>
      <c r="DC779" s="137"/>
      <c r="DD779" s="137"/>
      <c r="DE779" s="137"/>
      <c r="DF779" s="137"/>
      <c r="DG779" s="137"/>
      <c r="DH779" s="137"/>
      <c r="DI779" s="137"/>
      <c r="DJ779" s="137"/>
      <c r="DK779" s="137"/>
      <c r="DL779" s="137"/>
      <c r="DM779" s="137"/>
      <c r="DN779" s="137"/>
      <c r="DO779" s="137"/>
      <c r="DP779" s="137"/>
      <c r="DQ779" s="137"/>
      <c r="DR779" s="137"/>
      <c r="DS779" s="137"/>
      <c r="DT779" s="137"/>
      <c r="DU779" s="137"/>
      <c r="DV779" s="137"/>
      <c r="DW779" s="137"/>
      <c r="DX779" s="137"/>
      <c r="DY779" s="137"/>
      <c r="DZ779" s="137"/>
      <c r="EA779" s="137"/>
      <c r="EB779" s="137"/>
      <c r="EC779" s="137"/>
      <c r="ED779" s="137"/>
      <c r="EF779" s="22"/>
      <c r="EG779" s="134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57"/>
    </row>
    <row r="780" spans="2:148" hidden="1">
      <c r="B780" s="24"/>
      <c r="C780" s="23" t="str">
        <f>'Avoided Cost Case'!C780</f>
        <v>Not Used</v>
      </c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  <c r="BJ780" s="145"/>
      <c r="BK780" s="145"/>
      <c r="BL780" s="145"/>
      <c r="BM780" s="145"/>
      <c r="BN780" s="145"/>
      <c r="BO780" s="145"/>
      <c r="BP780" s="145"/>
      <c r="BQ780" s="145"/>
      <c r="BR780" s="145"/>
      <c r="BS780" s="145"/>
      <c r="BT780" s="145"/>
      <c r="BU780" s="145"/>
      <c r="BV780" s="145"/>
      <c r="BW780" s="145"/>
      <c r="BX780" s="145"/>
      <c r="BY780" s="145"/>
      <c r="BZ780" s="145"/>
      <c r="CA780" s="145"/>
      <c r="CB780" s="145"/>
      <c r="CC780" s="145"/>
      <c r="CD780" s="145"/>
      <c r="CE780" s="145"/>
      <c r="CF780" s="145"/>
      <c r="CG780" s="145"/>
      <c r="CH780" s="145"/>
      <c r="CI780" s="145"/>
      <c r="CJ780" s="145"/>
      <c r="CK780" s="145"/>
      <c r="CL780" s="145"/>
      <c r="CM780" s="145"/>
      <c r="CN780" s="145"/>
      <c r="CO780" s="145"/>
      <c r="CP780" s="145"/>
      <c r="CQ780" s="145"/>
      <c r="CR780" s="145"/>
      <c r="CS780" s="145"/>
      <c r="CT780" s="145"/>
      <c r="CU780" s="145"/>
      <c r="CV780" s="145"/>
      <c r="CW780" s="145"/>
      <c r="CX780" s="145"/>
      <c r="CY780" s="145"/>
      <c r="CZ780" s="145"/>
      <c r="DA780" s="145"/>
      <c r="DB780" s="145"/>
      <c r="DC780" s="145"/>
      <c r="DD780" s="145"/>
      <c r="DE780" s="145"/>
      <c r="DF780" s="145"/>
      <c r="DG780" s="145"/>
      <c r="DH780" s="145"/>
      <c r="DI780" s="145"/>
      <c r="DJ780" s="145"/>
      <c r="DK780" s="145"/>
      <c r="DL780" s="145"/>
      <c r="DM780" s="145"/>
      <c r="DN780" s="145"/>
      <c r="DO780" s="145"/>
      <c r="DP780" s="145"/>
      <c r="DQ780" s="145"/>
      <c r="DR780" s="145"/>
      <c r="DS780" s="145"/>
      <c r="DT780" s="145"/>
      <c r="DU780" s="145"/>
      <c r="DV780" s="145"/>
      <c r="DW780" s="145"/>
      <c r="DX780" s="145"/>
      <c r="DY780" s="145"/>
      <c r="DZ780" s="145"/>
      <c r="EA780" s="145"/>
      <c r="EB780" s="145"/>
      <c r="EC780" s="145"/>
      <c r="ED780" s="145"/>
      <c r="EF780" s="22"/>
      <c r="EG780" s="134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31"/>
    </row>
    <row r="781" spans="2:148" ht="15" hidden="1">
      <c r="C781" s="53" t="str">
        <f>'Avoided Cost Case'!C781</f>
        <v>IRP - Solar</v>
      </c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/>
      <c r="AH781" s="135"/>
      <c r="AI781" s="135"/>
      <c r="AJ781" s="135"/>
      <c r="AK781" s="135"/>
      <c r="AL781" s="135"/>
      <c r="AM781" s="135"/>
      <c r="AN781" s="135"/>
      <c r="AO781" s="135"/>
      <c r="AP781" s="135"/>
      <c r="AQ781" s="135"/>
      <c r="AR781" s="135"/>
      <c r="AS781" s="135"/>
      <c r="AT781" s="135"/>
      <c r="AU781" s="135"/>
      <c r="AV781" s="135"/>
      <c r="AW781" s="135"/>
      <c r="AX781" s="135"/>
      <c r="AY781" s="135"/>
      <c r="AZ781" s="135"/>
      <c r="BA781" s="135"/>
      <c r="BB781" s="135"/>
      <c r="BC781" s="135"/>
      <c r="BD781" s="135"/>
      <c r="BE781" s="135"/>
      <c r="BF781" s="135"/>
      <c r="BG781" s="135"/>
      <c r="BH781" s="135"/>
      <c r="BI781" s="135"/>
      <c r="BJ781" s="135"/>
      <c r="BK781" s="135"/>
      <c r="BL781" s="135"/>
      <c r="BM781" s="135"/>
      <c r="BN781" s="135"/>
      <c r="BO781" s="135"/>
      <c r="BP781" s="135"/>
      <c r="BQ781" s="135"/>
      <c r="BR781" s="135"/>
      <c r="BS781" s="135"/>
      <c r="BT781" s="135"/>
      <c r="BU781" s="135"/>
      <c r="BV781" s="135"/>
      <c r="BW781" s="135"/>
      <c r="BX781" s="135"/>
      <c r="BY781" s="135"/>
      <c r="BZ781" s="135"/>
      <c r="CA781" s="135"/>
      <c r="CB781" s="135"/>
      <c r="CC781" s="135"/>
      <c r="CD781" s="135"/>
      <c r="CE781" s="135"/>
      <c r="CF781" s="135"/>
      <c r="CG781" s="135"/>
      <c r="CH781" s="135"/>
      <c r="CI781" s="135"/>
      <c r="CJ781" s="135"/>
      <c r="CK781" s="135"/>
      <c r="CL781" s="135"/>
      <c r="CM781" s="135"/>
      <c r="CN781" s="135"/>
      <c r="CO781" s="135"/>
      <c r="CP781" s="135"/>
      <c r="CQ781" s="135"/>
      <c r="CR781" s="135"/>
      <c r="CS781" s="135"/>
      <c r="CT781" s="135"/>
      <c r="CU781" s="135"/>
      <c r="CV781" s="135"/>
      <c r="CW781" s="135"/>
      <c r="CX781" s="135"/>
      <c r="CY781" s="135"/>
      <c r="CZ781" s="135"/>
      <c r="DA781" s="135"/>
      <c r="DB781" s="135"/>
      <c r="DC781" s="135"/>
      <c r="DD781" s="135"/>
      <c r="DE781" s="135"/>
      <c r="DF781" s="135"/>
      <c r="DG781" s="135"/>
      <c r="DH781" s="135"/>
      <c r="DI781" s="135"/>
      <c r="DJ781" s="135"/>
      <c r="DK781" s="135"/>
      <c r="DL781" s="135"/>
      <c r="DM781" s="135"/>
      <c r="DN781" s="135"/>
      <c r="DO781" s="135"/>
      <c r="DP781" s="135"/>
      <c r="DQ781" s="135"/>
      <c r="DR781" s="135"/>
      <c r="DS781" s="135"/>
      <c r="DT781" s="135"/>
      <c r="DU781" s="135"/>
      <c r="DV781" s="135"/>
      <c r="DW781" s="135"/>
      <c r="DX781" s="135"/>
      <c r="DY781" s="135"/>
      <c r="DZ781" s="135"/>
      <c r="EA781" s="135"/>
      <c r="EB781" s="135"/>
      <c r="EC781" s="135"/>
      <c r="ED781" s="135"/>
      <c r="EF781" s="22"/>
      <c r="EG781" s="134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57"/>
    </row>
    <row r="782" spans="2:148" hidden="1">
      <c r="C782" s="53" t="str">
        <f>'Avoided Cost Case'!C782</f>
        <v>Total solar subject to incremental costs</v>
      </c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  <c r="BP782" s="129"/>
      <c r="BQ782" s="129"/>
      <c r="BR782" s="129"/>
      <c r="BS782" s="129"/>
      <c r="BT782" s="129"/>
      <c r="BU782" s="129"/>
      <c r="BV782" s="129"/>
      <c r="BW782" s="129"/>
      <c r="BX782" s="129"/>
      <c r="BY782" s="129"/>
      <c r="BZ782" s="129"/>
      <c r="CA782" s="129"/>
      <c r="CB782" s="129"/>
      <c r="CC782" s="129"/>
      <c r="CD782" s="129"/>
      <c r="CE782" s="129"/>
      <c r="CF782" s="129"/>
      <c r="CG782" s="129"/>
      <c r="CH782" s="129"/>
      <c r="CI782" s="129"/>
      <c r="CJ782" s="129"/>
      <c r="CK782" s="129"/>
      <c r="CL782" s="129"/>
      <c r="CM782" s="129"/>
      <c r="CN782" s="129"/>
      <c r="CO782" s="129"/>
      <c r="CP782" s="129"/>
      <c r="CQ782" s="129"/>
      <c r="CR782" s="129"/>
      <c r="CS782" s="129"/>
      <c r="CT782" s="129"/>
      <c r="CU782" s="129"/>
      <c r="CV782" s="129"/>
      <c r="CW782" s="129"/>
      <c r="CX782" s="129"/>
      <c r="CY782" s="129"/>
      <c r="CZ782" s="129"/>
      <c r="DA782" s="129"/>
      <c r="DB782" s="129"/>
      <c r="DC782" s="129"/>
      <c r="DD782" s="129"/>
      <c r="DE782" s="129"/>
      <c r="DF782" s="129"/>
      <c r="DG782" s="129"/>
      <c r="DH782" s="129"/>
      <c r="DI782" s="129"/>
      <c r="DJ782" s="129"/>
      <c r="DK782" s="129"/>
      <c r="DL782" s="129"/>
      <c r="DM782" s="129"/>
      <c r="DN782" s="129"/>
      <c r="DO782" s="129"/>
      <c r="DP782" s="129"/>
      <c r="DQ782" s="129"/>
      <c r="DR782" s="129"/>
      <c r="DS782" s="129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29"/>
      <c r="ED782" s="129"/>
      <c r="EF782" s="22"/>
      <c r="EG782" s="134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57"/>
    </row>
    <row r="783" spans="2:148" ht="15" hidden="1">
      <c r="C783" s="53" t="str">
        <f>'Avoided Cost Case'!C783</f>
        <v>Tracking Solar ($2.18 /MWh)</v>
      </c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45"/>
      <c r="Z783" s="245"/>
      <c r="AA783" s="245"/>
      <c r="AB783" s="245"/>
      <c r="AC783" s="245"/>
      <c r="AD783" s="245"/>
      <c r="AE783" s="245"/>
      <c r="AF783" s="245"/>
      <c r="AG783" s="245"/>
      <c r="AH783" s="245"/>
      <c r="AI783" s="245"/>
      <c r="AJ783" s="245"/>
      <c r="AK783" s="245"/>
      <c r="AL783" s="245"/>
      <c r="AM783" s="245"/>
      <c r="AN783" s="245"/>
      <c r="AO783" s="245"/>
      <c r="AP783" s="245"/>
      <c r="AQ783" s="245"/>
      <c r="AR783" s="245"/>
      <c r="AS783" s="245"/>
      <c r="AT783" s="245"/>
      <c r="AU783" s="245"/>
      <c r="AV783" s="245"/>
      <c r="AW783" s="245"/>
      <c r="AX783" s="245"/>
      <c r="AY783" s="245"/>
      <c r="AZ783" s="245"/>
      <c r="BA783" s="245"/>
      <c r="BB783" s="245"/>
      <c r="BC783" s="245"/>
      <c r="BD783" s="245"/>
      <c r="BE783" s="245"/>
      <c r="BF783" s="245"/>
      <c r="BG783" s="245"/>
      <c r="BH783" s="245"/>
      <c r="BI783" s="245"/>
      <c r="BJ783" s="245"/>
      <c r="BK783" s="245"/>
      <c r="BL783" s="245"/>
      <c r="BM783" s="245"/>
      <c r="BN783" s="245"/>
      <c r="BO783" s="245"/>
      <c r="BP783" s="245"/>
      <c r="BQ783" s="245"/>
      <c r="BR783" s="245"/>
      <c r="BS783" s="245"/>
      <c r="BT783" s="245"/>
      <c r="BU783" s="245"/>
      <c r="BV783" s="245"/>
      <c r="BW783" s="245"/>
      <c r="BX783" s="245"/>
      <c r="BY783" s="245"/>
      <c r="BZ783" s="245"/>
      <c r="CA783" s="245"/>
      <c r="CB783" s="245"/>
      <c r="CC783" s="245"/>
      <c r="CD783" s="245"/>
      <c r="CE783" s="245"/>
      <c r="CF783" s="245"/>
      <c r="CG783" s="245"/>
      <c r="CH783" s="245"/>
      <c r="CI783" s="245"/>
      <c r="CJ783" s="245"/>
      <c r="CK783" s="245"/>
      <c r="CL783" s="245"/>
      <c r="CM783" s="245"/>
      <c r="CN783" s="245"/>
      <c r="CO783" s="245"/>
      <c r="CP783" s="245"/>
      <c r="CQ783" s="245"/>
      <c r="CR783" s="245"/>
      <c r="CS783" s="245"/>
      <c r="CT783" s="245"/>
      <c r="CU783" s="245"/>
      <c r="CV783" s="245"/>
      <c r="CW783" s="245"/>
      <c r="CX783" s="245"/>
      <c r="CY783" s="245"/>
      <c r="CZ783" s="245"/>
      <c r="DA783" s="245"/>
      <c r="DB783" s="245"/>
      <c r="DC783" s="245"/>
      <c r="DD783" s="245"/>
      <c r="DE783" s="245"/>
      <c r="DF783" s="245"/>
      <c r="DG783" s="245"/>
      <c r="DH783" s="245"/>
      <c r="DI783" s="245"/>
      <c r="DJ783" s="245"/>
      <c r="DK783" s="245"/>
      <c r="DL783" s="245"/>
      <c r="DM783" s="245"/>
      <c r="DN783" s="245"/>
      <c r="DO783" s="245"/>
      <c r="DP783" s="245"/>
      <c r="DQ783" s="245"/>
      <c r="DR783" s="245"/>
      <c r="DS783" s="245"/>
      <c r="DT783" s="245"/>
      <c r="DU783" s="245"/>
      <c r="DV783" s="245"/>
      <c r="DW783" s="245"/>
      <c r="DX783" s="245"/>
      <c r="DY783" s="245"/>
      <c r="DZ783" s="245"/>
      <c r="EA783" s="245"/>
      <c r="EB783" s="245"/>
      <c r="EC783" s="245"/>
      <c r="ED783" s="245"/>
      <c r="EF783" s="22"/>
      <c r="EG783" s="134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57"/>
    </row>
    <row r="784" spans="2:148" hidden="1">
      <c r="B784" s="24"/>
      <c r="C784" s="53" t="str">
        <f>'Avoided Cost Case'!C784</f>
        <v>Solar subject to Incremental Integration - $</v>
      </c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40"/>
      <c r="EF784" s="22"/>
      <c r="EG784" s="134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57"/>
    </row>
    <row r="785" spans="1:148" hidden="1">
      <c r="B785" s="24"/>
      <c r="C785" s="53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40"/>
      <c r="EF785" s="22"/>
      <c r="EG785" s="134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57"/>
    </row>
    <row r="786" spans="1:148">
      <c r="B786" s="24" t="str">
        <f>'Avoided Cost Case'!B786</f>
        <v>Incremental Fixed Solar Integration Costs</v>
      </c>
      <c r="C786" s="53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40"/>
      <c r="EF786" s="22"/>
      <c r="EG786" s="134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31"/>
    </row>
    <row r="787" spans="1:148">
      <c r="B787" s="24"/>
      <c r="C787" s="23" t="str">
        <f>'Avoided Cost Case'!C787</f>
        <v>Not Used</v>
      </c>
      <c r="E787" s="246"/>
      <c r="F787" s="246"/>
      <c r="G787" s="246"/>
      <c r="H787" s="246"/>
      <c r="I787" s="246"/>
      <c r="J787" s="246"/>
      <c r="K787" s="246"/>
      <c r="L787" s="246"/>
      <c r="M787" s="246"/>
      <c r="N787" s="246"/>
      <c r="O787" s="246"/>
      <c r="P787" s="246"/>
      <c r="Q787" s="246"/>
      <c r="R787" s="246"/>
      <c r="S787" s="246"/>
      <c r="T787" s="246"/>
      <c r="U787" s="246"/>
      <c r="V787" s="246"/>
      <c r="W787" s="246"/>
      <c r="X787" s="246"/>
      <c r="Y787" s="246"/>
      <c r="Z787" s="246"/>
      <c r="AA787" s="246"/>
      <c r="AB787" s="246"/>
      <c r="AC787" s="246"/>
      <c r="AD787" s="246"/>
      <c r="AE787" s="246"/>
      <c r="AF787" s="246"/>
      <c r="AG787" s="246"/>
      <c r="AH787" s="246"/>
      <c r="AI787" s="246"/>
      <c r="AJ787" s="246"/>
      <c r="AK787" s="246"/>
      <c r="AL787" s="246"/>
      <c r="AM787" s="246"/>
      <c r="AN787" s="246"/>
      <c r="AO787" s="246"/>
      <c r="AP787" s="246"/>
      <c r="AQ787" s="246"/>
      <c r="AR787" s="246"/>
      <c r="AS787" s="246"/>
      <c r="AT787" s="246"/>
      <c r="AU787" s="246"/>
      <c r="AV787" s="246"/>
      <c r="AW787" s="246"/>
      <c r="AX787" s="246"/>
      <c r="AY787" s="246"/>
      <c r="AZ787" s="246"/>
      <c r="BA787" s="246"/>
      <c r="BB787" s="246"/>
      <c r="BC787" s="246"/>
      <c r="BD787" s="246"/>
      <c r="BE787" s="246"/>
      <c r="BF787" s="246"/>
      <c r="BG787" s="246"/>
      <c r="BH787" s="246"/>
      <c r="BI787" s="246"/>
      <c r="BJ787" s="246"/>
      <c r="BK787" s="246"/>
      <c r="BL787" s="246"/>
      <c r="BM787" s="246"/>
      <c r="BN787" s="246"/>
      <c r="BO787" s="246"/>
      <c r="BP787" s="246"/>
      <c r="BQ787" s="246"/>
      <c r="BR787" s="246"/>
      <c r="BS787" s="246"/>
      <c r="BT787" s="246"/>
      <c r="BU787" s="246"/>
      <c r="BV787" s="246"/>
      <c r="BW787" s="246"/>
      <c r="BX787" s="246"/>
      <c r="BY787" s="246"/>
      <c r="BZ787" s="246"/>
      <c r="CA787" s="246"/>
      <c r="CB787" s="246"/>
      <c r="CC787" s="246"/>
      <c r="CD787" s="246"/>
      <c r="CE787" s="246"/>
      <c r="CF787" s="246"/>
      <c r="CG787" s="246"/>
      <c r="CH787" s="246"/>
      <c r="CI787" s="246"/>
      <c r="CJ787" s="246"/>
      <c r="CK787" s="246"/>
      <c r="CL787" s="246"/>
      <c r="CM787" s="246"/>
      <c r="CN787" s="246"/>
      <c r="CO787" s="246"/>
      <c r="CP787" s="246"/>
      <c r="CQ787" s="246"/>
      <c r="CR787" s="246"/>
      <c r="CS787" s="246"/>
      <c r="CT787" s="246"/>
      <c r="CU787" s="246"/>
      <c r="CV787" s="246"/>
      <c r="CW787" s="246"/>
      <c r="CX787" s="246"/>
      <c r="CY787" s="246"/>
      <c r="CZ787" s="246"/>
      <c r="DA787" s="246"/>
      <c r="DB787" s="246"/>
      <c r="DC787" s="246"/>
      <c r="DD787" s="246"/>
      <c r="DE787" s="246"/>
      <c r="DF787" s="246"/>
      <c r="DG787" s="246"/>
      <c r="DH787" s="246"/>
      <c r="DI787" s="246"/>
      <c r="DJ787" s="246"/>
      <c r="DK787" s="246"/>
      <c r="DL787" s="246"/>
      <c r="DM787" s="246"/>
      <c r="DN787" s="246"/>
      <c r="DO787" s="246"/>
      <c r="DP787" s="246"/>
      <c r="DQ787" s="246"/>
      <c r="DR787" s="246"/>
      <c r="DS787" s="246"/>
      <c r="DT787" s="246"/>
      <c r="DU787" s="246"/>
      <c r="DV787" s="246"/>
      <c r="DW787" s="246"/>
      <c r="DX787" s="246"/>
      <c r="DY787" s="246"/>
      <c r="DZ787" s="246"/>
      <c r="EA787" s="246"/>
      <c r="EB787" s="246"/>
      <c r="EC787" s="246"/>
      <c r="ED787" s="246"/>
      <c r="EE787" s="140"/>
      <c r="EF787" s="22"/>
      <c r="EG787" s="134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31"/>
    </row>
    <row r="788" spans="1:148" ht="15">
      <c r="C788" s="53" t="str">
        <f>'Avoided Cost Case'!C788</f>
        <v>Fixed Solar ($2.83 /MWh)</v>
      </c>
      <c r="E788" s="247"/>
      <c r="F788" s="247"/>
      <c r="G788" s="247"/>
      <c r="H788" s="247"/>
      <c r="I788" s="247"/>
      <c r="J788" s="247"/>
      <c r="K788" s="247"/>
      <c r="L788" s="247"/>
      <c r="M788" s="247"/>
      <c r="N788" s="247"/>
      <c r="O788" s="247"/>
      <c r="P788" s="247"/>
      <c r="Q788" s="247"/>
      <c r="R788" s="247"/>
      <c r="S788" s="247"/>
      <c r="T788" s="247"/>
      <c r="U788" s="247"/>
      <c r="V788" s="247"/>
      <c r="W788" s="247"/>
      <c r="X788" s="247"/>
      <c r="Y788" s="247"/>
      <c r="Z788" s="247"/>
      <c r="AA788" s="247"/>
      <c r="AB788" s="247"/>
      <c r="AC788" s="247"/>
      <c r="AD788" s="247"/>
      <c r="AE788" s="247"/>
      <c r="AF788" s="247"/>
      <c r="AG788" s="247"/>
      <c r="AH788" s="247"/>
      <c r="AI788" s="247"/>
      <c r="AJ788" s="247"/>
      <c r="AK788" s="247"/>
      <c r="AL788" s="247"/>
      <c r="AM788" s="247"/>
      <c r="AN788" s="247"/>
      <c r="AO788" s="247"/>
      <c r="AP788" s="247"/>
      <c r="AQ788" s="247"/>
      <c r="AR788" s="247"/>
      <c r="AS788" s="247"/>
      <c r="AT788" s="247"/>
      <c r="AU788" s="247"/>
      <c r="AV788" s="247"/>
      <c r="AW788" s="247"/>
      <c r="AX788" s="247"/>
      <c r="AY788" s="247"/>
      <c r="AZ788" s="247"/>
      <c r="BA788" s="247"/>
      <c r="BB788" s="247"/>
      <c r="BC788" s="247"/>
      <c r="BD788" s="247"/>
      <c r="BE788" s="247"/>
      <c r="BF788" s="247"/>
      <c r="BG788" s="247"/>
      <c r="BH788" s="247"/>
      <c r="BI788" s="247"/>
      <c r="BJ788" s="247"/>
      <c r="BK788" s="247"/>
      <c r="BL788" s="247"/>
      <c r="BM788" s="247"/>
      <c r="BN788" s="247"/>
      <c r="BO788" s="247"/>
      <c r="BP788" s="247"/>
      <c r="BQ788" s="247"/>
      <c r="BR788" s="247"/>
      <c r="BS788" s="247"/>
      <c r="BT788" s="247"/>
      <c r="BU788" s="247"/>
      <c r="BV788" s="247"/>
      <c r="BW788" s="247"/>
      <c r="BX788" s="247"/>
      <c r="BY788" s="247"/>
      <c r="BZ788" s="247"/>
      <c r="CA788" s="247"/>
      <c r="CB788" s="247"/>
      <c r="CC788" s="247"/>
      <c r="CD788" s="247"/>
      <c r="CE788" s="247"/>
      <c r="CF788" s="247"/>
      <c r="CG788" s="247"/>
      <c r="CH788" s="247"/>
      <c r="CI788" s="247"/>
      <c r="CJ788" s="247"/>
      <c r="CK788" s="247"/>
      <c r="CL788" s="247"/>
      <c r="CM788" s="247"/>
      <c r="CN788" s="247"/>
      <c r="CO788" s="247"/>
      <c r="CP788" s="247"/>
      <c r="CQ788" s="247"/>
      <c r="CR788" s="247"/>
      <c r="CS788" s="247"/>
      <c r="CT788" s="247"/>
      <c r="CU788" s="247"/>
      <c r="CV788" s="247"/>
      <c r="CW788" s="247"/>
      <c r="CX788" s="247"/>
      <c r="CY788" s="247"/>
      <c r="CZ788" s="247"/>
      <c r="DA788" s="247"/>
      <c r="DB788" s="247"/>
      <c r="DC788" s="247"/>
      <c r="DD788" s="247"/>
      <c r="DE788" s="247"/>
      <c r="DF788" s="247"/>
      <c r="DG788" s="247"/>
      <c r="DH788" s="247"/>
      <c r="DI788" s="247"/>
      <c r="DJ788" s="247"/>
      <c r="DK788" s="247"/>
      <c r="DL788" s="247"/>
      <c r="DM788" s="247"/>
      <c r="DN788" s="247"/>
      <c r="DO788" s="247"/>
      <c r="DP788" s="247"/>
      <c r="DQ788" s="247"/>
      <c r="DR788" s="247"/>
      <c r="DS788" s="247"/>
      <c r="DT788" s="247"/>
      <c r="DU788" s="247"/>
      <c r="DV788" s="247"/>
      <c r="DW788" s="247"/>
      <c r="DX788" s="247"/>
      <c r="DY788" s="247"/>
      <c r="DZ788" s="247"/>
      <c r="EA788" s="247"/>
      <c r="EB788" s="247"/>
      <c r="EC788" s="247"/>
      <c r="ED788" s="247"/>
      <c r="EE788" s="140"/>
      <c r="EF788" s="22"/>
      <c r="EG788" s="134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31"/>
    </row>
    <row r="789" spans="1:148">
      <c r="B789" s="24"/>
      <c r="C789" s="53" t="str">
        <f>'Avoided Cost Case'!C789</f>
        <v>Solar subject to Incremental Integration - $</v>
      </c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40"/>
      <c r="EF789" s="22"/>
      <c r="EG789" s="134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31"/>
    </row>
    <row r="790" spans="1:148" ht="13.5" thickBot="1"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  <c r="Z790" s="140"/>
      <c r="AA790" s="140"/>
      <c r="AB790" s="140"/>
      <c r="AC790" s="140"/>
      <c r="AD790" s="140"/>
      <c r="AE790" s="140"/>
      <c r="AF790" s="140"/>
      <c r="AG790" s="140"/>
      <c r="AH790" s="140"/>
      <c r="AI790" s="140"/>
      <c r="AJ790" s="140"/>
      <c r="AK790" s="140"/>
      <c r="AL790" s="140"/>
      <c r="AM790" s="140"/>
      <c r="AN790" s="140"/>
      <c r="AO790" s="140"/>
      <c r="AP790" s="140"/>
      <c r="AQ790" s="140"/>
      <c r="AR790" s="140"/>
      <c r="AS790" s="140"/>
      <c r="AT790" s="140"/>
      <c r="AU790" s="140"/>
      <c r="AV790" s="140"/>
      <c r="AW790" s="140"/>
      <c r="AX790" s="140"/>
      <c r="AY790" s="140"/>
      <c r="AZ790" s="140"/>
      <c r="BA790" s="140"/>
      <c r="BB790" s="140"/>
      <c r="BC790" s="140"/>
      <c r="BD790" s="140"/>
      <c r="BE790" s="140"/>
      <c r="BF790" s="140"/>
      <c r="BG790" s="140"/>
      <c r="BH790" s="140"/>
      <c r="BI790" s="140"/>
      <c r="BJ790" s="140"/>
      <c r="BK790" s="140"/>
      <c r="BL790" s="140"/>
      <c r="BM790" s="140"/>
      <c r="BN790" s="140"/>
      <c r="BO790" s="140"/>
      <c r="BP790" s="140"/>
      <c r="BQ790" s="140"/>
      <c r="BR790" s="140"/>
      <c r="BS790" s="140"/>
      <c r="BT790" s="140"/>
      <c r="BU790" s="140"/>
      <c r="BV790" s="140"/>
      <c r="BW790" s="140"/>
      <c r="BX790" s="140"/>
      <c r="BY790" s="140"/>
      <c r="BZ790" s="140"/>
      <c r="CA790" s="140"/>
      <c r="CB790" s="140"/>
      <c r="CC790" s="140"/>
      <c r="CD790" s="140"/>
      <c r="CE790" s="140"/>
      <c r="CF790" s="140"/>
      <c r="CG790" s="140"/>
      <c r="CH790" s="140"/>
      <c r="CI790" s="140"/>
      <c r="CJ790" s="140"/>
      <c r="CK790" s="140"/>
      <c r="CL790" s="140"/>
      <c r="CM790" s="140"/>
      <c r="CN790" s="140"/>
      <c r="CO790" s="140"/>
      <c r="CP790" s="140"/>
      <c r="CQ790" s="140"/>
      <c r="CR790" s="140"/>
      <c r="CS790" s="140"/>
      <c r="CT790" s="140"/>
      <c r="CU790" s="140"/>
      <c r="CV790" s="140"/>
      <c r="CW790" s="140"/>
      <c r="CX790" s="140"/>
      <c r="CY790" s="140"/>
      <c r="CZ790" s="140"/>
      <c r="DA790" s="140"/>
      <c r="DB790" s="140"/>
      <c r="DC790" s="140"/>
      <c r="DD790" s="140"/>
      <c r="DE790" s="140"/>
      <c r="DF790" s="140"/>
      <c r="DG790" s="140"/>
      <c r="DH790" s="140"/>
      <c r="DI790" s="140"/>
      <c r="DJ790" s="140"/>
      <c r="DK790" s="140"/>
      <c r="DL790" s="140"/>
      <c r="DM790" s="140"/>
      <c r="DN790" s="140"/>
      <c r="DO790" s="140"/>
      <c r="DP790" s="140"/>
      <c r="DQ790" s="140"/>
      <c r="DR790" s="140"/>
      <c r="DS790" s="140"/>
      <c r="DT790" s="140"/>
      <c r="DU790" s="140"/>
      <c r="DV790" s="140"/>
      <c r="DW790" s="140"/>
      <c r="DX790" s="140"/>
      <c r="DY790" s="140"/>
      <c r="DZ790" s="140"/>
      <c r="EA790" s="140"/>
      <c r="EB790" s="140"/>
      <c r="EC790" s="140"/>
      <c r="ED790" s="140"/>
      <c r="EE790" s="140"/>
      <c r="ER790" s="31"/>
    </row>
    <row r="791" spans="1:148" ht="26.25">
      <c r="A791" s="268"/>
      <c r="B791" s="289" t="s">
        <v>8</v>
      </c>
      <c r="C791" s="270"/>
      <c r="D791" s="269"/>
      <c r="E791" s="271"/>
      <c r="F791" s="271"/>
      <c r="G791" s="271"/>
      <c r="H791" s="271"/>
      <c r="I791" s="271"/>
      <c r="J791" s="271"/>
      <c r="K791" s="271"/>
      <c r="L791" s="271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  <c r="AA791" s="271"/>
      <c r="AB791" s="271"/>
      <c r="AC791" s="271"/>
      <c r="AD791" s="271"/>
      <c r="AE791" s="271"/>
      <c r="AF791" s="271"/>
      <c r="AG791" s="271"/>
      <c r="AH791" s="271"/>
      <c r="AI791" s="271"/>
      <c r="AJ791" s="271"/>
      <c r="AK791" s="271"/>
      <c r="AL791" s="271"/>
      <c r="AM791" s="271"/>
      <c r="AN791" s="271"/>
      <c r="AO791" s="271"/>
      <c r="AP791" s="271"/>
      <c r="AQ791" s="271"/>
      <c r="AR791" s="271"/>
      <c r="AS791" s="271"/>
      <c r="AT791" s="271"/>
      <c r="AU791" s="271"/>
      <c r="AV791" s="271"/>
      <c r="AW791" s="271"/>
      <c r="AX791" s="271"/>
      <c r="AY791" s="271"/>
      <c r="AZ791" s="271"/>
      <c r="BA791" s="271"/>
      <c r="BB791" s="271"/>
      <c r="BC791" s="271"/>
      <c r="BD791" s="271"/>
      <c r="BE791" s="271"/>
      <c r="BF791" s="271"/>
      <c r="BG791" s="271"/>
      <c r="BH791" s="271"/>
      <c r="BI791" s="271"/>
      <c r="BJ791" s="271"/>
      <c r="BK791" s="271"/>
      <c r="BL791" s="271"/>
      <c r="BM791" s="271"/>
      <c r="BN791" s="271"/>
      <c r="BO791" s="271"/>
      <c r="BP791" s="271"/>
      <c r="BQ791" s="271"/>
      <c r="BR791" s="271"/>
      <c r="BS791" s="271"/>
      <c r="BT791" s="271"/>
      <c r="BU791" s="271"/>
      <c r="BV791" s="271"/>
      <c r="BW791" s="271"/>
      <c r="BX791" s="271"/>
      <c r="BY791" s="271"/>
      <c r="BZ791" s="271"/>
      <c r="CA791" s="271"/>
      <c r="CB791" s="271"/>
      <c r="CC791" s="271"/>
      <c r="CD791" s="271"/>
      <c r="CE791" s="271"/>
      <c r="CF791" s="271"/>
      <c r="CG791" s="271"/>
      <c r="CH791" s="271"/>
      <c r="CI791" s="271"/>
      <c r="CJ791" s="271"/>
      <c r="CK791" s="271"/>
      <c r="CL791" s="271"/>
      <c r="CM791" s="271"/>
      <c r="CN791" s="271"/>
      <c r="CO791" s="271"/>
      <c r="CP791" s="271"/>
      <c r="CQ791" s="271"/>
      <c r="CR791" s="271"/>
      <c r="CS791" s="271"/>
      <c r="CT791" s="271"/>
      <c r="CU791" s="271"/>
      <c r="CV791" s="271"/>
      <c r="CW791" s="271"/>
      <c r="CX791" s="271"/>
      <c r="CY791" s="271"/>
      <c r="CZ791" s="271"/>
      <c r="DA791" s="271"/>
      <c r="DB791" s="271"/>
      <c r="DC791" s="271"/>
      <c r="DD791" s="271"/>
      <c r="DE791" s="271"/>
      <c r="DF791" s="271"/>
      <c r="DG791" s="271"/>
      <c r="DH791" s="271"/>
      <c r="DI791" s="271"/>
      <c r="DJ791" s="271"/>
      <c r="DK791" s="271"/>
      <c r="DL791" s="271"/>
      <c r="DM791" s="271"/>
      <c r="DN791" s="271"/>
      <c r="DO791" s="271"/>
      <c r="DP791" s="271"/>
      <c r="DQ791" s="271"/>
      <c r="DR791" s="271"/>
      <c r="DS791" s="271"/>
      <c r="DT791" s="271"/>
      <c r="DU791" s="271"/>
      <c r="DV791" s="271"/>
      <c r="DW791" s="271"/>
      <c r="DX791" s="271"/>
      <c r="DY791" s="271"/>
      <c r="DZ791" s="271"/>
      <c r="EA791" s="271"/>
      <c r="EB791" s="271"/>
      <c r="EC791" s="271"/>
      <c r="ED791" s="271"/>
      <c r="EE791" s="272"/>
      <c r="ER791" s="31"/>
    </row>
    <row r="792" spans="1:148">
      <c r="A792" s="273"/>
      <c r="B792" s="24"/>
      <c r="C792" s="53" t="s">
        <v>9</v>
      </c>
      <c r="D792" s="24"/>
      <c r="E792" s="145">
        <v>2913.965710813</v>
      </c>
      <c r="F792" s="145">
        <v>0</v>
      </c>
      <c r="G792" s="145">
        <v>0</v>
      </c>
      <c r="H792" s="145">
        <v>91.583590000000001</v>
      </c>
      <c r="I792" s="145">
        <v>578.04013039999995</v>
      </c>
      <c r="J792" s="145">
        <v>180.228328</v>
      </c>
      <c r="K792" s="145">
        <v>1262.1706342</v>
      </c>
      <c r="L792" s="145">
        <v>0</v>
      </c>
      <c r="M792" s="145">
        <v>0</v>
      </c>
      <c r="N792" s="145">
        <v>0</v>
      </c>
      <c r="O792" s="145">
        <v>3.0506058</v>
      </c>
      <c r="P792" s="145">
        <v>645.26486741300005</v>
      </c>
      <c r="Q792" s="145">
        <v>153.627555</v>
      </c>
      <c r="R792" s="145">
        <v>66058.82313619701</v>
      </c>
      <c r="S792" s="145">
        <v>0</v>
      </c>
      <c r="T792" s="145">
        <v>226.84214929999999</v>
      </c>
      <c r="U792" s="145">
        <v>7441.2105852599998</v>
      </c>
      <c r="V792" s="145">
        <v>19930.576626630002</v>
      </c>
      <c r="W792" s="145">
        <v>22787.596289939</v>
      </c>
      <c r="X792" s="145">
        <v>12200.062550068</v>
      </c>
      <c r="Y792" s="145">
        <v>88.290602000000007</v>
      </c>
      <c r="Z792" s="145">
        <v>0</v>
      </c>
      <c r="AA792" s="145">
        <v>273.796404</v>
      </c>
      <c r="AB792" s="145">
        <v>110.9956062</v>
      </c>
      <c r="AC792" s="145">
        <v>2007.2086237999999</v>
      </c>
      <c r="AD792" s="145">
        <v>992.24369899999999</v>
      </c>
      <c r="AE792" s="145">
        <v>115760.89826769001</v>
      </c>
      <c r="AF792" s="145">
        <v>103.86466128000001</v>
      </c>
      <c r="AG792" s="145">
        <v>543.27467666999996</v>
      </c>
      <c r="AH792" s="145">
        <v>19437.69568674</v>
      </c>
      <c r="AI792" s="145">
        <v>24598.149090800001</v>
      </c>
      <c r="AJ792" s="145">
        <v>36158.190231300003</v>
      </c>
      <c r="AK792" s="145">
        <v>22963.02593</v>
      </c>
      <c r="AL792" s="145">
        <v>694.7780927</v>
      </c>
      <c r="AM792" s="145">
        <v>0</v>
      </c>
      <c r="AN792" s="145">
        <v>37.0077365</v>
      </c>
      <c r="AO792" s="145">
        <v>1517.1975935999999</v>
      </c>
      <c r="AP792" s="145">
        <v>7370.1821068999998</v>
      </c>
      <c r="AQ792" s="145">
        <v>2337.5324611999999</v>
      </c>
      <c r="AR792" s="145">
        <v>77866.408336990018</v>
      </c>
      <c r="AS792" s="145">
        <v>80.720978400000007</v>
      </c>
      <c r="AT792" s="145">
        <v>384.13270670000003</v>
      </c>
      <c r="AU792" s="145">
        <v>12402.960575200001</v>
      </c>
      <c r="AV792" s="145">
        <v>15160.2418753</v>
      </c>
      <c r="AW792" s="145">
        <v>15096.30440549</v>
      </c>
      <c r="AX792" s="145">
        <v>22895.271930499999</v>
      </c>
      <c r="AY792" s="145">
        <v>273.68373960000002</v>
      </c>
      <c r="AZ792" s="145">
        <v>8.3506160000000005</v>
      </c>
      <c r="BA792" s="145">
        <v>0</v>
      </c>
      <c r="BB792" s="145">
        <v>1227.1051520399999</v>
      </c>
      <c r="BC792" s="145">
        <v>8176.6074579599999</v>
      </c>
      <c r="BD792" s="145">
        <v>2161.0288998000001</v>
      </c>
      <c r="BE792" s="145">
        <v>55268.01232555</v>
      </c>
      <c r="BF792" s="145">
        <v>0</v>
      </c>
      <c r="BG792" s="145">
        <v>304.50059499999998</v>
      </c>
      <c r="BH792" s="145">
        <v>9362.8861987</v>
      </c>
      <c r="BI792" s="145">
        <v>11502.047848640001</v>
      </c>
      <c r="BJ792" s="145">
        <v>10314.542474600001</v>
      </c>
      <c r="BK792" s="145">
        <v>15621.965359240001</v>
      </c>
      <c r="BL792" s="145">
        <v>592.64184874</v>
      </c>
      <c r="BM792" s="145">
        <v>0</v>
      </c>
      <c r="BN792" s="145">
        <v>6.3738098000000001</v>
      </c>
      <c r="BO792" s="145">
        <v>1404.4543444999999</v>
      </c>
      <c r="BP792" s="145">
        <v>4542.1784186300001</v>
      </c>
      <c r="BQ792" s="145">
        <v>1616.4214277000001</v>
      </c>
      <c r="BR792" s="145"/>
      <c r="BS792" s="145"/>
      <c r="BT792" s="145"/>
      <c r="BU792" s="145"/>
      <c r="BV792" s="145"/>
      <c r="BW792" s="145"/>
      <c r="BX792" s="145"/>
      <c r="BY792" s="145"/>
      <c r="BZ792" s="145"/>
      <c r="CA792" s="145"/>
      <c r="CB792" s="145"/>
      <c r="CC792" s="145"/>
      <c r="CD792" s="145"/>
      <c r="CE792" s="145"/>
      <c r="CF792" s="145"/>
      <c r="CG792" s="145"/>
      <c r="CH792" s="145"/>
      <c r="CI792" s="145"/>
      <c r="CJ792" s="145"/>
      <c r="CK792" s="145"/>
      <c r="CL792" s="145"/>
      <c r="CM792" s="145"/>
      <c r="CN792" s="145"/>
      <c r="CO792" s="145"/>
      <c r="CP792" s="145"/>
      <c r="CQ792" s="145"/>
      <c r="CR792" s="145"/>
      <c r="CS792" s="145"/>
      <c r="CT792" s="145"/>
      <c r="CU792" s="145"/>
      <c r="CV792" s="145"/>
      <c r="CW792" s="145"/>
      <c r="CX792" s="145"/>
      <c r="CY792" s="145"/>
      <c r="CZ792" s="145"/>
      <c r="DA792" s="145"/>
      <c r="DB792" s="145"/>
      <c r="DC792" s="145"/>
      <c r="DD792" s="145"/>
      <c r="DE792" s="145"/>
      <c r="DF792" s="145"/>
      <c r="DG792" s="145"/>
      <c r="DH792" s="145"/>
      <c r="DI792" s="145"/>
      <c r="DJ792" s="145"/>
      <c r="DK792" s="145"/>
      <c r="DL792" s="145"/>
      <c r="DM792" s="145"/>
      <c r="DN792" s="145"/>
      <c r="DO792" s="145"/>
      <c r="DP792" s="145"/>
      <c r="DQ792" s="145"/>
      <c r="DR792" s="145"/>
      <c r="DS792" s="145"/>
      <c r="DT792" s="145"/>
      <c r="DU792" s="145"/>
      <c r="DV792" s="145"/>
      <c r="DW792" s="145"/>
      <c r="DX792" s="145"/>
      <c r="DY792" s="145"/>
      <c r="DZ792" s="145"/>
      <c r="EA792" s="145"/>
      <c r="EB792" s="145"/>
      <c r="EC792" s="145"/>
      <c r="ED792" s="145"/>
      <c r="EE792" s="286"/>
      <c r="ER792" s="31"/>
    </row>
    <row r="793" spans="1:148">
      <c r="A793" s="273"/>
      <c r="B793" s="24"/>
      <c r="C793" s="53" t="s">
        <v>10</v>
      </c>
      <c r="D793" s="24"/>
      <c r="E793" s="145">
        <v>4.1341200427001592</v>
      </c>
      <c r="F793" s="145">
        <v>8.6008678003265153</v>
      </c>
      <c r="G793" s="145">
        <v>6.8196077130804085</v>
      </c>
      <c r="H793" s="145">
        <v>6.3122411306668056</v>
      </c>
      <c r="I793" s="145">
        <v>2.4423087543207558</v>
      </c>
      <c r="J793" s="145">
        <v>3.6068765420839703</v>
      </c>
      <c r="K793" s="145">
        <v>0</v>
      </c>
      <c r="L793" s="145">
        <v>3.1280436087221588</v>
      </c>
      <c r="M793" s="145">
        <v>3.4942434771082524</v>
      </c>
      <c r="N793" s="145">
        <v>2.1071699171727118</v>
      </c>
      <c r="O793" s="145">
        <v>4.7575710308666963</v>
      </c>
      <c r="P793" s="145">
        <v>11.230760198188275</v>
      </c>
      <c r="Q793" s="145">
        <v>13.965229621744871</v>
      </c>
      <c r="R793" s="145">
        <v>3.5754179231175027</v>
      </c>
      <c r="S793" s="145">
        <v>10.547981536481014</v>
      </c>
      <c r="T793" s="145">
        <v>8.0194015933869593</v>
      </c>
      <c r="U793" s="145">
        <v>6.5873237442135846</v>
      </c>
      <c r="V793" s="145">
        <v>3.0913937053079614</v>
      </c>
      <c r="W793" s="145">
        <v>3.3054382701313152</v>
      </c>
      <c r="X793" s="145">
        <v>0</v>
      </c>
      <c r="Y793" s="145">
        <v>14.351527851891014</v>
      </c>
      <c r="Z793" s="145">
        <v>21.281957077734408</v>
      </c>
      <c r="AA793" s="145">
        <v>14.195301721575042</v>
      </c>
      <c r="AB793" s="145">
        <v>10.387976168181172</v>
      </c>
      <c r="AC793" s="145">
        <v>13.012452971051058</v>
      </c>
      <c r="AD793" s="145">
        <v>16.114379613620869</v>
      </c>
      <c r="AE793" s="145">
        <v>5.4980301835424683</v>
      </c>
      <c r="AF793" s="145">
        <v>13.038849241045284</v>
      </c>
      <c r="AG793" s="145">
        <v>10.33712625447081</v>
      </c>
      <c r="AH793" s="145">
        <v>8.6446630961773891</v>
      </c>
      <c r="AI793" s="145">
        <v>3.7388645052021268</v>
      </c>
      <c r="AJ793" s="145">
        <v>4.8989830622047954</v>
      </c>
      <c r="AK793" s="145">
        <v>1.5930963360284274</v>
      </c>
      <c r="AL793" s="145">
        <v>16.576388005561604</v>
      </c>
      <c r="AM793" s="145">
        <v>21.752941417445292</v>
      </c>
      <c r="AN793" s="145">
        <v>7.8798795416105065</v>
      </c>
      <c r="AO793" s="145">
        <v>8.9832843488689242</v>
      </c>
      <c r="AP793" s="145">
        <v>12.609643437280607</v>
      </c>
      <c r="AQ793" s="145">
        <v>15.996044599496415</v>
      </c>
      <c r="AR793" s="145">
        <v>6.9239066353244638</v>
      </c>
      <c r="AS793" s="145">
        <v>14.080967870923963</v>
      </c>
      <c r="AT793" s="145">
        <v>12.210358397879357</v>
      </c>
      <c r="AU793" s="145">
        <v>8.9062753462797346</v>
      </c>
      <c r="AV793" s="145">
        <v>6.4685945724516927</v>
      </c>
      <c r="AW793" s="145">
        <v>6.6311352141520707</v>
      </c>
      <c r="AX793" s="145">
        <v>2.6134081969546621</v>
      </c>
      <c r="AY793" s="145">
        <v>23.411822752851489</v>
      </c>
      <c r="AZ793" s="145">
        <v>22.835252946629449</v>
      </c>
      <c r="BA793" s="145">
        <v>10.462333500649674</v>
      </c>
      <c r="BB793" s="145">
        <v>10.126256142793771</v>
      </c>
      <c r="BC793" s="145">
        <v>13.331030928102589</v>
      </c>
      <c r="BD793" s="145">
        <v>17.036345429803845</v>
      </c>
      <c r="BE793" s="145">
        <v>10.499775675905001</v>
      </c>
      <c r="BF793" s="145">
        <v>16.547699858692027</v>
      </c>
      <c r="BG793" s="145">
        <v>14.556844809274658</v>
      </c>
      <c r="BH793" s="145">
        <v>11.971235761400337</v>
      </c>
      <c r="BI793" s="145">
        <v>9.4480156791728156</v>
      </c>
      <c r="BJ793" s="145">
        <v>9.4881088781652494</v>
      </c>
      <c r="BK793" s="145">
        <v>7.5373417766049009</v>
      </c>
      <c r="BL793" s="145">
        <v>26.750112818609697</v>
      </c>
      <c r="BM793" s="145">
        <v>28.591087009827579</v>
      </c>
      <c r="BN793" s="145">
        <v>13.583281500837487</v>
      </c>
      <c r="BO793" s="145">
        <v>13.138790480578177</v>
      </c>
      <c r="BP793" s="145">
        <v>16.01609873878472</v>
      </c>
      <c r="BQ793" s="145">
        <v>20.01835620280616</v>
      </c>
      <c r="BR793" s="145"/>
      <c r="BS793" s="145"/>
      <c r="BT793" s="145"/>
      <c r="BU793" s="145"/>
      <c r="BV793" s="145"/>
      <c r="BW793" s="145"/>
      <c r="BX793" s="145"/>
      <c r="BY793" s="145"/>
      <c r="BZ793" s="145"/>
      <c r="CA793" s="145"/>
      <c r="CB793" s="145"/>
      <c r="CC793" s="145"/>
      <c r="CD793" s="145"/>
      <c r="CE793" s="145"/>
      <c r="CF793" s="145"/>
      <c r="CG793" s="145"/>
      <c r="CH793" s="145"/>
      <c r="CI793" s="145"/>
      <c r="CJ793" s="145"/>
      <c r="CK793" s="145"/>
      <c r="CL793" s="145"/>
      <c r="CM793" s="145"/>
      <c r="CN793" s="145"/>
      <c r="CO793" s="145"/>
      <c r="CP793" s="145"/>
      <c r="CQ793" s="145"/>
      <c r="CR793" s="145"/>
      <c r="CS793" s="145"/>
      <c r="CT793" s="145"/>
      <c r="CU793" s="145"/>
      <c r="CV793" s="145"/>
      <c r="CW793" s="145"/>
      <c r="CX793" s="145"/>
      <c r="CY793" s="145"/>
      <c r="CZ793" s="145"/>
      <c r="DA793" s="145"/>
      <c r="DB793" s="145"/>
      <c r="DC793" s="145"/>
      <c r="DD793" s="145"/>
      <c r="DE793" s="145"/>
      <c r="DF793" s="145"/>
      <c r="DG793" s="145"/>
      <c r="DH793" s="145"/>
      <c r="DI793" s="145"/>
      <c r="DJ793" s="145"/>
      <c r="DK793" s="145"/>
      <c r="DL793" s="145"/>
      <c r="DM793" s="145"/>
      <c r="DN793" s="145"/>
      <c r="DO793" s="145"/>
      <c r="DP793" s="145"/>
      <c r="DQ793" s="145"/>
      <c r="DR793" s="145"/>
      <c r="DS793" s="145"/>
      <c r="DT793" s="145"/>
      <c r="DU793" s="145"/>
      <c r="DV793" s="145"/>
      <c r="DW793" s="145"/>
      <c r="DX793" s="145"/>
      <c r="DY793" s="145"/>
      <c r="DZ793" s="145"/>
      <c r="EA793" s="145"/>
      <c r="EB793" s="145"/>
      <c r="EC793" s="145"/>
      <c r="ED793" s="145"/>
      <c r="EE793" s="286"/>
      <c r="ER793" s="31"/>
    </row>
    <row r="794" spans="1:148">
      <c r="A794" s="273"/>
      <c r="B794" s="24"/>
      <c r="C794" s="53" t="s">
        <v>11</v>
      </c>
      <c r="D794" s="24"/>
      <c r="E794" s="145">
        <v>12046.68404881304</v>
      </c>
      <c r="F794" s="145">
        <v>0</v>
      </c>
      <c r="G794" s="145">
        <v>0</v>
      </c>
      <c r="H794" s="145">
        <v>578.09770369212515</v>
      </c>
      <c r="I794" s="145">
        <v>1411.752470824631</v>
      </c>
      <c r="J794" s="145">
        <v>650.06132848221569</v>
      </c>
      <c r="K794" s="145">
        <v>0</v>
      </c>
      <c r="L794" s="145">
        <v>0</v>
      </c>
      <c r="M794" s="145">
        <v>0</v>
      </c>
      <c r="N794" s="145">
        <v>0</v>
      </c>
      <c r="O794" s="145">
        <v>14.513473780673923</v>
      </c>
      <c r="P794" s="145">
        <v>7246.8149902311552</v>
      </c>
      <c r="Q794" s="145">
        <v>2145.4440818022395</v>
      </c>
      <c r="R794" s="145">
        <v>236187.90022120796</v>
      </c>
      <c r="S794" s="145">
        <v>0</v>
      </c>
      <c r="T794" s="145">
        <v>1819.1382935437425</v>
      </c>
      <c r="U794" s="145">
        <v>49017.66317397666</v>
      </c>
      <c r="V794" s="145">
        <v>61613.259126721969</v>
      </c>
      <c r="W794" s="145">
        <v>75322.992861066741</v>
      </c>
      <c r="X794" s="145">
        <v>0</v>
      </c>
      <c r="Y794" s="145">
        <v>1267.1050336632245</v>
      </c>
      <c r="Z794" s="145">
        <v>0</v>
      </c>
      <c r="AA794" s="145">
        <v>3886.6225650622555</v>
      </c>
      <c r="AB794" s="145">
        <v>1153.0197119784223</v>
      </c>
      <c r="AC794" s="145">
        <v>26118.707820285614</v>
      </c>
      <c r="AD794" s="145">
        <v>15989.391634909362</v>
      </c>
      <c r="AE794" s="145">
        <v>636456.91274974868</v>
      </c>
      <c r="AF794" s="145">
        <v>1354.2756599021536</v>
      </c>
      <c r="AG794" s="145">
        <v>5615.8989235945974</v>
      </c>
      <c r="AH794" s="145">
        <v>168032.33057788768</v>
      </c>
      <c r="AI794" s="145">
        <v>91969.146529262085</v>
      </c>
      <c r="AJ794" s="145">
        <v>177138.3615031176</v>
      </c>
      <c r="AK794" s="145">
        <v>36582.312473208767</v>
      </c>
      <c r="AL794" s="145">
        <v>11516.911242359249</v>
      </c>
      <c r="AM794" s="145">
        <v>0</v>
      </c>
      <c r="AN794" s="145">
        <v>291.6165057276624</v>
      </c>
      <c r="AO794" s="145">
        <v>13629.417396728473</v>
      </c>
      <c r="AP794" s="145">
        <v>92935.368435834534</v>
      </c>
      <c r="AQ794" s="145">
        <v>37391.27350212582</v>
      </c>
      <c r="AR794" s="145">
        <v>539139.74135336932</v>
      </c>
      <c r="AS794" s="145">
        <v>1136.6295033599474</v>
      </c>
      <c r="AT794" s="145">
        <v>4690.3980211544731</v>
      </c>
      <c r="AU794" s="145">
        <v>110464.18199178328</v>
      </c>
      <c r="AV794" s="145">
        <v>98065.458311620445</v>
      </c>
      <c r="AW794" s="145">
        <v>100105.63574680377</v>
      </c>
      <c r="AX794" s="145">
        <v>59834.691334674688</v>
      </c>
      <c r="AY794" s="145">
        <v>6407.4352018527625</v>
      </c>
      <c r="AZ794" s="145">
        <v>190.68842862017104</v>
      </c>
      <c r="BA794" s="145">
        <v>0</v>
      </c>
      <c r="BB794" s="145">
        <v>12425.981083698933</v>
      </c>
      <c r="BC794" s="145">
        <v>109002.60690901904</v>
      </c>
      <c r="BD794" s="145">
        <v>36816.034820781766</v>
      </c>
      <c r="BE794" s="145">
        <v>580301.73147142772</v>
      </c>
      <c r="BF794" s="145">
        <v>0</v>
      </c>
      <c r="BG794" s="145">
        <v>4432.5679057467942</v>
      </c>
      <c r="BH794" s="145">
        <v>112085.3180917991</v>
      </c>
      <c r="BI794" s="145">
        <v>108671.52841654667</v>
      </c>
      <c r="BJ794" s="145">
        <v>97865.502027464827</v>
      </c>
      <c r="BK794" s="145">
        <v>117748.09213487424</v>
      </c>
      <c r="BL794" s="145">
        <v>15853.236314824424</v>
      </c>
      <c r="BM794" s="145">
        <v>0</v>
      </c>
      <c r="BN794" s="145">
        <v>86.577252746196677</v>
      </c>
      <c r="BO794" s="145">
        <v>18452.831371923261</v>
      </c>
      <c r="BP794" s="145">
        <v>72747.978041955124</v>
      </c>
      <c r="BQ794" s="145">
        <v>32358.099913547085</v>
      </c>
      <c r="BR794" s="145"/>
      <c r="BS794" s="145"/>
      <c r="BT794" s="145"/>
      <c r="BU794" s="145"/>
      <c r="BV794" s="145"/>
      <c r="BW794" s="145"/>
      <c r="BX794" s="145"/>
      <c r="BY794" s="145"/>
      <c r="BZ794" s="145"/>
      <c r="CA794" s="145"/>
      <c r="CB794" s="145"/>
      <c r="CC794" s="145"/>
      <c r="CD794" s="145"/>
      <c r="CE794" s="145"/>
      <c r="CF794" s="145"/>
      <c r="CG794" s="145"/>
      <c r="CH794" s="145"/>
      <c r="CI794" s="145"/>
      <c r="CJ794" s="145"/>
      <c r="CK794" s="145"/>
      <c r="CL794" s="145"/>
      <c r="CM794" s="145"/>
      <c r="CN794" s="145"/>
      <c r="CO794" s="145"/>
      <c r="CP794" s="145"/>
      <c r="CQ794" s="145"/>
      <c r="CR794" s="145"/>
      <c r="CS794" s="145"/>
      <c r="CT794" s="145"/>
      <c r="CU794" s="145"/>
      <c r="CV794" s="145"/>
      <c r="CW794" s="145"/>
      <c r="CX794" s="145"/>
      <c r="CY794" s="145"/>
      <c r="CZ794" s="145"/>
      <c r="DA794" s="145"/>
      <c r="DB794" s="145"/>
      <c r="DC794" s="145"/>
      <c r="DD794" s="145"/>
      <c r="DE794" s="145"/>
      <c r="DF794" s="145"/>
      <c r="DG794" s="145"/>
      <c r="DH794" s="145"/>
      <c r="DI794" s="145"/>
      <c r="DJ794" s="145"/>
      <c r="DK794" s="145"/>
      <c r="DL794" s="145"/>
      <c r="DM794" s="145"/>
      <c r="DN794" s="145"/>
      <c r="DO794" s="145"/>
      <c r="DP794" s="145"/>
      <c r="DQ794" s="145"/>
      <c r="DR794" s="145"/>
      <c r="DS794" s="145"/>
      <c r="DT794" s="145"/>
      <c r="DU794" s="145"/>
      <c r="DV794" s="145"/>
      <c r="DW794" s="145"/>
      <c r="DX794" s="145"/>
      <c r="DY794" s="145"/>
      <c r="DZ794" s="145"/>
      <c r="EA794" s="145"/>
      <c r="EB794" s="145"/>
      <c r="EC794" s="145"/>
      <c r="ED794" s="145"/>
      <c r="EE794" s="286"/>
      <c r="ER794" s="31"/>
    </row>
    <row r="795" spans="1:148">
      <c r="A795" s="273"/>
      <c r="B795" s="24"/>
      <c r="C795" s="53"/>
      <c r="D795" s="24"/>
      <c r="E795" s="287"/>
      <c r="F795" s="287"/>
      <c r="G795" s="287"/>
      <c r="H795" s="287"/>
      <c r="I795" s="287"/>
      <c r="J795" s="287"/>
      <c r="K795" s="287"/>
      <c r="L795" s="287"/>
      <c r="M795" s="287"/>
      <c r="N795" s="287"/>
      <c r="O795" s="287"/>
      <c r="P795" s="287"/>
      <c r="Q795" s="287"/>
      <c r="R795" s="287"/>
      <c r="S795" s="287"/>
      <c r="T795" s="287"/>
      <c r="U795" s="287"/>
      <c r="V795" s="287"/>
      <c r="W795" s="287"/>
      <c r="X795" s="287"/>
      <c r="Y795" s="287"/>
      <c r="Z795" s="287"/>
      <c r="AA795" s="287"/>
      <c r="AB795" s="287"/>
      <c r="AC795" s="287"/>
      <c r="AD795" s="287"/>
      <c r="AE795" s="287"/>
      <c r="AF795" s="287"/>
      <c r="AG795" s="287"/>
      <c r="AH795" s="287"/>
      <c r="AI795" s="287"/>
      <c r="AJ795" s="287"/>
      <c r="AK795" s="287"/>
      <c r="AL795" s="287"/>
      <c r="AM795" s="287"/>
      <c r="AN795" s="287"/>
      <c r="AO795" s="287"/>
      <c r="AP795" s="287"/>
      <c r="AQ795" s="287"/>
      <c r="AR795" s="287"/>
      <c r="AS795" s="287"/>
      <c r="AT795" s="287"/>
      <c r="AU795" s="287"/>
      <c r="AV795" s="287"/>
      <c r="AW795" s="287"/>
      <c r="AX795" s="287"/>
      <c r="AY795" s="287"/>
      <c r="AZ795" s="287"/>
      <c r="BA795" s="287"/>
      <c r="BB795" s="287"/>
      <c r="BC795" s="287"/>
      <c r="BD795" s="287"/>
      <c r="BE795" s="287"/>
      <c r="BF795" s="287"/>
      <c r="BG795" s="287"/>
      <c r="BH795" s="287"/>
      <c r="BI795" s="287"/>
      <c r="BJ795" s="287"/>
      <c r="BK795" s="287"/>
      <c r="BL795" s="287"/>
      <c r="BM795" s="287"/>
      <c r="BN795" s="287"/>
      <c r="BO795" s="287"/>
      <c r="BP795" s="287"/>
      <c r="BQ795" s="287"/>
      <c r="BR795" s="287"/>
      <c r="BS795" s="287"/>
      <c r="BT795" s="287"/>
      <c r="BU795" s="287"/>
      <c r="BV795" s="287"/>
      <c r="BW795" s="287"/>
      <c r="BX795" s="287"/>
      <c r="BY795" s="287"/>
      <c r="BZ795" s="287"/>
      <c r="CA795" s="287"/>
      <c r="CB795" s="287"/>
      <c r="CC795" s="287"/>
      <c r="CD795" s="287"/>
      <c r="CE795" s="287"/>
      <c r="CF795" s="287"/>
      <c r="CG795" s="287"/>
      <c r="CH795" s="287"/>
      <c r="CI795" s="287"/>
      <c r="CJ795" s="287"/>
      <c r="CK795" s="287"/>
      <c r="CL795" s="287"/>
      <c r="CM795" s="287"/>
      <c r="CN795" s="287"/>
      <c r="CO795" s="287"/>
      <c r="CP795" s="287"/>
      <c r="CQ795" s="287"/>
      <c r="CR795" s="287"/>
      <c r="CS795" s="287"/>
      <c r="CT795" s="287"/>
      <c r="CU795" s="287"/>
      <c r="CV795" s="287"/>
      <c r="CW795" s="287"/>
      <c r="CX795" s="287"/>
      <c r="CY795" s="287"/>
      <c r="CZ795" s="287"/>
      <c r="DA795" s="287"/>
      <c r="DB795" s="287"/>
      <c r="DC795" s="287"/>
      <c r="DD795" s="287"/>
      <c r="DE795" s="287"/>
      <c r="DF795" s="287"/>
      <c r="DG795" s="287"/>
      <c r="DH795" s="287"/>
      <c r="DI795" s="287"/>
      <c r="DJ795" s="287"/>
      <c r="DK795" s="287"/>
      <c r="DL795" s="287"/>
      <c r="DM795" s="287"/>
      <c r="DN795" s="287"/>
      <c r="DO795" s="287"/>
      <c r="DP795" s="287"/>
      <c r="DQ795" s="287"/>
      <c r="DR795" s="287"/>
      <c r="DS795" s="287"/>
      <c r="DT795" s="287"/>
      <c r="DU795" s="287"/>
      <c r="DV795" s="287"/>
      <c r="DW795" s="287"/>
      <c r="DX795" s="287"/>
      <c r="DY795" s="287"/>
      <c r="DZ795" s="287"/>
      <c r="EA795" s="287"/>
      <c r="EB795" s="287"/>
      <c r="EC795" s="287"/>
      <c r="ED795" s="287"/>
      <c r="EE795" s="277"/>
      <c r="ER795" s="31"/>
    </row>
    <row r="796" spans="1:148">
      <c r="A796" s="273"/>
      <c r="B796" s="24"/>
      <c r="C796" s="53" t="s">
        <v>12</v>
      </c>
      <c r="D796" s="24"/>
      <c r="E796" s="145">
        <v>25191.388740460003</v>
      </c>
      <c r="F796" s="145">
        <v>178.9416052</v>
      </c>
      <c r="G796" s="145">
        <v>1030.3683260600001</v>
      </c>
      <c r="H796" s="145">
        <v>11238.8084273</v>
      </c>
      <c r="I796" s="145">
        <v>7381.2784315999997</v>
      </c>
      <c r="J796" s="145">
        <v>2573.6584628000001</v>
      </c>
      <c r="K796" s="145">
        <v>132.68352659999999</v>
      </c>
      <c r="L796" s="145">
        <v>0</v>
      </c>
      <c r="M796" s="145">
        <v>0</v>
      </c>
      <c r="N796" s="145">
        <v>0</v>
      </c>
      <c r="O796" s="145">
        <v>0</v>
      </c>
      <c r="P796" s="145">
        <v>1722.7156703000001</v>
      </c>
      <c r="Q796" s="145">
        <v>932.93429060000005</v>
      </c>
      <c r="R796" s="145">
        <v>29707.048246619994</v>
      </c>
      <c r="S796" s="145">
        <v>0</v>
      </c>
      <c r="T796" s="145">
        <v>7311.3700864000002</v>
      </c>
      <c r="U796" s="145">
        <v>11630.64350156</v>
      </c>
      <c r="V796" s="145">
        <v>5276.3564605900001</v>
      </c>
      <c r="W796" s="145">
        <v>3212.7581383800002</v>
      </c>
      <c r="X796" s="145">
        <v>82.720391000000006</v>
      </c>
      <c r="Y796" s="145">
        <v>0.60038376000000004</v>
      </c>
      <c r="Z796" s="145">
        <v>0</v>
      </c>
      <c r="AA796" s="145">
        <v>0</v>
      </c>
      <c r="AB796" s="145">
        <v>0</v>
      </c>
      <c r="AC796" s="145">
        <v>1583.9366895000001</v>
      </c>
      <c r="AD796" s="145">
        <v>608.66259543000001</v>
      </c>
      <c r="AE796" s="145">
        <v>34437.53990037</v>
      </c>
      <c r="AF796" s="145">
        <v>6073.3813886899998</v>
      </c>
      <c r="AG796" s="145">
        <v>6649.3736796000003</v>
      </c>
      <c r="AH796" s="145">
        <v>8794.0125129000007</v>
      </c>
      <c r="AI796" s="145">
        <v>2925.21292696</v>
      </c>
      <c r="AJ796" s="145">
        <v>3438.5833112800001</v>
      </c>
      <c r="AK796" s="145">
        <v>199.09426569999999</v>
      </c>
      <c r="AL796" s="145">
        <v>0</v>
      </c>
      <c r="AM796" s="145">
        <v>0</v>
      </c>
      <c r="AN796" s="145">
        <v>50.140189999999997</v>
      </c>
      <c r="AO796" s="145">
        <v>0</v>
      </c>
      <c r="AP796" s="145">
        <v>2293.8019509000001</v>
      </c>
      <c r="AQ796" s="145">
        <v>4013.9396743399998</v>
      </c>
      <c r="AR796" s="145">
        <v>32470.383328400007</v>
      </c>
      <c r="AS796" s="145">
        <v>20.0423054</v>
      </c>
      <c r="AT796" s="145">
        <v>10317.9596268</v>
      </c>
      <c r="AU796" s="145">
        <v>12712.504362760001</v>
      </c>
      <c r="AV796" s="145">
        <v>2845.3067028</v>
      </c>
      <c r="AW796" s="145">
        <v>3099.9442027999999</v>
      </c>
      <c r="AX796" s="145">
        <v>349.02534070000002</v>
      </c>
      <c r="AY796" s="145">
        <v>0</v>
      </c>
      <c r="AZ796" s="145">
        <v>0</v>
      </c>
      <c r="BA796" s="145">
        <v>0</v>
      </c>
      <c r="BB796" s="145">
        <v>0</v>
      </c>
      <c r="BC796" s="145">
        <v>2277.4097233000002</v>
      </c>
      <c r="BD796" s="145">
        <v>848.19106383999997</v>
      </c>
      <c r="BE796" s="145">
        <v>9897.0232471800009</v>
      </c>
      <c r="BF796" s="145">
        <v>0</v>
      </c>
      <c r="BG796" s="145">
        <v>368.33257209999999</v>
      </c>
      <c r="BH796" s="145">
        <v>370.54528529999999</v>
      </c>
      <c r="BI796" s="145">
        <v>3512.96225435</v>
      </c>
      <c r="BJ796" s="145">
        <v>744.65753691999998</v>
      </c>
      <c r="BK796" s="145">
        <v>189.15256817</v>
      </c>
      <c r="BL796" s="145">
        <v>0</v>
      </c>
      <c r="BM796" s="145">
        <v>0</v>
      </c>
      <c r="BN796" s="145">
        <v>0</v>
      </c>
      <c r="BO796" s="145">
        <v>0</v>
      </c>
      <c r="BP796" s="145">
        <v>3340.9261203000001</v>
      </c>
      <c r="BQ796" s="145">
        <v>1370.4469100399999</v>
      </c>
      <c r="BR796" s="145"/>
      <c r="BS796" s="145"/>
      <c r="BT796" s="145"/>
      <c r="BU796" s="145"/>
      <c r="BV796" s="145"/>
      <c r="BW796" s="145"/>
      <c r="BX796" s="145"/>
      <c r="BY796" s="145"/>
      <c r="BZ796" s="145"/>
      <c r="CA796" s="145"/>
      <c r="CB796" s="145"/>
      <c r="CC796" s="145"/>
      <c r="CD796" s="145"/>
      <c r="CE796" s="145"/>
      <c r="CF796" s="145"/>
      <c r="CG796" s="145"/>
      <c r="CH796" s="145"/>
      <c r="CI796" s="145"/>
      <c r="CJ796" s="145"/>
      <c r="CK796" s="145"/>
      <c r="CL796" s="145"/>
      <c r="CM796" s="145"/>
      <c r="CN796" s="145"/>
      <c r="CO796" s="145"/>
      <c r="CP796" s="145"/>
      <c r="CQ796" s="145"/>
      <c r="CR796" s="145"/>
      <c r="CS796" s="145"/>
      <c r="CT796" s="145"/>
      <c r="CU796" s="145"/>
      <c r="CV796" s="145"/>
      <c r="CW796" s="145"/>
      <c r="CX796" s="145"/>
      <c r="CY796" s="145"/>
      <c r="CZ796" s="145"/>
      <c r="DA796" s="145"/>
      <c r="DB796" s="145"/>
      <c r="DC796" s="145"/>
      <c r="DD796" s="145"/>
      <c r="DE796" s="145"/>
      <c r="DF796" s="145"/>
      <c r="DG796" s="145"/>
      <c r="DH796" s="145"/>
      <c r="DI796" s="145"/>
      <c r="DJ796" s="145"/>
      <c r="DK796" s="145"/>
      <c r="DL796" s="145"/>
      <c r="DM796" s="145"/>
      <c r="DN796" s="145"/>
      <c r="DO796" s="145"/>
      <c r="DP796" s="145"/>
      <c r="DQ796" s="145"/>
      <c r="DR796" s="145"/>
      <c r="DS796" s="145"/>
      <c r="DT796" s="145"/>
      <c r="DU796" s="145"/>
      <c r="DV796" s="145"/>
      <c r="DW796" s="145"/>
      <c r="DX796" s="145"/>
      <c r="DY796" s="145"/>
      <c r="DZ796" s="145"/>
      <c r="EA796" s="145"/>
      <c r="EB796" s="145"/>
      <c r="EC796" s="145"/>
      <c r="ED796" s="145"/>
      <c r="EE796" s="286"/>
      <c r="ER796" s="31"/>
    </row>
    <row r="797" spans="1:148">
      <c r="A797" s="273"/>
      <c r="B797" s="24"/>
      <c r="C797" s="53" t="s">
        <v>13</v>
      </c>
      <c r="D797" s="24"/>
      <c r="E797" s="145">
        <v>1.072520741721922</v>
      </c>
      <c r="F797" s="145">
        <v>2.8030820186861831</v>
      </c>
      <c r="G797" s="145">
        <v>2.4576363905093501</v>
      </c>
      <c r="H797" s="145">
        <v>0</v>
      </c>
      <c r="I797" s="145">
        <v>0</v>
      </c>
      <c r="J797" s="145">
        <v>0</v>
      </c>
      <c r="K797" s="145">
        <v>0</v>
      </c>
      <c r="L797" s="145">
        <v>0</v>
      </c>
      <c r="M797" s="145">
        <v>13.283026421037153</v>
      </c>
      <c r="N797" s="145">
        <v>8.2547288257252056</v>
      </c>
      <c r="O797" s="145">
        <v>3.7833259038309563</v>
      </c>
      <c r="P797" s="145">
        <v>7.4378504382878212</v>
      </c>
      <c r="Q797" s="145">
        <v>11.974183880269372</v>
      </c>
      <c r="R797" s="145">
        <v>1.7527494569151212</v>
      </c>
      <c r="S797" s="145">
        <v>8.6019900620814269</v>
      </c>
      <c r="T797" s="145">
        <v>3.7088789840464784</v>
      </c>
      <c r="U797" s="145">
        <v>0</v>
      </c>
      <c r="V797" s="145">
        <v>0</v>
      </c>
      <c r="W797" s="145">
        <v>0</v>
      </c>
      <c r="X797" s="145">
        <v>0</v>
      </c>
      <c r="Y797" s="145">
        <v>0</v>
      </c>
      <c r="Z797" s="145">
        <v>14.117486463198162</v>
      </c>
      <c r="AA797" s="145">
        <v>10.87723438883225</v>
      </c>
      <c r="AB797" s="145">
        <v>6.3507876654974282</v>
      </c>
      <c r="AC797" s="145">
        <v>9.8932268004293071</v>
      </c>
      <c r="AD797" s="145">
        <v>15.249468236958947</v>
      </c>
      <c r="AE797" s="145">
        <v>7.4207094624768954</v>
      </c>
      <c r="AF797" s="145">
        <v>12.741605238958812</v>
      </c>
      <c r="AG797" s="145">
        <v>7.5385223720986012</v>
      </c>
      <c r="AH797" s="145">
        <v>3.524541958162331</v>
      </c>
      <c r="AI797" s="145">
        <v>0</v>
      </c>
      <c r="AJ797" s="145">
        <v>0</v>
      </c>
      <c r="AK797" s="145">
        <v>0</v>
      </c>
      <c r="AL797" s="145">
        <v>0</v>
      </c>
      <c r="AM797" s="145">
        <v>15.508050025795455</v>
      </c>
      <c r="AN797" s="145">
        <v>10.979988414861868</v>
      </c>
      <c r="AO797" s="145">
        <v>8.4990188477874007</v>
      </c>
      <c r="AP797" s="145">
        <v>12.603122627219538</v>
      </c>
      <c r="AQ797" s="145">
        <v>16.837678506563723</v>
      </c>
      <c r="AR797" s="145">
        <v>8.0834197907143501</v>
      </c>
      <c r="AS797" s="145">
        <v>15.903270673437046</v>
      </c>
      <c r="AT797" s="145">
        <v>12.020864802604397</v>
      </c>
      <c r="AU797" s="145">
        <v>6.8879183936922104</v>
      </c>
      <c r="AV797" s="145">
        <v>0</v>
      </c>
      <c r="AW797" s="145">
        <v>0</v>
      </c>
      <c r="AX797" s="145">
        <v>0</v>
      </c>
      <c r="AY797" s="145">
        <v>0</v>
      </c>
      <c r="AZ797" s="145">
        <v>17.151261169525824</v>
      </c>
      <c r="BA797" s="145">
        <v>14.770705615905733</v>
      </c>
      <c r="BB797" s="145">
        <v>10.553267628538702</v>
      </c>
      <c r="BC797" s="145">
        <v>14.863154685688819</v>
      </c>
      <c r="BD797" s="145">
        <v>19.700770699921094</v>
      </c>
      <c r="BE797" s="145">
        <v>11.801682123007582</v>
      </c>
      <c r="BF797" s="145">
        <v>20.324295126018093</v>
      </c>
      <c r="BG797" s="145">
        <v>16.742170791149395</v>
      </c>
      <c r="BH797" s="145">
        <v>11.53681905527673</v>
      </c>
      <c r="BI797" s="145">
        <v>2.5006064430615282</v>
      </c>
      <c r="BJ797" s="145">
        <v>0</v>
      </c>
      <c r="BK797" s="145">
        <v>0</v>
      </c>
      <c r="BL797" s="145">
        <v>4.0529968264142653</v>
      </c>
      <c r="BM797" s="145">
        <v>22.268854496246828</v>
      </c>
      <c r="BN797" s="145">
        <v>19.715974288276485</v>
      </c>
      <c r="BO797" s="145">
        <v>15.120484937332222</v>
      </c>
      <c r="BP797" s="145">
        <v>19.345633642335173</v>
      </c>
      <c r="BQ797" s="145">
        <v>24.038182399235023</v>
      </c>
      <c r="BR797" s="145"/>
      <c r="BS797" s="145"/>
      <c r="BT797" s="145"/>
      <c r="BU797" s="145"/>
      <c r="BV797" s="145"/>
      <c r="BW797" s="145"/>
      <c r="BX797" s="145"/>
      <c r="BY797" s="145"/>
      <c r="BZ797" s="145"/>
      <c r="CA797" s="145"/>
      <c r="CB797" s="145"/>
      <c r="CC797" s="145"/>
      <c r="CD797" s="145"/>
      <c r="CE797" s="145"/>
      <c r="CF797" s="145"/>
      <c r="CG797" s="145"/>
      <c r="CH797" s="145"/>
      <c r="CI797" s="145"/>
      <c r="CJ797" s="145"/>
      <c r="CK797" s="145"/>
      <c r="CL797" s="145"/>
      <c r="CM797" s="145"/>
      <c r="CN797" s="145"/>
      <c r="CO797" s="145"/>
      <c r="CP797" s="145"/>
      <c r="CQ797" s="145"/>
      <c r="CR797" s="145"/>
      <c r="CS797" s="145"/>
      <c r="CT797" s="145"/>
      <c r="CU797" s="145"/>
      <c r="CV797" s="145"/>
      <c r="CW797" s="145"/>
      <c r="CX797" s="145"/>
      <c r="CY797" s="145"/>
      <c r="CZ797" s="145"/>
      <c r="DA797" s="145"/>
      <c r="DB797" s="145"/>
      <c r="DC797" s="145"/>
      <c r="DD797" s="145"/>
      <c r="DE797" s="145"/>
      <c r="DF797" s="145"/>
      <c r="DG797" s="145"/>
      <c r="DH797" s="145"/>
      <c r="DI797" s="145"/>
      <c r="DJ797" s="145"/>
      <c r="DK797" s="145"/>
      <c r="DL797" s="145"/>
      <c r="DM797" s="145"/>
      <c r="DN797" s="145"/>
      <c r="DO797" s="145"/>
      <c r="DP797" s="145"/>
      <c r="DQ797" s="145"/>
      <c r="DR797" s="145"/>
      <c r="DS797" s="145"/>
      <c r="DT797" s="145"/>
      <c r="DU797" s="145"/>
      <c r="DV797" s="145"/>
      <c r="DW797" s="145"/>
      <c r="DX797" s="145"/>
      <c r="DY797" s="145"/>
      <c r="DZ797" s="145"/>
      <c r="EA797" s="145"/>
      <c r="EB797" s="145"/>
      <c r="EC797" s="145"/>
      <c r="ED797" s="145"/>
      <c r="EE797" s="286"/>
      <c r="ER797" s="31"/>
    </row>
    <row r="798" spans="1:148">
      <c r="A798" s="273"/>
      <c r="B798" s="24"/>
      <c r="C798" s="53" t="s">
        <v>14</v>
      </c>
      <c r="D798" s="24"/>
      <c r="E798" s="145">
        <v>27018.286936923439</v>
      </c>
      <c r="F798" s="145">
        <v>501.58799593096199</v>
      </c>
      <c r="G798" s="145">
        <v>2532.2706937532598</v>
      </c>
      <c r="H798" s="145">
        <v>0</v>
      </c>
      <c r="I798" s="145">
        <v>0</v>
      </c>
      <c r="J798" s="145">
        <v>0</v>
      </c>
      <c r="K798" s="145">
        <v>0</v>
      </c>
      <c r="L798" s="145">
        <v>0</v>
      </c>
      <c r="M798" s="145">
        <v>0</v>
      </c>
      <c r="N798" s="145">
        <v>0</v>
      </c>
      <c r="O798" s="145">
        <v>0</v>
      </c>
      <c r="P798" s="145">
        <v>12813.301503386154</v>
      </c>
      <c r="Q798" s="145">
        <v>11171.126743853063</v>
      </c>
      <c r="R798" s="145">
        <v>52069.0126808145</v>
      </c>
      <c r="S798" s="145">
        <v>0</v>
      </c>
      <c r="T798" s="145">
        <v>27116.986858035045</v>
      </c>
      <c r="U798" s="145">
        <v>0</v>
      </c>
      <c r="V798" s="145">
        <v>0</v>
      </c>
      <c r="W798" s="145">
        <v>0</v>
      </c>
      <c r="X798" s="145">
        <v>0</v>
      </c>
      <c r="Y798" s="145">
        <v>0</v>
      </c>
      <c r="Z798" s="145">
        <v>0</v>
      </c>
      <c r="AA798" s="145">
        <v>0</v>
      </c>
      <c r="AB798" s="145">
        <v>0</v>
      </c>
      <c r="AC798" s="145">
        <v>15670.244906744674</v>
      </c>
      <c r="AD798" s="145">
        <v>9281.7809160347788</v>
      </c>
      <c r="AE798" s="145">
        <v>255550.97820310132</v>
      </c>
      <c r="AF798" s="145">
        <v>77384.628120327441</v>
      </c>
      <c r="AG798" s="145">
        <v>50126.452244108201</v>
      </c>
      <c r="AH798" s="145">
        <v>30994.866082320608</v>
      </c>
      <c r="AI798" s="145">
        <v>0</v>
      </c>
      <c r="AJ798" s="145">
        <v>0</v>
      </c>
      <c r="AK798" s="145">
        <v>0</v>
      </c>
      <c r="AL798" s="145">
        <v>0</v>
      </c>
      <c r="AM798" s="145">
        <v>0</v>
      </c>
      <c r="AN798" s="145">
        <v>550.5387053189728</v>
      </c>
      <c r="AO798" s="145">
        <v>0</v>
      </c>
      <c r="AP798" s="145">
        <v>28909.06726974811</v>
      </c>
      <c r="AQ798" s="145">
        <v>67585.425781277998</v>
      </c>
      <c r="AR798" s="145">
        <v>262471.73920886993</v>
      </c>
      <c r="AS798" s="145">
        <v>318.73820769588895</v>
      </c>
      <c r="AT798" s="145">
        <v>124030.79771249332</v>
      </c>
      <c r="AU798" s="145">
        <v>87562.692630147081</v>
      </c>
      <c r="AV798" s="145">
        <v>0</v>
      </c>
      <c r="AW798" s="145">
        <v>0</v>
      </c>
      <c r="AX798" s="145">
        <v>0</v>
      </c>
      <c r="AY798" s="145">
        <v>0</v>
      </c>
      <c r="AZ798" s="145">
        <v>0</v>
      </c>
      <c r="BA798" s="145">
        <v>0</v>
      </c>
      <c r="BB798" s="145">
        <v>0</v>
      </c>
      <c r="BC798" s="145">
        <v>33849.493000099676</v>
      </c>
      <c r="BD798" s="145">
        <v>16710.017658433975</v>
      </c>
      <c r="BE798" s="145">
        <v>116801.52232723466</v>
      </c>
      <c r="BF798" s="145">
        <v>0</v>
      </c>
      <c r="BG798" s="145">
        <v>6166.6868300415481</v>
      </c>
      <c r="BH798" s="145">
        <v>4274.9139082919919</v>
      </c>
      <c r="BI798" s="145">
        <v>8784.5360474595618</v>
      </c>
      <c r="BJ798" s="145">
        <v>0</v>
      </c>
      <c r="BK798" s="145">
        <v>0</v>
      </c>
      <c r="BL798" s="145">
        <v>0</v>
      </c>
      <c r="BM798" s="145">
        <v>0</v>
      </c>
      <c r="BN798" s="145">
        <v>0</v>
      </c>
      <c r="BO798" s="145">
        <v>0</v>
      </c>
      <c r="BP798" s="145">
        <v>64632.332749432011</v>
      </c>
      <c r="BQ798" s="145">
        <v>32943.052792009548</v>
      </c>
      <c r="BR798" s="145"/>
      <c r="BS798" s="145"/>
      <c r="BT798" s="145"/>
      <c r="BU798" s="145"/>
      <c r="BV798" s="145"/>
      <c r="BW798" s="145"/>
      <c r="BX798" s="145"/>
      <c r="BY798" s="145"/>
      <c r="BZ798" s="145"/>
      <c r="CA798" s="145"/>
      <c r="CB798" s="145"/>
      <c r="CC798" s="145"/>
      <c r="CD798" s="145"/>
      <c r="CE798" s="145"/>
      <c r="CF798" s="145"/>
      <c r="CG798" s="145"/>
      <c r="CH798" s="145"/>
      <c r="CI798" s="145"/>
      <c r="CJ798" s="145"/>
      <c r="CK798" s="145"/>
      <c r="CL798" s="145"/>
      <c r="CM798" s="145"/>
      <c r="CN798" s="145"/>
      <c r="CO798" s="145"/>
      <c r="CP798" s="145"/>
      <c r="CQ798" s="145"/>
      <c r="CR798" s="145"/>
      <c r="CS798" s="145"/>
      <c r="CT798" s="145"/>
      <c r="CU798" s="145"/>
      <c r="CV798" s="145"/>
      <c r="CW798" s="145"/>
      <c r="CX798" s="145"/>
      <c r="CY798" s="145"/>
      <c r="CZ798" s="145"/>
      <c r="DA798" s="145"/>
      <c r="DB798" s="145"/>
      <c r="DC798" s="145"/>
      <c r="DD798" s="145"/>
      <c r="DE798" s="145"/>
      <c r="DF798" s="145"/>
      <c r="DG798" s="145"/>
      <c r="DH798" s="145"/>
      <c r="DI798" s="145"/>
      <c r="DJ798" s="145"/>
      <c r="DK798" s="145"/>
      <c r="DL798" s="145"/>
      <c r="DM798" s="145"/>
      <c r="DN798" s="145"/>
      <c r="DO798" s="145"/>
      <c r="DP798" s="145"/>
      <c r="DQ798" s="145"/>
      <c r="DR798" s="145"/>
      <c r="DS798" s="145"/>
      <c r="DT798" s="145"/>
      <c r="DU798" s="145"/>
      <c r="DV798" s="145"/>
      <c r="DW798" s="145"/>
      <c r="DX798" s="145"/>
      <c r="DY798" s="145"/>
      <c r="DZ798" s="145"/>
      <c r="EA798" s="145"/>
      <c r="EB798" s="145"/>
      <c r="EC798" s="145"/>
      <c r="ED798" s="145"/>
      <c r="EE798" s="286"/>
      <c r="ER798" s="31"/>
    </row>
    <row r="799" spans="1:148">
      <c r="A799" s="273"/>
      <c r="B799" s="24"/>
      <c r="C799" s="53"/>
      <c r="D799" s="24"/>
      <c r="E799" s="287"/>
      <c r="F799" s="287"/>
      <c r="G799" s="287"/>
      <c r="H799" s="287"/>
      <c r="I799" s="287"/>
      <c r="J799" s="287"/>
      <c r="K799" s="287"/>
      <c r="L799" s="287"/>
      <c r="M799" s="287"/>
      <c r="N799" s="287"/>
      <c r="O799" s="287"/>
      <c r="P799" s="287"/>
      <c r="Q799" s="287"/>
      <c r="R799" s="287"/>
      <c r="S799" s="287"/>
      <c r="T799" s="287"/>
      <c r="U799" s="287"/>
      <c r="V799" s="287"/>
      <c r="W799" s="287"/>
      <c r="X799" s="287"/>
      <c r="Y799" s="287"/>
      <c r="Z799" s="287"/>
      <c r="AA799" s="287"/>
      <c r="AB799" s="287"/>
      <c r="AC799" s="287"/>
      <c r="AD799" s="287"/>
      <c r="AE799" s="287"/>
      <c r="AF799" s="287"/>
      <c r="AG799" s="287"/>
      <c r="AH799" s="287"/>
      <c r="AI799" s="287"/>
      <c r="AJ799" s="287"/>
      <c r="AK799" s="287"/>
      <c r="AL799" s="287"/>
      <c r="AM799" s="287"/>
      <c r="AN799" s="287"/>
      <c r="AO799" s="287"/>
      <c r="AP799" s="287"/>
      <c r="AQ799" s="287"/>
      <c r="AR799" s="287"/>
      <c r="AS799" s="287"/>
      <c r="AT799" s="287"/>
      <c r="AU799" s="287"/>
      <c r="AV799" s="287"/>
      <c r="AW799" s="287"/>
      <c r="AX799" s="287"/>
      <c r="AY799" s="287"/>
      <c r="AZ799" s="287"/>
      <c r="BA799" s="287"/>
      <c r="BB799" s="287"/>
      <c r="BC799" s="287"/>
      <c r="BD799" s="287"/>
      <c r="BE799" s="287"/>
      <c r="BF799" s="287"/>
      <c r="BG799" s="287"/>
      <c r="BH799" s="287"/>
      <c r="BI799" s="287"/>
      <c r="BJ799" s="287"/>
      <c r="BK799" s="287"/>
      <c r="BL799" s="287"/>
      <c r="BM799" s="287"/>
      <c r="BN799" s="287"/>
      <c r="BO799" s="287"/>
      <c r="BP799" s="287"/>
      <c r="BQ799" s="287"/>
      <c r="BR799" s="287"/>
      <c r="BS799" s="287"/>
      <c r="BT799" s="287"/>
      <c r="BU799" s="287"/>
      <c r="BV799" s="287"/>
      <c r="BW799" s="287"/>
      <c r="BX799" s="287"/>
      <c r="BY799" s="287"/>
      <c r="BZ799" s="287"/>
      <c r="CA799" s="287"/>
      <c r="CB799" s="287"/>
      <c r="CC799" s="287"/>
      <c r="CD799" s="287"/>
      <c r="CE799" s="287"/>
      <c r="CF799" s="287"/>
      <c r="CG799" s="287"/>
      <c r="CH799" s="287"/>
      <c r="CI799" s="287"/>
      <c r="CJ799" s="287"/>
      <c r="CK799" s="287"/>
      <c r="CL799" s="287"/>
      <c r="CM799" s="287"/>
      <c r="CN799" s="287"/>
      <c r="CO799" s="287"/>
      <c r="CP799" s="287"/>
      <c r="CQ799" s="287"/>
      <c r="CR799" s="287"/>
      <c r="CS799" s="287"/>
      <c r="CT799" s="287"/>
      <c r="CU799" s="287"/>
      <c r="CV799" s="287"/>
      <c r="CW799" s="287"/>
      <c r="CX799" s="287"/>
      <c r="CY799" s="287"/>
      <c r="CZ799" s="287"/>
      <c r="DA799" s="287"/>
      <c r="DB799" s="287"/>
      <c r="DC799" s="287"/>
      <c r="DD799" s="287"/>
      <c r="DE799" s="287"/>
      <c r="DF799" s="287"/>
      <c r="DG799" s="287"/>
      <c r="DH799" s="287"/>
      <c r="DI799" s="287"/>
      <c r="DJ799" s="287"/>
      <c r="DK799" s="287"/>
      <c r="DL799" s="287"/>
      <c r="DM799" s="287"/>
      <c r="DN799" s="287"/>
      <c r="DO799" s="287"/>
      <c r="DP799" s="287"/>
      <c r="DQ799" s="287"/>
      <c r="DR799" s="287"/>
      <c r="DS799" s="287"/>
      <c r="DT799" s="287"/>
      <c r="DU799" s="287"/>
      <c r="DV799" s="287"/>
      <c r="DW799" s="287"/>
      <c r="DX799" s="287"/>
      <c r="DY799" s="287"/>
      <c r="DZ799" s="287"/>
      <c r="EA799" s="287"/>
      <c r="EB799" s="287"/>
      <c r="EC799" s="287"/>
      <c r="ED799" s="287"/>
      <c r="EE799" s="277"/>
      <c r="ER799" s="31"/>
    </row>
    <row r="800" spans="1:148">
      <c r="A800" s="273"/>
      <c r="B800" s="24"/>
      <c r="C800" s="53" t="s">
        <v>15</v>
      </c>
      <c r="D800" s="24"/>
      <c r="E800" s="145">
        <v>39064.97098573648</v>
      </c>
      <c r="F800" s="145">
        <v>501.58799593096199</v>
      </c>
      <c r="G800" s="145">
        <v>2532.2706937532598</v>
      </c>
      <c r="H800" s="145">
        <v>578.09770369212515</v>
      </c>
      <c r="I800" s="145">
        <v>1411.752470824631</v>
      </c>
      <c r="J800" s="145">
        <v>650.06132848221569</v>
      </c>
      <c r="K800" s="145">
        <v>0</v>
      </c>
      <c r="L800" s="145">
        <v>0</v>
      </c>
      <c r="M800" s="145">
        <v>0</v>
      </c>
      <c r="N800" s="145">
        <v>0</v>
      </c>
      <c r="O800" s="145">
        <v>14.513473780673923</v>
      </c>
      <c r="P800" s="145">
        <v>20060.116493617308</v>
      </c>
      <c r="Q800" s="145">
        <v>13316.570825655303</v>
      </c>
      <c r="R800" s="145">
        <v>288256.91290202248</v>
      </c>
      <c r="S800" s="145">
        <v>0</v>
      </c>
      <c r="T800" s="145">
        <v>28936.125151578788</v>
      </c>
      <c r="U800" s="145">
        <v>49017.66317397666</v>
      </c>
      <c r="V800" s="145">
        <v>61613.259126721969</v>
      </c>
      <c r="W800" s="145">
        <v>75322.992861066741</v>
      </c>
      <c r="X800" s="145">
        <v>0</v>
      </c>
      <c r="Y800" s="145">
        <v>1267.1050336632245</v>
      </c>
      <c r="Z800" s="145">
        <v>0</v>
      </c>
      <c r="AA800" s="145">
        <v>3886.6225650622555</v>
      </c>
      <c r="AB800" s="145">
        <v>1153.0197119784223</v>
      </c>
      <c r="AC800" s="145">
        <v>41788.952727030286</v>
      </c>
      <c r="AD800" s="145">
        <v>25271.172550944138</v>
      </c>
      <c r="AE800" s="145">
        <v>892007.89095284999</v>
      </c>
      <c r="AF800" s="145">
        <v>78738.903780229593</v>
      </c>
      <c r="AG800" s="145">
        <v>55742.3511677028</v>
      </c>
      <c r="AH800" s="145">
        <v>199027.19666020828</v>
      </c>
      <c r="AI800" s="145">
        <v>91969.146529262085</v>
      </c>
      <c r="AJ800" s="145">
        <v>177138.3615031176</v>
      </c>
      <c r="AK800" s="145">
        <v>36582.312473208767</v>
      </c>
      <c r="AL800" s="145">
        <v>11516.911242359249</v>
      </c>
      <c r="AM800" s="145">
        <v>0</v>
      </c>
      <c r="AN800" s="145">
        <v>842.15521104663526</v>
      </c>
      <c r="AO800" s="145">
        <v>13629.417396728473</v>
      </c>
      <c r="AP800" s="145">
        <v>121844.43570558264</v>
      </c>
      <c r="AQ800" s="145">
        <v>104976.69928340381</v>
      </c>
      <c r="AR800" s="145">
        <v>801611.48056223919</v>
      </c>
      <c r="AS800" s="145">
        <v>1455.3677110558365</v>
      </c>
      <c r="AT800" s="145">
        <v>128721.19573364779</v>
      </c>
      <c r="AU800" s="145">
        <v>198026.87462193036</v>
      </c>
      <c r="AV800" s="145">
        <v>98065.458311620445</v>
      </c>
      <c r="AW800" s="145">
        <v>100105.63574680377</v>
      </c>
      <c r="AX800" s="145">
        <v>59834.691334674688</v>
      </c>
      <c r="AY800" s="145">
        <v>6407.4352018527625</v>
      </c>
      <c r="AZ800" s="145">
        <v>190.68842862017104</v>
      </c>
      <c r="BA800" s="145">
        <v>0</v>
      </c>
      <c r="BB800" s="145">
        <v>12425.981083698933</v>
      </c>
      <c r="BC800" s="145">
        <v>142852.09990911873</v>
      </c>
      <c r="BD800" s="145">
        <v>53526.052479215738</v>
      </c>
      <c r="BE800" s="145">
        <v>697103.25379866234</v>
      </c>
      <c r="BF800" s="145">
        <v>0</v>
      </c>
      <c r="BG800" s="145">
        <v>10599.254735788341</v>
      </c>
      <c r="BH800" s="145">
        <v>116360.23200009108</v>
      </c>
      <c r="BI800" s="145">
        <v>117456.06446400624</v>
      </c>
      <c r="BJ800" s="145">
        <v>97865.502027464827</v>
      </c>
      <c r="BK800" s="145">
        <v>117748.09213487424</v>
      </c>
      <c r="BL800" s="145">
        <v>15853.236314824424</v>
      </c>
      <c r="BM800" s="145">
        <v>0</v>
      </c>
      <c r="BN800" s="145">
        <v>86.577252746196677</v>
      </c>
      <c r="BO800" s="145">
        <v>18452.831371923261</v>
      </c>
      <c r="BP800" s="145">
        <v>137380.31079138714</v>
      </c>
      <c r="BQ800" s="145">
        <v>65301.152705556633</v>
      </c>
      <c r="BR800" s="145"/>
      <c r="BS800" s="145"/>
      <c r="BT800" s="145"/>
      <c r="BU800" s="145"/>
      <c r="BV800" s="145"/>
      <c r="BW800" s="145"/>
      <c r="BX800" s="145"/>
      <c r="BY800" s="145"/>
      <c r="BZ800" s="145"/>
      <c r="CA800" s="145"/>
      <c r="CB800" s="145"/>
      <c r="CC800" s="145"/>
      <c r="CD800" s="145"/>
      <c r="CE800" s="145"/>
      <c r="CF800" s="145"/>
      <c r="CG800" s="145"/>
      <c r="CH800" s="145"/>
      <c r="CI800" s="145"/>
      <c r="CJ800" s="145"/>
      <c r="CK800" s="145"/>
      <c r="CL800" s="145"/>
      <c r="CM800" s="145"/>
      <c r="CN800" s="145"/>
      <c r="CO800" s="145"/>
      <c r="CP800" s="145"/>
      <c r="CQ800" s="145"/>
      <c r="CR800" s="145"/>
      <c r="CS800" s="145"/>
      <c r="CT800" s="145"/>
      <c r="CU800" s="145"/>
      <c r="CV800" s="145"/>
      <c r="CW800" s="145"/>
      <c r="CX800" s="145"/>
      <c r="CY800" s="145"/>
      <c r="CZ800" s="145"/>
      <c r="DA800" s="145"/>
      <c r="DB800" s="145"/>
      <c r="DC800" s="145"/>
      <c r="DD800" s="145"/>
      <c r="DE800" s="145"/>
      <c r="DF800" s="145"/>
      <c r="DG800" s="145"/>
      <c r="DH800" s="145"/>
      <c r="DI800" s="145"/>
      <c r="DJ800" s="145"/>
      <c r="DK800" s="145"/>
      <c r="DL800" s="145"/>
      <c r="DM800" s="145"/>
      <c r="DN800" s="145"/>
      <c r="DO800" s="145"/>
      <c r="DP800" s="145"/>
      <c r="DQ800" s="145"/>
      <c r="DR800" s="145"/>
      <c r="DS800" s="145"/>
      <c r="DT800" s="145"/>
      <c r="DU800" s="145"/>
      <c r="DV800" s="145"/>
      <c r="DW800" s="145"/>
      <c r="DX800" s="145"/>
      <c r="DY800" s="145"/>
      <c r="DZ800" s="145"/>
      <c r="EA800" s="145"/>
      <c r="EB800" s="145"/>
      <c r="EC800" s="145"/>
      <c r="ED800" s="145"/>
      <c r="EE800" s="286"/>
      <c r="ER800" s="31"/>
    </row>
    <row r="801" spans="1:243" ht="13.5" thickBot="1">
      <c r="A801" s="283"/>
      <c r="B801" s="284"/>
      <c r="C801" s="285"/>
      <c r="D801" s="284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  <c r="AA801" s="307"/>
      <c r="AB801" s="307"/>
      <c r="AC801" s="307"/>
      <c r="AD801" s="307"/>
      <c r="AE801" s="307"/>
      <c r="AF801" s="307"/>
      <c r="AG801" s="307"/>
      <c r="AH801" s="307"/>
      <c r="AI801" s="307"/>
      <c r="AJ801" s="307"/>
      <c r="AK801" s="307"/>
      <c r="AL801" s="307"/>
      <c r="AM801" s="307"/>
      <c r="AN801" s="307"/>
      <c r="AO801" s="307"/>
      <c r="AP801" s="307"/>
      <c r="AQ801" s="307"/>
      <c r="AR801" s="307"/>
      <c r="AS801" s="307"/>
      <c r="AT801" s="307"/>
      <c r="AU801" s="307"/>
      <c r="AV801" s="307"/>
      <c r="AW801" s="307"/>
      <c r="AX801" s="307"/>
      <c r="AY801" s="307"/>
      <c r="AZ801" s="307"/>
      <c r="BA801" s="307"/>
      <c r="BB801" s="307"/>
      <c r="BC801" s="307"/>
      <c r="BD801" s="307"/>
      <c r="BE801" s="307"/>
      <c r="BF801" s="307"/>
      <c r="BG801" s="307"/>
      <c r="BH801" s="307"/>
      <c r="BI801" s="307"/>
      <c r="BJ801" s="307"/>
      <c r="BK801" s="307"/>
      <c r="BL801" s="307"/>
      <c r="BM801" s="307"/>
      <c r="BN801" s="307"/>
      <c r="BO801" s="307"/>
      <c r="BP801" s="307"/>
      <c r="BQ801" s="307"/>
      <c r="BR801" s="307"/>
      <c r="BS801" s="307"/>
      <c r="BT801" s="307"/>
      <c r="BU801" s="307"/>
      <c r="BV801" s="307"/>
      <c r="BW801" s="307"/>
      <c r="BX801" s="307"/>
      <c r="BY801" s="307"/>
      <c r="BZ801" s="307"/>
      <c r="CA801" s="307"/>
      <c r="CB801" s="307"/>
      <c r="CC801" s="307"/>
      <c r="CD801" s="307"/>
      <c r="CE801" s="307"/>
      <c r="CF801" s="307"/>
      <c r="CG801" s="307"/>
      <c r="CH801" s="307"/>
      <c r="CI801" s="307"/>
      <c r="CJ801" s="307"/>
      <c r="CK801" s="307"/>
      <c r="CL801" s="307"/>
      <c r="CM801" s="307"/>
      <c r="CN801" s="307"/>
      <c r="CO801" s="307"/>
      <c r="CP801" s="307"/>
      <c r="CQ801" s="307"/>
      <c r="CR801" s="307"/>
      <c r="CS801" s="307"/>
      <c r="CT801" s="307"/>
      <c r="CU801" s="307"/>
      <c r="CV801" s="307"/>
      <c r="CW801" s="307"/>
      <c r="CX801" s="307"/>
      <c r="CY801" s="307"/>
      <c r="CZ801" s="307"/>
      <c r="DA801" s="307"/>
      <c r="DB801" s="307"/>
      <c r="DC801" s="307"/>
      <c r="DD801" s="307"/>
      <c r="DE801" s="307"/>
      <c r="DF801" s="307"/>
      <c r="DG801" s="307"/>
      <c r="DH801" s="307"/>
      <c r="DI801" s="307"/>
      <c r="DJ801" s="307"/>
      <c r="DK801" s="307"/>
      <c r="DL801" s="307"/>
      <c r="DM801" s="307"/>
      <c r="DN801" s="307"/>
      <c r="DO801" s="307"/>
      <c r="DP801" s="307"/>
      <c r="DQ801" s="307"/>
      <c r="DR801" s="307"/>
      <c r="DS801" s="307"/>
      <c r="DT801" s="307"/>
      <c r="DU801" s="307"/>
      <c r="DV801" s="307"/>
      <c r="DW801" s="307"/>
      <c r="DX801" s="307"/>
      <c r="DY801" s="307"/>
      <c r="DZ801" s="307"/>
      <c r="EA801" s="307"/>
      <c r="EB801" s="307"/>
      <c r="EC801" s="307"/>
      <c r="ED801" s="307"/>
      <c r="EE801" s="306"/>
      <c r="ER801" s="31"/>
    </row>
    <row r="802" spans="1:243" hidden="1">
      <c r="A802" s="52"/>
      <c r="B802" s="53" t="str">
        <f>'Avoided Cost Case'!B802</f>
        <v>Total Integration Charge ($)</v>
      </c>
      <c r="C802" s="24"/>
      <c r="D802" s="24"/>
      <c r="E802" s="246"/>
      <c r="F802" s="246"/>
      <c r="G802" s="246"/>
      <c r="H802" s="246"/>
      <c r="I802" s="246"/>
      <c r="J802" s="246"/>
      <c r="K802" s="246"/>
      <c r="L802" s="246"/>
      <c r="M802" s="246"/>
      <c r="N802" s="246"/>
      <c r="O802" s="246"/>
      <c r="P802" s="246"/>
      <c r="Q802" s="246"/>
      <c r="R802" s="246"/>
      <c r="S802" s="287"/>
      <c r="T802" s="287"/>
      <c r="U802" s="287"/>
      <c r="V802" s="287"/>
      <c r="W802" s="287"/>
      <c r="X802" s="287"/>
      <c r="Y802" s="287"/>
      <c r="Z802" s="287"/>
      <c r="AA802" s="287"/>
      <c r="AB802" s="287"/>
      <c r="AC802" s="287"/>
      <c r="AD802" s="287"/>
      <c r="AE802" s="246"/>
      <c r="AF802" s="287"/>
      <c r="AG802" s="287"/>
      <c r="AH802" s="287"/>
      <c r="AI802" s="287"/>
      <c r="AJ802" s="287"/>
      <c r="AK802" s="287"/>
      <c r="AL802" s="287"/>
      <c r="AM802" s="287"/>
      <c r="AN802" s="287"/>
      <c r="AO802" s="287"/>
      <c r="AP802" s="287"/>
      <c r="AQ802" s="287"/>
      <c r="AR802" s="246"/>
      <c r="AS802" s="287"/>
      <c r="AT802" s="287"/>
      <c r="AU802" s="287"/>
      <c r="AV802" s="287"/>
      <c r="AW802" s="287"/>
      <c r="AX802" s="287"/>
      <c r="AY802" s="287"/>
      <c r="AZ802" s="287"/>
      <c r="BA802" s="287"/>
      <c r="BB802" s="287"/>
      <c r="BC802" s="287"/>
      <c r="BD802" s="287"/>
      <c r="BE802" s="246"/>
      <c r="BF802" s="287"/>
      <c r="BG802" s="287"/>
      <c r="BH802" s="287"/>
      <c r="BI802" s="287"/>
      <c r="BJ802" s="287"/>
      <c r="BK802" s="287"/>
      <c r="BL802" s="287"/>
      <c r="BM802" s="287"/>
      <c r="BN802" s="287"/>
      <c r="BO802" s="287"/>
      <c r="BP802" s="287"/>
      <c r="BQ802" s="287"/>
      <c r="BR802" s="246"/>
      <c r="BS802" s="287"/>
      <c r="BT802" s="287"/>
      <c r="BU802" s="287"/>
      <c r="BV802" s="287"/>
      <c r="BW802" s="287"/>
      <c r="BX802" s="287"/>
      <c r="BY802" s="287"/>
      <c r="BZ802" s="287"/>
      <c r="CA802" s="287"/>
      <c r="CB802" s="287"/>
      <c r="CC802" s="287"/>
      <c r="CD802" s="287"/>
      <c r="CE802" s="246"/>
      <c r="CF802" s="287"/>
      <c r="CG802" s="287"/>
      <c r="CH802" s="287"/>
      <c r="CI802" s="287"/>
      <c r="CJ802" s="287"/>
      <c r="CK802" s="287"/>
      <c r="CL802" s="287"/>
      <c r="CM802" s="287"/>
      <c r="CN802" s="287"/>
      <c r="CO802" s="287"/>
      <c r="CP802" s="287"/>
      <c r="CQ802" s="287"/>
      <c r="CR802" s="246"/>
      <c r="CS802" s="287"/>
      <c r="CT802" s="287"/>
      <c r="CU802" s="287"/>
      <c r="CV802" s="287"/>
      <c r="CW802" s="287"/>
      <c r="CX802" s="287"/>
      <c r="CY802" s="287"/>
      <c r="CZ802" s="287"/>
      <c r="DA802" s="287"/>
      <c r="DB802" s="287"/>
      <c r="DC802" s="287"/>
      <c r="DD802" s="287"/>
      <c r="DE802" s="246"/>
      <c r="DF802" s="287"/>
      <c r="DG802" s="287"/>
      <c r="DH802" s="287"/>
      <c r="DI802" s="287"/>
      <c r="DJ802" s="287"/>
      <c r="DK802" s="287"/>
      <c r="DL802" s="287"/>
      <c r="DM802" s="287"/>
      <c r="DN802" s="287"/>
      <c r="DO802" s="287"/>
      <c r="DP802" s="287"/>
      <c r="DQ802" s="287"/>
      <c r="DR802" s="246"/>
      <c r="DS802" s="287"/>
      <c r="DT802" s="287"/>
      <c r="DU802" s="287"/>
      <c r="DV802" s="287"/>
      <c r="DW802" s="287"/>
      <c r="DX802" s="287"/>
      <c r="DY802" s="287"/>
      <c r="DZ802" s="287"/>
      <c r="EA802" s="287"/>
      <c r="EB802" s="287"/>
      <c r="EC802" s="287"/>
      <c r="ED802" s="287"/>
      <c r="EE802" s="287"/>
      <c r="ER802" s="57"/>
    </row>
    <row r="803" spans="1:243" hidden="1">
      <c r="A803" s="52"/>
      <c r="B803" s="24"/>
      <c r="C803" s="53"/>
      <c r="D803" s="24"/>
      <c r="E803" s="145"/>
      <c r="F803" s="145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  <c r="BJ803" s="145"/>
      <c r="BK803" s="145"/>
      <c r="BL803" s="145"/>
      <c r="BM803" s="145"/>
      <c r="BN803" s="145"/>
      <c r="BO803" s="145"/>
      <c r="BP803" s="145"/>
      <c r="BQ803" s="145"/>
      <c r="BR803" s="145"/>
      <c r="BS803" s="145"/>
      <c r="BT803" s="145"/>
      <c r="BU803" s="145"/>
      <c r="BV803" s="145"/>
      <c r="BW803" s="145"/>
      <c r="BX803" s="145"/>
      <c r="BY803" s="145"/>
      <c r="BZ803" s="145"/>
      <c r="CA803" s="145"/>
      <c r="CB803" s="145"/>
      <c r="CC803" s="145"/>
      <c r="CD803" s="145"/>
      <c r="CE803" s="145"/>
      <c r="CF803" s="145"/>
      <c r="CG803" s="145"/>
      <c r="CH803" s="145"/>
      <c r="CI803" s="145"/>
      <c r="CJ803" s="145"/>
      <c r="CK803" s="145"/>
      <c r="CL803" s="145"/>
      <c r="CM803" s="145"/>
      <c r="CN803" s="145"/>
      <c r="CO803" s="145"/>
      <c r="CP803" s="145"/>
      <c r="CQ803" s="145"/>
      <c r="CR803" s="145"/>
      <c r="CS803" s="145"/>
      <c r="CT803" s="145"/>
      <c r="CU803" s="145"/>
      <c r="CV803" s="145"/>
      <c r="CW803" s="145"/>
      <c r="CX803" s="145"/>
      <c r="CY803" s="145"/>
      <c r="CZ803" s="145"/>
      <c r="DA803" s="145"/>
      <c r="DB803" s="145"/>
      <c r="DC803" s="145"/>
      <c r="DD803" s="145"/>
      <c r="DE803" s="145"/>
      <c r="DF803" s="145"/>
      <c r="DG803" s="145"/>
      <c r="DH803" s="145"/>
      <c r="DI803" s="145"/>
      <c r="DJ803" s="145"/>
      <c r="DK803" s="145"/>
      <c r="DL803" s="145"/>
      <c r="DM803" s="145"/>
      <c r="DN803" s="145"/>
      <c r="DO803" s="145"/>
      <c r="DP803" s="145"/>
      <c r="DQ803" s="145"/>
      <c r="DR803" s="145"/>
      <c r="DS803" s="145"/>
      <c r="DT803" s="145"/>
      <c r="DU803" s="145"/>
      <c r="DV803" s="145"/>
      <c r="DW803" s="145"/>
      <c r="DX803" s="145"/>
      <c r="DY803" s="145"/>
      <c r="DZ803" s="145"/>
      <c r="EA803" s="145"/>
      <c r="EB803" s="145"/>
      <c r="EC803" s="145"/>
      <c r="ED803" s="145"/>
      <c r="EE803" s="24"/>
    </row>
    <row r="804" spans="1:243" hidden="1">
      <c r="A804" s="2" t="str">
        <f>'Avoided Cost Case'!A804</f>
        <v>Additional Fixed Costs</v>
      </c>
      <c r="C804" s="53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/>
      <c r="T804" s="134"/>
      <c r="AC804" s="134"/>
      <c r="AG804" s="217"/>
      <c r="ER804" s="31" t="str">
        <f>'Avoided Cost Case'!ER804</f>
        <v>Hide Row</v>
      </c>
    </row>
    <row r="805" spans="1:243" hidden="1">
      <c r="B805" s="53" t="str">
        <f>'Avoided Cost Case'!B805</f>
        <v>Chehalis Tolling</v>
      </c>
      <c r="C805" s="53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  <c r="BP805" s="129"/>
      <c r="BQ805" s="129"/>
      <c r="BR805" s="129"/>
      <c r="BS805" s="129"/>
      <c r="BT805" s="129"/>
      <c r="BU805" s="129"/>
      <c r="BV805" s="129"/>
      <c r="BW805" s="129"/>
      <c r="BX805" s="129"/>
      <c r="BY805" s="129"/>
      <c r="BZ805" s="129"/>
      <c r="CA805" s="129"/>
      <c r="CB805" s="129"/>
      <c r="CC805" s="129"/>
      <c r="CD805" s="129"/>
      <c r="CE805" s="129"/>
      <c r="CF805" s="129"/>
      <c r="CG805" s="129"/>
      <c r="CH805" s="129"/>
      <c r="CI805" s="129"/>
      <c r="CJ805" s="129"/>
      <c r="CK805" s="129"/>
      <c r="CL805" s="129"/>
      <c r="CM805" s="129"/>
      <c r="CN805" s="129"/>
      <c r="CO805" s="129"/>
      <c r="CP805" s="129"/>
      <c r="CQ805" s="129"/>
      <c r="CR805" s="129"/>
      <c r="CS805" s="129"/>
      <c r="CT805" s="129"/>
      <c r="CU805" s="129"/>
      <c r="CV805" s="129"/>
      <c r="CW805" s="129"/>
      <c r="CX805" s="129"/>
      <c r="CY805" s="129"/>
      <c r="CZ805" s="129"/>
      <c r="DA805" s="129"/>
      <c r="DB805" s="129"/>
      <c r="DC805" s="129"/>
      <c r="DD805" s="129"/>
      <c r="DE805" s="129"/>
      <c r="DF805" s="129"/>
      <c r="DG805" s="129"/>
      <c r="DH805" s="129"/>
      <c r="DI805" s="129"/>
      <c r="DJ805" s="129"/>
      <c r="DK805" s="129"/>
      <c r="DL805" s="129"/>
      <c r="DM805" s="129"/>
      <c r="DN805" s="129"/>
      <c r="DO805" s="129"/>
      <c r="DP805" s="129"/>
      <c r="DQ805" s="129"/>
      <c r="DR805" s="129"/>
      <c r="DS805" s="129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29"/>
      <c r="ED805" s="129"/>
      <c r="ER805" s="31" t="str">
        <f>'Avoided Cost Case'!ER805</f>
        <v>Hide Row</v>
      </c>
    </row>
    <row r="806" spans="1:243" hidden="1">
      <c r="B806" s="53"/>
      <c r="C806" s="53"/>
      <c r="E806" s="40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/>
      <c r="T806" s="134"/>
      <c r="AC806" s="134"/>
      <c r="AG806" s="217"/>
      <c r="ER806" s="31" t="str">
        <f>'Avoided Cost Case'!ER806</f>
        <v>Hide Row</v>
      </c>
    </row>
    <row r="807" spans="1:243" hidden="1">
      <c r="B807" s="53" t="str">
        <f>'Avoided Cost Case'!B807</f>
        <v>Chehalis</v>
      </c>
      <c r="C807" s="53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  <c r="BP807" s="129"/>
      <c r="BQ807" s="129"/>
      <c r="BR807" s="129"/>
      <c r="BS807" s="129"/>
      <c r="BT807" s="129"/>
      <c r="BU807" s="129"/>
      <c r="BV807" s="129"/>
      <c r="BW807" s="129"/>
      <c r="BX807" s="129"/>
      <c r="BY807" s="129"/>
      <c r="BZ807" s="129"/>
      <c r="CA807" s="129"/>
      <c r="CB807" s="129"/>
      <c r="CC807" s="129"/>
      <c r="CD807" s="129"/>
      <c r="CE807" s="129"/>
      <c r="CF807" s="129"/>
      <c r="CG807" s="129"/>
      <c r="CH807" s="129"/>
      <c r="CI807" s="129"/>
      <c r="CJ807" s="129"/>
      <c r="CK807" s="129"/>
      <c r="CL807" s="129"/>
      <c r="CM807" s="129"/>
      <c r="CN807" s="129"/>
      <c r="CO807" s="129"/>
      <c r="CP807" s="129"/>
      <c r="CQ807" s="129"/>
      <c r="CR807" s="129"/>
      <c r="CS807" s="129"/>
      <c r="CT807" s="129"/>
      <c r="CU807" s="129"/>
      <c r="CV807" s="129"/>
      <c r="CW807" s="129"/>
      <c r="CX807" s="129"/>
      <c r="CY807" s="129"/>
      <c r="CZ807" s="129"/>
      <c r="DA807" s="129"/>
      <c r="DB807" s="129"/>
      <c r="DC807" s="129"/>
      <c r="DD807" s="129"/>
      <c r="DE807" s="129"/>
      <c r="DF807" s="129"/>
      <c r="DG807" s="129"/>
      <c r="DH807" s="129"/>
      <c r="DI807" s="129"/>
      <c r="DJ807" s="129"/>
      <c r="DK807" s="129"/>
      <c r="DL807" s="129"/>
      <c r="DM807" s="129"/>
      <c r="DN807" s="129"/>
      <c r="DO807" s="129"/>
      <c r="DP807" s="129"/>
      <c r="DQ807" s="129"/>
      <c r="DR807" s="129"/>
      <c r="DS807" s="129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29"/>
      <c r="ED807" s="129"/>
      <c r="ER807" s="31" t="str">
        <f>'Avoided Cost Case'!ER807</f>
        <v>Hide Row</v>
      </c>
    </row>
    <row r="808" spans="1:243" hidden="1">
      <c r="B808" s="53"/>
      <c r="C808" s="146" t="str">
        <f>'Avoided Cost Case'!C808</f>
        <v>Additional O&amp;M</v>
      </c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  <c r="BP808" s="129"/>
      <c r="BQ808" s="129"/>
      <c r="BR808" s="129"/>
      <c r="BS808" s="129"/>
      <c r="BT808" s="129"/>
      <c r="BU808" s="129"/>
      <c r="BV808" s="129"/>
      <c r="BW808" s="129"/>
      <c r="BX808" s="129"/>
      <c r="BY808" s="129"/>
      <c r="BZ808" s="129"/>
      <c r="CA808" s="129"/>
      <c r="CB808" s="129"/>
      <c r="CC808" s="129"/>
      <c r="CD808" s="129"/>
      <c r="CE808" s="129"/>
      <c r="CF808" s="129"/>
      <c r="CG808" s="129"/>
      <c r="CH808" s="129"/>
      <c r="CI808" s="129"/>
      <c r="CJ808" s="129"/>
      <c r="CK808" s="129"/>
      <c r="CL808" s="129"/>
      <c r="CM808" s="129"/>
      <c r="CN808" s="129"/>
      <c r="CO808" s="129"/>
      <c r="CP808" s="129"/>
      <c r="CQ808" s="129"/>
      <c r="CR808" s="129"/>
      <c r="CS808" s="129"/>
      <c r="CT808" s="129"/>
      <c r="CU808" s="129"/>
      <c r="CV808" s="129"/>
      <c r="CW808" s="129"/>
      <c r="CX808" s="129"/>
      <c r="CY808" s="129"/>
      <c r="CZ808" s="129"/>
      <c r="DA808" s="129"/>
      <c r="DB808" s="129"/>
      <c r="DC808" s="129"/>
      <c r="DD808" s="129"/>
      <c r="DE808" s="129"/>
      <c r="DF808" s="129"/>
      <c r="DG808" s="129"/>
      <c r="DH808" s="129"/>
      <c r="DI808" s="129"/>
      <c r="DJ808" s="129"/>
      <c r="DK808" s="129"/>
      <c r="DL808" s="129"/>
      <c r="DM808" s="129"/>
      <c r="DN808" s="129"/>
      <c r="DO808" s="129"/>
      <c r="DP808" s="129"/>
      <c r="DQ808" s="129"/>
      <c r="DR808" s="129"/>
      <c r="DS808" s="129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29"/>
      <c r="ED808" s="129"/>
      <c r="ER808" s="31" t="str">
        <f>'Avoided Cost Case'!ER808</f>
        <v>Hide Row</v>
      </c>
    </row>
    <row r="809" spans="1:243" hidden="1">
      <c r="B809" s="53"/>
      <c r="C809" s="146" t="str">
        <f>'Avoided Cost Case'!C809</f>
        <v>Startup Fuel</v>
      </c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  <c r="BP809" s="129"/>
      <c r="BQ809" s="129"/>
      <c r="BR809" s="129"/>
      <c r="BS809" s="129"/>
      <c r="BT809" s="129"/>
      <c r="BU809" s="129"/>
      <c r="BV809" s="129"/>
      <c r="BW809" s="129"/>
      <c r="BX809" s="129"/>
      <c r="BY809" s="129"/>
      <c r="BZ809" s="129"/>
      <c r="CA809" s="129"/>
      <c r="CB809" s="129"/>
      <c r="CC809" s="129"/>
      <c r="CD809" s="129"/>
      <c r="CE809" s="129"/>
      <c r="CF809" s="129"/>
      <c r="CG809" s="129"/>
      <c r="CH809" s="129"/>
      <c r="CI809" s="129"/>
      <c r="CJ809" s="129"/>
      <c r="CK809" s="129"/>
      <c r="CL809" s="129"/>
      <c r="CM809" s="129"/>
      <c r="CN809" s="129"/>
      <c r="CO809" s="129"/>
      <c r="CP809" s="129"/>
      <c r="CQ809" s="129"/>
      <c r="CR809" s="129"/>
      <c r="CS809" s="129"/>
      <c r="CT809" s="129"/>
      <c r="CU809" s="129"/>
      <c r="CV809" s="129"/>
      <c r="CW809" s="129"/>
      <c r="CX809" s="129"/>
      <c r="CY809" s="129"/>
      <c r="CZ809" s="129"/>
      <c r="DA809" s="129"/>
      <c r="DB809" s="129"/>
      <c r="DC809" s="129"/>
      <c r="DD809" s="129"/>
      <c r="DE809" s="129"/>
      <c r="DF809" s="129"/>
      <c r="DG809" s="129"/>
      <c r="DH809" s="129"/>
      <c r="DI809" s="129"/>
      <c r="DJ809" s="129"/>
      <c r="DK809" s="129"/>
      <c r="DL809" s="129"/>
      <c r="DM809" s="129"/>
      <c r="DN809" s="129"/>
      <c r="DO809" s="129"/>
      <c r="DP809" s="129"/>
      <c r="DQ809" s="129"/>
      <c r="DR809" s="129"/>
      <c r="DS809" s="129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29"/>
      <c r="ED809" s="129"/>
      <c r="ER809" s="31" t="str">
        <f>'Avoided Cost Case'!ER809</f>
        <v>Hide Row</v>
      </c>
    </row>
    <row r="810" spans="1:243" hidden="1">
      <c r="B810" s="23" t="str">
        <f>'Avoided Cost Case'!B810</f>
        <v>Currant Creek</v>
      </c>
      <c r="D810" s="147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  <c r="BP810" s="129"/>
      <c r="BQ810" s="129"/>
      <c r="BR810" s="129"/>
      <c r="BS810" s="129"/>
      <c r="BT810" s="129"/>
      <c r="BU810" s="129"/>
      <c r="BV810" s="129"/>
      <c r="BW810" s="129"/>
      <c r="BX810" s="129"/>
      <c r="BY810" s="129"/>
      <c r="BZ810" s="129"/>
      <c r="CA810" s="129"/>
      <c r="CB810" s="129"/>
      <c r="CC810" s="129"/>
      <c r="CD810" s="129"/>
      <c r="CE810" s="129"/>
      <c r="CF810" s="129"/>
      <c r="CG810" s="129"/>
      <c r="CH810" s="129"/>
      <c r="CI810" s="129"/>
      <c r="CJ810" s="129"/>
      <c r="CK810" s="129"/>
      <c r="CL810" s="129"/>
      <c r="CM810" s="129"/>
      <c r="CN810" s="129"/>
      <c r="CO810" s="129"/>
      <c r="CP810" s="129"/>
      <c r="CQ810" s="129"/>
      <c r="CR810" s="129"/>
      <c r="CS810" s="129"/>
      <c r="CT810" s="129"/>
      <c r="CU810" s="129"/>
      <c r="CV810" s="129"/>
      <c r="CW810" s="129"/>
      <c r="CX810" s="129"/>
      <c r="CY810" s="129"/>
      <c r="CZ810" s="129"/>
      <c r="DA810" s="129"/>
      <c r="DB810" s="129"/>
      <c r="DC810" s="129"/>
      <c r="DD810" s="129"/>
      <c r="DE810" s="129"/>
      <c r="DF810" s="129"/>
      <c r="DG810" s="129"/>
      <c r="DH810" s="129"/>
      <c r="DI810" s="129"/>
      <c r="DJ810" s="129"/>
      <c r="DK810" s="129"/>
      <c r="DL810" s="129"/>
      <c r="DM810" s="129"/>
      <c r="DN810" s="129"/>
      <c r="DO810" s="129"/>
      <c r="DP810" s="129"/>
      <c r="DQ810" s="129"/>
      <c r="DR810" s="129"/>
      <c r="DS810" s="129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29"/>
      <c r="ED810" s="129"/>
      <c r="ER810" s="31" t="str">
        <f>'Avoided Cost Case'!ER810</f>
        <v>Hide Row</v>
      </c>
    </row>
    <row r="811" spans="1:243" s="22" customFormat="1" hidden="1">
      <c r="A811" s="2"/>
      <c r="B811" s="23"/>
      <c r="C811" s="148" t="str">
        <f>C808</f>
        <v>Additional O&amp;M</v>
      </c>
      <c r="D811" s="147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  <c r="BP811" s="129"/>
      <c r="BQ811" s="129"/>
      <c r="BR811" s="129"/>
      <c r="BS811" s="129"/>
      <c r="BT811" s="129"/>
      <c r="BU811" s="129"/>
      <c r="BV811" s="129"/>
      <c r="BW811" s="129"/>
      <c r="BX811" s="129"/>
      <c r="BY811" s="129"/>
      <c r="BZ811" s="129"/>
      <c r="CA811" s="129"/>
      <c r="CB811" s="129"/>
      <c r="CC811" s="129"/>
      <c r="CD811" s="129"/>
      <c r="CE811" s="129"/>
      <c r="CF811" s="129"/>
      <c r="CG811" s="129"/>
      <c r="CH811" s="129"/>
      <c r="CI811" s="129"/>
      <c r="CJ811" s="129"/>
      <c r="CK811" s="129"/>
      <c r="CL811" s="129"/>
      <c r="CM811" s="129"/>
      <c r="CN811" s="129"/>
      <c r="CO811" s="129"/>
      <c r="CP811" s="129"/>
      <c r="CQ811" s="129"/>
      <c r="CR811" s="129"/>
      <c r="CS811" s="129"/>
      <c r="CT811" s="129"/>
      <c r="CU811" s="129"/>
      <c r="CV811" s="129"/>
      <c r="CW811" s="129"/>
      <c r="CX811" s="129"/>
      <c r="CY811" s="129"/>
      <c r="CZ811" s="129"/>
      <c r="DA811" s="129"/>
      <c r="DB811" s="129"/>
      <c r="DC811" s="129"/>
      <c r="DD811" s="129"/>
      <c r="DE811" s="129"/>
      <c r="DF811" s="129"/>
      <c r="DG811" s="129"/>
      <c r="DH811" s="129"/>
      <c r="DI811" s="129"/>
      <c r="DJ811" s="129"/>
      <c r="DK811" s="129"/>
      <c r="DL811" s="129"/>
      <c r="DM811" s="129"/>
      <c r="DN811" s="129"/>
      <c r="DO811" s="129"/>
      <c r="DP811" s="129"/>
      <c r="DQ811" s="129"/>
      <c r="DR811" s="129"/>
      <c r="DS811" s="129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29"/>
      <c r="ED811" s="129"/>
      <c r="EF811" s="58"/>
      <c r="EG811" s="58"/>
      <c r="EH811" s="58"/>
      <c r="EI811" s="58"/>
      <c r="EJ811" s="58"/>
      <c r="EK811" s="58"/>
      <c r="EL811" s="58"/>
      <c r="EM811" s="58"/>
      <c r="EN811" s="58"/>
      <c r="EO811" s="58"/>
      <c r="EP811" s="58"/>
      <c r="EQ811" s="58"/>
      <c r="ER811" s="31" t="str">
        <f>'Avoided Cost Case'!ER811</f>
        <v>Hide Row</v>
      </c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  <c r="HF811" s="24"/>
      <c r="HG811" s="24"/>
      <c r="HH811" s="24"/>
      <c r="HI811" s="24"/>
      <c r="HJ811" s="24"/>
      <c r="HK811" s="24"/>
      <c r="HL811" s="24"/>
      <c r="HM811" s="24"/>
      <c r="HN811" s="24"/>
      <c r="HO811" s="24"/>
      <c r="HP811" s="24"/>
      <c r="HQ811" s="24"/>
      <c r="HR811" s="24"/>
      <c r="HS811" s="24"/>
      <c r="HT811" s="24"/>
      <c r="HU811" s="24"/>
      <c r="HV811" s="24"/>
      <c r="HW811" s="24"/>
      <c r="HX811" s="24"/>
      <c r="HY811" s="24"/>
      <c r="HZ811" s="24"/>
      <c r="IA811" s="24"/>
      <c r="IB811" s="24"/>
      <c r="IC811" s="24"/>
      <c r="ID811" s="24"/>
      <c r="IE811" s="24"/>
      <c r="IF811" s="24"/>
      <c r="IG811" s="24"/>
      <c r="IH811" s="24"/>
      <c r="II811" s="24"/>
    </row>
    <row r="812" spans="1:243" s="22" customFormat="1" hidden="1">
      <c r="A812" s="2"/>
      <c r="B812" s="23"/>
      <c r="C812" s="148" t="str">
        <f>C809</f>
        <v>Startup Fuel</v>
      </c>
      <c r="D812" s="147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  <c r="BP812" s="129"/>
      <c r="BQ812" s="129"/>
      <c r="BR812" s="129"/>
      <c r="BS812" s="129"/>
      <c r="BT812" s="129"/>
      <c r="BU812" s="129"/>
      <c r="BV812" s="129"/>
      <c r="BW812" s="129"/>
      <c r="BX812" s="129"/>
      <c r="BY812" s="129"/>
      <c r="BZ812" s="129"/>
      <c r="CA812" s="129"/>
      <c r="CB812" s="129"/>
      <c r="CC812" s="129"/>
      <c r="CD812" s="129"/>
      <c r="CE812" s="129"/>
      <c r="CF812" s="129"/>
      <c r="CG812" s="129"/>
      <c r="CH812" s="129"/>
      <c r="CI812" s="129"/>
      <c r="CJ812" s="129"/>
      <c r="CK812" s="129"/>
      <c r="CL812" s="129"/>
      <c r="CM812" s="129"/>
      <c r="CN812" s="129"/>
      <c r="CO812" s="129"/>
      <c r="CP812" s="129"/>
      <c r="CQ812" s="129"/>
      <c r="CR812" s="129"/>
      <c r="CS812" s="129"/>
      <c r="CT812" s="129"/>
      <c r="CU812" s="129"/>
      <c r="CV812" s="129"/>
      <c r="CW812" s="129"/>
      <c r="CX812" s="129"/>
      <c r="CY812" s="129"/>
      <c r="CZ812" s="129"/>
      <c r="DA812" s="129"/>
      <c r="DB812" s="129"/>
      <c r="DC812" s="129"/>
      <c r="DD812" s="129"/>
      <c r="DE812" s="129"/>
      <c r="DF812" s="129"/>
      <c r="DG812" s="129"/>
      <c r="DH812" s="129"/>
      <c r="DI812" s="129"/>
      <c r="DJ812" s="129"/>
      <c r="DK812" s="129"/>
      <c r="DL812" s="129"/>
      <c r="DM812" s="129"/>
      <c r="DN812" s="129"/>
      <c r="DO812" s="129"/>
      <c r="DP812" s="129"/>
      <c r="DQ812" s="129"/>
      <c r="DR812" s="129"/>
      <c r="DS812" s="129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29"/>
      <c r="ED812" s="129"/>
      <c r="EF812" s="58"/>
      <c r="EG812" s="58"/>
      <c r="EH812" s="58"/>
      <c r="EI812" s="58"/>
      <c r="EJ812" s="58"/>
      <c r="EK812" s="58"/>
      <c r="EL812" s="58"/>
      <c r="EM812" s="58"/>
      <c r="EN812" s="58"/>
      <c r="EO812" s="58"/>
      <c r="EP812" s="58"/>
      <c r="EQ812" s="58"/>
      <c r="ER812" s="31" t="str">
        <f>'Avoided Cost Case'!ER812</f>
        <v>Hide Row</v>
      </c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  <c r="HZ812" s="24"/>
      <c r="IA812" s="24"/>
      <c r="IB812" s="24"/>
      <c r="IC812" s="24"/>
      <c r="ID812" s="24"/>
      <c r="IE812" s="24"/>
      <c r="IF812" s="24"/>
      <c r="IG812" s="24"/>
      <c r="IH812" s="24"/>
      <c r="II812" s="24"/>
    </row>
    <row r="813" spans="1:243" s="22" customFormat="1" hidden="1">
      <c r="A813" s="2"/>
      <c r="B813" s="23" t="str">
        <f>'Avoided Cost Case'!B813</f>
        <v>Lake Side</v>
      </c>
      <c r="C813" s="23"/>
      <c r="D813" s="147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  <c r="BP813" s="129"/>
      <c r="BQ813" s="129"/>
      <c r="BR813" s="129"/>
      <c r="BS813" s="129"/>
      <c r="BT813" s="129"/>
      <c r="BU813" s="129"/>
      <c r="BV813" s="129"/>
      <c r="BW813" s="129"/>
      <c r="BX813" s="129"/>
      <c r="BY813" s="129"/>
      <c r="BZ813" s="129"/>
      <c r="CA813" s="129"/>
      <c r="CB813" s="129"/>
      <c r="CC813" s="129"/>
      <c r="CD813" s="129"/>
      <c r="CE813" s="129"/>
      <c r="CF813" s="129"/>
      <c r="CG813" s="129"/>
      <c r="CH813" s="129"/>
      <c r="CI813" s="129"/>
      <c r="CJ813" s="129"/>
      <c r="CK813" s="129"/>
      <c r="CL813" s="129"/>
      <c r="CM813" s="129"/>
      <c r="CN813" s="129"/>
      <c r="CO813" s="129"/>
      <c r="CP813" s="129"/>
      <c r="CQ813" s="129"/>
      <c r="CR813" s="129"/>
      <c r="CS813" s="129"/>
      <c r="CT813" s="129"/>
      <c r="CU813" s="129"/>
      <c r="CV813" s="129"/>
      <c r="CW813" s="129"/>
      <c r="CX813" s="129"/>
      <c r="CY813" s="129"/>
      <c r="CZ813" s="129"/>
      <c r="DA813" s="129"/>
      <c r="DB813" s="129"/>
      <c r="DC813" s="129"/>
      <c r="DD813" s="129"/>
      <c r="DE813" s="129"/>
      <c r="DF813" s="129"/>
      <c r="DG813" s="129"/>
      <c r="DH813" s="129"/>
      <c r="DI813" s="129"/>
      <c r="DJ813" s="129"/>
      <c r="DK813" s="129"/>
      <c r="DL813" s="129"/>
      <c r="DM813" s="129"/>
      <c r="DN813" s="129"/>
      <c r="DO813" s="129"/>
      <c r="DP813" s="129"/>
      <c r="DQ813" s="129"/>
      <c r="DR813" s="129"/>
      <c r="DS813" s="129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29"/>
      <c r="ED813" s="129"/>
      <c r="EF813" s="58"/>
      <c r="EG813" s="58"/>
      <c r="EH813" s="58"/>
      <c r="EI813" s="58"/>
      <c r="EJ813" s="58"/>
      <c r="EK813" s="58"/>
      <c r="EL813" s="58"/>
      <c r="EM813" s="58"/>
      <c r="EN813" s="58"/>
      <c r="EO813" s="58"/>
      <c r="EP813" s="58"/>
      <c r="EQ813" s="58"/>
      <c r="ER813" s="31" t="str">
        <f>'Avoided Cost Case'!ER813</f>
        <v>Hide Row</v>
      </c>
    </row>
    <row r="814" spans="1:243" s="58" customFormat="1" hidden="1">
      <c r="A814" s="8"/>
      <c r="B814" s="23"/>
      <c r="C814" s="148" t="str">
        <f>C811</f>
        <v>Additional O&amp;M</v>
      </c>
      <c r="D814" s="147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  <c r="BP814" s="129"/>
      <c r="BQ814" s="129"/>
      <c r="BR814" s="129"/>
      <c r="BS814" s="129"/>
      <c r="BT814" s="129"/>
      <c r="BU814" s="129"/>
      <c r="BV814" s="129"/>
      <c r="BW814" s="129"/>
      <c r="BX814" s="129"/>
      <c r="BY814" s="129"/>
      <c r="BZ814" s="129"/>
      <c r="CA814" s="129"/>
      <c r="CB814" s="129"/>
      <c r="CC814" s="129"/>
      <c r="CD814" s="129"/>
      <c r="CE814" s="129"/>
      <c r="CF814" s="129"/>
      <c r="CG814" s="129"/>
      <c r="CH814" s="129"/>
      <c r="CI814" s="129"/>
      <c r="CJ814" s="129"/>
      <c r="CK814" s="129"/>
      <c r="CL814" s="129"/>
      <c r="CM814" s="129"/>
      <c r="CN814" s="129"/>
      <c r="CO814" s="129"/>
      <c r="CP814" s="129"/>
      <c r="CQ814" s="129"/>
      <c r="CR814" s="129"/>
      <c r="CS814" s="129"/>
      <c r="CT814" s="129"/>
      <c r="CU814" s="129"/>
      <c r="CV814" s="129"/>
      <c r="CW814" s="129"/>
      <c r="CX814" s="129"/>
      <c r="CY814" s="129"/>
      <c r="CZ814" s="129"/>
      <c r="DA814" s="129"/>
      <c r="DB814" s="129"/>
      <c r="DC814" s="129"/>
      <c r="DD814" s="129"/>
      <c r="DE814" s="129"/>
      <c r="DF814" s="129"/>
      <c r="DG814" s="129"/>
      <c r="DH814" s="129"/>
      <c r="DI814" s="129"/>
      <c r="DJ814" s="129"/>
      <c r="DK814" s="129"/>
      <c r="DL814" s="129"/>
      <c r="DM814" s="129"/>
      <c r="DN814" s="129"/>
      <c r="DO814" s="129"/>
      <c r="DP814" s="129"/>
      <c r="DQ814" s="129"/>
      <c r="DR814" s="129"/>
      <c r="DS814" s="129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29"/>
      <c r="ED814" s="129"/>
      <c r="EE814" s="22"/>
      <c r="ER814" s="31" t="str">
        <f>'Avoided Cost Case'!ER814</f>
        <v>Hide Row</v>
      </c>
    </row>
    <row r="815" spans="1:243" s="58" customFormat="1" hidden="1">
      <c r="A815" s="8"/>
      <c r="B815" s="23"/>
      <c r="C815" s="148" t="str">
        <f>C812</f>
        <v>Startup Fuel</v>
      </c>
      <c r="D815" s="147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  <c r="BP815" s="129"/>
      <c r="BQ815" s="129"/>
      <c r="BR815" s="129"/>
      <c r="BS815" s="129"/>
      <c r="BT815" s="129"/>
      <c r="BU815" s="129"/>
      <c r="BV815" s="129"/>
      <c r="BW815" s="129"/>
      <c r="BX815" s="129"/>
      <c r="BY815" s="129"/>
      <c r="BZ815" s="129"/>
      <c r="CA815" s="129"/>
      <c r="CB815" s="129"/>
      <c r="CC815" s="129"/>
      <c r="CD815" s="129"/>
      <c r="CE815" s="129"/>
      <c r="CF815" s="129"/>
      <c r="CG815" s="129"/>
      <c r="CH815" s="129"/>
      <c r="CI815" s="129"/>
      <c r="CJ815" s="129"/>
      <c r="CK815" s="129"/>
      <c r="CL815" s="129"/>
      <c r="CM815" s="129"/>
      <c r="CN815" s="129"/>
      <c r="CO815" s="129"/>
      <c r="CP815" s="129"/>
      <c r="CQ815" s="129"/>
      <c r="CR815" s="129"/>
      <c r="CS815" s="129"/>
      <c r="CT815" s="129"/>
      <c r="CU815" s="129"/>
      <c r="CV815" s="129"/>
      <c r="CW815" s="129"/>
      <c r="CX815" s="129"/>
      <c r="CY815" s="129"/>
      <c r="CZ815" s="129"/>
      <c r="DA815" s="129"/>
      <c r="DB815" s="129"/>
      <c r="DC815" s="129"/>
      <c r="DD815" s="129"/>
      <c r="DE815" s="129"/>
      <c r="DF815" s="129"/>
      <c r="DG815" s="129"/>
      <c r="DH815" s="129"/>
      <c r="DI815" s="129"/>
      <c r="DJ815" s="129"/>
      <c r="DK815" s="129"/>
      <c r="DL815" s="129"/>
      <c r="DM815" s="129"/>
      <c r="DN815" s="129"/>
      <c r="DO815" s="129"/>
      <c r="DP815" s="129"/>
      <c r="DQ815" s="129"/>
      <c r="DR815" s="129"/>
      <c r="DS815" s="129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29"/>
      <c r="ED815" s="129"/>
      <c r="EE815" s="22"/>
      <c r="ER815" s="31" t="str">
        <f>'Avoided Cost Case'!ER815</f>
        <v>Hide Row</v>
      </c>
    </row>
    <row r="816" spans="1:243" s="22" customFormat="1" hidden="1">
      <c r="A816" s="2"/>
      <c r="B816" s="22" t="str">
        <f>'Avoided Cost Case'!B816</f>
        <v>Total Fixed Costs</v>
      </c>
      <c r="C816" s="53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  <c r="BP816" s="129"/>
      <c r="BQ816" s="129"/>
      <c r="BR816" s="129"/>
      <c r="BS816" s="129"/>
      <c r="BT816" s="129"/>
      <c r="BU816" s="129"/>
      <c r="BV816" s="129"/>
      <c r="BW816" s="129"/>
      <c r="BX816" s="129"/>
      <c r="BY816" s="129"/>
      <c r="BZ816" s="129"/>
      <c r="CA816" s="129"/>
      <c r="CB816" s="129"/>
      <c r="CC816" s="129"/>
      <c r="CD816" s="129"/>
      <c r="CE816" s="129"/>
      <c r="CF816" s="129"/>
      <c r="CG816" s="129"/>
      <c r="CH816" s="129"/>
      <c r="CI816" s="129"/>
      <c r="CJ816" s="129"/>
      <c r="CK816" s="129"/>
      <c r="CL816" s="129"/>
      <c r="CM816" s="129"/>
      <c r="CN816" s="129"/>
      <c r="CO816" s="129"/>
      <c r="CP816" s="129"/>
      <c r="CQ816" s="129"/>
      <c r="CR816" s="129"/>
      <c r="CS816" s="129"/>
      <c r="CT816" s="129"/>
      <c r="CU816" s="129"/>
      <c r="CV816" s="129"/>
      <c r="CW816" s="129"/>
      <c r="CX816" s="129"/>
      <c r="CY816" s="129"/>
      <c r="CZ816" s="129"/>
      <c r="DA816" s="129"/>
      <c r="DB816" s="129"/>
      <c r="DC816" s="129"/>
      <c r="DD816" s="129"/>
      <c r="DE816" s="129"/>
      <c r="DF816" s="129"/>
      <c r="DG816" s="129"/>
      <c r="DH816" s="129"/>
      <c r="DI816" s="129"/>
      <c r="DJ816" s="129"/>
      <c r="DK816" s="129"/>
      <c r="DL816" s="129"/>
      <c r="DM816" s="129"/>
      <c r="DN816" s="129"/>
      <c r="DO816" s="129"/>
      <c r="DP816" s="129"/>
      <c r="DQ816" s="129"/>
      <c r="DR816" s="129"/>
      <c r="DS816" s="129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29"/>
      <c r="ED816" s="129"/>
      <c r="EF816" s="58"/>
      <c r="EG816" s="58"/>
      <c r="EH816" s="58"/>
      <c r="EI816" s="58"/>
      <c r="EJ816" s="58"/>
      <c r="EK816" s="58"/>
      <c r="EL816" s="58"/>
      <c r="EM816" s="58"/>
      <c r="EN816" s="58"/>
      <c r="EO816" s="58"/>
      <c r="EP816" s="58"/>
      <c r="EQ816" s="58"/>
      <c r="ER816" s="31" t="str">
        <f>'Avoided Cost Case'!ER816</f>
        <v>Hide Row</v>
      </c>
    </row>
    <row r="817" spans="1:148" s="22" customFormat="1" hidden="1">
      <c r="A817" s="2"/>
      <c r="C817" s="23"/>
      <c r="E817" s="106"/>
      <c r="F817" s="106"/>
      <c r="G817" s="106"/>
      <c r="H817" s="106"/>
      <c r="I817" s="106"/>
      <c r="J817" s="149"/>
      <c r="K817" s="106"/>
      <c r="L817" s="106"/>
      <c r="M817" s="106"/>
      <c r="N817" s="106"/>
      <c r="O817" s="106"/>
      <c r="P817" s="106"/>
      <c r="Q817" s="106"/>
      <c r="R817"/>
      <c r="T817" s="134"/>
      <c r="AC817" s="134"/>
      <c r="EF817" s="58"/>
      <c r="EG817" s="58"/>
      <c r="EH817" s="58"/>
      <c r="EI817" s="58"/>
      <c r="EJ817" s="58"/>
      <c r="EK817" s="58"/>
      <c r="EL817" s="58"/>
      <c r="EM817" s="58"/>
      <c r="EN817" s="58"/>
      <c r="EO817" s="58"/>
      <c r="EP817" s="58"/>
      <c r="EQ817" s="58"/>
      <c r="ER817" s="26"/>
    </row>
    <row r="818" spans="1:148" ht="15.75" hidden="1">
      <c r="A818" s="17" t="str">
        <f>'Avoided Cost Case'!A818</f>
        <v>Special Sales For Resale</v>
      </c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6"/>
      <c r="DV818" s="106"/>
      <c r="DW818" s="106"/>
      <c r="DX818" s="106"/>
      <c r="DY818" s="106"/>
      <c r="DZ818" s="106"/>
      <c r="EA818" s="106"/>
      <c r="EB818" s="106"/>
      <c r="EC818" s="106"/>
      <c r="ED818" s="106"/>
      <c r="EP818" s="87"/>
    </row>
    <row r="819" spans="1:148" hidden="1">
      <c r="B819" s="22" t="str">
        <f>'Avoided Cost Case'!B819</f>
        <v>Long Term Firm Sales</v>
      </c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6"/>
      <c r="DV819" s="106"/>
      <c r="DW819" s="106"/>
      <c r="DX819" s="106"/>
      <c r="DY819" s="106"/>
      <c r="DZ819" s="106"/>
      <c r="EA819" s="106"/>
      <c r="EB819" s="106"/>
      <c r="EC819" s="106"/>
      <c r="ED819" s="106"/>
      <c r="EP819" s="87"/>
    </row>
    <row r="820" spans="1:148" hidden="1">
      <c r="C820" s="23" t="str">
        <f>'Avoided Cost Case'!C820</f>
        <v>Black Hills s27013/s28160</v>
      </c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3"/>
      <c r="EP820" s="87"/>
      <c r="ER820" s="31" t="str">
        <f>'Avoided Cost Case'!ER820</f>
        <v xml:space="preserve"> - </v>
      </c>
    </row>
    <row r="821" spans="1:148" hidden="1">
      <c r="C821" s="23" t="str">
        <f>'Avoided Cost Case'!C821</f>
        <v>BPA Wind s42818</v>
      </c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3"/>
      <c r="EP821" s="87"/>
      <c r="ER821" s="31" t="str">
        <f>'Avoided Cost Case'!ER821</f>
        <v xml:space="preserve"> - </v>
      </c>
    </row>
    <row r="822" spans="1:148" hidden="1">
      <c r="C822" s="23" t="str">
        <f>'Avoided Cost Case'!C822</f>
        <v>East Area Sales (WCA Sale)</v>
      </c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3"/>
      <c r="EP822" s="87"/>
      <c r="ER822" s="31" t="str">
        <f>'Avoided Cost Case'!ER822</f>
        <v>Hide Row</v>
      </c>
    </row>
    <row r="823" spans="1:148" hidden="1">
      <c r="C823" s="23" t="str">
        <f>'Avoided Cost Case'!C823</f>
        <v>Hurricane Sale s393046</v>
      </c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3"/>
      <c r="EP823" s="87"/>
      <c r="ER823" s="31" t="str">
        <f>'Avoided Cost Case'!ER823</f>
        <v xml:space="preserve"> - </v>
      </c>
    </row>
    <row r="824" spans="1:148" hidden="1">
      <c r="C824" s="23" t="str">
        <f>'Avoided Cost Case'!C824</f>
        <v>LADWP (IPP Layoff)</v>
      </c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3"/>
      <c r="EP824" s="87"/>
      <c r="ER824" s="31" t="str">
        <f>'Avoided Cost Case'!ER824</f>
        <v xml:space="preserve"> - </v>
      </c>
    </row>
    <row r="825" spans="1:148" hidden="1">
      <c r="C825" s="23" t="str">
        <f>'Avoided Cost Case'!C825</f>
        <v>Shell Sale 2013-2014</v>
      </c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3"/>
      <c r="EP825" s="87"/>
      <c r="ER825" s="31" t="str">
        <f>'Avoided Cost Case'!ER824</f>
        <v xml:space="preserve"> - </v>
      </c>
    </row>
    <row r="826" spans="1:148" hidden="1">
      <c r="C826" s="23" t="str">
        <f>'Avoided Cost Case'!C826</f>
        <v>SMUD s24296</v>
      </c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3"/>
      <c r="EP826" s="87"/>
      <c r="ER826" s="31" t="str">
        <f>'Avoided Cost Case'!ER826</f>
        <v>Hide Row</v>
      </c>
    </row>
    <row r="827" spans="1:148" hidden="1">
      <c r="C827" s="23" t="str">
        <f>'Avoided Cost Case'!C827</f>
        <v>UMPA II s45631</v>
      </c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3"/>
      <c r="EP827" s="87"/>
      <c r="ER827" s="31" t="str">
        <f>'Avoided Cost Case'!ER827</f>
        <v xml:space="preserve"> - </v>
      </c>
    </row>
    <row r="828" spans="1:148" hidden="1"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3"/>
      <c r="EP828" s="87"/>
    </row>
    <row r="829" spans="1:148" hidden="1">
      <c r="B829" s="22" t="str">
        <f>'Avoided Cost Case'!B829</f>
        <v>Total Long Term Firm Sales</v>
      </c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3"/>
      <c r="EP829" s="87"/>
    </row>
    <row r="830" spans="1:148" hidden="1"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3"/>
      <c r="EP830" s="87"/>
    </row>
    <row r="831" spans="1:148" hidden="1">
      <c r="B831" s="22" t="str">
        <f>'Avoided Cost Case'!B831</f>
        <v>Short Term Firm Sales</v>
      </c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3"/>
      <c r="EP831" s="87"/>
    </row>
    <row r="832" spans="1:148" hidden="1">
      <c r="C832" s="23" t="str">
        <f>'Avoided Cost Case'!C832</f>
        <v>COB</v>
      </c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3"/>
      <c r="EP832" s="87"/>
      <c r="ER832" s="31" t="str">
        <f>'Avoided Cost Case'!ER832</f>
        <v>Hide Row</v>
      </c>
    </row>
    <row r="833" spans="2:148" hidden="1">
      <c r="C833" s="23" t="str">
        <f>'Avoided Cost Case'!C833</f>
        <v>Four Corners</v>
      </c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3"/>
      <c r="EP833" s="87"/>
      <c r="ER833" s="31" t="str">
        <f>'Avoided Cost Case'!ER833</f>
        <v>Hide Row</v>
      </c>
    </row>
    <row r="834" spans="2:148" hidden="1">
      <c r="C834" s="23" t="str">
        <f>'Avoided Cost Case'!C834</f>
        <v>Mid Columbia</v>
      </c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3"/>
      <c r="EP834" s="87"/>
      <c r="ER834" s="31" t="str">
        <f>'Avoided Cost Case'!ER834</f>
        <v xml:space="preserve"> - </v>
      </c>
    </row>
    <row r="835" spans="2:148" hidden="1">
      <c r="C835" s="23" t="str">
        <f>'Avoided Cost Case'!C835</f>
        <v>Mona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3"/>
      <c r="EP835" s="87"/>
      <c r="ER835" s="31" t="str">
        <f>'Avoided Cost Case'!ER835</f>
        <v>Hide Row</v>
      </c>
    </row>
    <row r="836" spans="2:148" hidden="1">
      <c r="C836" s="23" t="str">
        <f>'Avoided Cost Case'!C836</f>
        <v>Palo Verde</v>
      </c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3"/>
      <c r="EP836" s="87"/>
      <c r="ER836" s="31" t="str">
        <f>'Avoided Cost Case'!ER836</f>
        <v xml:space="preserve"> - </v>
      </c>
    </row>
    <row r="837" spans="2:148" hidden="1">
      <c r="C837" s="23" t="str">
        <f>'Avoided Cost Case'!C837</f>
        <v>SP15</v>
      </c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3"/>
      <c r="EP837" s="87"/>
      <c r="ER837" s="31" t="str">
        <f>'Avoided Cost Case'!ER837</f>
        <v>Hide Row</v>
      </c>
    </row>
    <row r="838" spans="2:148" hidden="1">
      <c r="C838" s="23" t="str">
        <f>'Avoided Cost Case'!C838</f>
        <v>STF Index Trades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3"/>
      <c r="EP838" s="87"/>
    </row>
    <row r="839" spans="2:148" hidden="1"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3"/>
      <c r="EP839" s="87"/>
    </row>
    <row r="840" spans="2:148" hidden="1">
      <c r="B840" s="22" t="str">
        <f>'Avoided Cost Case'!B840</f>
        <v>Total Short Term Firm Sales</v>
      </c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3"/>
      <c r="EP840" s="87"/>
    </row>
    <row r="841" spans="2:148" hidden="1"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3"/>
      <c r="EP841" s="87"/>
    </row>
    <row r="842" spans="2:148" hidden="1">
      <c r="B842" s="22" t="str">
        <f>B298</f>
        <v>System Balancing Sales</v>
      </c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3"/>
      <c r="EP842" s="87"/>
    </row>
    <row r="843" spans="2:148" hidden="1">
      <c r="C843" s="23" t="str">
        <f>'Avoided Cost Case'!C843</f>
        <v>COB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3"/>
      <c r="EP843" s="87"/>
      <c r="ER843" s="31" t="str">
        <f>'Avoided Cost Case'!ER843</f>
        <v xml:space="preserve"> - </v>
      </c>
    </row>
    <row r="844" spans="2:148" hidden="1">
      <c r="C844" s="23" t="str">
        <f>'Avoided Cost Case'!C844</f>
        <v>Four Corners</v>
      </c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3"/>
      <c r="EP844" s="87"/>
      <c r="ER844" s="31" t="str">
        <f>'Avoided Cost Case'!ER844</f>
        <v xml:space="preserve"> - </v>
      </c>
    </row>
    <row r="845" spans="2:148" hidden="1">
      <c r="C845" s="23" t="str">
        <f>'Avoided Cost Case'!C845</f>
        <v>Mid Columbia</v>
      </c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3"/>
      <c r="EP845" s="87"/>
      <c r="ER845" s="31" t="str">
        <f>'Avoided Cost Case'!ER845</f>
        <v xml:space="preserve"> - </v>
      </c>
    </row>
    <row r="846" spans="2:148" hidden="1">
      <c r="C846" s="23" t="str">
        <f>'Avoided Cost Case'!C846</f>
        <v>Mona</v>
      </c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3"/>
      <c r="EP846" s="87"/>
      <c r="ER846" s="31"/>
    </row>
    <row r="847" spans="2:148" hidden="1">
      <c r="C847" s="23" t="str">
        <f>'Avoided Cost Case'!C847</f>
        <v>Palo Verde</v>
      </c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3"/>
      <c r="EP847" s="87"/>
      <c r="ER847" s="31" t="str">
        <f>'Avoided Cost Case'!ER847</f>
        <v xml:space="preserve"> - </v>
      </c>
    </row>
    <row r="848" spans="2:148" hidden="1">
      <c r="C848" s="23" t="str">
        <f>'Avoided Cost Case'!C848</f>
        <v>SP15</v>
      </c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3"/>
      <c r="EP848" s="87"/>
      <c r="ER848" s="31" t="str">
        <f>'Avoided Cost Case'!ER848</f>
        <v>Hide Row</v>
      </c>
    </row>
    <row r="849" spans="1:148" hidden="1">
      <c r="C849" s="23" t="str">
        <f>'Avoided Cost Case'!C849</f>
        <v>Trapped Energy</v>
      </c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3"/>
      <c r="EP849" s="87"/>
    </row>
    <row r="850" spans="1:148" hidden="1"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3"/>
      <c r="EP850" s="87"/>
    </row>
    <row r="851" spans="1:148" hidden="1">
      <c r="B851" s="22" t="str">
        <f>'Avoided Cost Case'!B851</f>
        <v>Total System Balancing Sales</v>
      </c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3"/>
      <c r="EP851" s="87"/>
    </row>
    <row r="852" spans="1:148" hidden="1"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3"/>
      <c r="EP852" s="87"/>
    </row>
    <row r="853" spans="1:148" hidden="1">
      <c r="A853" s="22" t="str">
        <f>'Avoided Cost Case'!A853</f>
        <v>Total Special Sales For Resale</v>
      </c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3"/>
      <c r="EP853" s="87"/>
    </row>
    <row r="854" spans="1:148" hidden="1"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3"/>
      <c r="EP854" s="87"/>
    </row>
    <row r="855" spans="1:148" ht="15.75" hidden="1">
      <c r="A855" s="17" t="str">
        <f>'Avoided Cost Case'!A855</f>
        <v>Purchased Power &amp; Net Interchange</v>
      </c>
      <c r="E855" s="265"/>
      <c r="F855" s="266"/>
      <c r="G855" s="266"/>
      <c r="H855" s="266"/>
      <c r="I855" s="266"/>
      <c r="J855" s="266"/>
      <c r="K855" s="266"/>
      <c r="L855" s="266"/>
      <c r="M855" s="266"/>
      <c r="N855" s="266"/>
      <c r="O855" s="266"/>
      <c r="P855" s="266"/>
      <c r="Q855" s="266"/>
      <c r="R855" s="265"/>
      <c r="S855" s="266"/>
      <c r="T855" s="266"/>
      <c r="U855" s="266"/>
      <c r="V855" s="266"/>
      <c r="W855" s="266"/>
      <c r="X855" s="266"/>
      <c r="Y855" s="266"/>
      <c r="Z855" s="266"/>
      <c r="AA855" s="266"/>
      <c r="AB855" s="266"/>
      <c r="AC855" s="266"/>
      <c r="AD855" s="266"/>
      <c r="AE855" s="265"/>
      <c r="AF855" s="266"/>
      <c r="AG855" s="266"/>
      <c r="AH855" s="266"/>
      <c r="AI855" s="266"/>
      <c r="AJ855" s="266"/>
      <c r="AK855" s="266"/>
      <c r="AL855" s="266"/>
      <c r="AM855" s="266"/>
      <c r="AN855" s="266"/>
      <c r="AO855" s="266"/>
      <c r="AP855" s="266"/>
      <c r="AQ855" s="266"/>
      <c r="AR855" s="265"/>
      <c r="AS855" s="266"/>
      <c r="AT855" s="266"/>
      <c r="AU855" s="266"/>
      <c r="AV855" s="266"/>
      <c r="AW855" s="266"/>
      <c r="AX855" s="266"/>
      <c r="AY855" s="266"/>
      <c r="AZ855" s="266"/>
      <c r="BA855" s="266"/>
      <c r="BB855" s="266"/>
      <c r="BC855" s="266"/>
      <c r="BD855" s="266"/>
      <c r="BE855" s="265"/>
      <c r="BF855" s="266"/>
      <c r="BG855" s="266"/>
      <c r="BH855" s="266"/>
      <c r="BI855" s="266"/>
      <c r="BJ855" s="266"/>
      <c r="BK855" s="266"/>
      <c r="BL855" s="266"/>
      <c r="BM855" s="266"/>
      <c r="BN855" s="266"/>
      <c r="BO855" s="266"/>
      <c r="BP855" s="266"/>
      <c r="BQ855" s="266"/>
      <c r="BR855" s="265"/>
      <c r="BS855" s="266"/>
      <c r="BT855" s="266"/>
      <c r="BU855" s="266"/>
      <c r="BV855" s="266"/>
      <c r="BW855" s="266"/>
      <c r="BX855" s="266"/>
      <c r="BY855" s="266"/>
      <c r="BZ855" s="266"/>
      <c r="CA855" s="266"/>
      <c r="CB855" s="266"/>
      <c r="CC855" s="266"/>
      <c r="CD855" s="266"/>
      <c r="CE855" s="265"/>
      <c r="CF855" s="266"/>
      <c r="CG855" s="266"/>
      <c r="CH855" s="266"/>
      <c r="CI855" s="266"/>
      <c r="CJ855" s="266"/>
      <c r="CK855" s="266"/>
      <c r="CL855" s="266"/>
      <c r="CM855" s="266"/>
      <c r="CN855" s="266"/>
      <c r="CO855" s="266"/>
      <c r="CP855" s="266"/>
      <c r="CQ855" s="266"/>
      <c r="CR855" s="265"/>
      <c r="CS855" s="266"/>
      <c r="CT855" s="266"/>
      <c r="CU855" s="266"/>
      <c r="CV855" s="266"/>
      <c r="CW855" s="266"/>
      <c r="CX855" s="266"/>
      <c r="CY855" s="266"/>
      <c r="CZ855" s="266"/>
      <c r="DA855" s="266"/>
      <c r="DB855" s="266"/>
      <c r="DC855" s="266"/>
      <c r="DD855" s="266"/>
      <c r="DE855" s="265"/>
      <c r="DF855" s="266"/>
      <c r="DG855" s="266"/>
      <c r="DH855" s="266"/>
      <c r="DI855" s="266"/>
      <c r="DJ855" s="266"/>
      <c r="DK855" s="266"/>
      <c r="DL855" s="266"/>
      <c r="DM855" s="266"/>
      <c r="DN855" s="266"/>
      <c r="DO855" s="266"/>
      <c r="DP855" s="266"/>
      <c r="DQ855" s="266"/>
      <c r="DR855" s="265"/>
      <c r="DS855" s="266"/>
      <c r="DT855" s="266"/>
      <c r="DU855" s="266"/>
      <c r="DV855" s="266"/>
      <c r="DW855" s="266"/>
      <c r="DX855" s="266"/>
      <c r="DY855" s="266"/>
      <c r="DZ855" s="266"/>
      <c r="EA855" s="266"/>
      <c r="EB855" s="266"/>
      <c r="EC855" s="266"/>
      <c r="ED855" s="266"/>
      <c r="EE855" s="23"/>
      <c r="EP855" s="87"/>
    </row>
    <row r="856" spans="1:148" hidden="1">
      <c r="B856" s="22" t="str">
        <f>'Avoided Cost Case'!B856</f>
        <v>Long Term Firm Purchases</v>
      </c>
      <c r="E856" s="265"/>
      <c r="F856" s="267"/>
      <c r="G856" s="267"/>
      <c r="H856" s="267"/>
      <c r="I856" s="267"/>
      <c r="J856" s="267"/>
      <c r="K856" s="267"/>
      <c r="L856" s="267"/>
      <c r="M856" s="267"/>
      <c r="N856" s="267"/>
      <c r="O856" s="267"/>
      <c r="P856" s="267"/>
      <c r="Q856" s="267"/>
      <c r="R856" s="265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67"/>
      <c r="AE856" s="265"/>
      <c r="AF856" s="267"/>
      <c r="AG856" s="267"/>
      <c r="AH856" s="267"/>
      <c r="AI856" s="267"/>
      <c r="AJ856" s="267"/>
      <c r="AK856" s="267"/>
      <c r="AL856" s="267"/>
      <c r="AM856" s="267"/>
      <c r="AN856" s="267"/>
      <c r="AO856" s="267"/>
      <c r="AP856" s="267"/>
      <c r="AQ856" s="267"/>
      <c r="AR856" s="265"/>
      <c r="AS856" s="267"/>
      <c r="AT856" s="267"/>
      <c r="AU856" s="267"/>
      <c r="AV856" s="267"/>
      <c r="AW856" s="267"/>
      <c r="AX856" s="267"/>
      <c r="AY856" s="267"/>
      <c r="AZ856" s="267"/>
      <c r="BA856" s="267"/>
      <c r="BB856" s="267"/>
      <c r="BC856" s="267"/>
      <c r="BD856" s="267"/>
      <c r="BE856" s="265"/>
      <c r="BF856" s="267"/>
      <c r="BG856" s="267"/>
      <c r="BH856" s="267"/>
      <c r="BI856" s="267"/>
      <c r="BJ856" s="267"/>
      <c r="BK856" s="267"/>
      <c r="BL856" s="267"/>
      <c r="BM856" s="267"/>
      <c r="BN856" s="267"/>
      <c r="BO856" s="267"/>
      <c r="BP856" s="267"/>
      <c r="BQ856" s="267"/>
      <c r="BR856" s="265"/>
      <c r="BS856" s="267"/>
      <c r="BT856" s="267"/>
      <c r="BU856" s="267"/>
      <c r="BV856" s="267"/>
      <c r="BW856" s="267"/>
      <c r="BX856" s="267"/>
      <c r="BY856" s="267"/>
      <c r="BZ856" s="267"/>
      <c r="CA856" s="267"/>
      <c r="CB856" s="267"/>
      <c r="CC856" s="267"/>
      <c r="CD856" s="267"/>
      <c r="CE856" s="265"/>
      <c r="CF856" s="267"/>
      <c r="CG856" s="267"/>
      <c r="CH856" s="267"/>
      <c r="CI856" s="267"/>
      <c r="CJ856" s="267"/>
      <c r="CK856" s="267"/>
      <c r="CL856" s="267"/>
      <c r="CM856" s="267"/>
      <c r="CN856" s="267"/>
      <c r="CO856" s="267"/>
      <c r="CP856" s="267"/>
      <c r="CQ856" s="267"/>
      <c r="CR856" s="265"/>
      <c r="CS856" s="267"/>
      <c r="CT856" s="267"/>
      <c r="CU856" s="267"/>
      <c r="CV856" s="267"/>
      <c r="CW856" s="267"/>
      <c r="CX856" s="267"/>
      <c r="CY856" s="267"/>
      <c r="CZ856" s="267"/>
      <c r="DA856" s="267"/>
      <c r="DB856" s="267"/>
      <c r="DC856" s="267"/>
      <c r="DD856" s="267"/>
      <c r="DE856" s="265"/>
      <c r="DF856" s="267"/>
      <c r="DG856" s="267"/>
      <c r="DH856" s="267"/>
      <c r="DI856" s="267"/>
      <c r="DJ856" s="267"/>
      <c r="DK856" s="267"/>
      <c r="DL856" s="267"/>
      <c r="DM856" s="267"/>
      <c r="DN856" s="267"/>
      <c r="DO856" s="267"/>
      <c r="DP856" s="267"/>
      <c r="DQ856" s="267"/>
      <c r="DR856" s="265"/>
      <c r="DS856" s="267"/>
      <c r="DT856" s="267"/>
      <c r="DU856" s="267"/>
      <c r="DV856" s="267"/>
      <c r="DW856" s="267"/>
      <c r="DX856" s="267"/>
      <c r="DY856" s="267"/>
      <c r="DZ856" s="267"/>
      <c r="EA856" s="267"/>
      <c r="EB856" s="267"/>
      <c r="EC856" s="267"/>
      <c r="ED856" s="267"/>
      <c r="EE856" s="23"/>
      <c r="EP856" s="87"/>
    </row>
    <row r="857" spans="1:148" hidden="1">
      <c r="C857" s="23" t="str">
        <f>'Avoided Cost Case'!C857</f>
        <v>APS Supplemental p27875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3"/>
      <c r="EP857" s="87"/>
      <c r="ER857" s="31" t="str">
        <f>'Avoided Cost Case'!ER857</f>
        <v xml:space="preserve"> - </v>
      </c>
    </row>
    <row r="858" spans="1:148" hidden="1">
      <c r="C858" s="23" t="str">
        <f>'Avoided Cost Case'!C858</f>
        <v xml:space="preserve">Combine Hills Wind p160595 </v>
      </c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3"/>
      <c r="EP858" s="87"/>
      <c r="ER858" s="31" t="str">
        <f>'Avoided Cost Case'!ER858</f>
        <v xml:space="preserve"> - </v>
      </c>
    </row>
    <row r="859" spans="1:148" hidden="1">
      <c r="C859" s="23" t="str">
        <f>'Avoided Cost Case'!C859</f>
        <v>Constellation Seasonal 2013-2016</v>
      </c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3"/>
      <c r="EP859" s="87"/>
      <c r="ER859" s="31" t="str">
        <f>'Avoided Cost Case'!ER859</f>
        <v xml:space="preserve"> - </v>
      </c>
    </row>
    <row r="860" spans="1:148" hidden="1">
      <c r="C860" s="23" t="str">
        <f>'Avoided Cost Case'!C860</f>
        <v>Deseret Purchase p194277</v>
      </c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3"/>
      <c r="EP860" s="87"/>
      <c r="ER860" s="31" t="str">
        <f>'Avoided Cost Case'!ER860</f>
        <v xml:space="preserve"> - </v>
      </c>
    </row>
    <row r="861" spans="1:148" hidden="1">
      <c r="C861" s="23" t="str">
        <f>'Avoided Cost Case'!C861</f>
        <v>Douglas PUD Settlement p38185</v>
      </c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3"/>
      <c r="EP861" s="87"/>
      <c r="ER861" s="31" t="str">
        <f>'Avoided Cost Case'!ER861</f>
        <v xml:space="preserve"> - </v>
      </c>
    </row>
    <row r="862" spans="1:148" hidden="1">
      <c r="C862" s="23" t="str">
        <f>'Avoided Cost Case'!C862</f>
        <v>Georgia-Pacific Camas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3"/>
      <c r="EP862" s="87"/>
      <c r="ER862" s="31" t="str">
        <f>'Avoided Cost Case'!ER862</f>
        <v>Hide Row</v>
      </c>
    </row>
    <row r="863" spans="1:148" hidden="1">
      <c r="C863" s="23" t="str">
        <f>'Avoided Cost Case'!C863</f>
        <v>Gemstate p99489</v>
      </c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3"/>
      <c r="EP863" s="87"/>
      <c r="ER863" s="31" t="str">
        <f>'Avoided Cost Case'!ER863</f>
        <v xml:space="preserve"> - </v>
      </c>
    </row>
    <row r="864" spans="1:148" hidden="1">
      <c r="C864" s="23" t="str">
        <f>'Avoided Cost Case'!C864</f>
        <v>Hermiston Purchase p99563</v>
      </c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3"/>
      <c r="EP864" s="87"/>
      <c r="ER864" s="22"/>
    </row>
    <row r="865" spans="3:148" hidden="1">
      <c r="C865" s="23" t="str">
        <f>'Avoided Cost Case'!C865</f>
        <v>Hurricane Purchase p393045</v>
      </c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3"/>
      <c r="EP865" s="87"/>
      <c r="ER865" s="31" t="str">
        <f>'Avoided Cost Case'!ER865</f>
        <v xml:space="preserve"> - </v>
      </c>
    </row>
    <row r="866" spans="3:148" hidden="1">
      <c r="C866" s="23" t="str">
        <f>'Avoided Cost Case'!C866</f>
        <v>IPP Purchase</v>
      </c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3"/>
      <c r="EP866" s="87"/>
      <c r="ER866" s="31" t="str">
        <f>'Avoided Cost Case'!ER866</f>
        <v xml:space="preserve"> - </v>
      </c>
    </row>
    <row r="867" spans="3:148" hidden="1">
      <c r="C867" s="23" t="str">
        <f>'Avoided Cost Case'!C867</f>
        <v>MagCorp Reserves p510378</v>
      </c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3"/>
      <c r="EP867" s="87"/>
      <c r="ER867" s="31" t="str">
        <f>'Avoided Cost Case'!ER867</f>
        <v xml:space="preserve"> - </v>
      </c>
    </row>
    <row r="868" spans="3:148" hidden="1">
      <c r="C868" s="23" t="str">
        <f>'Avoided Cost Case'!C868</f>
        <v>Nucor p346856</v>
      </c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3"/>
      <c r="EP868" s="87"/>
      <c r="ER868" s="31" t="str">
        <f>'Avoided Cost Case'!ER868</f>
        <v xml:space="preserve"> - </v>
      </c>
    </row>
    <row r="869" spans="3:148" hidden="1">
      <c r="C869" s="23" t="str">
        <f>'Avoided Cost Case'!C869</f>
        <v>P4 Production p137215/p145258</v>
      </c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3"/>
      <c r="EP869" s="87"/>
      <c r="ER869" s="31" t="str">
        <f>'Avoided Cost Case'!ER869</f>
        <v xml:space="preserve"> - </v>
      </c>
    </row>
    <row r="870" spans="3:148" hidden="1">
      <c r="C870" s="23" t="str">
        <f>'Avoided Cost Case'!C870</f>
        <v>PGE Cove p83984</v>
      </c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3"/>
      <c r="EP870" s="87"/>
      <c r="ER870" s="31" t="str">
        <f>'Avoided Cost Case'!ER870</f>
        <v xml:space="preserve"> - </v>
      </c>
    </row>
    <row r="871" spans="3:148" hidden="1">
      <c r="C871" s="23" t="str">
        <f>'Avoided Cost Case'!C871</f>
        <v>Rock River Wind p100371</v>
      </c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3"/>
      <c r="EP871" s="87"/>
      <c r="ER871" s="31" t="str">
        <f>'Avoided Cost Case'!ER871</f>
        <v xml:space="preserve"> - </v>
      </c>
    </row>
    <row r="872" spans="3:148" hidden="1">
      <c r="C872" s="23" t="str">
        <f>'Avoided Cost Case'!C872</f>
        <v>Small Purchases east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3"/>
      <c r="EP872" s="87"/>
      <c r="ER872" s="31" t="str">
        <f>'Avoided Cost Case'!ER872</f>
        <v xml:space="preserve"> - </v>
      </c>
    </row>
    <row r="873" spans="3:148" hidden="1">
      <c r="C873" s="23" t="str">
        <f>'Avoided Cost Case'!C873</f>
        <v>Small Purchases west</v>
      </c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3"/>
      <c r="EP873" s="87"/>
      <c r="ER873" s="31" t="str">
        <f>'Avoided Cost Case'!ER873</f>
        <v xml:space="preserve"> - </v>
      </c>
    </row>
    <row r="874" spans="3:148" hidden="1">
      <c r="C874" s="23" t="str">
        <f>'Avoided Cost Case'!C874</f>
        <v>Three Buttes Wind p460457</v>
      </c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3"/>
      <c r="EP874" s="87"/>
      <c r="ER874" s="31" t="str">
        <f>'Avoided Cost Case'!ER874</f>
        <v xml:space="preserve"> - </v>
      </c>
    </row>
    <row r="875" spans="3:148" hidden="1">
      <c r="C875" s="23" t="str">
        <f>'Avoided Cost Case'!C875</f>
        <v>Top of the World Wind p522807</v>
      </c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3"/>
      <c r="EP875" s="87"/>
      <c r="ER875" s="31" t="str">
        <f>'Avoided Cost Case'!ER875</f>
        <v xml:space="preserve"> - </v>
      </c>
    </row>
    <row r="876" spans="3:148" hidden="1">
      <c r="C876" s="23" t="str">
        <f>'Avoided Cost Case'!C876</f>
        <v>Tri-State Purchase p27057</v>
      </c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3"/>
      <c r="EP876" s="87"/>
      <c r="ER876" s="31" t="str">
        <f>'Avoided Cost Case'!ER876</f>
        <v xml:space="preserve"> - </v>
      </c>
    </row>
    <row r="877" spans="3:148" hidden="1">
      <c r="C877" s="23" t="str">
        <f>'Avoided Cost Case'!C877</f>
        <v>UAMPS p1626656-7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3"/>
      <c r="EP877" s="87"/>
      <c r="ER877" s="31" t="str">
        <f>'Avoided Cost Case'!ER877</f>
        <v xml:space="preserve"> - </v>
      </c>
    </row>
    <row r="878" spans="3:148" hidden="1">
      <c r="C878" s="23" t="str">
        <f>'Avoided Cost Case'!C878</f>
        <v>UMPA p1625961</v>
      </c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3"/>
      <c r="EP878" s="87"/>
      <c r="ER878" s="31" t="str">
        <f>'Avoided Cost Case'!ER878</f>
        <v xml:space="preserve"> - </v>
      </c>
    </row>
    <row r="879" spans="3:148" hidden="1">
      <c r="C879" s="23" t="str">
        <f>'Avoided Cost Case'!C879</f>
        <v>Wolverine Creek Wind p244520</v>
      </c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3"/>
      <c r="EP879" s="87"/>
      <c r="ER879" s="31" t="str">
        <f>'Avoided Cost Case'!ER879</f>
        <v xml:space="preserve"> - </v>
      </c>
    </row>
    <row r="880" spans="3:148" hidden="1">
      <c r="C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3"/>
      <c r="EP880" s="87"/>
      <c r="ER880" s="31"/>
    </row>
    <row r="881" spans="2:148" hidden="1">
      <c r="B881" s="22" t="str">
        <f>B340</f>
        <v>Sub Total Long Term Firm Purchases</v>
      </c>
      <c r="C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3"/>
      <c r="EP881" s="87"/>
      <c r="ER881" s="31"/>
    </row>
    <row r="882" spans="2:148" hidden="1">
      <c r="C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3"/>
      <c r="EP882" s="87"/>
      <c r="ER882" s="31"/>
    </row>
    <row r="883" spans="2:148" hidden="1">
      <c r="B883" s="22" t="str">
        <f>B342</f>
        <v>Qualifying Facilities</v>
      </c>
      <c r="C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3"/>
      <c r="EP883" s="87"/>
    </row>
    <row r="884" spans="2:148" hidden="1">
      <c r="C884" s="28" t="str">
        <f>'Avoided Cost Case'!C884</f>
        <v>QF California</v>
      </c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3"/>
      <c r="EP884" s="87"/>
      <c r="ER884" s="31" t="str">
        <f>'Avoided Cost Case'!ER884</f>
        <v xml:space="preserve"> - </v>
      </c>
    </row>
    <row r="885" spans="2:148" hidden="1">
      <c r="C885" s="28" t="str">
        <f>'Avoided Cost Case'!C885</f>
        <v>QF Idaho</v>
      </c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3"/>
      <c r="EP885" s="87"/>
      <c r="ER885" s="31" t="str">
        <f>'Avoided Cost Case'!ER885</f>
        <v xml:space="preserve"> - </v>
      </c>
    </row>
    <row r="886" spans="2:148" hidden="1">
      <c r="C886" s="28" t="str">
        <f>'Avoided Cost Case'!C886</f>
        <v>QF Oregon</v>
      </c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3"/>
      <c r="EP886" s="87"/>
      <c r="ER886" s="31" t="str">
        <f>'Avoided Cost Case'!ER886</f>
        <v xml:space="preserve"> - </v>
      </c>
    </row>
    <row r="887" spans="2:148" hidden="1">
      <c r="C887" s="28" t="str">
        <f>'Avoided Cost Case'!C887</f>
        <v>QF Utah</v>
      </c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3"/>
      <c r="EP887" s="87"/>
      <c r="ER887" s="31" t="str">
        <f>'Avoided Cost Case'!ER887</f>
        <v xml:space="preserve"> - </v>
      </c>
    </row>
    <row r="888" spans="2:148" hidden="1">
      <c r="C888" s="28" t="str">
        <f>'Avoided Cost Case'!C888</f>
        <v>QF Washington</v>
      </c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3"/>
      <c r="EP888" s="87"/>
      <c r="ER888" s="31" t="str">
        <f>'Avoided Cost Case'!ER888</f>
        <v xml:space="preserve"> - </v>
      </c>
    </row>
    <row r="889" spans="2:148" hidden="1">
      <c r="C889" s="28" t="str">
        <f>'Avoided Cost Case'!C889</f>
        <v>QF Wyoming</v>
      </c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3"/>
      <c r="EP889" s="87"/>
      <c r="ER889" s="31" t="str">
        <f>'Avoided Cost Case'!ER889</f>
        <v xml:space="preserve"> - </v>
      </c>
    </row>
    <row r="890" spans="2:148" hidden="1">
      <c r="C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3"/>
      <c r="EP890" s="87"/>
      <c r="ER890" s="31"/>
    </row>
    <row r="891" spans="2:148" hidden="1">
      <c r="C891" s="28" t="str">
        <f>'Avoided Cost Case'!C891</f>
        <v>Biomass p234159 QF</v>
      </c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3"/>
      <c r="EP891" s="87"/>
      <c r="ER891" s="31" t="str">
        <f>'Avoided Cost Case'!ER891</f>
        <v xml:space="preserve"> - </v>
      </c>
    </row>
    <row r="892" spans="2:148" hidden="1">
      <c r="C892" s="28" t="str">
        <f>'Avoided Cost Case'!C892</f>
        <v>Black Cap II Solar QF</v>
      </c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3"/>
      <c r="EP892" s="87"/>
      <c r="ER892" s="31" t="str">
        <f>'Avoided Cost Case'!ER892</f>
        <v>Hide Row</v>
      </c>
    </row>
    <row r="893" spans="2:148" hidden="1">
      <c r="C893" s="28" t="str">
        <f>'Avoided Cost Case'!C893</f>
        <v>Champlin Blue Mtn Wind QF</v>
      </c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3"/>
      <c r="EP893" s="87"/>
      <c r="ER893" s="31" t="str">
        <f>'Avoided Cost Case'!ER893</f>
        <v>Hide Row</v>
      </c>
    </row>
    <row r="894" spans="2:148" hidden="1">
      <c r="C894" s="28" t="str">
        <f>'Avoided Cost Case'!C894</f>
        <v>Chevron Wind p499335 QF</v>
      </c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3"/>
      <c r="EP894" s="87"/>
      <c r="ER894" s="31" t="str">
        <f>'Avoided Cost Case'!ER894</f>
        <v xml:space="preserve"> - </v>
      </c>
    </row>
    <row r="895" spans="2:148" hidden="1">
      <c r="C895" s="28" t="str">
        <f>'Avoided Cost Case'!C895</f>
        <v>DCFP p316701 QF</v>
      </c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3"/>
      <c r="EP895" s="87"/>
      <c r="ER895" s="31" t="str">
        <f>'Avoided Cost Case'!ER895</f>
        <v xml:space="preserve"> - </v>
      </c>
    </row>
    <row r="896" spans="2:148" hidden="1">
      <c r="C896" s="28" t="str">
        <f>'Avoided Cost Case'!C896</f>
        <v>Evergreen BioPower p351030 QF</v>
      </c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3"/>
      <c r="EP896" s="87"/>
      <c r="ER896" s="31" t="str">
        <f>'Avoided Cost Case'!ER896</f>
        <v xml:space="preserve"> - </v>
      </c>
    </row>
    <row r="897" spans="3:148" hidden="1">
      <c r="C897" s="28" t="str">
        <f>'Avoided Cost Case'!C897</f>
        <v>ExxonMobil p255042 QF</v>
      </c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3"/>
      <c r="EP897" s="87"/>
      <c r="ER897" s="31" t="str">
        <f>'Avoided Cost Case'!ER897</f>
        <v>Hide Row</v>
      </c>
    </row>
    <row r="898" spans="3:148" hidden="1">
      <c r="C898" s="28" t="str">
        <f>'Avoided Cost Case'!C898</f>
        <v>First Wind QF Projects</v>
      </c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3"/>
      <c r="EP898" s="87"/>
      <c r="ER898" s="31" t="str">
        <f>'Avoided Cost Case'!ER898</f>
        <v xml:space="preserve"> - </v>
      </c>
    </row>
    <row r="899" spans="3:148" hidden="1">
      <c r="C899" s="28" t="str">
        <f>'Avoided Cost Case'!C899</f>
        <v>Five Pine Wind QF</v>
      </c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3"/>
      <c r="EP899" s="87"/>
      <c r="ER899" s="31" t="str">
        <f>'Avoided Cost Case'!ER899</f>
        <v xml:space="preserve"> - </v>
      </c>
    </row>
    <row r="900" spans="3:148" hidden="1">
      <c r="C900" s="28" t="str">
        <f>'Avoided Cost Case'!C900</f>
        <v>Foote Creek II &amp; III Wind QF</v>
      </c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3"/>
      <c r="EP900" s="87"/>
      <c r="ER900" s="31" t="str">
        <f>'Avoided Cost Case'!ER900</f>
        <v xml:space="preserve"> - </v>
      </c>
    </row>
    <row r="901" spans="3:148" hidden="1">
      <c r="C901" s="28" t="str">
        <f>'Avoided Cost Case'!C901</f>
        <v>Kennecott</v>
      </c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3"/>
      <c r="EP901" s="87"/>
      <c r="ER901" s="31" t="str">
        <f>'Avoided Cost Case'!ER901</f>
        <v>Hide Row</v>
      </c>
    </row>
    <row r="902" spans="3:148" hidden="1">
      <c r="C902" s="28" t="str">
        <f>'Avoided Cost Case'!C902</f>
        <v>Latigo Wind Park QF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3"/>
      <c r="EP902" s="87"/>
      <c r="ER902" s="31" t="str">
        <f>'Avoided Cost Case'!ER902</f>
        <v xml:space="preserve"> - </v>
      </c>
    </row>
    <row r="903" spans="3:148" hidden="1">
      <c r="C903" s="28" t="str">
        <f>'Avoided Cost Case'!C903</f>
        <v>Long Ridge Wind I QF</v>
      </c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3"/>
      <c r="EP903" s="87"/>
      <c r="ER903" s="31" t="str">
        <f>'Avoided Cost Case'!ER903</f>
        <v>Hide Row</v>
      </c>
    </row>
    <row r="904" spans="3:148" hidden="1">
      <c r="C904" s="28" t="str">
        <f>'Avoided Cost Case'!C904</f>
        <v>Long Ridge Wind II QF</v>
      </c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3"/>
      <c r="EP904" s="87"/>
      <c r="ER904" s="31" t="str">
        <f>'Avoided Cost Case'!ER904</f>
        <v>Hide Row</v>
      </c>
    </row>
    <row r="905" spans="3:148" hidden="1">
      <c r="C905" s="28" t="str">
        <f>'Avoided Cost Case'!C905</f>
        <v>Mountain Wind 1 p367721 QF</v>
      </c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3"/>
      <c r="EP905" s="87"/>
      <c r="ER905" s="31" t="str">
        <f>'Avoided Cost Case'!ER905</f>
        <v xml:space="preserve"> - </v>
      </c>
    </row>
    <row r="906" spans="3:148" hidden="1">
      <c r="C906" s="28" t="str">
        <f>'Avoided Cost Case'!C906</f>
        <v>Mountain Wind 2 p398449 QF</v>
      </c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3"/>
      <c r="EP906" s="87"/>
      <c r="ER906" s="31" t="str">
        <f>'Avoided Cost Case'!ER906</f>
        <v xml:space="preserve"> - </v>
      </c>
    </row>
    <row r="907" spans="3:148" hidden="1">
      <c r="C907" s="28" t="str">
        <f>'Avoided Cost Case'!C907</f>
        <v>North Point Wind QF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3"/>
      <c r="EP907" s="87"/>
      <c r="ER907" s="31" t="str">
        <f>'Avoided Cost Case'!ER907</f>
        <v xml:space="preserve"> - </v>
      </c>
    </row>
    <row r="908" spans="3:148" hidden="1">
      <c r="C908" s="28" t="str">
        <f>'Avoided Cost Case'!C908</f>
        <v>OM Power I Geothermal QF</v>
      </c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3"/>
      <c r="EP908" s="87"/>
      <c r="ER908" s="31" t="str">
        <f>'Avoided Cost Case'!ER908</f>
        <v>Hide Row</v>
      </c>
    </row>
    <row r="909" spans="3:148" hidden="1">
      <c r="C909" s="28" t="str">
        <f>'Avoided Cost Case'!C909</f>
        <v>Oregon Sch 37 QFs</v>
      </c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3"/>
      <c r="EP909" s="87"/>
      <c r="ER909" s="31" t="str">
        <f>'Avoided Cost Case'!ER909</f>
        <v xml:space="preserve"> - </v>
      </c>
    </row>
    <row r="910" spans="3:148" hidden="1">
      <c r="C910" s="28" t="str">
        <f>'Avoided Cost Case'!C910</f>
        <v>Oregon Wind Farm QF</v>
      </c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W910" s="28"/>
      <c r="DX910" s="28"/>
      <c r="DY910" s="28"/>
      <c r="DZ910" s="28"/>
      <c r="EA910" s="28"/>
      <c r="EB910" s="28"/>
      <c r="EC910" s="28"/>
      <c r="ED910" s="28"/>
      <c r="EE910" s="23"/>
      <c r="EP910" s="87"/>
      <c r="ER910" s="31" t="str">
        <f>'Avoided Cost Case'!ER910</f>
        <v xml:space="preserve"> - </v>
      </c>
    </row>
    <row r="911" spans="3:148" hidden="1">
      <c r="C911" s="28" t="str">
        <f>'Avoided Cost Case'!C911</f>
        <v>Pavant Solar QF</v>
      </c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3"/>
      <c r="EP911" s="87"/>
      <c r="ER911" s="31" t="str">
        <f>'Avoided Cost Case'!ER911</f>
        <v>Hide Row</v>
      </c>
    </row>
    <row r="912" spans="3:148" hidden="1">
      <c r="C912" s="28" t="str">
        <f>'Avoided Cost Case'!C912</f>
        <v>Pioneer Wind Park I QF</v>
      </c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3"/>
      <c r="EP912" s="87"/>
      <c r="ER912" s="31" t="str">
        <f>'Avoided Cost Case'!ER912</f>
        <v xml:space="preserve"> - </v>
      </c>
    </row>
    <row r="913" spans="2:148" hidden="1">
      <c r="C913" s="28" t="str">
        <f>'Avoided Cost Case'!C913</f>
        <v>Power County North Wind QF p575612</v>
      </c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3"/>
      <c r="EP913" s="87"/>
      <c r="ER913" s="31" t="str">
        <f>'Avoided Cost Case'!ER913</f>
        <v xml:space="preserve"> - </v>
      </c>
    </row>
    <row r="914" spans="2:148" hidden="1">
      <c r="C914" s="28" t="str">
        <f>'Avoided Cost Case'!C914</f>
        <v>Power County South Wind QF p575614</v>
      </c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8"/>
      <c r="BW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R914" s="28"/>
      <c r="DS914" s="28"/>
      <c r="DT914" s="28"/>
      <c r="DU914" s="28"/>
      <c r="DV914" s="28"/>
      <c r="DW914" s="28"/>
      <c r="DX914" s="28"/>
      <c r="DY914" s="28"/>
      <c r="DZ914" s="28"/>
      <c r="EA914" s="28"/>
      <c r="EB914" s="28"/>
      <c r="EC914" s="28"/>
      <c r="ED914" s="28"/>
      <c r="EE914" s="23"/>
      <c r="EP914" s="87"/>
      <c r="ER914" s="31" t="str">
        <f>'Avoided Cost Case'!ER914</f>
        <v xml:space="preserve"> - </v>
      </c>
    </row>
    <row r="915" spans="2:148" hidden="1">
      <c r="C915" s="28" t="str">
        <f>'Avoided Cost Case'!C915</f>
        <v>Roseburg Dillard QF</v>
      </c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  <c r="BV915" s="28"/>
      <c r="BW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8"/>
      <c r="CY915" s="28"/>
      <c r="CZ915" s="28"/>
      <c r="DA915" s="28"/>
      <c r="DB915" s="28"/>
      <c r="DC915" s="28"/>
      <c r="DD915" s="28"/>
      <c r="DE915" s="28"/>
      <c r="DF915" s="28"/>
      <c r="DG915" s="28"/>
      <c r="DH915" s="28"/>
      <c r="DI915" s="28"/>
      <c r="DJ915" s="28"/>
      <c r="DK915" s="28"/>
      <c r="DL915" s="28"/>
      <c r="DM915" s="28"/>
      <c r="DN915" s="28"/>
      <c r="DO915" s="28"/>
      <c r="DP915" s="28"/>
      <c r="DQ915" s="28"/>
      <c r="DR915" s="28"/>
      <c r="DS915" s="28"/>
      <c r="DT915" s="28"/>
      <c r="DU915" s="28"/>
      <c r="DV915" s="28"/>
      <c r="DW915" s="28"/>
      <c r="DX915" s="28"/>
      <c r="DY915" s="28"/>
      <c r="DZ915" s="28"/>
      <c r="EA915" s="28"/>
      <c r="EB915" s="28"/>
      <c r="EC915" s="28"/>
      <c r="ED915" s="28"/>
      <c r="EE915" s="23"/>
      <c r="EP915" s="87"/>
      <c r="ER915" s="31" t="str">
        <f>'Avoided Cost Case'!ER915</f>
        <v xml:space="preserve"> - </v>
      </c>
    </row>
    <row r="916" spans="2:148" hidden="1">
      <c r="C916" s="28" t="str">
        <f>'Avoided Cost Case'!C916</f>
        <v>SF Phosphates p350125 QF</v>
      </c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T916" s="28"/>
      <c r="BU916" s="28"/>
      <c r="BV916" s="28"/>
      <c r="BW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8"/>
      <c r="CY916" s="28"/>
      <c r="CZ916" s="28"/>
      <c r="DA916" s="28"/>
      <c r="DB916" s="28"/>
      <c r="DC916" s="28"/>
      <c r="DD916" s="28"/>
      <c r="DE916" s="28"/>
      <c r="DF916" s="28"/>
      <c r="DG916" s="28"/>
      <c r="DH916" s="28"/>
      <c r="DI916" s="28"/>
      <c r="DJ916" s="28"/>
      <c r="DK916" s="28"/>
      <c r="DL916" s="28"/>
      <c r="DM916" s="28"/>
      <c r="DN916" s="28"/>
      <c r="DO916" s="28"/>
      <c r="DP916" s="28"/>
      <c r="DQ916" s="28"/>
      <c r="DR916" s="28"/>
      <c r="DS916" s="28"/>
      <c r="DT916" s="28"/>
      <c r="DU916" s="28"/>
      <c r="DV916" s="28"/>
      <c r="DW916" s="28"/>
      <c r="DX916" s="28"/>
      <c r="DY916" s="28"/>
      <c r="DZ916" s="28"/>
      <c r="EA916" s="28"/>
      <c r="EB916" s="28"/>
      <c r="EC916" s="28"/>
      <c r="ED916" s="28"/>
      <c r="EE916" s="23"/>
      <c r="EP916" s="87"/>
      <c r="ER916" s="31" t="str">
        <f>'Avoided Cost Case'!ER916</f>
        <v>Hide Row</v>
      </c>
    </row>
    <row r="917" spans="2:148" hidden="1">
      <c r="C917" s="28" t="str">
        <f>'Avoided Cost Case'!C917</f>
        <v>Spanish Fork Wind 2 p311681 QF</v>
      </c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R917" s="28"/>
      <c r="DS917" s="28"/>
      <c r="DT917" s="28"/>
      <c r="DU917" s="28"/>
      <c r="DV917" s="28"/>
      <c r="DW917" s="28"/>
      <c r="DX917" s="28"/>
      <c r="DY917" s="28"/>
      <c r="DZ917" s="28"/>
      <c r="EA917" s="28"/>
      <c r="EB917" s="28"/>
      <c r="EC917" s="28"/>
      <c r="ED917" s="28"/>
      <c r="EE917" s="23"/>
      <c r="EP917" s="87"/>
      <c r="ER917" s="31" t="str">
        <f>'Avoided Cost Case'!ER917</f>
        <v xml:space="preserve"> - </v>
      </c>
    </row>
    <row r="918" spans="2:148" hidden="1">
      <c r="C918" s="28" t="str">
        <f>'Avoided Cost Case'!C918</f>
        <v>Sunnyside p83997/p59965 QF</v>
      </c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/>
      <c r="DQ918" s="28"/>
      <c r="DR918" s="28"/>
      <c r="DS918" s="28"/>
      <c r="DT918" s="28"/>
      <c r="DU918" s="28"/>
      <c r="DV918" s="28"/>
      <c r="DW918" s="28"/>
      <c r="DX918" s="28"/>
      <c r="DY918" s="28"/>
      <c r="DZ918" s="28"/>
      <c r="EA918" s="28"/>
      <c r="EB918" s="28"/>
      <c r="EC918" s="28"/>
      <c r="ED918" s="28"/>
      <c r="EE918" s="23"/>
      <c r="EP918" s="87"/>
      <c r="ER918" s="31" t="str">
        <f>'Avoided Cost Case'!ER918</f>
        <v xml:space="preserve"> - </v>
      </c>
    </row>
    <row r="919" spans="2:148" hidden="1">
      <c r="C919" s="28" t="str">
        <f>'Avoided Cost Case'!C919</f>
        <v>Tata Chemicals QF</v>
      </c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8"/>
      <c r="CY919" s="28"/>
      <c r="CZ919" s="28"/>
      <c r="DA919" s="28"/>
      <c r="DB919" s="28"/>
      <c r="DC919" s="28"/>
      <c r="DD919" s="28"/>
      <c r="DE919" s="28"/>
      <c r="DF919" s="28"/>
      <c r="DG919" s="28"/>
      <c r="DH919" s="28"/>
      <c r="DI919" s="28"/>
      <c r="DJ919" s="28"/>
      <c r="DK919" s="28"/>
      <c r="DL919" s="28"/>
      <c r="DM919" s="28"/>
      <c r="DN919" s="28"/>
      <c r="DO919" s="28"/>
      <c r="DP919" s="28"/>
      <c r="DQ919" s="28"/>
      <c r="DR919" s="28"/>
      <c r="DS919" s="28"/>
      <c r="DT919" s="28"/>
      <c r="DU919" s="28"/>
      <c r="DV919" s="28"/>
      <c r="DW919" s="28"/>
      <c r="DX919" s="28"/>
      <c r="DY919" s="28"/>
      <c r="DZ919" s="28"/>
      <c r="EA919" s="28"/>
      <c r="EB919" s="28"/>
      <c r="EC919" s="28"/>
      <c r="ED919" s="28"/>
      <c r="EE919" s="23"/>
      <c r="EP919" s="87"/>
      <c r="ER919" s="31" t="str">
        <f>'Avoided Cost Case'!ER919</f>
        <v>Hide Row</v>
      </c>
    </row>
    <row r="920" spans="2:148" hidden="1">
      <c r="C920" s="28" t="str">
        <f>'Avoided Cost Case'!C920</f>
        <v>Tesoro QF</v>
      </c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8"/>
      <c r="CY920" s="28"/>
      <c r="CZ920" s="28"/>
      <c r="DA920" s="28"/>
      <c r="DB920" s="28"/>
      <c r="DC920" s="28"/>
      <c r="DD920" s="28"/>
      <c r="DE920" s="28"/>
      <c r="DF920" s="28"/>
      <c r="DG920" s="28"/>
      <c r="DH920" s="28"/>
      <c r="DI920" s="28"/>
      <c r="DJ920" s="28"/>
      <c r="DK920" s="28"/>
      <c r="DL920" s="28"/>
      <c r="DM920" s="28"/>
      <c r="DN920" s="28"/>
      <c r="DO920" s="28"/>
      <c r="DP920" s="28"/>
      <c r="DQ920" s="28"/>
      <c r="DR920" s="28"/>
      <c r="DS920" s="28"/>
      <c r="DT920" s="28"/>
      <c r="DU920" s="28"/>
      <c r="DV920" s="28"/>
      <c r="DW920" s="28"/>
      <c r="DX920" s="28"/>
      <c r="DY920" s="28"/>
      <c r="DZ920" s="28"/>
      <c r="EA920" s="28"/>
      <c r="EB920" s="28"/>
      <c r="EC920" s="28"/>
      <c r="ED920" s="28"/>
      <c r="EE920" s="23"/>
      <c r="EP920" s="87"/>
      <c r="ER920" s="31" t="str">
        <f>'Avoided Cost Case'!ER920</f>
        <v xml:space="preserve"> - </v>
      </c>
    </row>
    <row r="921" spans="2:148" hidden="1">
      <c r="C921" s="28" t="str">
        <f>'Avoided Cost Case'!C921</f>
        <v>Threemile Canyon Wind QF p500139</v>
      </c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/>
      <c r="DU921" s="28"/>
      <c r="DV921" s="28"/>
      <c r="DW921" s="28"/>
      <c r="DX921" s="28"/>
      <c r="DY921" s="28"/>
      <c r="DZ921" s="28"/>
      <c r="EA921" s="28"/>
      <c r="EB921" s="28"/>
      <c r="EC921" s="28"/>
      <c r="ED921" s="28"/>
      <c r="EE921" s="23"/>
      <c r="EP921" s="87"/>
      <c r="ER921" s="31" t="str">
        <f>'Avoided Cost Case'!ER921</f>
        <v xml:space="preserve"> - </v>
      </c>
    </row>
    <row r="922" spans="2:148" hidden="1">
      <c r="C922" s="28" t="str">
        <f>'Avoided Cost Case'!C922</f>
        <v>US Magnesium QF</v>
      </c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28"/>
      <c r="DB922" s="28"/>
      <c r="DC922" s="28"/>
      <c r="DD922" s="28"/>
      <c r="DE922" s="28"/>
      <c r="DF922" s="28"/>
      <c r="DG922" s="28"/>
      <c r="DH922" s="28"/>
      <c r="DI922" s="28"/>
      <c r="DJ922" s="28"/>
      <c r="DK922" s="28"/>
      <c r="DL922" s="28"/>
      <c r="DM922" s="28"/>
      <c r="DN922" s="28"/>
      <c r="DO922" s="28"/>
      <c r="DP922" s="28"/>
      <c r="DQ922" s="28"/>
      <c r="DR922" s="28"/>
      <c r="DS922" s="28"/>
      <c r="DT922" s="28"/>
      <c r="DU922" s="28"/>
      <c r="DV922" s="28"/>
      <c r="DW922" s="28"/>
      <c r="DX922" s="28"/>
      <c r="DY922" s="28"/>
      <c r="DZ922" s="28"/>
      <c r="EA922" s="28"/>
      <c r="EB922" s="28"/>
      <c r="EC922" s="28"/>
      <c r="ED922" s="28"/>
      <c r="EE922" s="23"/>
      <c r="EP922" s="87"/>
      <c r="ER922" s="31" t="str">
        <f>'Avoided Cost Case'!ER922</f>
        <v>Hide Row</v>
      </c>
    </row>
    <row r="923" spans="2:148" hidden="1">
      <c r="C923" s="28" t="str">
        <f>'Avoided Cost Case'!C923</f>
        <v>Utah Pavant Solar I &amp; II QF</v>
      </c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W923" s="28"/>
      <c r="DX923" s="28"/>
      <c r="DY923" s="28"/>
      <c r="DZ923" s="28"/>
      <c r="EA923" s="28"/>
      <c r="EB923" s="28"/>
      <c r="EC923" s="28"/>
      <c r="ED923" s="28"/>
      <c r="EE923" s="23"/>
      <c r="EP923" s="87"/>
      <c r="ER923" s="31" t="str">
        <f>'Avoided Cost Case'!ER923</f>
        <v xml:space="preserve"> - </v>
      </c>
    </row>
    <row r="924" spans="2:148" hidden="1">
      <c r="C924" s="28" t="str">
        <f>'Avoided Cost Case'!C924</f>
        <v>Utah Red Hills Solar QF</v>
      </c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3"/>
      <c r="EP924" s="87"/>
      <c r="ER924" s="31" t="str">
        <f>'Avoided Cost Case'!ER924</f>
        <v xml:space="preserve"> - </v>
      </c>
    </row>
    <row r="925" spans="2:148" hidden="1">
      <c r="C925" s="28" t="str">
        <f>'Avoided Cost Case'!C925</f>
        <v>Utah SunEdison Wind QF Projects</v>
      </c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3"/>
      <c r="EP925" s="87"/>
      <c r="ER925" s="31" t="str">
        <f>'Avoided Cost Case'!ER925</f>
        <v xml:space="preserve"> - </v>
      </c>
    </row>
    <row r="926" spans="2:148" hidden="1">
      <c r="C926" s="28" t="str">
        <f>'Avoided Cost Case'!C926</f>
        <v>Utah Sch 37 Solar</v>
      </c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3"/>
      <c r="EP926" s="87"/>
      <c r="ER926" s="31" t="str">
        <f>'Avoided Cost Case'!ER926</f>
        <v xml:space="preserve"> - </v>
      </c>
    </row>
    <row r="927" spans="2:148" hidden="1">
      <c r="C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/>
      <c r="DW927" s="28"/>
      <c r="DX927" s="28"/>
      <c r="DY927" s="28"/>
      <c r="DZ927" s="28"/>
      <c r="EA927" s="28"/>
      <c r="EB927" s="28"/>
      <c r="EC927" s="28"/>
      <c r="ED927" s="28"/>
      <c r="EE927" s="23"/>
      <c r="EP927" s="87"/>
    </row>
    <row r="928" spans="2:148" hidden="1">
      <c r="B928" s="22" t="str">
        <f>B401</f>
        <v>Mid-Columbia Contracts</v>
      </c>
      <c r="C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8"/>
      <c r="BW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28"/>
      <c r="DB928" s="28"/>
      <c r="DC928" s="28"/>
      <c r="DD928" s="28"/>
      <c r="DE928" s="28"/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R928" s="28"/>
      <c r="DS928" s="28"/>
      <c r="DT928" s="28"/>
      <c r="DU928" s="28"/>
      <c r="DV928" s="28"/>
      <c r="DW928" s="28"/>
      <c r="DX928" s="28"/>
      <c r="DY928" s="28"/>
      <c r="DZ928" s="28"/>
      <c r="EA928" s="28"/>
      <c r="EB928" s="28"/>
      <c r="EC928" s="28"/>
      <c r="ED928" s="28"/>
      <c r="EE928" s="23"/>
      <c r="EP928" s="87"/>
    </row>
    <row r="929" spans="1:148" s="58" customFormat="1" hidden="1">
      <c r="A929" s="2"/>
      <c r="B929" s="22"/>
      <c r="C929" s="28" t="str">
        <f>'Avoided Cost Case'!C929</f>
        <v>Douglas - Wells p60828</v>
      </c>
      <c r="D929" s="22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8"/>
      <c r="CY929" s="28"/>
      <c r="CZ929" s="28"/>
      <c r="DA929" s="28"/>
      <c r="DB929" s="28"/>
      <c r="DC929" s="28"/>
      <c r="DD929" s="28"/>
      <c r="DE929" s="28"/>
      <c r="DF929" s="28"/>
      <c r="DG929" s="28"/>
      <c r="DH929" s="28"/>
      <c r="DI929" s="28"/>
      <c r="DJ929" s="28"/>
      <c r="DK929" s="28"/>
      <c r="DL929" s="28"/>
      <c r="DM929" s="28"/>
      <c r="DN929" s="28"/>
      <c r="DO929" s="28"/>
      <c r="DP929" s="28"/>
      <c r="DQ929" s="28"/>
      <c r="DR929" s="28"/>
      <c r="DS929" s="28"/>
      <c r="DT929" s="28"/>
      <c r="DU929" s="28"/>
      <c r="DV929" s="28"/>
      <c r="DW929" s="28"/>
      <c r="DX929" s="28"/>
      <c r="DY929" s="28"/>
      <c r="DZ929" s="28"/>
      <c r="EA929" s="28"/>
      <c r="EB929" s="28"/>
      <c r="EC929" s="28"/>
      <c r="ED929" s="28"/>
      <c r="EE929" s="23"/>
      <c r="EG929" s="87"/>
      <c r="EP929" s="87"/>
      <c r="ER929" s="31" t="str">
        <f>'Avoided Cost Case'!ER929</f>
        <v xml:space="preserve"> - </v>
      </c>
    </row>
    <row r="930" spans="1:148" s="58" customFormat="1" hidden="1">
      <c r="A930" s="2"/>
      <c r="B930" s="22"/>
      <c r="C930" s="28" t="str">
        <f>'Avoided Cost Case'!C930</f>
        <v>Grant Reasonable</v>
      </c>
      <c r="D930" s="22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R930" s="28"/>
      <c r="DS930" s="28"/>
      <c r="DT930" s="28"/>
      <c r="DU930" s="28"/>
      <c r="DV930" s="28"/>
      <c r="DW930" s="28"/>
      <c r="DX930" s="28"/>
      <c r="DY930" s="28"/>
      <c r="DZ930" s="28"/>
      <c r="EA930" s="28"/>
      <c r="EB930" s="28"/>
      <c r="EC930" s="28"/>
      <c r="ED930" s="28"/>
      <c r="EE930" s="23"/>
      <c r="EG930" s="87"/>
      <c r="EP930" s="87"/>
      <c r="ER930" s="31" t="str">
        <f>'Avoided Cost Case'!ER930</f>
        <v xml:space="preserve"> - </v>
      </c>
    </row>
    <row r="931" spans="1:148" s="58" customFormat="1" hidden="1">
      <c r="A931" s="2"/>
      <c r="B931" s="22"/>
      <c r="C931" s="28" t="str">
        <f>'Avoided Cost Case'!C931</f>
        <v>Grant Surplus p258951</v>
      </c>
      <c r="D931" s="22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R931" s="28"/>
      <c r="DS931" s="28"/>
      <c r="DT931" s="28"/>
      <c r="DU931" s="28"/>
      <c r="DV931" s="28"/>
      <c r="DW931" s="28"/>
      <c r="DX931" s="28"/>
      <c r="DY931" s="28"/>
      <c r="DZ931" s="28"/>
      <c r="EA931" s="28"/>
      <c r="EB931" s="28"/>
      <c r="EC931" s="28"/>
      <c r="ED931" s="28"/>
      <c r="EE931" s="23"/>
      <c r="EG931" s="87"/>
      <c r="EP931" s="87"/>
      <c r="ER931" s="31" t="str">
        <f>'Avoided Cost Case'!ER931</f>
        <v xml:space="preserve"> - </v>
      </c>
    </row>
    <row r="932" spans="1:148" s="58" customFormat="1" hidden="1">
      <c r="A932" s="2"/>
      <c r="B932" s="22"/>
      <c r="C932" s="28" t="str">
        <f>'Avoided Cost Case'!C932</f>
        <v>Grant - Wanapum p60825</v>
      </c>
      <c r="D932" s="22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/>
      <c r="DM932" s="28"/>
      <c r="DN932" s="28"/>
      <c r="DO932" s="28"/>
      <c r="DP932" s="28"/>
      <c r="DQ932" s="28"/>
      <c r="DR932" s="28"/>
      <c r="DS932" s="28"/>
      <c r="DT932" s="28"/>
      <c r="DU932" s="28"/>
      <c r="DV932" s="28"/>
      <c r="DW932" s="28"/>
      <c r="DX932" s="28"/>
      <c r="DY932" s="28"/>
      <c r="DZ932" s="28"/>
      <c r="EA932" s="28"/>
      <c r="EB932" s="28"/>
      <c r="EC932" s="28"/>
      <c r="ED932" s="28"/>
      <c r="EE932" s="23"/>
      <c r="EG932" s="87"/>
      <c r="EP932" s="87"/>
      <c r="ER932" s="31" t="str">
        <f>'Avoided Cost Case'!ER932</f>
        <v xml:space="preserve"> - </v>
      </c>
    </row>
    <row r="933" spans="1:148" s="58" customFormat="1" hidden="1">
      <c r="A933" s="2"/>
      <c r="B933" s="22"/>
      <c r="C933" s="28"/>
      <c r="D933" s="22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R933" s="28"/>
      <c r="DS933" s="28"/>
      <c r="DT933" s="28"/>
      <c r="DU933" s="28"/>
      <c r="DV933" s="28"/>
      <c r="DW933" s="28"/>
      <c r="DX933" s="28"/>
      <c r="DY933" s="28"/>
      <c r="DZ933" s="28"/>
      <c r="EA933" s="28"/>
      <c r="EB933" s="28"/>
      <c r="EC933" s="28"/>
      <c r="ED933" s="28"/>
      <c r="EE933" s="23"/>
      <c r="EG933" s="87"/>
      <c r="EP933" s="87"/>
      <c r="ER933" s="26"/>
    </row>
    <row r="934" spans="1:148" s="58" customFormat="1" hidden="1">
      <c r="A934" s="2"/>
      <c r="B934" s="22"/>
      <c r="C934" s="28"/>
      <c r="D934" s="22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8"/>
      <c r="BW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R934" s="28"/>
      <c r="DS934" s="28"/>
      <c r="DT934" s="28"/>
      <c r="DU934" s="28"/>
      <c r="DV934" s="28"/>
      <c r="DW934" s="28"/>
      <c r="DX934" s="28"/>
      <c r="DY934" s="28"/>
      <c r="DZ934" s="28"/>
      <c r="EA934" s="28"/>
      <c r="EB934" s="28"/>
      <c r="EC934" s="28"/>
      <c r="ED934" s="28"/>
      <c r="EE934" s="23"/>
      <c r="EG934" s="87"/>
      <c r="EP934" s="87"/>
      <c r="ER934" s="26"/>
    </row>
    <row r="935" spans="1:148" s="58" customFormat="1" hidden="1">
      <c r="A935" s="8"/>
      <c r="B935" s="58" t="str">
        <f>'Avoided Cost Case'!B935</f>
        <v>Short Term Firm Purchases</v>
      </c>
      <c r="C935" s="28"/>
      <c r="D935" s="22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3"/>
      <c r="EG935" s="87"/>
      <c r="EP935" s="87"/>
      <c r="ER935" s="26"/>
    </row>
    <row r="936" spans="1:148" s="58" customFormat="1" hidden="1">
      <c r="A936" s="8"/>
      <c r="C936" s="28" t="str">
        <f>'Avoided Cost Case'!C936</f>
        <v>COB</v>
      </c>
      <c r="D936" s="22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/>
      <c r="DB936" s="28"/>
      <c r="DC936" s="28"/>
      <c r="DD936" s="28"/>
      <c r="DE936" s="28"/>
      <c r="DF936" s="28"/>
      <c r="DG936" s="28"/>
      <c r="DH936" s="28"/>
      <c r="DI936" s="28"/>
      <c r="DJ936" s="28"/>
      <c r="DK936" s="28"/>
      <c r="DL936" s="28"/>
      <c r="DM936" s="28"/>
      <c r="DN936" s="28"/>
      <c r="DO936" s="28"/>
      <c r="DP936" s="28"/>
      <c r="DQ936" s="28"/>
      <c r="DR936" s="28"/>
      <c r="DS936" s="28"/>
      <c r="DT936" s="28"/>
      <c r="DU936" s="28"/>
      <c r="DV936" s="28"/>
      <c r="DW936" s="28"/>
      <c r="DX936" s="28"/>
      <c r="DY936" s="28"/>
      <c r="DZ936" s="28"/>
      <c r="EA936" s="28"/>
      <c r="EB936" s="28"/>
      <c r="EC936" s="28"/>
      <c r="ED936" s="28"/>
      <c r="EE936" s="23"/>
      <c r="EG936" s="87"/>
      <c r="EP936" s="87"/>
      <c r="ER936" s="31" t="str">
        <f>'Avoided Cost Case'!ER936</f>
        <v>Hide Row</v>
      </c>
    </row>
    <row r="937" spans="1:148" s="58" customFormat="1" hidden="1">
      <c r="A937" s="8"/>
      <c r="C937" s="28" t="str">
        <f>'Avoided Cost Case'!C937</f>
        <v>Four Corners</v>
      </c>
      <c r="D937" s="22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  <c r="BV937" s="28"/>
      <c r="BW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8"/>
      <c r="CY937" s="28"/>
      <c r="CZ937" s="28"/>
      <c r="DA937" s="28"/>
      <c r="DB937" s="28"/>
      <c r="DC937" s="28"/>
      <c r="DD937" s="28"/>
      <c r="DE937" s="28"/>
      <c r="DF937" s="28"/>
      <c r="DG937" s="28"/>
      <c r="DH937" s="28"/>
      <c r="DI937" s="28"/>
      <c r="DJ937" s="28"/>
      <c r="DK937" s="28"/>
      <c r="DL937" s="28"/>
      <c r="DM937" s="28"/>
      <c r="DN937" s="28"/>
      <c r="DO937" s="28"/>
      <c r="DP937" s="28"/>
      <c r="DQ937" s="28"/>
      <c r="DR937" s="28"/>
      <c r="DS937" s="28"/>
      <c r="DT937" s="28"/>
      <c r="DU937" s="28"/>
      <c r="DV937" s="28"/>
      <c r="DW937" s="28"/>
      <c r="DX937" s="28"/>
      <c r="DY937" s="28"/>
      <c r="DZ937" s="28"/>
      <c r="EA937" s="28"/>
      <c r="EB937" s="28"/>
      <c r="EC937" s="28"/>
      <c r="ED937" s="28"/>
      <c r="EE937" s="28"/>
      <c r="EG937" s="87"/>
      <c r="EP937" s="87"/>
      <c r="ER937" s="31" t="str">
        <f>'Avoided Cost Case'!ER937</f>
        <v>Hide Row</v>
      </c>
    </row>
    <row r="938" spans="1:148" s="58" customFormat="1" hidden="1">
      <c r="A938" s="8"/>
      <c r="C938" s="28" t="str">
        <f>'Avoided Cost Case'!C938</f>
        <v>Mid Columbia</v>
      </c>
      <c r="D938" s="22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8"/>
      <c r="BW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8"/>
      <c r="CY938" s="28"/>
      <c r="CZ938" s="28"/>
      <c r="DA938" s="28"/>
      <c r="DB938" s="28"/>
      <c r="DC938" s="28"/>
      <c r="DD938" s="28"/>
      <c r="DE938" s="28"/>
      <c r="DF938" s="28"/>
      <c r="DG938" s="28"/>
      <c r="DH938" s="28"/>
      <c r="DI938" s="28"/>
      <c r="DJ938" s="28"/>
      <c r="DK938" s="28"/>
      <c r="DL938" s="28"/>
      <c r="DM938" s="28"/>
      <c r="DN938" s="28"/>
      <c r="DO938" s="28"/>
      <c r="DP938" s="28"/>
      <c r="DQ938" s="28"/>
      <c r="DR938" s="28"/>
      <c r="DS938" s="28"/>
      <c r="DT938" s="28"/>
      <c r="DU938" s="28"/>
      <c r="DV938" s="28"/>
      <c r="DW938" s="28"/>
      <c r="DX938" s="28"/>
      <c r="DY938" s="28"/>
      <c r="DZ938" s="28"/>
      <c r="EA938" s="28"/>
      <c r="EB938" s="28"/>
      <c r="EC938" s="28"/>
      <c r="ED938" s="28"/>
      <c r="EE938" s="28"/>
      <c r="EG938" s="87"/>
      <c r="EP938" s="87"/>
      <c r="ER938" s="31" t="str">
        <f>'Avoided Cost Case'!ER938</f>
        <v xml:space="preserve"> - </v>
      </c>
    </row>
    <row r="939" spans="1:148" s="58" customFormat="1" hidden="1">
      <c r="A939" s="8"/>
      <c r="C939" s="28" t="str">
        <f>'Avoided Cost Case'!C939</f>
        <v>Mona</v>
      </c>
      <c r="D939" s="22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  <c r="BV939" s="28"/>
      <c r="BW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V939" s="28"/>
      <c r="CW939" s="28"/>
      <c r="CX939" s="28"/>
      <c r="CY939" s="28"/>
      <c r="CZ939" s="28"/>
      <c r="DA939" s="28"/>
      <c r="DB939" s="28"/>
      <c r="DC939" s="28"/>
      <c r="DD939" s="28"/>
      <c r="DE939" s="28"/>
      <c r="DF939" s="28"/>
      <c r="DG939" s="28"/>
      <c r="DH939" s="28"/>
      <c r="DI939" s="28"/>
      <c r="DJ939" s="28"/>
      <c r="DK939" s="28"/>
      <c r="DL939" s="28"/>
      <c r="DM939" s="28"/>
      <c r="DN939" s="28"/>
      <c r="DO939" s="28"/>
      <c r="DP939" s="28"/>
      <c r="DQ939" s="28"/>
      <c r="DR939" s="28"/>
      <c r="DS939" s="28"/>
      <c r="DT939" s="28"/>
      <c r="DU939" s="28"/>
      <c r="DV939" s="28"/>
      <c r="DW939" s="28"/>
      <c r="DX939" s="28"/>
      <c r="DY939" s="28"/>
      <c r="DZ939" s="28"/>
      <c r="EA939" s="28"/>
      <c r="EB939" s="28"/>
      <c r="EC939" s="28"/>
      <c r="ED939" s="28"/>
      <c r="EE939" s="28"/>
      <c r="EG939" s="87"/>
      <c r="EP939" s="87"/>
      <c r="ER939" s="31" t="str">
        <f>'Avoided Cost Case'!ER939</f>
        <v>Hide Row</v>
      </c>
    </row>
    <row r="940" spans="1:148" s="58" customFormat="1" hidden="1">
      <c r="A940" s="8"/>
      <c r="C940" s="28" t="str">
        <f>'Avoided Cost Case'!C940</f>
        <v>Palo Verde</v>
      </c>
      <c r="D940" s="22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  <c r="DR940" s="28"/>
      <c r="DS940" s="28"/>
      <c r="DT940" s="28"/>
      <c r="DU940" s="28"/>
      <c r="DV940" s="28"/>
      <c r="DW940" s="28"/>
      <c r="DX940" s="28"/>
      <c r="DY940" s="28"/>
      <c r="DZ940" s="28"/>
      <c r="EA940" s="28"/>
      <c r="EB940" s="28"/>
      <c r="EC940" s="28"/>
      <c r="ED940" s="28"/>
      <c r="EE940" s="28"/>
      <c r="EG940" s="87"/>
      <c r="EP940" s="87"/>
      <c r="ER940" s="31" t="str">
        <f>'Avoided Cost Case'!ER940</f>
        <v xml:space="preserve"> - </v>
      </c>
    </row>
    <row r="941" spans="1:148" s="58" customFormat="1" hidden="1">
      <c r="A941" s="8"/>
      <c r="C941" s="28" t="str">
        <f>'Avoided Cost Case'!C941</f>
        <v>SP15</v>
      </c>
      <c r="D941" s="22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  <c r="CY941" s="28"/>
      <c r="CZ941" s="28"/>
      <c r="DA941" s="28"/>
      <c r="DB941" s="28"/>
      <c r="DC941" s="28"/>
      <c r="DD941" s="28"/>
      <c r="DE941" s="28"/>
      <c r="DF941" s="28"/>
      <c r="DG941" s="28"/>
      <c r="DH941" s="28"/>
      <c r="DI941" s="28"/>
      <c r="DJ941" s="28"/>
      <c r="DK941" s="28"/>
      <c r="DL941" s="28"/>
      <c r="DM941" s="28"/>
      <c r="DN941" s="28"/>
      <c r="DO941" s="28"/>
      <c r="DP941" s="28"/>
      <c r="DQ941" s="28"/>
      <c r="DR941" s="28"/>
      <c r="DS941" s="28"/>
      <c r="DT941" s="28"/>
      <c r="DU941" s="28"/>
      <c r="DV941" s="28"/>
      <c r="DW941" s="28"/>
      <c r="DX941" s="28"/>
      <c r="DY941" s="28"/>
      <c r="DZ941" s="28"/>
      <c r="EA941" s="28"/>
      <c r="EB941" s="28"/>
      <c r="EC941" s="28"/>
      <c r="ED941" s="28"/>
      <c r="EE941" s="28"/>
      <c r="EG941" s="87"/>
      <c r="EP941" s="87"/>
      <c r="ER941" s="31" t="str">
        <f>'Avoided Cost Case'!ER941</f>
        <v>Hide Row</v>
      </c>
    </row>
    <row r="942" spans="1:148" hidden="1">
      <c r="A942" s="8"/>
      <c r="B942" s="58"/>
      <c r="C942" s="28" t="str">
        <f>'Avoided Cost Case'!C942</f>
        <v>STF Index Trades</v>
      </c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  <c r="DR942" s="28"/>
      <c r="DS942" s="28"/>
      <c r="DT942" s="28"/>
      <c r="DU942" s="28"/>
      <c r="DV942" s="28"/>
      <c r="DW942" s="28"/>
      <c r="DX942" s="28"/>
      <c r="DY942" s="28"/>
      <c r="DZ942" s="28"/>
      <c r="EA942" s="28"/>
      <c r="EB942" s="28"/>
      <c r="EC942" s="28"/>
      <c r="ED942" s="28"/>
      <c r="EE942" s="28"/>
      <c r="EP942" s="87"/>
      <c r="ER942" s="57"/>
    </row>
    <row r="943" spans="1:148" hidden="1">
      <c r="A943" s="8"/>
      <c r="B943" s="58" t="str">
        <f>B168</f>
        <v>Total Short Term Firm Purchases</v>
      </c>
      <c r="C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  <c r="CY943" s="28"/>
      <c r="CZ943" s="28"/>
      <c r="DA943" s="28"/>
      <c r="DB943" s="28"/>
      <c r="DC943" s="28"/>
      <c r="DD943" s="28"/>
      <c r="DE943" s="28"/>
      <c r="DF943" s="28"/>
      <c r="DG943" s="28"/>
      <c r="DH943" s="28"/>
      <c r="DI943" s="28"/>
      <c r="DJ943" s="28"/>
      <c r="DK943" s="28"/>
      <c r="DL943" s="28"/>
      <c r="DM943" s="28"/>
      <c r="DN943" s="28"/>
      <c r="DO943" s="28"/>
      <c r="DP943" s="28"/>
      <c r="DQ943" s="28"/>
      <c r="DR943" s="28"/>
      <c r="DS943" s="28"/>
      <c r="DT943" s="28"/>
      <c r="DU943" s="28"/>
      <c r="DV943" s="28"/>
      <c r="DW943" s="28"/>
      <c r="DX943" s="28"/>
      <c r="DY943" s="28"/>
      <c r="DZ943" s="28"/>
      <c r="EA943" s="28"/>
      <c r="EB943" s="28"/>
      <c r="EC943" s="28"/>
      <c r="ED943" s="28"/>
      <c r="EE943" s="28"/>
      <c r="EP943" s="87"/>
      <c r="ER943" s="57"/>
    </row>
    <row r="944" spans="1:148" hidden="1">
      <c r="A944" s="8"/>
      <c r="B944" s="58"/>
      <c r="C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  <c r="DK944" s="28"/>
      <c r="DL944" s="28"/>
      <c r="DM944" s="28"/>
      <c r="DN944" s="28"/>
      <c r="DO944" s="28"/>
      <c r="DP944" s="28"/>
      <c r="DQ944" s="28"/>
      <c r="DR944" s="28"/>
      <c r="DS944" s="28"/>
      <c r="DT944" s="28"/>
      <c r="DU944" s="28"/>
      <c r="DV944" s="28"/>
      <c r="DW944" s="28"/>
      <c r="DX944" s="28"/>
      <c r="DY944" s="28"/>
      <c r="DZ944" s="28"/>
      <c r="EA944" s="28"/>
      <c r="EB944" s="28"/>
      <c r="EC944" s="28"/>
      <c r="ED944" s="28"/>
      <c r="EE944" s="28"/>
      <c r="EP944" s="87"/>
      <c r="ER944" s="57"/>
    </row>
    <row r="945" spans="1:148" hidden="1">
      <c r="A945" s="8"/>
      <c r="B945" s="58" t="str">
        <f>'Avoided Cost Case'!B945</f>
        <v>System Balancing Purchases</v>
      </c>
      <c r="C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  <c r="CY945" s="28"/>
      <c r="CZ945" s="28"/>
      <c r="DA945" s="28"/>
      <c r="DB945" s="28"/>
      <c r="DC945" s="28"/>
      <c r="DD945" s="28"/>
      <c r="DE945" s="28"/>
      <c r="DF945" s="28"/>
      <c r="DG945" s="28"/>
      <c r="DH945" s="28"/>
      <c r="DI945" s="28"/>
      <c r="DJ945" s="28"/>
      <c r="DK945" s="28"/>
      <c r="DL945" s="28"/>
      <c r="DM945" s="28"/>
      <c r="DN945" s="28"/>
      <c r="DO945" s="28"/>
      <c r="DP945" s="28"/>
      <c r="DQ945" s="28"/>
      <c r="DR945" s="28"/>
      <c r="DS945" s="28"/>
      <c r="DT945" s="28"/>
      <c r="DU945" s="28"/>
      <c r="DV945" s="28"/>
      <c r="DW945" s="28"/>
      <c r="DX945" s="28"/>
      <c r="DY945" s="28"/>
      <c r="DZ945" s="28"/>
      <c r="EA945" s="28"/>
      <c r="EB945" s="28"/>
      <c r="EC945" s="28"/>
      <c r="ED945" s="28"/>
      <c r="EE945" s="28"/>
      <c r="EP945" s="87"/>
      <c r="ER945" s="57"/>
    </row>
    <row r="946" spans="1:148" hidden="1">
      <c r="A946" s="8"/>
      <c r="B946" s="58"/>
      <c r="C946" s="28" t="str">
        <f>'Avoided Cost Case'!C946</f>
        <v>COB</v>
      </c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/>
      <c r="DM946" s="28"/>
      <c r="DN946" s="28"/>
      <c r="DO946" s="28"/>
      <c r="DP946" s="28"/>
      <c r="DQ946" s="28"/>
      <c r="DR946" s="28"/>
      <c r="DS946" s="28"/>
      <c r="DT946" s="28"/>
      <c r="DU946" s="28"/>
      <c r="DV946" s="28"/>
      <c r="DW946" s="28"/>
      <c r="DX946" s="28"/>
      <c r="DY946" s="28"/>
      <c r="DZ946" s="28"/>
      <c r="EA946" s="28"/>
      <c r="EB946" s="28"/>
      <c r="EC946" s="28"/>
      <c r="ED946" s="28"/>
      <c r="EE946" s="28"/>
      <c r="EP946" s="87"/>
      <c r="ER946" s="31" t="str">
        <f>'Avoided Cost Case'!ER946</f>
        <v xml:space="preserve"> - </v>
      </c>
    </row>
    <row r="947" spans="1:148" hidden="1">
      <c r="A947" s="8"/>
      <c r="B947" s="58"/>
      <c r="C947" s="28" t="str">
        <f>'Avoided Cost Case'!C947</f>
        <v>Four Corners</v>
      </c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  <c r="CY947" s="28"/>
      <c r="CZ947" s="28"/>
      <c r="DA947" s="28"/>
      <c r="DB947" s="28"/>
      <c r="DC947" s="28"/>
      <c r="DD947" s="28"/>
      <c r="DE947" s="28"/>
      <c r="DF947" s="28"/>
      <c r="DG947" s="28"/>
      <c r="DH947" s="28"/>
      <c r="DI947" s="28"/>
      <c r="DJ947" s="28"/>
      <c r="DK947" s="28"/>
      <c r="DL947" s="28"/>
      <c r="DM947" s="28"/>
      <c r="DN947" s="28"/>
      <c r="DO947" s="28"/>
      <c r="DP947" s="28"/>
      <c r="DQ947" s="28"/>
      <c r="DR947" s="28"/>
      <c r="DS947" s="28"/>
      <c r="DT947" s="28"/>
      <c r="DU947" s="28"/>
      <c r="DV947" s="28"/>
      <c r="DW947" s="28"/>
      <c r="DX947" s="28"/>
      <c r="DY947" s="28"/>
      <c r="DZ947" s="28"/>
      <c r="EA947" s="28"/>
      <c r="EB947" s="28"/>
      <c r="EC947" s="28"/>
      <c r="ED947" s="28"/>
      <c r="EE947" s="28"/>
      <c r="EP947" s="87"/>
      <c r="ER947" s="31" t="str">
        <f>'Avoided Cost Case'!ER947</f>
        <v xml:space="preserve"> - </v>
      </c>
    </row>
    <row r="948" spans="1:148" hidden="1">
      <c r="A948" s="8"/>
      <c r="B948" s="58"/>
      <c r="C948" s="28" t="str">
        <f>'Avoided Cost Case'!C948</f>
        <v>Mid Columbia</v>
      </c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28"/>
      <c r="DB948" s="28"/>
      <c r="DC948" s="28"/>
      <c r="DD948" s="28"/>
      <c r="DE948" s="28"/>
      <c r="DF948" s="28"/>
      <c r="DG948" s="28"/>
      <c r="DH948" s="28"/>
      <c r="DI948" s="28"/>
      <c r="DJ948" s="28"/>
      <c r="DK948" s="28"/>
      <c r="DL948" s="28"/>
      <c r="DM948" s="28"/>
      <c r="DN948" s="28"/>
      <c r="DO948" s="28"/>
      <c r="DP948" s="28"/>
      <c r="DQ948" s="28"/>
      <c r="DR948" s="28"/>
      <c r="DS948" s="28"/>
      <c r="DT948" s="28"/>
      <c r="DU948" s="28"/>
      <c r="DV948" s="28"/>
      <c r="DW948" s="28"/>
      <c r="DX948" s="28"/>
      <c r="DY948" s="28"/>
      <c r="DZ948" s="28"/>
      <c r="EA948" s="28"/>
      <c r="EB948" s="28"/>
      <c r="EC948" s="28"/>
      <c r="ED948" s="28"/>
      <c r="EE948" s="28"/>
      <c r="EP948" s="87"/>
      <c r="ER948" s="31" t="str">
        <f>'Avoided Cost Case'!ER948</f>
        <v xml:space="preserve"> - </v>
      </c>
    </row>
    <row r="949" spans="1:148" hidden="1">
      <c r="A949" s="8"/>
      <c r="B949" s="58"/>
      <c r="C949" s="28" t="str">
        <f>'Avoided Cost Case'!C949</f>
        <v>Mona</v>
      </c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  <c r="CY949" s="28"/>
      <c r="CZ949" s="28"/>
      <c r="DA949" s="28"/>
      <c r="DB949" s="28"/>
      <c r="DC949" s="28"/>
      <c r="DD949" s="28"/>
      <c r="DE949" s="28"/>
      <c r="DF949" s="28"/>
      <c r="DG949" s="28"/>
      <c r="DH949" s="28"/>
      <c r="DI949" s="28"/>
      <c r="DJ949" s="28"/>
      <c r="DK949" s="28"/>
      <c r="DL949" s="28"/>
      <c r="DM949" s="28"/>
      <c r="DN949" s="28"/>
      <c r="DO949" s="28"/>
      <c r="DP949" s="28"/>
      <c r="DQ949" s="28"/>
      <c r="DR949" s="28"/>
      <c r="DS949" s="28"/>
      <c r="DT949" s="28"/>
      <c r="DU949" s="28"/>
      <c r="DV949" s="28"/>
      <c r="DW949" s="28"/>
      <c r="DX949" s="28"/>
      <c r="DY949" s="28"/>
      <c r="DZ949" s="28"/>
      <c r="EA949" s="28"/>
      <c r="EB949" s="28"/>
      <c r="EC949" s="28"/>
      <c r="ED949" s="28"/>
      <c r="EE949" s="28"/>
      <c r="EP949" s="87"/>
      <c r="ER949" s="31"/>
    </row>
    <row r="950" spans="1:148" hidden="1">
      <c r="A950" s="8"/>
      <c r="B950" s="58"/>
      <c r="C950" s="28" t="str">
        <f>'Avoided Cost Case'!C950</f>
        <v>Palo Verde</v>
      </c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  <c r="DR950" s="28"/>
      <c r="DS950" s="28"/>
      <c r="DT950" s="28"/>
      <c r="DU950" s="28"/>
      <c r="DV950" s="28"/>
      <c r="DW950" s="28"/>
      <c r="DX950" s="28"/>
      <c r="DY950" s="28"/>
      <c r="DZ950" s="28"/>
      <c r="EA950" s="28"/>
      <c r="EB950" s="28"/>
      <c r="EC950" s="28"/>
      <c r="ED950" s="28"/>
      <c r="EE950" s="28"/>
      <c r="EP950" s="87"/>
      <c r="ER950" s="31" t="str">
        <f>'Avoided Cost Case'!ER950</f>
        <v xml:space="preserve"> - </v>
      </c>
    </row>
    <row r="951" spans="1:148" hidden="1">
      <c r="A951" s="8"/>
      <c r="B951" s="58"/>
      <c r="C951" s="28" t="str">
        <f>'Avoided Cost Case'!C951</f>
        <v>SP15</v>
      </c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/>
      <c r="CZ951" s="28"/>
      <c r="DA951" s="28"/>
      <c r="DB951" s="28"/>
      <c r="DC951" s="28"/>
      <c r="DD951" s="28"/>
      <c r="DE951" s="28"/>
      <c r="DF951" s="28"/>
      <c r="DG951" s="28"/>
      <c r="DH951" s="28"/>
      <c r="DI951" s="28"/>
      <c r="DJ951" s="28"/>
      <c r="DK951" s="28"/>
      <c r="DL951" s="28"/>
      <c r="DM951" s="28"/>
      <c r="DN951" s="28"/>
      <c r="DO951" s="28"/>
      <c r="DP951" s="28"/>
      <c r="DQ951" s="28"/>
      <c r="DR951" s="28"/>
      <c r="DS951" s="28"/>
      <c r="DT951" s="28"/>
      <c r="DU951" s="28"/>
      <c r="DV951" s="28"/>
      <c r="DW951" s="28"/>
      <c r="DX951" s="28"/>
      <c r="DY951" s="28"/>
      <c r="DZ951" s="28"/>
      <c r="EA951" s="28"/>
      <c r="EB951" s="28"/>
      <c r="EC951" s="28"/>
      <c r="ED951" s="28"/>
      <c r="EE951" s="28"/>
      <c r="EP951" s="87"/>
      <c r="ER951" s="31" t="str">
        <f>'Avoided Cost Case'!ER951</f>
        <v>Hide Row</v>
      </c>
    </row>
    <row r="952" spans="1:148" hidden="1">
      <c r="A952" s="8"/>
      <c r="B952" s="58"/>
      <c r="C952" s="28" t="str">
        <f>'Avoided Cost Case'!C952</f>
        <v>Emergency Purchases</v>
      </c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28"/>
      <c r="DB952" s="28"/>
      <c r="DC952" s="28"/>
      <c r="DD952" s="28"/>
      <c r="DE952" s="28"/>
      <c r="DF952" s="28"/>
      <c r="DG952" s="28"/>
      <c r="DH952" s="28"/>
      <c r="DI952" s="28"/>
      <c r="DJ952" s="28"/>
      <c r="DK952" s="28"/>
      <c r="DL952" s="28"/>
      <c r="DM952" s="28"/>
      <c r="DN952" s="28"/>
      <c r="DO952" s="28"/>
      <c r="DP952" s="28"/>
      <c r="DQ952" s="28"/>
      <c r="DR952" s="28"/>
      <c r="DS952" s="28"/>
      <c r="DT952" s="28"/>
      <c r="DU952" s="28"/>
      <c r="DV952" s="28"/>
      <c r="DW952" s="28"/>
      <c r="DX952" s="28"/>
      <c r="DY952" s="28"/>
      <c r="DZ952" s="28"/>
      <c r="EA952" s="28"/>
      <c r="EB952" s="28"/>
      <c r="EC952" s="28"/>
      <c r="ED952" s="28"/>
      <c r="EE952" s="28"/>
      <c r="EP952" s="87"/>
      <c r="ER952" s="57"/>
    </row>
    <row r="953" spans="1:148" hidden="1">
      <c r="A953" s="8"/>
      <c r="B953" s="58" t="str">
        <f>B180</f>
        <v>Total System Balancing Purchases</v>
      </c>
      <c r="C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  <c r="CY953" s="28"/>
      <c r="CZ953" s="28"/>
      <c r="DA953" s="28"/>
      <c r="DB953" s="28"/>
      <c r="DC953" s="28"/>
      <c r="DD953" s="28"/>
      <c r="DE953" s="28"/>
      <c r="DF953" s="28"/>
      <c r="DG953" s="28"/>
      <c r="DH953" s="28"/>
      <c r="DI953" s="28"/>
      <c r="DJ953" s="28"/>
      <c r="DK953" s="28"/>
      <c r="DL953" s="28"/>
      <c r="DM953" s="28"/>
      <c r="DN953" s="28"/>
      <c r="DO953" s="28"/>
      <c r="DP953" s="28"/>
      <c r="DQ953" s="28"/>
      <c r="DR953" s="28"/>
      <c r="DS953" s="28"/>
      <c r="DT953" s="28"/>
      <c r="DU953" s="28"/>
      <c r="DV953" s="28"/>
      <c r="DW953" s="28"/>
      <c r="DX953" s="28"/>
      <c r="DY953" s="28"/>
      <c r="DZ953" s="28"/>
      <c r="EA953" s="28"/>
      <c r="EB953" s="28"/>
      <c r="EC953" s="28"/>
      <c r="ED953" s="28"/>
      <c r="EE953" s="28"/>
      <c r="EP953" s="87"/>
      <c r="ER953" s="57"/>
    </row>
    <row r="954" spans="1:148"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  <c r="DR954" s="28"/>
      <c r="DS954" s="28"/>
      <c r="DT954" s="28"/>
      <c r="DU954" s="28"/>
      <c r="DV954" s="28"/>
      <c r="DW954" s="28"/>
      <c r="DX954" s="28"/>
      <c r="DY954" s="28"/>
      <c r="DZ954" s="28"/>
      <c r="EA954" s="28"/>
      <c r="EB954" s="28"/>
      <c r="EC954" s="28"/>
      <c r="ED954" s="28"/>
      <c r="EE954" s="28"/>
      <c r="EP954" s="87"/>
      <c r="ER954" s="57"/>
    </row>
    <row r="955" spans="1:148" ht="15.75">
      <c r="A955" s="17" t="s">
        <v>554</v>
      </c>
      <c r="B955" s="22">
        <f>'Avoided Cost Case'!B955</f>
        <v>0</v>
      </c>
      <c r="E955" s="28"/>
      <c r="F955" s="157"/>
      <c r="G955" s="157"/>
      <c r="H955" s="157"/>
      <c r="I955" s="157"/>
      <c r="J955" s="157"/>
      <c r="K955" s="157"/>
      <c r="L955" s="157"/>
      <c r="M955" s="157"/>
      <c r="N955" s="157"/>
      <c r="O955" s="157"/>
      <c r="P955" s="157"/>
      <c r="Q955" s="157"/>
      <c r="R955" s="28"/>
      <c r="S955" s="157"/>
      <c r="T955" s="157"/>
      <c r="U955" s="157"/>
      <c r="V955" s="157"/>
      <c r="W955" s="157"/>
      <c r="X955" s="157"/>
      <c r="Y955" s="157"/>
      <c r="Z955" s="157"/>
      <c r="AA955" s="157"/>
      <c r="AB955" s="157"/>
      <c r="AC955" s="157"/>
      <c r="AD955" s="157"/>
      <c r="AE955" s="28"/>
      <c r="AF955" s="157"/>
      <c r="AG955" s="157"/>
      <c r="AH955" s="157"/>
      <c r="AI955" s="157"/>
      <c r="AJ955" s="157"/>
      <c r="AK955" s="157"/>
      <c r="AL955" s="157"/>
      <c r="AM955" s="157"/>
      <c r="AN955" s="157"/>
      <c r="AO955" s="157"/>
      <c r="AP955" s="157"/>
      <c r="AQ955" s="157"/>
      <c r="AR955" s="28"/>
      <c r="AS955" s="157"/>
      <c r="AT955" s="157"/>
      <c r="AU955" s="157"/>
      <c r="AV955" s="157"/>
      <c r="AW955" s="157"/>
      <c r="AX955" s="157"/>
      <c r="AY955" s="157"/>
      <c r="AZ955" s="157"/>
      <c r="BA955" s="157"/>
      <c r="BB955" s="157"/>
      <c r="BC955" s="157"/>
      <c r="BD955" s="157"/>
      <c r="BE955" s="28"/>
      <c r="BF955" s="157"/>
      <c r="BG955" s="157"/>
      <c r="BH955" s="157"/>
      <c r="BI955" s="157"/>
      <c r="BJ955" s="157"/>
      <c r="BK955" s="157"/>
      <c r="BL955" s="157"/>
      <c r="BM955" s="157"/>
      <c r="BN955" s="157"/>
      <c r="BO955" s="157"/>
      <c r="BP955" s="157"/>
      <c r="BQ955" s="157"/>
      <c r="BR955" s="28"/>
      <c r="BS955" s="157"/>
      <c r="BT955" s="157"/>
      <c r="BU955" s="157"/>
      <c r="BV955" s="157"/>
      <c r="BW955" s="157"/>
      <c r="BX955" s="157"/>
      <c r="BY955" s="157"/>
      <c r="BZ955" s="157"/>
      <c r="CA955" s="157"/>
      <c r="CB955" s="157"/>
      <c r="CC955" s="157"/>
      <c r="CD955" s="157"/>
      <c r="CE955" s="28"/>
      <c r="CF955" s="157"/>
      <c r="CG955" s="157"/>
      <c r="CH955" s="157"/>
      <c r="CI955" s="157"/>
      <c r="CJ955" s="157"/>
      <c r="CK955" s="157"/>
      <c r="CL955" s="157"/>
      <c r="CM955" s="157"/>
      <c r="CN955" s="157"/>
      <c r="CO955" s="157"/>
      <c r="CP955" s="157"/>
      <c r="CQ955" s="157"/>
      <c r="CR955" s="28"/>
      <c r="CS955" s="157"/>
      <c r="CT955" s="157"/>
      <c r="CU955" s="157"/>
      <c r="CV955" s="157"/>
      <c r="CW955" s="157"/>
      <c r="CX955" s="157"/>
      <c r="CY955" s="157"/>
      <c r="CZ955" s="157"/>
      <c r="DA955" s="157"/>
      <c r="DB955" s="157"/>
      <c r="DC955" s="157"/>
      <c r="DD955" s="157"/>
      <c r="DE955" s="28"/>
      <c r="DF955" s="157"/>
      <c r="DG955" s="157"/>
      <c r="DH955" s="157"/>
      <c r="DI955" s="157"/>
      <c r="DJ955" s="157"/>
      <c r="DK955" s="157"/>
      <c r="DL955" s="157"/>
      <c r="DM955" s="157"/>
      <c r="DN955" s="157"/>
      <c r="DO955" s="157"/>
      <c r="DP955" s="157"/>
      <c r="DQ955" s="157"/>
      <c r="DR955" s="28"/>
      <c r="DS955" s="157"/>
      <c r="DT955" s="157"/>
      <c r="DU955" s="157"/>
      <c r="DV955" s="157"/>
      <c r="DW955" s="157"/>
      <c r="DX955" s="157"/>
      <c r="DY955" s="157"/>
      <c r="DZ955" s="157"/>
      <c r="EA955" s="157"/>
      <c r="EB955" s="157"/>
      <c r="EC955" s="157"/>
      <c r="ED955" s="157"/>
      <c r="EE955" s="28"/>
      <c r="EP955" s="87"/>
      <c r="ER955" s="57"/>
    </row>
    <row r="956" spans="1:148" hidden="1">
      <c r="C956" s="23" t="str">
        <f>'Avoided Cost Case'!C956</f>
        <v>Blundell</v>
      </c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28"/>
      <c r="DB956" s="28"/>
      <c r="DC956" s="28"/>
      <c r="DD956" s="28"/>
      <c r="DE956" s="28"/>
      <c r="DF956" s="28"/>
      <c r="DG956" s="28"/>
      <c r="DH956" s="28"/>
      <c r="DI956" s="28"/>
      <c r="DJ956" s="28"/>
      <c r="DK956" s="28"/>
      <c r="DL956" s="28"/>
      <c r="DM956" s="28"/>
      <c r="DN956" s="28"/>
      <c r="DO956" s="28"/>
      <c r="DP956" s="28"/>
      <c r="DQ956" s="28"/>
      <c r="DR956" s="28"/>
      <c r="DS956" s="28"/>
      <c r="DT956" s="28"/>
      <c r="DU956" s="28"/>
      <c r="DV956" s="28"/>
      <c r="DW956" s="28"/>
      <c r="DX956" s="28"/>
      <c r="DY956" s="28"/>
      <c r="DZ956" s="28"/>
      <c r="EA956" s="28"/>
      <c r="EB956" s="28"/>
      <c r="EC956" s="28"/>
      <c r="ED956" s="28"/>
      <c r="EE956" s="23"/>
      <c r="EP956" s="87"/>
      <c r="ER956" s="31" t="str">
        <f>'Avoided Cost Case'!ER956</f>
        <v xml:space="preserve"> - </v>
      </c>
    </row>
    <row r="957" spans="1:148" hidden="1"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  <c r="DK957" s="28"/>
      <c r="DL957" s="28"/>
      <c r="DM957" s="28"/>
      <c r="DN957" s="28"/>
      <c r="DO957" s="28"/>
      <c r="DP957" s="28"/>
      <c r="DQ957" s="28"/>
      <c r="DR957" s="28"/>
      <c r="DS957" s="28"/>
      <c r="DT957" s="28"/>
      <c r="DU957" s="28"/>
      <c r="DV957" s="28"/>
      <c r="DW957" s="28"/>
      <c r="DX957" s="28"/>
      <c r="DY957" s="28"/>
      <c r="DZ957" s="28"/>
      <c r="EA957" s="28"/>
      <c r="EB957" s="28"/>
      <c r="EC957" s="28"/>
      <c r="ED957" s="28"/>
      <c r="EE957" s="23"/>
      <c r="EP957" s="87"/>
    </row>
    <row r="958" spans="1:148" hidden="1">
      <c r="C958" s="23" t="str">
        <f>'Avoided Cost Case'!C958</f>
        <v>Carbon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  <c r="AH958" s="28">
        <v>0</v>
      </c>
      <c r="AI958" s="28">
        <v>0</v>
      </c>
      <c r="AJ958" s="28">
        <v>0</v>
      </c>
      <c r="AK958" s="28">
        <v>0</v>
      </c>
      <c r="AL958" s="28">
        <v>0</v>
      </c>
      <c r="AM958" s="28">
        <v>0</v>
      </c>
      <c r="AN958" s="28">
        <v>0</v>
      </c>
      <c r="AO958" s="28">
        <v>0</v>
      </c>
      <c r="AP958" s="28">
        <v>0</v>
      </c>
      <c r="AQ958" s="28">
        <v>0</v>
      </c>
      <c r="AR958" s="28">
        <v>0</v>
      </c>
      <c r="AS958" s="28">
        <v>0</v>
      </c>
      <c r="AT958" s="28">
        <v>0</v>
      </c>
      <c r="AU958" s="28">
        <v>0</v>
      </c>
      <c r="AV958" s="28">
        <v>0</v>
      </c>
      <c r="AW958" s="28">
        <v>0</v>
      </c>
      <c r="AX958" s="28">
        <v>0</v>
      </c>
      <c r="AY958" s="28">
        <v>0</v>
      </c>
      <c r="AZ958" s="28">
        <v>0</v>
      </c>
      <c r="BA958" s="28">
        <v>0</v>
      </c>
      <c r="BB958" s="28">
        <v>0</v>
      </c>
      <c r="BC958" s="28">
        <v>0</v>
      </c>
      <c r="BD958" s="28">
        <v>0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  <c r="BJ958" s="28">
        <v>0</v>
      </c>
      <c r="BK958" s="28">
        <v>0</v>
      </c>
      <c r="BL958" s="28">
        <v>0</v>
      </c>
      <c r="BM958" s="28">
        <v>0</v>
      </c>
      <c r="BN958" s="28">
        <v>0</v>
      </c>
      <c r="BO958" s="28">
        <v>0</v>
      </c>
      <c r="BP958" s="28">
        <v>0</v>
      </c>
      <c r="BQ958" s="28">
        <v>0</v>
      </c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R958" s="28"/>
      <c r="DS958" s="28"/>
      <c r="DT958" s="28"/>
      <c r="DU958" s="28"/>
      <c r="DV958" s="28"/>
      <c r="DW958" s="28"/>
      <c r="DX958" s="28"/>
      <c r="DY958" s="28"/>
      <c r="DZ958" s="28"/>
      <c r="EA958" s="28"/>
      <c r="EB958" s="28"/>
      <c r="EC958" s="28"/>
      <c r="ED958" s="28"/>
      <c r="EE958" s="23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31" t="str">
        <f>'Avoided Cost Case'!ER958</f>
        <v xml:space="preserve"> - </v>
      </c>
    </row>
    <row r="959" spans="1:148" hidden="1">
      <c r="C959" s="23" t="str">
        <f>'Avoided Cost Case'!C959</f>
        <v>Cholla</v>
      </c>
      <c r="E959" s="28">
        <v>23.959336380143355</v>
      </c>
      <c r="F959" s="28">
        <v>23.773424499622688</v>
      </c>
      <c r="G959" s="28">
        <v>23.725949963746558</v>
      </c>
      <c r="H959" s="28">
        <v>23.841283196806128</v>
      </c>
      <c r="I959" s="28">
        <v>24.250072895694355</v>
      </c>
      <c r="J959" s="28">
        <v>24.384498755009659</v>
      </c>
      <c r="K959" s="28">
        <v>24.57694820864598</v>
      </c>
      <c r="L959" s="28">
        <v>24.017350437844936</v>
      </c>
      <c r="M959" s="28">
        <v>23.766536214618608</v>
      </c>
      <c r="N959" s="28">
        <v>23.944307710768964</v>
      </c>
      <c r="O959" s="28">
        <v>23.860807662246955</v>
      </c>
      <c r="P959" s="28">
        <v>23.842992169767836</v>
      </c>
      <c r="Q959" s="28">
        <v>23.959271488345518</v>
      </c>
      <c r="R959" s="28">
        <v>24.488817577116055</v>
      </c>
      <c r="S959" s="28">
        <v>24.479459602071515</v>
      </c>
      <c r="T959" s="28">
        <v>24.566156206993234</v>
      </c>
      <c r="U959" s="28">
        <v>24.412615823331212</v>
      </c>
      <c r="V959" s="28">
        <v>24.5407793525263</v>
      </c>
      <c r="W959" s="28">
        <v>25.0958120839122</v>
      </c>
      <c r="X959" s="28">
        <v>25.056791335234561</v>
      </c>
      <c r="Y959" s="28">
        <v>24.349716117031633</v>
      </c>
      <c r="Z959" s="28">
        <v>24.290783169898553</v>
      </c>
      <c r="AA959" s="28">
        <v>24.266033008304607</v>
      </c>
      <c r="AB959" s="28">
        <v>24.455090670772314</v>
      </c>
      <c r="AC959" s="28">
        <v>24.399872939701083</v>
      </c>
      <c r="AD959" s="28">
        <v>24.411251548030389</v>
      </c>
      <c r="AE959" s="28">
        <v>26.203230014170313</v>
      </c>
      <c r="AF959" s="28">
        <v>26.110694010617394</v>
      </c>
      <c r="AG959" s="28">
        <v>26.163637248137139</v>
      </c>
      <c r="AH959" s="28">
        <v>26.179975308607556</v>
      </c>
      <c r="AI959" s="28">
        <v>26.52174540129327</v>
      </c>
      <c r="AJ959" s="28">
        <v>26.915439011332051</v>
      </c>
      <c r="AK959" s="28">
        <v>26.883118958651181</v>
      </c>
      <c r="AL959" s="28">
        <v>26.165808261579254</v>
      </c>
      <c r="AM959" s="28">
        <v>25.824648437913059</v>
      </c>
      <c r="AN959" s="28">
        <v>25.949904087404313</v>
      </c>
      <c r="AO959" s="28">
        <v>26.105369133296684</v>
      </c>
      <c r="AP959" s="28">
        <v>26.026330857552701</v>
      </c>
      <c r="AQ959" s="28">
        <v>26.198906264069912</v>
      </c>
      <c r="AR959" s="28">
        <v>26.815787644522214</v>
      </c>
      <c r="AS959" s="28">
        <v>26.87561977121549</v>
      </c>
      <c r="AT959" s="28">
        <v>26.8176121036159</v>
      </c>
      <c r="AU959" s="28">
        <v>26.781435866285644</v>
      </c>
      <c r="AV959" s="28">
        <v>27.045807425381398</v>
      </c>
      <c r="AW959" s="28">
        <v>27.492231579972284</v>
      </c>
      <c r="AX959" s="28">
        <v>27.522225505735509</v>
      </c>
      <c r="AY959" s="28">
        <v>26.725631075093421</v>
      </c>
      <c r="AZ959" s="28">
        <v>26.445187379803848</v>
      </c>
      <c r="BA959" s="28">
        <v>26.536712190263625</v>
      </c>
      <c r="BB959" s="28">
        <v>26.707532661656721</v>
      </c>
      <c r="BC959" s="28">
        <v>26.607553048239851</v>
      </c>
      <c r="BD959" s="28">
        <v>26.82970249045572</v>
      </c>
      <c r="BE959" s="28">
        <v>27.462749698197722</v>
      </c>
      <c r="BF959" s="28">
        <v>27.610327421441418</v>
      </c>
      <c r="BG959" s="28">
        <v>27.616453682415159</v>
      </c>
      <c r="BH959" s="28">
        <v>27.305832160596633</v>
      </c>
      <c r="BI959" s="28">
        <v>27.535522126541672</v>
      </c>
      <c r="BJ959" s="28">
        <v>28.116206729668114</v>
      </c>
      <c r="BK959" s="28">
        <v>28.061896789213581</v>
      </c>
      <c r="BL959" s="28">
        <v>27.335018900119319</v>
      </c>
      <c r="BM959" s="28">
        <v>27.127700545543512</v>
      </c>
      <c r="BN959" s="28">
        <v>27.106733117692407</v>
      </c>
      <c r="BO959" s="28">
        <v>27.386733762635608</v>
      </c>
      <c r="BP959" s="28">
        <v>27.323698438942412</v>
      </c>
      <c r="BQ959" s="28">
        <v>27.587810895672522</v>
      </c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28"/>
      <c r="DB959" s="28"/>
      <c r="DC959" s="28"/>
      <c r="DD959" s="28"/>
      <c r="DE959" s="28"/>
      <c r="DF959" s="28"/>
      <c r="DG959" s="28"/>
      <c r="DH959" s="28"/>
      <c r="DI959" s="28"/>
      <c r="DJ959" s="28"/>
      <c r="DK959" s="28"/>
      <c r="DL959" s="28"/>
      <c r="DM959" s="28"/>
      <c r="DN959" s="28"/>
      <c r="DO959" s="28"/>
      <c r="DP959" s="28"/>
      <c r="DQ959" s="28"/>
      <c r="DR959" s="28"/>
      <c r="DS959" s="28"/>
      <c r="DT959" s="28"/>
      <c r="DU959" s="28"/>
      <c r="DV959" s="28"/>
      <c r="DW959" s="28"/>
      <c r="DX959" s="28"/>
      <c r="DY959" s="28"/>
      <c r="DZ959" s="28"/>
      <c r="EA959" s="28"/>
      <c r="EB959" s="28"/>
      <c r="EC959" s="28"/>
      <c r="ED959" s="28"/>
      <c r="EE959" s="23"/>
      <c r="EG959" s="58"/>
      <c r="ER959" s="31" t="str">
        <f>'Avoided Cost Case'!ER959</f>
        <v xml:space="preserve"> - </v>
      </c>
    </row>
    <row r="960" spans="1:148" s="22" customFormat="1" hidden="1">
      <c r="A960" s="2"/>
      <c r="C960" s="23" t="str">
        <f>'Avoided Cost Case'!C960</f>
        <v>Colstrip</v>
      </c>
      <c r="E960" s="28">
        <v>15.581895176135411</v>
      </c>
      <c r="F960" s="28">
        <v>15.553499544620466</v>
      </c>
      <c r="G960" s="28">
        <v>15.551800417798622</v>
      </c>
      <c r="H960" s="28">
        <v>15.51691863071466</v>
      </c>
      <c r="I960" s="28">
        <v>15.545692088174714</v>
      </c>
      <c r="J960" s="28">
        <v>15.736858455832062</v>
      </c>
      <c r="K960" s="28">
        <v>15.764800993706563</v>
      </c>
      <c r="L960" s="28">
        <v>15.570847446627543</v>
      </c>
      <c r="M960" s="28">
        <v>15.55240013138636</v>
      </c>
      <c r="N960" s="28">
        <v>15.578900657964844</v>
      </c>
      <c r="O960" s="28">
        <v>15.601230330732577</v>
      </c>
      <c r="P960" s="28">
        <v>15.579689113225268</v>
      </c>
      <c r="Q960" s="28">
        <v>15.55232602881445</v>
      </c>
      <c r="R960" s="28">
        <v>15.752546147367365</v>
      </c>
      <c r="S960" s="28">
        <v>15.616098164926331</v>
      </c>
      <c r="T960" s="28">
        <v>15.64881293719672</v>
      </c>
      <c r="U960" s="28">
        <v>15.745840962813032</v>
      </c>
      <c r="V960" s="28">
        <v>15.988867324026311</v>
      </c>
      <c r="W960" s="28">
        <v>15.988752838895376</v>
      </c>
      <c r="X960" s="28">
        <v>15.879891923833203</v>
      </c>
      <c r="Y960" s="28">
        <v>15.678324716971042</v>
      </c>
      <c r="Z960" s="28">
        <v>15.678350418782188</v>
      </c>
      <c r="AA960" s="28">
        <v>15.841093755321484</v>
      </c>
      <c r="AB960" s="28">
        <v>15.855269759866037</v>
      </c>
      <c r="AC960" s="28">
        <v>15.675141684826286</v>
      </c>
      <c r="AD960" s="28">
        <v>15.618341084356102</v>
      </c>
      <c r="AE960" s="28">
        <v>15.787732346631518</v>
      </c>
      <c r="AF960" s="28">
        <v>15.657206121683076</v>
      </c>
      <c r="AG960" s="28">
        <v>15.689333534632933</v>
      </c>
      <c r="AH960" s="28">
        <v>15.846248402802114</v>
      </c>
      <c r="AI960" s="28">
        <v>15.966255046871733</v>
      </c>
      <c r="AJ960" s="28">
        <v>15.940574329577803</v>
      </c>
      <c r="AK960" s="28">
        <v>15.920678725509363</v>
      </c>
      <c r="AL960" s="28">
        <v>15.729594626880514</v>
      </c>
      <c r="AM960" s="28">
        <v>15.707539949829762</v>
      </c>
      <c r="AN960" s="28">
        <v>15.885734052756058</v>
      </c>
      <c r="AO960" s="28">
        <v>15.883608520088128</v>
      </c>
      <c r="AP960" s="28">
        <v>15.723128724063033</v>
      </c>
      <c r="AQ960" s="28">
        <v>15.660108656824928</v>
      </c>
      <c r="AR960" s="28">
        <v>17.189982654513102</v>
      </c>
      <c r="AS960" s="28">
        <v>17.045845673089083</v>
      </c>
      <c r="AT960" s="28">
        <v>17.082760939228752</v>
      </c>
      <c r="AU960" s="28">
        <v>17.236777199340043</v>
      </c>
      <c r="AV960" s="28">
        <v>17.443176568145017</v>
      </c>
      <c r="AW960" s="28">
        <v>17.369821081773239</v>
      </c>
      <c r="AX960" s="28">
        <v>17.332869860475462</v>
      </c>
      <c r="AY960" s="28">
        <v>17.124294539525557</v>
      </c>
      <c r="AZ960" s="28">
        <v>17.101519818539504</v>
      </c>
      <c r="BA960" s="28">
        <v>17.302295701212863</v>
      </c>
      <c r="BB960" s="28">
        <v>17.267313907049274</v>
      </c>
      <c r="BC960" s="28">
        <v>17.113120810315838</v>
      </c>
      <c r="BD960" s="28">
        <v>17.047853816966423</v>
      </c>
      <c r="BE960" s="28">
        <v>16.738262385542242</v>
      </c>
      <c r="BF960" s="28">
        <v>16.602926953361358</v>
      </c>
      <c r="BG960" s="28">
        <v>16.638898444571243</v>
      </c>
      <c r="BH960" s="28">
        <v>16.782269326881682</v>
      </c>
      <c r="BI960" s="28">
        <v>17.008125605022762</v>
      </c>
      <c r="BJ960" s="28">
        <v>16.948955135476979</v>
      </c>
      <c r="BK960" s="28">
        <v>16.906247687727209</v>
      </c>
      <c r="BL960" s="28">
        <v>16.662794082708498</v>
      </c>
      <c r="BM960" s="28">
        <v>16.645214884890979</v>
      </c>
      <c r="BN960" s="28">
        <v>16.813056322096692</v>
      </c>
      <c r="BO960" s="28">
        <v>16.798043644946148</v>
      </c>
      <c r="BP960" s="28">
        <v>16.665454606167458</v>
      </c>
      <c r="BQ960" s="28">
        <v>16.602088780077089</v>
      </c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  <c r="DK960" s="28"/>
      <c r="DL960" s="28"/>
      <c r="DM960" s="28"/>
      <c r="DN960" s="28"/>
      <c r="DO960" s="28"/>
      <c r="DP960" s="28"/>
      <c r="DQ960" s="28"/>
      <c r="DR960" s="28"/>
      <c r="DS960" s="28"/>
      <c r="DT960" s="28"/>
      <c r="DU960" s="28"/>
      <c r="DV960" s="28"/>
      <c r="DW960" s="28"/>
      <c r="DX960" s="28"/>
      <c r="DY960" s="28"/>
      <c r="DZ960" s="28"/>
      <c r="EA960" s="28"/>
      <c r="EB960" s="28"/>
      <c r="EC960" s="28"/>
      <c r="ED960" s="28"/>
      <c r="EE960" s="23"/>
      <c r="EF960" s="58"/>
      <c r="EG960" s="58"/>
      <c r="EH960" s="58"/>
      <c r="EI960" s="58"/>
      <c r="EJ960" s="58"/>
      <c r="EK960" s="58"/>
      <c r="EL960" s="58"/>
      <c r="EM960" s="58"/>
      <c r="EN960" s="58"/>
      <c r="EO960" s="58"/>
      <c r="EP960" s="58"/>
      <c r="EQ960" s="58"/>
      <c r="ER960" s="31" t="str">
        <f>'Avoided Cost Case'!ER960</f>
        <v xml:space="preserve"> - </v>
      </c>
    </row>
    <row r="961" spans="1:148" s="22" customFormat="1" hidden="1">
      <c r="A961" s="2"/>
      <c r="C961" s="23" t="str">
        <f>'Avoided Cost Case'!C961</f>
        <v>Craig</v>
      </c>
      <c r="E961" s="28">
        <v>19.865274291543653</v>
      </c>
      <c r="F961" s="28">
        <v>19.85134928859275</v>
      </c>
      <c r="G961" s="28">
        <v>19.850357939713042</v>
      </c>
      <c r="H961" s="28">
        <v>19.8502312132592</v>
      </c>
      <c r="I961" s="28">
        <v>19.891128023843201</v>
      </c>
      <c r="J961" s="28">
        <v>19.860130044987898</v>
      </c>
      <c r="K961" s="28">
        <v>19.930538568494015</v>
      </c>
      <c r="L961" s="28">
        <v>19.852274282975944</v>
      </c>
      <c r="M961" s="28">
        <v>19.8502312132592</v>
      </c>
      <c r="N961" s="28">
        <v>19.850292457362205</v>
      </c>
      <c r="O961" s="28">
        <v>19.869397699144425</v>
      </c>
      <c r="P961" s="28">
        <v>19.868507053436741</v>
      </c>
      <c r="Q961" s="28">
        <v>19.8745934936784</v>
      </c>
      <c r="R961" s="28">
        <v>21.415982083149846</v>
      </c>
      <c r="S961" s="28">
        <v>21.421247843617028</v>
      </c>
      <c r="T961" s="28">
        <v>21.412825909249914</v>
      </c>
      <c r="U961" s="28">
        <v>21.391897412457283</v>
      </c>
      <c r="V961" s="28">
        <v>21.437598123699551</v>
      </c>
      <c r="W961" s="28">
        <v>21.427737606008424</v>
      </c>
      <c r="X961" s="28">
        <v>21.484061349640413</v>
      </c>
      <c r="Y961" s="28">
        <v>21.397023331303718</v>
      </c>
      <c r="Z961" s="28">
        <v>21.391897412457283</v>
      </c>
      <c r="AA961" s="28">
        <v>21.39221940298097</v>
      </c>
      <c r="AB961" s="28">
        <v>21.421395361244034</v>
      </c>
      <c r="AC961" s="28">
        <v>21.414999820824086</v>
      </c>
      <c r="AD961" s="28">
        <v>21.417451733394035</v>
      </c>
      <c r="AE961" s="28">
        <v>20.766621239656104</v>
      </c>
      <c r="AF961" s="28">
        <v>20.770978685521118</v>
      </c>
      <c r="AG961" s="28">
        <v>20.765923195967542</v>
      </c>
      <c r="AH961" s="28">
        <v>20.74816066702892</v>
      </c>
      <c r="AI961" s="28">
        <v>20.810436433994173</v>
      </c>
      <c r="AJ961" s="28">
        <v>20.708034449401893</v>
      </c>
      <c r="AK961" s="28">
        <v>20.825738571487399</v>
      </c>
      <c r="AL961" s="28">
        <v>20.75236581595669</v>
      </c>
      <c r="AM961" s="28">
        <v>20.747918330213931</v>
      </c>
      <c r="AN961" s="28">
        <v>20.748484087847643</v>
      </c>
      <c r="AO961" s="28">
        <v>20.778368618945805</v>
      </c>
      <c r="AP961" s="28">
        <v>20.779761719123606</v>
      </c>
      <c r="AQ961" s="28">
        <v>20.769496200692437</v>
      </c>
      <c r="AR961" s="28">
        <v>22.176670437903461</v>
      </c>
      <c r="AS961" s="28">
        <v>22.185577325298059</v>
      </c>
      <c r="AT961" s="28">
        <v>22.17906485049545</v>
      </c>
      <c r="AU961" s="28">
        <v>22.159172950108768</v>
      </c>
      <c r="AV961" s="28">
        <v>22.219809731286659</v>
      </c>
      <c r="AW961" s="28">
        <v>22.123277126338088</v>
      </c>
      <c r="AX961" s="28">
        <v>22.249833870619671</v>
      </c>
      <c r="AY961" s="28">
        <v>22.163884534767359</v>
      </c>
      <c r="AZ961" s="28">
        <v>22.158913929295942</v>
      </c>
      <c r="BA961" s="28">
        <v>22.158991613539399</v>
      </c>
      <c r="BB961" s="28">
        <v>22.184838124503042</v>
      </c>
      <c r="BC961" s="28">
        <v>22.175424307740016</v>
      </c>
      <c r="BD961" s="28">
        <v>22.171328648460541</v>
      </c>
      <c r="BE961" s="28">
        <v>23.273899894080383</v>
      </c>
      <c r="BF961" s="28">
        <v>23.287258325691887</v>
      </c>
      <c r="BG961" s="28">
        <v>23.282543798067987</v>
      </c>
      <c r="BH961" s="28">
        <v>23.257287676875073</v>
      </c>
      <c r="BI961" s="28">
        <v>23.3108779474864</v>
      </c>
      <c r="BJ961" s="28">
        <v>23.224241215209613</v>
      </c>
      <c r="BK961" s="28">
        <v>23.31746981749956</v>
      </c>
      <c r="BL961" s="28">
        <v>23.262982080665822</v>
      </c>
      <c r="BM961" s="28">
        <v>23.257559561168161</v>
      </c>
      <c r="BN961" s="28">
        <v>23.257088434781455</v>
      </c>
      <c r="BO961" s="28">
        <v>23.288325993275333</v>
      </c>
      <c r="BP961" s="28">
        <v>23.279694344577894</v>
      </c>
      <c r="BQ961" s="28">
        <v>23.269966344984759</v>
      </c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  <c r="DK961" s="28"/>
      <c r="DL961" s="28"/>
      <c r="DM961" s="28"/>
      <c r="DN961" s="28"/>
      <c r="DO961" s="28"/>
      <c r="DP961" s="28"/>
      <c r="DQ961" s="28"/>
      <c r="DR961" s="28"/>
      <c r="DS961" s="28"/>
      <c r="DT961" s="28"/>
      <c r="DU961" s="28"/>
      <c r="DV961" s="28"/>
      <c r="DW961" s="28"/>
      <c r="DX961" s="28"/>
      <c r="DY961" s="28"/>
      <c r="DZ961" s="28"/>
      <c r="EA961" s="28"/>
      <c r="EB961" s="28"/>
      <c r="EC961" s="28"/>
      <c r="ED961" s="28"/>
      <c r="EE961" s="23"/>
      <c r="EF961" s="58"/>
      <c r="EG961" s="58"/>
      <c r="EH961" s="58"/>
      <c r="EI961" s="58"/>
      <c r="EJ961" s="58"/>
      <c r="EK961" s="58"/>
      <c r="EL961" s="58"/>
      <c r="EM961" s="58"/>
      <c r="EN961" s="58"/>
      <c r="EO961" s="58"/>
      <c r="EP961" s="58"/>
      <c r="EQ961" s="58"/>
      <c r="ER961" s="31" t="str">
        <f>'Avoided Cost Case'!ER961</f>
        <v xml:space="preserve"> - </v>
      </c>
    </row>
    <row r="962" spans="1:148" s="22" customFormat="1" hidden="1">
      <c r="A962" s="2"/>
      <c r="C962" s="23" t="str">
        <f>'Avoided Cost Case'!C962</f>
        <v>Dave Johnston</v>
      </c>
      <c r="E962" s="28">
        <v>11.901628346341106</v>
      </c>
      <c r="F962" s="28">
        <v>11.931705598868197</v>
      </c>
      <c r="G962" s="28">
        <v>11.895533188359728</v>
      </c>
      <c r="H962" s="28">
        <v>11.879484579778602</v>
      </c>
      <c r="I962" s="28">
        <v>11.954618094849664</v>
      </c>
      <c r="J962" s="28">
        <v>11.878548322059473</v>
      </c>
      <c r="K962" s="28">
        <v>11.879276281054924</v>
      </c>
      <c r="L962" s="28">
        <v>11.871505079013197</v>
      </c>
      <c r="M962" s="28">
        <v>11.877881583250772</v>
      </c>
      <c r="N962" s="28">
        <v>11.878774161186721</v>
      </c>
      <c r="O962" s="28">
        <v>11.897676142289184</v>
      </c>
      <c r="P962" s="28">
        <v>11.940897245984008</v>
      </c>
      <c r="Q962" s="28">
        <v>11.966894245793377</v>
      </c>
      <c r="R962" s="28">
        <v>12.800273657029646</v>
      </c>
      <c r="S962" s="28">
        <v>12.903711056767413</v>
      </c>
      <c r="T962" s="28">
        <v>12.843476526400986</v>
      </c>
      <c r="U962" s="28">
        <v>12.799058048790499</v>
      </c>
      <c r="V962" s="28">
        <v>12.872668889678417</v>
      </c>
      <c r="W962" s="28">
        <v>12.746069425966439</v>
      </c>
      <c r="X962" s="28">
        <v>12.760673292411393</v>
      </c>
      <c r="Y962" s="28">
        <v>12.721670479646088</v>
      </c>
      <c r="Z962" s="28">
        <v>12.727024969543177</v>
      </c>
      <c r="AA962" s="28">
        <v>12.76305765018564</v>
      </c>
      <c r="AB962" s="28">
        <v>12.808263690492293</v>
      </c>
      <c r="AC962" s="28">
        <v>12.864375680350701</v>
      </c>
      <c r="AD962" s="28">
        <v>12.884735897734487</v>
      </c>
      <c r="AE962" s="28">
        <v>15.007720092122229</v>
      </c>
      <c r="AF962" s="28">
        <v>15.134449281706702</v>
      </c>
      <c r="AG962" s="28">
        <v>15.061292579503796</v>
      </c>
      <c r="AH962" s="28">
        <v>15.017873565175011</v>
      </c>
      <c r="AI962" s="28">
        <v>15.076931427489567</v>
      </c>
      <c r="AJ962" s="28">
        <v>14.949788255269585</v>
      </c>
      <c r="AK962" s="28">
        <v>14.955755972467104</v>
      </c>
      <c r="AL962" s="28">
        <v>14.922132295686572</v>
      </c>
      <c r="AM962" s="28">
        <v>14.923087572030434</v>
      </c>
      <c r="AN962" s="28">
        <v>14.952804728658432</v>
      </c>
      <c r="AO962" s="28">
        <v>15.006869303556599</v>
      </c>
      <c r="AP962" s="28">
        <v>15.090295560144604</v>
      </c>
      <c r="AQ962" s="28">
        <v>15.11270222913438</v>
      </c>
      <c r="AR962" s="28">
        <v>15.452212169123003</v>
      </c>
      <c r="AS962" s="28">
        <v>15.579777602990241</v>
      </c>
      <c r="AT962" s="28">
        <v>15.507858560929378</v>
      </c>
      <c r="AU962" s="28">
        <v>15.460596105379977</v>
      </c>
      <c r="AV962" s="28">
        <v>15.534512400050287</v>
      </c>
      <c r="AW962" s="28">
        <v>15.410370753541798</v>
      </c>
      <c r="AX962" s="28">
        <v>15.400559218883499</v>
      </c>
      <c r="AY962" s="28">
        <v>15.35888511867906</v>
      </c>
      <c r="AZ962" s="28">
        <v>15.362956881128497</v>
      </c>
      <c r="BA962" s="28">
        <v>15.392847743174565</v>
      </c>
      <c r="BB962" s="28">
        <v>15.447750983839462</v>
      </c>
      <c r="BC962" s="28">
        <v>15.52812763319959</v>
      </c>
      <c r="BD962" s="28">
        <v>15.554085559205584</v>
      </c>
      <c r="BE962" s="28">
        <v>15.996891273949275</v>
      </c>
      <c r="BF962" s="28">
        <v>16.125513060441016</v>
      </c>
      <c r="BG962" s="28">
        <v>16.058983024276618</v>
      </c>
      <c r="BH962" s="28">
        <v>16.005487430029667</v>
      </c>
      <c r="BI962" s="28">
        <v>16.094314928881548</v>
      </c>
      <c r="BJ962" s="28">
        <v>15.951171117524407</v>
      </c>
      <c r="BK962" s="28">
        <v>15.944060423729306</v>
      </c>
      <c r="BL962" s="28">
        <v>15.89948549679497</v>
      </c>
      <c r="BM962" s="28">
        <v>15.901019780229388</v>
      </c>
      <c r="BN962" s="28">
        <v>15.938248162651766</v>
      </c>
      <c r="BO962" s="28">
        <v>15.990223492538306</v>
      </c>
      <c r="BP962" s="28">
        <v>16.072336152527029</v>
      </c>
      <c r="BQ962" s="28">
        <v>16.099188367289685</v>
      </c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  <c r="CY962" s="28"/>
      <c r="CZ962" s="28"/>
      <c r="DA962" s="28"/>
      <c r="DB962" s="28"/>
      <c r="DC962" s="28"/>
      <c r="DD962" s="28"/>
      <c r="DE962" s="28"/>
      <c r="DF962" s="28"/>
      <c r="DG962" s="28"/>
      <c r="DH962" s="28"/>
      <c r="DI962" s="28"/>
      <c r="DJ962" s="28"/>
      <c r="DK962" s="28"/>
      <c r="DL962" s="28"/>
      <c r="DM962" s="28"/>
      <c r="DN962" s="28"/>
      <c r="DO962" s="28"/>
      <c r="DP962" s="28"/>
      <c r="DQ962" s="28"/>
      <c r="DR962" s="28"/>
      <c r="DS962" s="28"/>
      <c r="DT962" s="28"/>
      <c r="DU962" s="28"/>
      <c r="DV962" s="28"/>
      <c r="DW962" s="28"/>
      <c r="DX962" s="28"/>
      <c r="DY962" s="28"/>
      <c r="DZ962" s="28"/>
      <c r="EA962" s="28"/>
      <c r="EB962" s="28"/>
      <c r="EC962" s="28"/>
      <c r="ED962" s="28"/>
      <c r="EE962" s="23"/>
      <c r="EF962" s="58"/>
      <c r="EG962" s="58"/>
      <c r="EH962" s="58"/>
      <c r="EI962" s="58"/>
      <c r="EJ962" s="58"/>
      <c r="EK962" s="58"/>
      <c r="EL962" s="58"/>
      <c r="EM962" s="58"/>
      <c r="EN962" s="58"/>
      <c r="EO962" s="58"/>
      <c r="EP962" s="58"/>
      <c r="EQ962" s="58"/>
      <c r="ER962" s="31" t="str">
        <f>'Avoided Cost Case'!ER962</f>
        <v xml:space="preserve"> - </v>
      </c>
    </row>
    <row r="963" spans="1:148" s="22" customFormat="1" hidden="1">
      <c r="A963" s="2"/>
      <c r="C963" s="23" t="str">
        <f>'Avoided Cost Case'!C963</f>
        <v>Hayden</v>
      </c>
      <c r="E963" s="28">
        <v>26.811771836490941</v>
      </c>
      <c r="F963" s="28">
        <v>26.81399893814983</v>
      </c>
      <c r="G963" s="28">
        <v>26.754998471459874</v>
      </c>
      <c r="H963" s="28">
        <v>26.713491210559699</v>
      </c>
      <c r="I963" s="28">
        <v>27.198219087236591</v>
      </c>
      <c r="J963" s="28">
        <v>26.828796082729149</v>
      </c>
      <c r="K963" s="28">
        <v>27.049819214895042</v>
      </c>
      <c r="L963" s="28">
        <v>26.592713805791277</v>
      </c>
      <c r="M963" s="28">
        <v>26.504741497776855</v>
      </c>
      <c r="N963" s="28">
        <v>26.672191529878454</v>
      </c>
      <c r="O963" s="28">
        <v>26.70005895358053</v>
      </c>
      <c r="P963" s="28">
        <v>27.026401776952309</v>
      </c>
      <c r="Q963" s="28">
        <v>27.02268169051619</v>
      </c>
      <c r="R963" s="28">
        <v>28.015963585066302</v>
      </c>
      <c r="S963" s="28">
        <v>28.247068654793967</v>
      </c>
      <c r="T963" s="28">
        <v>28.242339874427813</v>
      </c>
      <c r="U963" s="28">
        <v>28.064187343771685</v>
      </c>
      <c r="V963" s="28">
        <v>28.150622043405345</v>
      </c>
      <c r="W963" s="28">
        <v>28.188585100326723</v>
      </c>
      <c r="X963" s="28">
        <v>28.301251821668661</v>
      </c>
      <c r="Y963" s="28">
        <v>27.841290414305366</v>
      </c>
      <c r="Z963" s="28">
        <v>27.543540998490087</v>
      </c>
      <c r="AA963" s="28">
        <v>27.586739767460863</v>
      </c>
      <c r="AB963" s="28">
        <v>27.735548895831197</v>
      </c>
      <c r="AC963" s="28">
        <v>28.157237558338789</v>
      </c>
      <c r="AD963" s="28">
        <v>28.138609006737763</v>
      </c>
      <c r="AE963" s="28">
        <v>28.333801808141249</v>
      </c>
      <c r="AF963" s="28">
        <v>28.307734101717017</v>
      </c>
      <c r="AG963" s="28">
        <v>28.399484808778034</v>
      </c>
      <c r="AH963" s="28">
        <v>28.383283942255481</v>
      </c>
      <c r="AI963" s="28">
        <v>28.65219177240807</v>
      </c>
      <c r="AJ963" s="28">
        <v>28.442372137978939</v>
      </c>
      <c r="AK963" s="28">
        <v>28.665042405994161</v>
      </c>
      <c r="AL963" s="28">
        <v>28.257657623051411</v>
      </c>
      <c r="AM963" s="28">
        <v>27.959159501156698</v>
      </c>
      <c r="AN963" s="28">
        <v>28.097370259277838</v>
      </c>
      <c r="AO963" s="28">
        <v>28.151088305642737</v>
      </c>
      <c r="AP963" s="28">
        <v>28.404935406918451</v>
      </c>
      <c r="AQ963" s="28">
        <v>28.326512007693022</v>
      </c>
      <c r="AR963" s="28">
        <v>28.927421252302391</v>
      </c>
      <c r="AS963" s="28">
        <v>29.150639960743117</v>
      </c>
      <c r="AT963" s="28">
        <v>29.021822361679053</v>
      </c>
      <c r="AU963" s="28">
        <v>28.884800531290473</v>
      </c>
      <c r="AV963" s="28">
        <v>29.150113937208342</v>
      </c>
      <c r="AW963" s="28">
        <v>29.050808558097827</v>
      </c>
      <c r="AX963" s="28">
        <v>29.338580341132587</v>
      </c>
      <c r="AY963" s="28">
        <v>28.806715357882094</v>
      </c>
      <c r="AZ963" s="28">
        <v>28.52588857396983</v>
      </c>
      <c r="BA963" s="28">
        <v>28.631047399604675</v>
      </c>
      <c r="BB963" s="28">
        <v>28.643568357208096</v>
      </c>
      <c r="BC963" s="28">
        <v>28.99580890804322</v>
      </c>
      <c r="BD963" s="28">
        <v>28.945796452026695</v>
      </c>
      <c r="BE963" s="28">
        <v>30.073309017086363</v>
      </c>
      <c r="BF963" s="28">
        <v>30.319331119825993</v>
      </c>
      <c r="BG963" s="28">
        <v>30.443635675010732</v>
      </c>
      <c r="BH963" s="28">
        <v>30.132956156506921</v>
      </c>
      <c r="BI963" s="28">
        <v>30.159778475943472</v>
      </c>
      <c r="BJ963" s="28">
        <v>30.186807244783893</v>
      </c>
      <c r="BK963" s="28">
        <v>30.506845608314478</v>
      </c>
      <c r="BL963" s="28">
        <v>29.896248877863574</v>
      </c>
      <c r="BM963" s="28">
        <v>29.598399053979279</v>
      </c>
      <c r="BN963" s="28">
        <v>29.611236368927788</v>
      </c>
      <c r="BO963" s="28">
        <v>29.778562387906302</v>
      </c>
      <c r="BP963" s="28">
        <v>30.147155030156448</v>
      </c>
      <c r="BQ963" s="28">
        <v>30.140361900522517</v>
      </c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8"/>
      <c r="CY963" s="28"/>
      <c r="CZ963" s="28"/>
      <c r="DA963" s="28"/>
      <c r="DB963" s="28"/>
      <c r="DC963" s="28"/>
      <c r="DD963" s="28"/>
      <c r="DE963" s="28"/>
      <c r="DF963" s="28"/>
      <c r="DG963" s="28"/>
      <c r="DH963" s="28"/>
      <c r="DI963" s="28"/>
      <c r="DJ963" s="28"/>
      <c r="DK963" s="28"/>
      <c r="DL963" s="28"/>
      <c r="DM963" s="28"/>
      <c r="DN963" s="28"/>
      <c r="DO963" s="28"/>
      <c r="DP963" s="28"/>
      <c r="DQ963" s="28"/>
      <c r="DR963" s="28"/>
      <c r="DS963" s="28"/>
      <c r="DT963" s="28"/>
      <c r="DU963" s="28"/>
      <c r="DV963" s="28"/>
      <c r="DW963" s="28"/>
      <c r="DX963" s="28"/>
      <c r="DY963" s="28"/>
      <c r="DZ963" s="28"/>
      <c r="EA963" s="28"/>
      <c r="EB963" s="28"/>
      <c r="EC963" s="28"/>
      <c r="ED963" s="28"/>
      <c r="EE963" s="23"/>
      <c r="EF963" s="58"/>
      <c r="EG963" s="58"/>
      <c r="EH963" s="58"/>
      <c r="EI963" s="58"/>
      <c r="EJ963" s="58"/>
      <c r="EK963" s="58"/>
      <c r="EL963" s="58"/>
      <c r="EM963" s="58"/>
      <c r="EN963" s="58"/>
      <c r="EO963" s="58"/>
      <c r="EP963" s="58"/>
      <c r="EQ963" s="58"/>
      <c r="ER963" s="31" t="str">
        <f>'Avoided Cost Case'!ER963</f>
        <v xml:space="preserve"> - </v>
      </c>
    </row>
    <row r="964" spans="1:148" s="22" customFormat="1">
      <c r="A964" s="2"/>
      <c r="C964" s="23" t="str">
        <f>'Avoided Cost Case'!C964</f>
        <v>Hunter</v>
      </c>
      <c r="E964" s="28">
        <v>17.287961674351436</v>
      </c>
      <c r="F964" s="28">
        <v>17.283256002746366</v>
      </c>
      <c r="G964" s="28">
        <v>17.274715710139034</v>
      </c>
      <c r="H964" s="28">
        <v>17.267257518955503</v>
      </c>
      <c r="I964" s="28">
        <v>17.29745670618253</v>
      </c>
      <c r="J964" s="28">
        <v>17.27815905318641</v>
      </c>
      <c r="K964" s="28">
        <v>17.295964983411704</v>
      </c>
      <c r="L964" s="28">
        <v>17.2869971223781</v>
      </c>
      <c r="M964" s="28">
        <v>17.286610979096885</v>
      </c>
      <c r="N964" s="28">
        <v>17.295984791912158</v>
      </c>
      <c r="O964" s="28">
        <v>17.295298400702933</v>
      </c>
      <c r="P964" s="28">
        <v>17.297922705266441</v>
      </c>
      <c r="Q964" s="28">
        <v>17.29143590755843</v>
      </c>
      <c r="R964" s="28">
        <v>17.616228260660851</v>
      </c>
      <c r="S964" s="28">
        <v>17.538293760220689</v>
      </c>
      <c r="T964" s="28">
        <v>17.592284119844454</v>
      </c>
      <c r="U964" s="28">
        <v>17.583958300502683</v>
      </c>
      <c r="V964" s="28">
        <v>17.712487373433312</v>
      </c>
      <c r="W964" s="28">
        <v>17.628156809119229</v>
      </c>
      <c r="X964" s="28">
        <v>17.69244887100788</v>
      </c>
      <c r="Y964" s="28">
        <v>17.587828221336657</v>
      </c>
      <c r="Z964" s="28">
        <v>17.608092723004962</v>
      </c>
      <c r="AA964" s="28">
        <v>17.680857606521808</v>
      </c>
      <c r="AB964" s="28">
        <v>17.685216810538471</v>
      </c>
      <c r="AC964" s="28">
        <v>17.581988235813164</v>
      </c>
      <c r="AD964" s="28">
        <v>17.536704333767112</v>
      </c>
      <c r="AE964" s="28">
        <v>17.935395375492991</v>
      </c>
      <c r="AF964" s="28">
        <v>17.856458396463275</v>
      </c>
      <c r="AG964" s="28">
        <v>17.905580927301081</v>
      </c>
      <c r="AH964" s="28">
        <v>17.925265940231391</v>
      </c>
      <c r="AI964" s="28">
        <v>18.060485045074369</v>
      </c>
      <c r="AJ964" s="28">
        <v>17.965604106010513</v>
      </c>
      <c r="AK964" s="28">
        <v>17.994907874594279</v>
      </c>
      <c r="AL964" s="28">
        <v>17.895861669951568</v>
      </c>
      <c r="AM964" s="28">
        <v>17.919840814891739</v>
      </c>
      <c r="AN964" s="28">
        <v>18.000436803086565</v>
      </c>
      <c r="AO964" s="28">
        <v>17.981240064974322</v>
      </c>
      <c r="AP964" s="28">
        <v>17.91218573481434</v>
      </c>
      <c r="AQ964" s="28">
        <v>17.859494199128612</v>
      </c>
      <c r="AR964" s="28">
        <v>18.222394023179401</v>
      </c>
      <c r="AS964" s="28">
        <v>18.137097752526429</v>
      </c>
      <c r="AT964" s="28">
        <v>18.196105994804245</v>
      </c>
      <c r="AU964" s="28">
        <v>18.210219455939963</v>
      </c>
      <c r="AV964" s="28">
        <v>18.357450791390665</v>
      </c>
      <c r="AW964" s="28">
        <v>18.317277063573425</v>
      </c>
      <c r="AX964" s="28">
        <v>18.280407018557526</v>
      </c>
      <c r="AY964" s="28">
        <v>18.182108118251385</v>
      </c>
      <c r="AZ964" s="28">
        <v>18.205205422959416</v>
      </c>
      <c r="BA964" s="28">
        <v>18.284097862793342</v>
      </c>
      <c r="BB964" s="28">
        <v>18.259387989734098</v>
      </c>
      <c r="BC964" s="28">
        <v>18.170756046782341</v>
      </c>
      <c r="BD964" s="28">
        <v>18.13209281842806</v>
      </c>
      <c r="BE964" s="28">
        <v>18.531231598743943</v>
      </c>
      <c r="BF964" s="28">
        <v>18.434144064088244</v>
      </c>
      <c r="BG964" s="28">
        <v>18.517938162495266</v>
      </c>
      <c r="BH964" s="28">
        <v>18.517271442879444</v>
      </c>
      <c r="BI964" s="28">
        <v>18.664551389821849</v>
      </c>
      <c r="BJ964" s="28">
        <v>18.653551398462493</v>
      </c>
      <c r="BK964" s="28">
        <v>18.584445889450674</v>
      </c>
      <c r="BL964" s="28">
        <v>18.487358602978414</v>
      </c>
      <c r="BM964" s="28">
        <v>18.508477804125775</v>
      </c>
      <c r="BN964" s="28">
        <v>18.578491088624894</v>
      </c>
      <c r="BO964" s="28">
        <v>18.56611840988165</v>
      </c>
      <c r="BP964" s="28">
        <v>18.504355615598161</v>
      </c>
      <c r="BQ964" s="28">
        <v>18.425551812710243</v>
      </c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V964" s="28"/>
      <c r="CW964" s="28"/>
      <c r="CX964" s="28"/>
      <c r="CY964" s="28"/>
      <c r="CZ964" s="28"/>
      <c r="DA964" s="28"/>
      <c r="DB964" s="28"/>
      <c r="DC964" s="28"/>
      <c r="DD964" s="28"/>
      <c r="DE964" s="28"/>
      <c r="DF964" s="28"/>
      <c r="DG964" s="28"/>
      <c r="DH964" s="28"/>
      <c r="DI964" s="28"/>
      <c r="DJ964" s="28"/>
      <c r="DK964" s="28"/>
      <c r="DL964" s="28"/>
      <c r="DM964" s="28"/>
      <c r="DN964" s="28"/>
      <c r="DO964" s="28"/>
      <c r="DP964" s="28"/>
      <c r="DQ964" s="28"/>
      <c r="DR964" s="28"/>
      <c r="DS964" s="28"/>
      <c r="DT964" s="28"/>
      <c r="DU964" s="28"/>
      <c r="DV964" s="28"/>
      <c r="DW964" s="28"/>
      <c r="DX964" s="28"/>
      <c r="DY964" s="28"/>
      <c r="DZ964" s="28"/>
      <c r="EA964" s="28"/>
      <c r="EB964" s="28"/>
      <c r="EC964" s="28"/>
      <c r="ED964" s="28"/>
      <c r="EE964" s="23"/>
      <c r="EF964" s="58"/>
      <c r="EG964" s="58"/>
      <c r="EH964" s="58"/>
      <c r="EI964" s="58"/>
      <c r="EJ964" s="58"/>
      <c r="EK964" s="58"/>
      <c r="EL964" s="58"/>
      <c r="EM964" s="58"/>
      <c r="EN964" s="58"/>
      <c r="EO964" s="58"/>
      <c r="EP964" s="58"/>
      <c r="EQ964" s="58"/>
      <c r="ER964" s="31" t="str">
        <f>'Avoided Cost Case'!ER964</f>
        <v xml:space="preserve"> - </v>
      </c>
    </row>
    <row r="965" spans="1:148" s="22" customFormat="1">
      <c r="A965" s="2"/>
      <c r="C965" s="23" t="str">
        <f>'Avoided Cost Case'!C965</f>
        <v>Huntington</v>
      </c>
      <c r="E965" s="28">
        <v>18.634994727605591</v>
      </c>
      <c r="F965" s="28">
        <v>18.578550904048665</v>
      </c>
      <c r="G965" s="28">
        <v>18.564918972213029</v>
      </c>
      <c r="H965" s="28">
        <v>18.567813701007555</v>
      </c>
      <c r="I965" s="28">
        <v>18.667571228573262</v>
      </c>
      <c r="J965" s="28">
        <v>18.682787583071114</v>
      </c>
      <c r="K965" s="28">
        <v>18.728684757722139</v>
      </c>
      <c r="L965" s="28">
        <v>18.575287074746196</v>
      </c>
      <c r="M965" s="28">
        <v>18.554103550873087</v>
      </c>
      <c r="N965" s="28">
        <v>18.724174235163822</v>
      </c>
      <c r="O965" s="28">
        <v>18.753146632417469</v>
      </c>
      <c r="P965" s="28">
        <v>18.648966653647154</v>
      </c>
      <c r="Q965" s="28">
        <v>18.654903566019943</v>
      </c>
      <c r="R965" s="28">
        <v>19.34142563703762</v>
      </c>
      <c r="S965" s="28">
        <v>19.074959652058652</v>
      </c>
      <c r="T965" s="28">
        <v>19.245168278247188</v>
      </c>
      <c r="U965" s="28">
        <v>19.328983290570424</v>
      </c>
      <c r="V965" s="28">
        <v>19.628310336986104</v>
      </c>
      <c r="W965" s="28">
        <v>19.513607955975786</v>
      </c>
      <c r="X965" s="28">
        <v>19.714852376949242</v>
      </c>
      <c r="Y965" s="28">
        <v>19.240796417089662</v>
      </c>
      <c r="Z965" s="28">
        <v>19.289600056936056</v>
      </c>
      <c r="AA965" s="28">
        <v>19.512630982752171</v>
      </c>
      <c r="AB965" s="28">
        <v>19.584270641694307</v>
      </c>
      <c r="AC965" s="28">
        <v>19.211898719502098</v>
      </c>
      <c r="AD965" s="28">
        <v>19.066004910379981</v>
      </c>
      <c r="AE965" s="28">
        <v>19.669527959966761</v>
      </c>
      <c r="AF965" s="28">
        <v>19.43770845298409</v>
      </c>
      <c r="AG965" s="28">
        <v>19.581232340733074</v>
      </c>
      <c r="AH965" s="28">
        <v>19.71232686939296</v>
      </c>
      <c r="AI965" s="28">
        <v>19.995341214373141</v>
      </c>
      <c r="AJ965" s="28">
        <v>19.811304947633364</v>
      </c>
      <c r="AK965" s="28">
        <v>19.884552497054088</v>
      </c>
      <c r="AL965" s="28">
        <v>19.544686883824724</v>
      </c>
      <c r="AM965" s="28">
        <v>19.591658846971342</v>
      </c>
      <c r="AN965" s="28">
        <v>19.823606563287218</v>
      </c>
      <c r="AO965" s="28">
        <v>19.959509587068144</v>
      </c>
      <c r="AP965" s="28">
        <v>19.473726205818902</v>
      </c>
      <c r="AQ965" s="28">
        <v>19.437132439917633</v>
      </c>
      <c r="AR965" s="28">
        <v>19.750544185382697</v>
      </c>
      <c r="AS965" s="28">
        <v>19.520325393535529</v>
      </c>
      <c r="AT965" s="28">
        <v>19.659774081180327</v>
      </c>
      <c r="AU965" s="28">
        <v>19.785255528143168</v>
      </c>
      <c r="AV965" s="28">
        <v>20.090560493360471</v>
      </c>
      <c r="AW965" s="28">
        <v>20.059134089635855</v>
      </c>
      <c r="AX965" s="28">
        <v>19.919814173331417</v>
      </c>
      <c r="AY965" s="28">
        <v>19.628224562627079</v>
      </c>
      <c r="AZ965" s="28">
        <v>19.676879268942049</v>
      </c>
      <c r="BA965" s="28">
        <v>19.889491579507602</v>
      </c>
      <c r="BB965" s="28">
        <v>19.996852641120014</v>
      </c>
      <c r="BC965" s="28">
        <v>19.510642172191471</v>
      </c>
      <c r="BD965" s="28">
        <v>19.504292312791051</v>
      </c>
      <c r="BE965" s="28">
        <v>19.718948308880684</v>
      </c>
      <c r="BF965" s="28">
        <v>19.50664965081161</v>
      </c>
      <c r="BG965" s="28">
        <v>19.626060766915423</v>
      </c>
      <c r="BH965" s="28">
        <v>19.756602659913053</v>
      </c>
      <c r="BI965" s="28">
        <v>20.023898796694425</v>
      </c>
      <c r="BJ965" s="28">
        <v>20.032599688195702</v>
      </c>
      <c r="BK965" s="28">
        <v>19.874390111098752</v>
      </c>
      <c r="BL965" s="28">
        <v>19.591930152833559</v>
      </c>
      <c r="BM965" s="28">
        <v>19.62891299017242</v>
      </c>
      <c r="BN965" s="28">
        <v>19.848018836745119</v>
      </c>
      <c r="BO965" s="28">
        <v>19.897970765297931</v>
      </c>
      <c r="BP965" s="28">
        <v>19.555834461212633</v>
      </c>
      <c r="BQ965" s="28">
        <v>19.499597369590447</v>
      </c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  <c r="CV965" s="28"/>
      <c r="CW965" s="28"/>
      <c r="CX965" s="28"/>
      <c r="CY965" s="28"/>
      <c r="CZ965" s="28"/>
      <c r="DA965" s="28"/>
      <c r="DB965" s="28"/>
      <c r="DC965" s="28"/>
      <c r="DD965" s="28"/>
      <c r="DE965" s="28"/>
      <c r="DF965" s="28"/>
      <c r="DG965" s="28"/>
      <c r="DH965" s="28"/>
      <c r="DI965" s="28"/>
      <c r="DJ965" s="28"/>
      <c r="DK965" s="28"/>
      <c r="DL965" s="28"/>
      <c r="DM965" s="28"/>
      <c r="DN965" s="28"/>
      <c r="DO965" s="28"/>
      <c r="DP965" s="28"/>
      <c r="DQ965" s="28"/>
      <c r="DR965" s="28"/>
      <c r="DS965" s="28"/>
      <c r="DT965" s="28"/>
      <c r="DU965" s="28"/>
      <c r="DV965" s="28"/>
      <c r="DW965" s="28"/>
      <c r="DX965" s="28"/>
      <c r="DY965" s="28"/>
      <c r="DZ965" s="28"/>
      <c r="EA965" s="28"/>
      <c r="EB965" s="28"/>
      <c r="EC965" s="28"/>
      <c r="ED965" s="28"/>
      <c r="EE965" s="23"/>
      <c r="EF965" s="58"/>
      <c r="EG965" s="58"/>
      <c r="EH965" s="58"/>
      <c r="EI965" s="58"/>
      <c r="EJ965" s="58"/>
      <c r="EK965" s="58"/>
      <c r="EL965" s="58"/>
      <c r="EM965" s="58"/>
      <c r="EN965" s="58"/>
      <c r="EO965" s="58"/>
      <c r="EP965" s="58"/>
      <c r="EQ965" s="58"/>
      <c r="ER965" s="31" t="str">
        <f>'Avoided Cost Case'!ER965</f>
        <v xml:space="preserve"> - </v>
      </c>
    </row>
    <row r="966" spans="1:148" s="22" customFormat="1">
      <c r="A966" s="2"/>
      <c r="C966" s="23" t="str">
        <f>'Avoided Cost Case'!C966</f>
        <v>Jim Bridger</v>
      </c>
      <c r="E966" s="28">
        <v>24.707778420761187</v>
      </c>
      <c r="F966" s="28">
        <v>24.645918843499555</v>
      </c>
      <c r="G966" s="28">
        <v>24.440591941152597</v>
      </c>
      <c r="H966" s="28">
        <v>24.542636691715565</v>
      </c>
      <c r="I966" s="28">
        <v>26.332836704814568</v>
      </c>
      <c r="J966" s="28">
        <v>25.225582505958204</v>
      </c>
      <c r="K966" s="28">
        <v>25.432006859853502</v>
      </c>
      <c r="L966" s="28">
        <v>24.59345451030509</v>
      </c>
      <c r="M966" s="28">
        <v>24.280621502974835</v>
      </c>
      <c r="N966" s="28">
        <v>24.866959298265439</v>
      </c>
      <c r="O966" s="28">
        <v>24.696566319207676</v>
      </c>
      <c r="P966" s="28">
        <v>24.611503436710027</v>
      </c>
      <c r="Q966" s="28">
        <v>24.291849725920727</v>
      </c>
      <c r="R966" s="28">
        <v>25.625574800083672</v>
      </c>
      <c r="S966" s="28">
        <v>25.49003718198945</v>
      </c>
      <c r="T966" s="28">
        <v>25.215826526344365</v>
      </c>
      <c r="U966" s="28">
        <v>25.313144971121268</v>
      </c>
      <c r="V966" s="28">
        <v>26.745543271416896</v>
      </c>
      <c r="W966" s="28">
        <v>26.182253327981552</v>
      </c>
      <c r="X966" s="28">
        <v>26.543309073261891</v>
      </c>
      <c r="Y966" s="28">
        <v>25.621259039453466</v>
      </c>
      <c r="Z966" s="28">
        <v>25.456261275474112</v>
      </c>
      <c r="AA966" s="28">
        <v>25.851920514995037</v>
      </c>
      <c r="AB966" s="28">
        <v>25.843156369181919</v>
      </c>
      <c r="AC966" s="28">
        <v>25.385268561010538</v>
      </c>
      <c r="AD966" s="28">
        <v>25.073652525014644</v>
      </c>
      <c r="AE966" s="28">
        <v>24.912803776425019</v>
      </c>
      <c r="AF966" s="28">
        <v>24.464859473911396</v>
      </c>
      <c r="AG966" s="28">
        <v>24.614027847144765</v>
      </c>
      <c r="AH966" s="28">
        <v>24.680461855362779</v>
      </c>
      <c r="AI966" s="28">
        <v>25.968005689013332</v>
      </c>
      <c r="AJ966" s="28">
        <v>25.510116188614724</v>
      </c>
      <c r="AK966" s="28">
        <v>25.955495237540379</v>
      </c>
      <c r="AL966" s="28">
        <v>24.928002716660949</v>
      </c>
      <c r="AM966" s="28">
        <v>24.85746661333016</v>
      </c>
      <c r="AN966" s="28">
        <v>25.042347714676357</v>
      </c>
      <c r="AO966" s="28">
        <v>25.222524476116238</v>
      </c>
      <c r="AP966" s="28">
        <v>24.672565691643431</v>
      </c>
      <c r="AQ966" s="28">
        <v>24.471763249460178</v>
      </c>
      <c r="AR966" s="28">
        <v>24.678933251755325</v>
      </c>
      <c r="AS966" s="28">
        <v>24.41631606420383</v>
      </c>
      <c r="AT966" s="28">
        <v>24.348645030511474</v>
      </c>
      <c r="AU966" s="28">
        <v>24.37014253813533</v>
      </c>
      <c r="AV966" s="28">
        <v>25.516284677082677</v>
      </c>
      <c r="AW966" s="28">
        <v>25.582356396420764</v>
      </c>
      <c r="AX966" s="28">
        <v>25.999992611536094</v>
      </c>
      <c r="AY966" s="28">
        <v>24.638393349269872</v>
      </c>
      <c r="AZ966" s="28">
        <v>24.557483967587437</v>
      </c>
      <c r="BA966" s="28">
        <v>24.838309535620375</v>
      </c>
      <c r="BB966" s="28">
        <v>24.848386597894102</v>
      </c>
      <c r="BC966" s="28">
        <v>24.381522936583139</v>
      </c>
      <c r="BD966" s="28">
        <v>24.273331861543518</v>
      </c>
      <c r="BE966" s="28">
        <v>22.923895311888991</v>
      </c>
      <c r="BF966" s="28">
        <v>22.678609380118168</v>
      </c>
      <c r="BG966" s="28">
        <v>22.84455580340251</v>
      </c>
      <c r="BH966" s="28">
        <v>22.803406062483127</v>
      </c>
      <c r="BI966" s="28">
        <v>23.56083909095619</v>
      </c>
      <c r="BJ966" s="28">
        <v>23.923912220272221</v>
      </c>
      <c r="BK966" s="28">
        <v>23.982574710514218</v>
      </c>
      <c r="BL966" s="28">
        <v>22.763633435650593</v>
      </c>
      <c r="BM966" s="28">
        <v>22.731011167201782</v>
      </c>
      <c r="BN966" s="28">
        <v>23.009341868644384</v>
      </c>
      <c r="BO966" s="28">
        <v>23.010995147370814</v>
      </c>
      <c r="BP966" s="28">
        <v>22.645956174355518</v>
      </c>
      <c r="BQ966" s="28">
        <v>22.513995108744307</v>
      </c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V966" s="28"/>
      <c r="CW966" s="28"/>
      <c r="CX966" s="28"/>
      <c r="CY966" s="28"/>
      <c r="CZ966" s="28"/>
      <c r="DA966" s="28"/>
      <c r="DB966" s="28"/>
      <c r="DC966" s="28"/>
      <c r="DD966" s="28"/>
      <c r="DE966" s="28"/>
      <c r="DF966" s="28"/>
      <c r="DG966" s="28"/>
      <c r="DH966" s="28"/>
      <c r="DI966" s="28"/>
      <c r="DJ966" s="28"/>
      <c r="DK966" s="28"/>
      <c r="DL966" s="28"/>
      <c r="DM966" s="28"/>
      <c r="DN966" s="28"/>
      <c r="DO966" s="28"/>
      <c r="DP966" s="28"/>
      <c r="DQ966" s="28"/>
      <c r="DR966" s="28"/>
      <c r="DS966" s="28"/>
      <c r="DT966" s="28"/>
      <c r="DU966" s="28"/>
      <c r="DV966" s="28"/>
      <c r="DW966" s="28"/>
      <c r="DX966" s="28"/>
      <c r="DY966" s="28"/>
      <c r="DZ966" s="28"/>
      <c r="EA966" s="28"/>
      <c r="EB966" s="28"/>
      <c r="EC966" s="28"/>
      <c r="ED966" s="28"/>
      <c r="EE966" s="23"/>
      <c r="EF966" s="58"/>
      <c r="EG966" s="58"/>
      <c r="EH966" s="58"/>
      <c r="EI966" s="58"/>
      <c r="EJ966" s="58"/>
      <c r="EK966" s="58"/>
      <c r="EL966" s="58"/>
      <c r="EM966" s="58"/>
      <c r="EN966" s="58"/>
      <c r="EO966" s="58"/>
      <c r="EP966" s="58"/>
      <c r="EQ966" s="58"/>
      <c r="ER966" s="31" t="str">
        <f>'Avoided Cost Case'!ER966</f>
        <v xml:space="preserve"> - </v>
      </c>
    </row>
    <row r="967" spans="1:148" s="22" customFormat="1" hidden="1">
      <c r="A967" s="2"/>
      <c r="C967" s="23" t="str">
        <f>'Avoided Cost Case'!C967</f>
        <v>Naughton</v>
      </c>
      <c r="E967" s="28">
        <v>23.046630044334695</v>
      </c>
      <c r="F967" s="28">
        <v>23.043420750410391</v>
      </c>
      <c r="G967" s="28">
        <v>23.042853168277375</v>
      </c>
      <c r="H967" s="28">
        <v>23.04931201415349</v>
      </c>
      <c r="I967" s="28">
        <v>23.010237520280484</v>
      </c>
      <c r="J967" s="28">
        <v>23.081587799622135</v>
      </c>
      <c r="K967" s="28">
        <v>23.048331501687379</v>
      </c>
      <c r="L967" s="28">
        <v>23.045731754643281</v>
      </c>
      <c r="M967" s="28">
        <v>23.042475797806468</v>
      </c>
      <c r="N967" s="28">
        <v>23.043054984241962</v>
      </c>
      <c r="O967" s="28">
        <v>23.047663747279746</v>
      </c>
      <c r="P967" s="28">
        <v>23.051951444643034</v>
      </c>
      <c r="Q967" s="28">
        <v>23.050469424209805</v>
      </c>
      <c r="R967" s="28">
        <v>22.394041242000924</v>
      </c>
      <c r="S967" s="28">
        <v>22.308794913133042</v>
      </c>
      <c r="T967" s="28">
        <v>22.323130736525108</v>
      </c>
      <c r="U967" s="28">
        <v>22.395741121979466</v>
      </c>
      <c r="V967" s="28">
        <v>22.536264643478667</v>
      </c>
      <c r="W967" s="28">
        <v>22.419768006786651</v>
      </c>
      <c r="X967" s="28">
        <v>22.478852151018785</v>
      </c>
      <c r="Y967" s="28">
        <v>22.336046765662921</v>
      </c>
      <c r="Z967" s="28">
        <v>22.352715906000796</v>
      </c>
      <c r="AA967" s="28">
        <v>22.514979641735579</v>
      </c>
      <c r="AB967" s="28">
        <v>22.494190649563699</v>
      </c>
      <c r="AC967" s="28">
        <v>22.329935309242948</v>
      </c>
      <c r="AD967" s="28">
        <v>22.313649116378166</v>
      </c>
      <c r="AE967" s="28">
        <v>26.26734583889105</v>
      </c>
      <c r="AF967" s="28">
        <v>26.097290693861311</v>
      </c>
      <c r="AG967" s="28">
        <v>26.126341083491294</v>
      </c>
      <c r="AH967" s="28">
        <v>26.246526529748383</v>
      </c>
      <c r="AI967" s="28">
        <v>26.64450026270222</v>
      </c>
      <c r="AJ967" s="28">
        <v>26.449925461162053</v>
      </c>
      <c r="AK967" s="28">
        <v>26.466879441680586</v>
      </c>
      <c r="AL967" s="28">
        <v>26.166109602234993</v>
      </c>
      <c r="AM967" s="28">
        <v>26.158616993240241</v>
      </c>
      <c r="AN967" s="28">
        <v>26.500039609899183</v>
      </c>
      <c r="AO967" s="28">
        <v>26.367553658370394</v>
      </c>
      <c r="AP967" s="28">
        <v>26.14826146972883</v>
      </c>
      <c r="AQ967" s="28">
        <v>26.103860429181459</v>
      </c>
      <c r="AR967" s="28">
        <v>26.893560275183511</v>
      </c>
      <c r="AS967" s="28">
        <v>26.726348477459329</v>
      </c>
      <c r="AT967" s="28">
        <v>26.770198050762687</v>
      </c>
      <c r="AU967" s="28">
        <v>26.920670759139906</v>
      </c>
      <c r="AV967" s="28">
        <v>27.313890319404852</v>
      </c>
      <c r="AW967" s="28">
        <v>27.301958697776865</v>
      </c>
      <c r="AX967" s="28">
        <v>27.032376579107744</v>
      </c>
      <c r="AY967" s="28">
        <v>26.764470618691877</v>
      </c>
      <c r="AZ967" s="28">
        <v>26.789184322976773</v>
      </c>
      <c r="BA967" s="28">
        <v>27.049668936374648</v>
      </c>
      <c r="BB967" s="28">
        <v>26.930851301414194</v>
      </c>
      <c r="BC967" s="28">
        <v>26.755888958207223</v>
      </c>
      <c r="BD967" s="28">
        <v>26.736517414015751</v>
      </c>
      <c r="BE967" s="28">
        <v>27.687705146136892</v>
      </c>
      <c r="BF967" s="28">
        <v>27.504711985515524</v>
      </c>
      <c r="BG967" s="28">
        <v>27.561278339050414</v>
      </c>
      <c r="BH967" s="28">
        <v>27.702554759258113</v>
      </c>
      <c r="BI967" s="28">
        <v>28.120120952018649</v>
      </c>
      <c r="BJ967" s="28">
        <v>28.139709937883598</v>
      </c>
      <c r="BK967" s="28">
        <v>27.885290308909696</v>
      </c>
      <c r="BL967" s="28">
        <v>27.576125173926464</v>
      </c>
      <c r="BM967" s="28">
        <v>27.562628356615686</v>
      </c>
      <c r="BN967" s="28">
        <v>27.811127088155676</v>
      </c>
      <c r="BO967" s="28">
        <v>27.737667902858298</v>
      </c>
      <c r="BP967" s="28">
        <v>27.548764267456562</v>
      </c>
      <c r="BQ967" s="28">
        <v>27.511509136466451</v>
      </c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8"/>
      <c r="CY967" s="28"/>
      <c r="CZ967" s="28"/>
      <c r="DA967" s="28"/>
      <c r="DB967" s="28"/>
      <c r="DC967" s="28"/>
      <c r="DD967" s="28"/>
      <c r="DE967" s="28"/>
      <c r="DF967" s="28"/>
      <c r="DG967" s="28"/>
      <c r="DH967" s="28"/>
      <c r="DI967" s="28"/>
      <c r="DJ967" s="28"/>
      <c r="DK967" s="28"/>
      <c r="DL967" s="28"/>
      <c r="DM967" s="28"/>
      <c r="DN967" s="28"/>
      <c r="DO967" s="28"/>
      <c r="DP967" s="28"/>
      <c r="DQ967" s="28"/>
      <c r="DR967" s="28"/>
      <c r="DS967" s="28"/>
      <c r="DT967" s="28"/>
      <c r="DU967" s="28"/>
      <c r="DV967" s="28"/>
      <c r="DW967" s="28"/>
      <c r="DX967" s="28"/>
      <c r="DY967" s="28"/>
      <c r="DZ967" s="28"/>
      <c r="EA967" s="28"/>
      <c r="EB967" s="28"/>
      <c r="EC967" s="28"/>
      <c r="ED967" s="28"/>
      <c r="EE967" s="23"/>
      <c r="EF967" s="58"/>
      <c r="EG967" s="58"/>
      <c r="EH967" s="58"/>
      <c r="EI967" s="58"/>
      <c r="EJ967" s="58"/>
      <c r="EK967" s="58"/>
      <c r="EL967" s="58"/>
      <c r="EM967" s="58"/>
      <c r="EN967" s="58"/>
      <c r="EO967" s="58"/>
      <c r="EP967" s="58"/>
      <c r="EQ967" s="58"/>
      <c r="ER967" s="31" t="str">
        <f>'Avoided Cost Case'!ER967</f>
        <v xml:space="preserve"> - </v>
      </c>
    </row>
    <row r="968" spans="1:148" s="22" customFormat="1" hidden="1">
      <c r="A968" s="2"/>
      <c r="C968" s="23" t="str">
        <f>'Avoided Cost Case'!C968</f>
        <v>Wyodak</v>
      </c>
      <c r="E968" s="28">
        <v>13.854641576567522</v>
      </c>
      <c r="F968" s="28">
        <v>13.865626705334314</v>
      </c>
      <c r="G968" s="28">
        <v>13.82252902256139</v>
      </c>
      <c r="H968" s="28">
        <v>13.860948627461408</v>
      </c>
      <c r="I968" s="28">
        <v>13.828169210772423</v>
      </c>
      <c r="J968" s="28">
        <v>13.831535296228845</v>
      </c>
      <c r="K968" s="28">
        <v>13.827623513469442</v>
      </c>
      <c r="L968" s="28">
        <v>13.82068107007985</v>
      </c>
      <c r="M968" s="28">
        <v>13.823461123715481</v>
      </c>
      <c r="N968" s="28">
        <v>13.82670262688718</v>
      </c>
      <c r="O968" s="28">
        <v>13.846691547307833</v>
      </c>
      <c r="P968" s="28">
        <v>13.927497547392523</v>
      </c>
      <c r="Q968" s="28">
        <v>14.000632531901916</v>
      </c>
      <c r="R968" s="28">
        <v>14.238755738802222</v>
      </c>
      <c r="S968" s="28">
        <v>14.492883513896054</v>
      </c>
      <c r="T968" s="28">
        <v>14.304473430458906</v>
      </c>
      <c r="U968" s="28">
        <v>14.356354902301913</v>
      </c>
      <c r="V968" s="28">
        <v>14.235504839141106</v>
      </c>
      <c r="W968" s="28">
        <v>14.173536803095367</v>
      </c>
      <c r="X968" s="28">
        <v>14.156634498166678</v>
      </c>
      <c r="Y968" s="28">
        <v>14.084270438491881</v>
      </c>
      <c r="Z968" s="28">
        <v>14.091677084237732</v>
      </c>
      <c r="AA968" s="28">
        <v>14.131976620459307</v>
      </c>
      <c r="AB968" s="28">
        <v>14.244478271234005</v>
      </c>
      <c r="AC968" s="28">
        <v>14.374328369467074</v>
      </c>
      <c r="AD968" s="28">
        <v>14.413989430967959</v>
      </c>
      <c r="AE968" s="28">
        <v>14.516977168479361</v>
      </c>
      <c r="AF968" s="28">
        <v>14.775052826809407</v>
      </c>
      <c r="AG968" s="28">
        <v>14.581688118010765</v>
      </c>
      <c r="AH968" s="28">
        <v>14.63267999692024</v>
      </c>
      <c r="AI968" s="28">
        <v>14.517120356037113</v>
      </c>
      <c r="AJ968" s="28">
        <v>14.445393930648933</v>
      </c>
      <c r="AK968" s="28">
        <v>14.436211020236438</v>
      </c>
      <c r="AL968" s="28">
        <v>14.357642031585533</v>
      </c>
      <c r="AM968" s="28">
        <v>14.364360200478934</v>
      </c>
      <c r="AN968" s="28">
        <v>14.40818621830344</v>
      </c>
      <c r="AO968" s="28">
        <v>14.513246054792909</v>
      </c>
      <c r="AP968" s="28">
        <v>14.653038210857476</v>
      </c>
      <c r="AQ968" s="28">
        <v>14.699878737386063</v>
      </c>
      <c r="AR968" s="28">
        <v>16.142557693582884</v>
      </c>
      <c r="AS968" s="28">
        <v>16.429027388293498</v>
      </c>
      <c r="AT968" s="28">
        <v>16.222728257744023</v>
      </c>
      <c r="AU968" s="28">
        <v>16.27261083136257</v>
      </c>
      <c r="AV968" s="28">
        <v>16.156678765346399</v>
      </c>
      <c r="AW968" s="28">
        <v>16.067188290888325</v>
      </c>
      <c r="AX968" s="28">
        <v>16.056134630207836</v>
      </c>
      <c r="AY968" s="28">
        <v>15.96331098279623</v>
      </c>
      <c r="AZ968" s="28">
        <v>15.974910917797825</v>
      </c>
      <c r="BA968" s="28">
        <v>16.021507548566422</v>
      </c>
      <c r="BB968" s="28">
        <v>16.128614509628814</v>
      </c>
      <c r="BC968" s="28">
        <v>16.285899118901678</v>
      </c>
      <c r="BD968" s="28">
        <v>16.336732072800277</v>
      </c>
      <c r="BE968" s="28">
        <v>17.815858992057443</v>
      </c>
      <c r="BF968" s="28">
        <v>18.125480538183854</v>
      </c>
      <c r="BG968" s="28">
        <v>17.907594415111319</v>
      </c>
      <c r="BH968" s="28">
        <v>18.027035133780721</v>
      </c>
      <c r="BI968" s="28">
        <v>17.833001431923503</v>
      </c>
      <c r="BJ968" s="28">
        <v>17.731879695690527</v>
      </c>
      <c r="BK968" s="28">
        <v>17.720727099834779</v>
      </c>
      <c r="BL968" s="28">
        <v>17.617038359912314</v>
      </c>
      <c r="BM968" s="28">
        <v>17.623525592056822</v>
      </c>
      <c r="BN968" s="28">
        <v>17.676777079113624</v>
      </c>
      <c r="BO968" s="28">
        <v>17.803326074237813</v>
      </c>
      <c r="BP968" s="28">
        <v>17.968650223271048</v>
      </c>
      <c r="BQ968" s="28">
        <v>18.016034818876054</v>
      </c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  <c r="CV968" s="28"/>
      <c r="CW968" s="28"/>
      <c r="CX968" s="28"/>
      <c r="CY968" s="28"/>
      <c r="CZ968" s="28"/>
      <c r="DA968" s="28"/>
      <c r="DB968" s="28"/>
      <c r="DC968" s="28"/>
      <c r="DD968" s="28"/>
      <c r="DE968" s="28"/>
      <c r="DF968" s="28"/>
      <c r="DG968" s="28"/>
      <c r="DH968" s="28"/>
      <c r="DI968" s="28"/>
      <c r="DJ968" s="28"/>
      <c r="DK968" s="28"/>
      <c r="DL968" s="28"/>
      <c r="DM968" s="28"/>
      <c r="DN968" s="28"/>
      <c r="DO968" s="28"/>
      <c r="DP968" s="28"/>
      <c r="DQ968" s="28"/>
      <c r="DR968" s="28"/>
      <c r="DS968" s="28"/>
      <c r="DT968" s="28"/>
      <c r="DU968" s="28"/>
      <c r="DV968" s="28"/>
      <c r="DW968" s="28"/>
      <c r="DX968" s="28"/>
      <c r="DY968" s="28"/>
      <c r="DZ968" s="28"/>
      <c r="EA968" s="28"/>
      <c r="EB968" s="28"/>
      <c r="EC968" s="28"/>
      <c r="ED968" s="28"/>
      <c r="EE968" s="23"/>
      <c r="EF968" s="58"/>
      <c r="EG968" s="58"/>
      <c r="EH968" s="58"/>
      <c r="EI968" s="58"/>
      <c r="EJ968" s="58"/>
      <c r="EK968" s="58"/>
      <c r="EL968" s="58"/>
      <c r="EM968" s="58"/>
      <c r="EN968" s="58"/>
      <c r="EO968" s="58"/>
      <c r="EP968" s="58"/>
      <c r="EQ968" s="58"/>
      <c r="ER968" s="31" t="str">
        <f>'Avoided Cost Case'!ER968</f>
        <v xml:space="preserve"> - </v>
      </c>
    </row>
    <row r="969" spans="1:148" s="22" customFormat="1" hidden="1">
      <c r="A969" s="2"/>
      <c r="C969" s="23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V969" s="28"/>
      <c r="CW969" s="28"/>
      <c r="CX969" s="28"/>
      <c r="CY969" s="28"/>
      <c r="CZ969" s="28"/>
      <c r="DA969" s="28"/>
      <c r="DB969" s="28"/>
      <c r="DC969" s="28"/>
      <c r="DD969" s="28"/>
      <c r="DE969" s="28"/>
      <c r="DF969" s="28"/>
      <c r="DG969" s="28"/>
      <c r="DH969" s="28"/>
      <c r="DI969" s="28"/>
      <c r="DJ969" s="28"/>
      <c r="DK969" s="28"/>
      <c r="DL969" s="28"/>
      <c r="DM969" s="28"/>
      <c r="DN969" s="28"/>
      <c r="DO969" s="28"/>
      <c r="DP969" s="28"/>
      <c r="DQ969" s="28"/>
      <c r="DR969" s="28"/>
      <c r="DS969" s="28"/>
      <c r="DT969" s="28"/>
      <c r="DU969" s="28"/>
      <c r="DV969" s="28"/>
      <c r="DW969" s="28"/>
      <c r="DX969" s="28"/>
      <c r="DY969" s="28"/>
      <c r="DZ969" s="28"/>
      <c r="EA969" s="28"/>
      <c r="EB969" s="28"/>
      <c r="EC969" s="28"/>
      <c r="ED969" s="28"/>
      <c r="EE969" s="23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31"/>
    </row>
    <row r="970" spans="1:148" hidden="1">
      <c r="B970" s="22" t="str">
        <f>'Avoided Cost Case'!B970</f>
        <v>Total Coal Expenses</v>
      </c>
      <c r="E970" s="28">
        <v>19.160749977199309</v>
      </c>
      <c r="F970" s="28">
        <v>19.22146135079835</v>
      </c>
      <c r="G970" s="28">
        <v>19.196826228123637</v>
      </c>
      <c r="H970" s="28">
        <v>19.432536039968454</v>
      </c>
      <c r="I970" s="28">
        <v>18.838366383033925</v>
      </c>
      <c r="J970" s="28">
        <v>18.64833408364273</v>
      </c>
      <c r="K970" s="28">
        <v>18.994398638410452</v>
      </c>
      <c r="L970" s="28">
        <v>19.170342687013672</v>
      </c>
      <c r="M970" s="28">
        <v>19.255390836640242</v>
      </c>
      <c r="N970" s="28">
        <v>19.066228441791438</v>
      </c>
      <c r="O970" s="28">
        <v>19.222030336195626</v>
      </c>
      <c r="P970" s="28">
        <v>19.25993871887502</v>
      </c>
      <c r="Q970" s="28">
        <v>19.489928419040972</v>
      </c>
      <c r="R970" s="28">
        <v>19.786250873525052</v>
      </c>
      <c r="S970" s="28">
        <v>19.885881801432749</v>
      </c>
      <c r="T970" s="28">
        <v>19.906669045152743</v>
      </c>
      <c r="U970" s="28">
        <v>20.218958531859656</v>
      </c>
      <c r="V970" s="28">
        <v>19.660097271679465</v>
      </c>
      <c r="W970" s="28">
        <v>19.236003584957501</v>
      </c>
      <c r="X970" s="28">
        <v>19.666382002848646</v>
      </c>
      <c r="Y970" s="28">
        <v>19.618264805619258</v>
      </c>
      <c r="Z970" s="28">
        <v>19.654916349822209</v>
      </c>
      <c r="AA970" s="28">
        <v>19.709875586861358</v>
      </c>
      <c r="AB970" s="28">
        <v>19.859902158063203</v>
      </c>
      <c r="AC970" s="28">
        <v>19.921055907691184</v>
      </c>
      <c r="AD970" s="28">
        <v>20.028712411442033</v>
      </c>
      <c r="AE970" s="28">
        <v>20.413252041693962</v>
      </c>
      <c r="AF970" s="28">
        <v>20.585077147388301</v>
      </c>
      <c r="AG970" s="28">
        <v>20.521033843455026</v>
      </c>
      <c r="AH970" s="28">
        <v>20.845272039859967</v>
      </c>
      <c r="AI970" s="28">
        <v>20.414213800287904</v>
      </c>
      <c r="AJ970" s="28">
        <v>19.790197223198543</v>
      </c>
      <c r="AK970" s="28">
        <v>20.135357789428625</v>
      </c>
      <c r="AL970" s="28">
        <v>20.237155920428748</v>
      </c>
      <c r="AM970" s="28">
        <v>20.303095819994059</v>
      </c>
      <c r="AN970" s="28">
        <v>20.358687525915599</v>
      </c>
      <c r="AO970" s="28">
        <v>20.44642795861909</v>
      </c>
      <c r="AP970" s="28">
        <v>20.607232919348323</v>
      </c>
      <c r="AQ970" s="28">
        <v>20.614137594806078</v>
      </c>
      <c r="AR970" s="28">
        <v>20.784652610449271</v>
      </c>
      <c r="AS970" s="28">
        <v>20.901778611722012</v>
      </c>
      <c r="AT970" s="28">
        <v>20.862805893971998</v>
      </c>
      <c r="AU970" s="28">
        <v>21.197873823525889</v>
      </c>
      <c r="AV970" s="28">
        <v>20.847306860735092</v>
      </c>
      <c r="AW970" s="28">
        <v>20.253600302374441</v>
      </c>
      <c r="AX970" s="28">
        <v>20.526939038690685</v>
      </c>
      <c r="AY970" s="28">
        <v>20.617773914366808</v>
      </c>
      <c r="AZ970" s="28">
        <v>20.687970922574227</v>
      </c>
      <c r="BA970" s="28">
        <v>20.738227991054735</v>
      </c>
      <c r="BB970" s="28">
        <v>20.856418776408251</v>
      </c>
      <c r="BC970" s="28">
        <v>20.925928246427063</v>
      </c>
      <c r="BD970" s="28">
        <v>20.914744251606923</v>
      </c>
      <c r="BE970" s="28">
        <v>20.780584834729375</v>
      </c>
      <c r="BF970" s="28">
        <v>20.813262366608591</v>
      </c>
      <c r="BG970" s="28">
        <v>20.817238505754709</v>
      </c>
      <c r="BH970" s="28">
        <v>21.156523516274625</v>
      </c>
      <c r="BI970" s="28">
        <v>20.902960877796527</v>
      </c>
      <c r="BJ970" s="28">
        <v>20.412181813547054</v>
      </c>
      <c r="BK970" s="28">
        <v>20.713943316331275</v>
      </c>
      <c r="BL970" s="28">
        <v>20.626816524341997</v>
      </c>
      <c r="BM970" s="28">
        <v>20.668159726206621</v>
      </c>
      <c r="BN970" s="28">
        <v>20.774154671374291</v>
      </c>
      <c r="BO970" s="28">
        <v>20.851687845125781</v>
      </c>
      <c r="BP970" s="28">
        <v>20.853679809851464</v>
      </c>
      <c r="BQ970" s="28">
        <v>20.789310423313289</v>
      </c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V970" s="28"/>
      <c r="CW970" s="28"/>
      <c r="CX970" s="28"/>
      <c r="CY970" s="28"/>
      <c r="CZ970" s="28"/>
      <c r="DA970" s="28"/>
      <c r="DB970" s="28"/>
      <c r="DC970" s="28"/>
      <c r="DD970" s="28"/>
      <c r="DE970" s="28"/>
      <c r="DF970" s="28"/>
      <c r="DG970" s="28"/>
      <c r="DH970" s="28"/>
      <c r="DI970" s="28"/>
      <c r="DJ970" s="28"/>
      <c r="DK970" s="28"/>
      <c r="DL970" s="28"/>
      <c r="DM970" s="28"/>
      <c r="DN970" s="28"/>
      <c r="DO970" s="28"/>
      <c r="DP970" s="28"/>
      <c r="DQ970" s="28"/>
      <c r="DR970" s="28"/>
      <c r="DS970" s="28"/>
      <c r="DT970" s="28"/>
      <c r="DU970" s="28"/>
      <c r="DV970" s="28"/>
      <c r="DW970" s="28"/>
      <c r="DX970" s="28"/>
      <c r="DY970" s="28"/>
      <c r="DZ970" s="28"/>
      <c r="EA970" s="28"/>
      <c r="EB970" s="28"/>
      <c r="EC970" s="28"/>
      <c r="ED970" s="28"/>
      <c r="EE970" s="23"/>
      <c r="EG970" s="58"/>
      <c r="ER970" s="31"/>
    </row>
    <row r="971" spans="1:148" s="22" customFormat="1" hidden="1">
      <c r="A971" s="2"/>
      <c r="C971" s="23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V971" s="28"/>
      <c r="CW971" s="28"/>
      <c r="CX971" s="28"/>
      <c r="CY971" s="28"/>
      <c r="CZ971" s="28"/>
      <c r="DA971" s="28"/>
      <c r="DB971" s="28"/>
      <c r="DC971" s="28"/>
      <c r="DD971" s="28"/>
      <c r="DE971" s="28"/>
      <c r="DF971" s="28"/>
      <c r="DG971" s="28"/>
      <c r="DH971" s="28"/>
      <c r="DI971" s="28"/>
      <c r="DJ971" s="28"/>
      <c r="DK971" s="28"/>
      <c r="DL971" s="28"/>
      <c r="DM971" s="28"/>
      <c r="DN971" s="28"/>
      <c r="DO971" s="28"/>
      <c r="DP971" s="28"/>
      <c r="DQ971" s="28"/>
      <c r="DR971" s="28"/>
      <c r="DS971" s="28"/>
      <c r="DT971" s="28"/>
      <c r="DU971" s="28"/>
      <c r="DV971" s="28"/>
      <c r="DW971" s="28"/>
      <c r="DX971" s="28"/>
      <c r="DY971" s="28"/>
      <c r="DZ971" s="28"/>
      <c r="EA971" s="28"/>
      <c r="EB971" s="28"/>
      <c r="EC971" s="28"/>
      <c r="ED971" s="28"/>
      <c r="EE971" s="23"/>
      <c r="EF971" s="58"/>
      <c r="EG971" s="58"/>
      <c r="EH971" s="58"/>
      <c r="EI971" s="58"/>
      <c r="EJ971" s="58"/>
      <c r="EK971" s="58"/>
      <c r="EL971" s="58"/>
      <c r="EM971" s="58"/>
      <c r="EN971" s="58"/>
      <c r="EO971" s="58"/>
      <c r="EP971" s="58"/>
      <c r="EQ971" s="58"/>
      <c r="ER971" s="9"/>
    </row>
    <row r="972" spans="1:148" s="22" customFormat="1" hidden="1">
      <c r="A972" s="2"/>
      <c r="C972" s="23" t="str">
        <f>'Avoided Cost Case'!C972</f>
        <v>Chehalis</v>
      </c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V972" s="28"/>
      <c r="CW972" s="28"/>
      <c r="CX972" s="28"/>
      <c r="CY972" s="28"/>
      <c r="CZ972" s="28"/>
      <c r="DA972" s="28"/>
      <c r="DB972" s="28"/>
      <c r="DC972" s="28"/>
      <c r="DD972" s="28"/>
      <c r="DE972" s="28"/>
      <c r="DF972" s="28"/>
      <c r="DG972" s="28"/>
      <c r="DH972" s="28"/>
      <c r="DI972" s="28"/>
      <c r="DJ972" s="28"/>
      <c r="DK972" s="28"/>
      <c r="DL972" s="28"/>
      <c r="DM972" s="28"/>
      <c r="DN972" s="28"/>
      <c r="DO972" s="28"/>
      <c r="DP972" s="28"/>
      <c r="DQ972" s="28"/>
      <c r="DR972" s="28"/>
      <c r="DS972" s="28"/>
      <c r="DT972" s="28"/>
      <c r="DU972" s="28"/>
      <c r="DV972" s="28"/>
      <c r="DW972" s="28"/>
      <c r="DX972" s="28"/>
      <c r="DY972" s="28"/>
      <c r="DZ972" s="28"/>
      <c r="EA972" s="28"/>
      <c r="EB972" s="28"/>
      <c r="EC972" s="28"/>
      <c r="ED972" s="28"/>
      <c r="EE972" s="23"/>
      <c r="EF972" s="58"/>
      <c r="EG972" s="58"/>
      <c r="EH972" s="58"/>
      <c r="EI972" s="58"/>
      <c r="EJ972" s="58"/>
      <c r="EK972" s="58"/>
      <c r="EL972" s="58"/>
      <c r="EM972" s="58"/>
      <c r="EN972" s="58"/>
      <c r="EO972" s="58"/>
      <c r="EP972" s="58"/>
      <c r="EQ972" s="58"/>
      <c r="ER972" s="31" t="str">
        <f>'Avoided Cost Case'!ER972</f>
        <v xml:space="preserve"> - </v>
      </c>
    </row>
    <row r="973" spans="1:148" s="22" customFormat="1" hidden="1">
      <c r="A973" s="2"/>
      <c r="C973" s="23" t="str">
        <f>'Avoided Cost Case'!C973</f>
        <v>Cholla - Gas</v>
      </c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  <c r="CV973" s="28"/>
      <c r="CW973" s="28"/>
      <c r="CX973" s="28"/>
      <c r="CY973" s="28"/>
      <c r="CZ973" s="28"/>
      <c r="DA973" s="28"/>
      <c r="DB973" s="28"/>
      <c r="DC973" s="28"/>
      <c r="DD973" s="28"/>
      <c r="DE973" s="28"/>
      <c r="DF973" s="28"/>
      <c r="DG973" s="28"/>
      <c r="DH973" s="28"/>
      <c r="DI973" s="28"/>
      <c r="DJ973" s="28"/>
      <c r="DK973" s="28"/>
      <c r="DL973" s="28"/>
      <c r="DM973" s="28"/>
      <c r="DN973" s="28"/>
      <c r="DO973" s="28"/>
      <c r="DP973" s="28"/>
      <c r="DQ973" s="28"/>
      <c r="DR973" s="28"/>
      <c r="DS973" s="28"/>
      <c r="DT973" s="28"/>
      <c r="DU973" s="28"/>
      <c r="DV973" s="28"/>
      <c r="DW973" s="28"/>
      <c r="DX973" s="28"/>
      <c r="DY973" s="28"/>
      <c r="DZ973" s="28"/>
      <c r="EA973" s="28"/>
      <c r="EB973" s="28"/>
      <c r="EC973" s="28"/>
      <c r="ED973" s="28"/>
      <c r="EE973" s="23"/>
      <c r="EF973" s="58"/>
      <c r="EG973" s="58"/>
      <c r="EH973" s="58"/>
      <c r="EI973" s="58"/>
      <c r="EJ973" s="58"/>
      <c r="EK973" s="58"/>
      <c r="EL973" s="58"/>
      <c r="EM973" s="58"/>
      <c r="EN973" s="58"/>
      <c r="EO973" s="58"/>
      <c r="EP973" s="58"/>
      <c r="EQ973" s="58"/>
      <c r="ER973" s="31" t="str">
        <f>'Avoided Cost Case'!ER973</f>
        <v xml:space="preserve"> - </v>
      </c>
    </row>
    <row r="974" spans="1:148" s="22" customFormat="1" hidden="1">
      <c r="A974" s="2"/>
      <c r="C974" s="23" t="str">
        <f>'Avoided Cost Case'!C974</f>
        <v>Currant Creek</v>
      </c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V974" s="28"/>
      <c r="CW974" s="28"/>
      <c r="CX974" s="28"/>
      <c r="CY974" s="28"/>
      <c r="CZ974" s="28"/>
      <c r="DA974" s="28"/>
      <c r="DB974" s="28"/>
      <c r="DC974" s="28"/>
      <c r="DD974" s="28"/>
      <c r="DE974" s="28"/>
      <c r="DF974" s="28"/>
      <c r="DG974" s="28"/>
      <c r="DH974" s="28"/>
      <c r="DI974" s="28"/>
      <c r="DJ974" s="28"/>
      <c r="DK974" s="28"/>
      <c r="DL974" s="28"/>
      <c r="DM974" s="28"/>
      <c r="DN974" s="28"/>
      <c r="DO974" s="28"/>
      <c r="DP974" s="28"/>
      <c r="DQ974" s="28"/>
      <c r="DR974" s="28"/>
      <c r="DS974" s="28"/>
      <c r="DT974" s="28"/>
      <c r="DU974" s="28"/>
      <c r="DV974" s="28"/>
      <c r="DW974" s="28"/>
      <c r="DX974" s="28"/>
      <c r="DY974" s="28"/>
      <c r="DZ974" s="28"/>
      <c r="EA974" s="28"/>
      <c r="EB974" s="28"/>
      <c r="EC974" s="28"/>
      <c r="ED974" s="28"/>
      <c r="EE974" s="23"/>
      <c r="EF974" s="58"/>
      <c r="EG974" s="58"/>
      <c r="EH974" s="58"/>
      <c r="EI974" s="58"/>
      <c r="EJ974" s="58"/>
      <c r="EK974" s="58"/>
      <c r="EL974" s="58"/>
      <c r="EM974" s="58"/>
      <c r="EN974" s="58"/>
      <c r="EO974" s="58"/>
      <c r="EP974" s="58"/>
      <c r="EQ974" s="58"/>
      <c r="ER974" s="31" t="str">
        <f>'Avoided Cost Case'!ER974</f>
        <v xml:space="preserve"> - </v>
      </c>
    </row>
    <row r="975" spans="1:148" s="22" customFormat="1" hidden="1">
      <c r="A975" s="2"/>
      <c r="C975" s="23" t="str">
        <f>'Avoided Cost Case'!C975</f>
        <v>Gadsby</v>
      </c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8"/>
      <c r="CY975" s="28"/>
      <c r="CZ975" s="28"/>
      <c r="DA975" s="28"/>
      <c r="DB975" s="28"/>
      <c r="DC975" s="28"/>
      <c r="DD975" s="28"/>
      <c r="DE975" s="28"/>
      <c r="DF975" s="28"/>
      <c r="DG975" s="28"/>
      <c r="DH975" s="28"/>
      <c r="DI975" s="28"/>
      <c r="DJ975" s="28"/>
      <c r="DK975" s="28"/>
      <c r="DL975" s="28"/>
      <c r="DM975" s="28"/>
      <c r="DN975" s="28"/>
      <c r="DO975" s="28"/>
      <c r="DP975" s="28"/>
      <c r="DQ975" s="28"/>
      <c r="DR975" s="28"/>
      <c r="DS975" s="28"/>
      <c r="DT975" s="28"/>
      <c r="DU975" s="28"/>
      <c r="DV975" s="28"/>
      <c r="DW975" s="28"/>
      <c r="DX975" s="28"/>
      <c r="DY975" s="28"/>
      <c r="DZ975" s="28"/>
      <c r="EA975" s="28"/>
      <c r="EB975" s="28"/>
      <c r="EC975" s="28"/>
      <c r="ED975" s="28"/>
      <c r="EE975" s="23"/>
      <c r="EF975" s="58"/>
      <c r="EG975" s="58"/>
      <c r="EH975" s="58"/>
      <c r="EI975" s="58"/>
      <c r="EJ975" s="58"/>
      <c r="EK975" s="58"/>
      <c r="EL975" s="58"/>
      <c r="EM975" s="58"/>
      <c r="EN975" s="58"/>
      <c r="EO975" s="58"/>
      <c r="EP975" s="58"/>
      <c r="EQ975" s="58"/>
      <c r="ER975" s="31" t="str">
        <f>'Avoided Cost Case'!ER975</f>
        <v xml:space="preserve"> - </v>
      </c>
    </row>
    <row r="976" spans="1:148" s="22" customFormat="1" hidden="1">
      <c r="A976" s="2"/>
      <c r="C976" s="23" t="str">
        <f>'Avoided Cost Case'!C976</f>
        <v>Gadsby CT</v>
      </c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  <c r="CV976" s="28"/>
      <c r="CW976" s="28"/>
      <c r="CX976" s="28"/>
      <c r="CY976" s="28"/>
      <c r="CZ976" s="28"/>
      <c r="DA976" s="28"/>
      <c r="DB976" s="28"/>
      <c r="DC976" s="28"/>
      <c r="DD976" s="28"/>
      <c r="DE976" s="28"/>
      <c r="DF976" s="28"/>
      <c r="DG976" s="28"/>
      <c r="DH976" s="28"/>
      <c r="DI976" s="28"/>
      <c r="DJ976" s="28"/>
      <c r="DK976" s="28"/>
      <c r="DL976" s="28"/>
      <c r="DM976" s="28"/>
      <c r="DN976" s="28"/>
      <c r="DO976" s="28"/>
      <c r="DP976" s="28"/>
      <c r="DQ976" s="28"/>
      <c r="DR976" s="28"/>
      <c r="DS976" s="28"/>
      <c r="DT976" s="28"/>
      <c r="DU976" s="28"/>
      <c r="DV976" s="28"/>
      <c r="DW976" s="28"/>
      <c r="DX976" s="28"/>
      <c r="DY976" s="28"/>
      <c r="DZ976" s="28"/>
      <c r="EA976" s="28"/>
      <c r="EB976" s="28"/>
      <c r="EC976" s="28"/>
      <c r="ED976" s="28"/>
      <c r="EE976" s="23"/>
      <c r="EF976" s="58"/>
      <c r="EG976" s="58"/>
      <c r="EH976" s="58"/>
      <c r="EI976" s="58"/>
      <c r="EJ976" s="58"/>
      <c r="EK976" s="58"/>
      <c r="EL976" s="58"/>
      <c r="EM976" s="58"/>
      <c r="EN976" s="58"/>
      <c r="EO976" s="58"/>
      <c r="EP976" s="58"/>
      <c r="EQ976" s="58"/>
      <c r="ER976" s="31" t="str">
        <f>'Avoided Cost Case'!ER976</f>
        <v xml:space="preserve"> - </v>
      </c>
    </row>
    <row r="977" spans="1:148" s="22" customFormat="1" hidden="1">
      <c r="A977" s="2"/>
      <c r="C977" s="23" t="str">
        <f>'Avoided Cost Case'!C977</f>
        <v>Hermiston</v>
      </c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V977" s="28"/>
      <c r="CW977" s="28"/>
      <c r="CX977" s="28"/>
      <c r="CY977" s="28"/>
      <c r="CZ977" s="28"/>
      <c r="DA977" s="28"/>
      <c r="DB977" s="28"/>
      <c r="DC977" s="28"/>
      <c r="DD977" s="28"/>
      <c r="DE977" s="28"/>
      <c r="DF977" s="28"/>
      <c r="DG977" s="28"/>
      <c r="DH977" s="28"/>
      <c r="DI977" s="28"/>
      <c r="DJ977" s="28"/>
      <c r="DK977" s="28"/>
      <c r="DL977" s="28"/>
      <c r="DM977" s="28"/>
      <c r="DN977" s="28"/>
      <c r="DO977" s="28"/>
      <c r="DP977" s="28"/>
      <c r="DQ977" s="28"/>
      <c r="DR977" s="28"/>
      <c r="DS977" s="28"/>
      <c r="DT977" s="28"/>
      <c r="DU977" s="28"/>
      <c r="DV977" s="28"/>
      <c r="DW977" s="28"/>
      <c r="DX977" s="28"/>
      <c r="DY977" s="28"/>
      <c r="DZ977" s="28"/>
      <c r="EA977" s="28"/>
      <c r="EB977" s="28"/>
      <c r="EC977" s="28"/>
      <c r="ED977" s="28"/>
      <c r="EE977" s="23"/>
      <c r="EF977" s="58"/>
      <c r="EG977" s="58"/>
      <c r="EH977" s="58"/>
      <c r="EI977" s="58"/>
      <c r="EJ977" s="58"/>
      <c r="EK977" s="58"/>
      <c r="EL977" s="58"/>
      <c r="EM977" s="58"/>
      <c r="EN977" s="58"/>
      <c r="EO977" s="58"/>
      <c r="EP977" s="58"/>
      <c r="EQ977" s="58"/>
      <c r="ER977" s="31" t="str">
        <f>'Avoided Cost Case'!ER977</f>
        <v xml:space="preserve"> - </v>
      </c>
    </row>
    <row r="978" spans="1:148" s="22" customFormat="1" hidden="1">
      <c r="A978" s="2"/>
      <c r="C978" s="23" t="str">
        <f>'Avoided Cost Case'!C978</f>
        <v>Lake Side 1</v>
      </c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R978" s="28"/>
      <c r="DS978" s="28"/>
      <c r="DT978" s="28"/>
      <c r="DU978" s="28"/>
      <c r="DV978" s="28"/>
      <c r="DW978" s="28"/>
      <c r="DX978" s="28"/>
      <c r="DY978" s="28"/>
      <c r="DZ978" s="28"/>
      <c r="EA978" s="28"/>
      <c r="EB978" s="28"/>
      <c r="EC978" s="28"/>
      <c r="ED978" s="28"/>
      <c r="EE978" s="23"/>
      <c r="EF978" s="58"/>
      <c r="EG978" s="58"/>
      <c r="EH978" s="58"/>
      <c r="EI978" s="58"/>
      <c r="EJ978" s="58"/>
      <c r="EK978" s="58"/>
      <c r="EL978" s="58"/>
      <c r="EM978" s="58"/>
      <c r="EN978" s="58"/>
      <c r="EO978" s="58"/>
      <c r="EP978" s="58"/>
      <c r="EQ978" s="58"/>
      <c r="ER978" s="31" t="str">
        <f>'Avoided Cost Case'!ER978</f>
        <v xml:space="preserve"> - </v>
      </c>
    </row>
    <row r="979" spans="1:148" s="22" customFormat="1" hidden="1">
      <c r="A979" s="2"/>
      <c r="C979" s="23" t="str">
        <f>'Avoided Cost Case'!C979</f>
        <v>Lake Side 2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28"/>
      <c r="DB979" s="28"/>
      <c r="DC979" s="28"/>
      <c r="DD979" s="28"/>
      <c r="DE979" s="28"/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R979" s="28"/>
      <c r="DS979" s="28"/>
      <c r="DT979" s="28"/>
      <c r="DU979" s="28"/>
      <c r="DV979" s="28"/>
      <c r="DW979" s="28"/>
      <c r="DX979" s="28"/>
      <c r="DY979" s="28"/>
      <c r="DZ979" s="28"/>
      <c r="EA979" s="28"/>
      <c r="EB979" s="28"/>
      <c r="EC979" s="28"/>
      <c r="ED979" s="28"/>
      <c r="EE979" s="23"/>
      <c r="EF979" s="58"/>
      <c r="EG979" s="58"/>
      <c r="EH979" s="58"/>
      <c r="EI979" s="58"/>
      <c r="EJ979" s="58"/>
      <c r="EK979" s="58"/>
      <c r="EL979" s="58"/>
      <c r="EM979" s="58"/>
      <c r="EN979" s="58"/>
      <c r="EO979" s="58"/>
      <c r="EP979" s="58"/>
      <c r="EQ979" s="58"/>
      <c r="ER979" s="31" t="str">
        <f>'Avoided Cost Case'!ER979</f>
        <v xml:space="preserve"> - </v>
      </c>
    </row>
    <row r="980" spans="1:148" s="22" customFormat="1" hidden="1">
      <c r="A980" s="2"/>
      <c r="C980" s="23" t="str">
        <f>'Avoided Cost Case'!C980</f>
        <v>Naughton - Gas</v>
      </c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  <c r="CV980" s="28"/>
      <c r="CW980" s="28"/>
      <c r="CX980" s="28"/>
      <c r="CY980" s="28"/>
      <c r="CZ980" s="28"/>
      <c r="DA980" s="28"/>
      <c r="DB980" s="28"/>
      <c r="DC980" s="28"/>
      <c r="DD980" s="28"/>
      <c r="DE980" s="28"/>
      <c r="DF980" s="28"/>
      <c r="DG980" s="28"/>
      <c r="DH980" s="28"/>
      <c r="DI980" s="28"/>
      <c r="DJ980" s="28"/>
      <c r="DK980" s="28"/>
      <c r="DL980" s="28"/>
      <c r="DM980" s="28"/>
      <c r="DN980" s="28"/>
      <c r="DO980" s="28"/>
      <c r="DP980" s="28"/>
      <c r="DQ980" s="28"/>
      <c r="DR980" s="28"/>
      <c r="DS980" s="28"/>
      <c r="DT980" s="28"/>
      <c r="DU980" s="28"/>
      <c r="DV980" s="28"/>
      <c r="DW980" s="28"/>
      <c r="DX980" s="28"/>
      <c r="DY980" s="28"/>
      <c r="DZ980" s="28"/>
      <c r="EA980" s="28"/>
      <c r="EB980" s="28"/>
      <c r="EC980" s="28"/>
      <c r="ED980" s="28"/>
      <c r="EE980" s="23"/>
      <c r="EF980" s="58"/>
      <c r="EG980" s="58"/>
      <c r="EH980" s="58"/>
      <c r="EI980" s="58"/>
      <c r="EJ980" s="58"/>
      <c r="EK980" s="58"/>
      <c r="EL980" s="58"/>
      <c r="EM980" s="58"/>
      <c r="EN980" s="58"/>
      <c r="EO980" s="58"/>
      <c r="EP980" s="58"/>
      <c r="EQ980" s="58"/>
      <c r="ER980" s="31" t="str">
        <f>'Avoided Cost Case'!ER980</f>
        <v xml:space="preserve"> - </v>
      </c>
    </row>
    <row r="981" spans="1:148" s="22" customFormat="1" hidden="1">
      <c r="A981" s="2"/>
      <c r="C981" s="23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/>
      <c r="DQ981" s="28"/>
      <c r="DR981" s="28"/>
      <c r="DS981" s="28"/>
      <c r="DT981" s="28"/>
      <c r="DU981" s="28"/>
      <c r="DV981" s="28"/>
      <c r="DW981" s="28"/>
      <c r="DX981" s="28"/>
      <c r="DY981" s="28"/>
      <c r="DZ981" s="28"/>
      <c r="EA981" s="28"/>
      <c r="EB981" s="28"/>
      <c r="EC981" s="28"/>
      <c r="ED981" s="28"/>
      <c r="EE981" s="23"/>
      <c r="EF981" s="58"/>
      <c r="EG981" s="58"/>
      <c r="EH981" s="58"/>
      <c r="EI981" s="58"/>
      <c r="EJ981" s="58"/>
      <c r="EK981" s="58"/>
      <c r="EL981" s="58"/>
      <c r="EM981" s="58"/>
      <c r="EN981" s="58"/>
      <c r="EO981" s="58"/>
      <c r="EP981" s="58"/>
      <c r="EQ981" s="58"/>
      <c r="ER981" s="55"/>
    </row>
    <row r="982" spans="1:148" s="22" customFormat="1" ht="15.75" hidden="1">
      <c r="A982" s="17" t="str">
        <f>'Avoided Cost Case'!A982</f>
        <v>IRP Resources</v>
      </c>
      <c r="C982" s="23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  <c r="CV982" s="28"/>
      <c r="CW982" s="28"/>
      <c r="CX982" s="28"/>
      <c r="CY982" s="28"/>
      <c r="CZ982" s="28"/>
      <c r="DA982" s="28"/>
      <c r="DB982" s="28"/>
      <c r="DC982" s="28"/>
      <c r="DD982" s="28"/>
      <c r="DE982" s="28"/>
      <c r="DF982" s="28"/>
      <c r="DG982" s="28"/>
      <c r="DH982" s="28"/>
      <c r="DI982" s="28"/>
      <c r="DJ982" s="28"/>
      <c r="DK982" s="28"/>
      <c r="DL982" s="28"/>
      <c r="DM982" s="28"/>
      <c r="DN982" s="28"/>
      <c r="DO982" s="28"/>
      <c r="DP982" s="28"/>
      <c r="DQ982" s="28"/>
      <c r="DR982" s="28"/>
      <c r="DS982" s="28"/>
      <c r="DT982" s="28"/>
      <c r="DU982" s="28"/>
      <c r="DV982" s="28"/>
      <c r="DW982" s="28"/>
      <c r="DX982" s="28"/>
      <c r="DY982" s="28"/>
      <c r="DZ982" s="28"/>
      <c r="EA982" s="28"/>
      <c r="EB982" s="28"/>
      <c r="EC982" s="28"/>
      <c r="ED982" s="28"/>
      <c r="EE982" s="3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156" t="str">
        <f>'Avoided Cost Case'!ER982</f>
        <v xml:space="preserve"> - </v>
      </c>
    </row>
    <row r="983" spans="1:148" hidden="1">
      <c r="A983" s="3"/>
      <c r="B983" s="23"/>
      <c r="C983" s="23" t="str">
        <f>'Avoided Cost Case'!C983</f>
        <v>IRP - FOT - East Side - 3Q</v>
      </c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V983" s="28"/>
      <c r="CW983" s="28"/>
      <c r="CX983" s="28"/>
      <c r="CY983" s="28"/>
      <c r="CZ983" s="28"/>
      <c r="DA983" s="28"/>
      <c r="DB983" s="28"/>
      <c r="DC983" s="28"/>
      <c r="DD983" s="28"/>
      <c r="DE983" s="28"/>
      <c r="DF983" s="28"/>
      <c r="DG983" s="28"/>
      <c r="DH983" s="28"/>
      <c r="DI983" s="28"/>
      <c r="DJ983" s="28"/>
      <c r="DK983" s="28"/>
      <c r="DL983" s="28"/>
      <c r="DM983" s="28"/>
      <c r="DN983" s="28"/>
      <c r="DO983" s="28"/>
      <c r="DP983" s="28"/>
      <c r="DQ983" s="28"/>
      <c r="DR983" s="28"/>
      <c r="DS983" s="28"/>
      <c r="DT983" s="28"/>
      <c r="DU983" s="28"/>
      <c r="DV983" s="28"/>
      <c r="DW983" s="28"/>
      <c r="DX983" s="28"/>
      <c r="DY983" s="28"/>
      <c r="DZ983" s="28"/>
      <c r="EA983" s="28"/>
      <c r="EB983" s="28"/>
      <c r="EC983" s="28"/>
      <c r="ED983" s="28"/>
      <c r="EE983" s="3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31" t="str">
        <f>'Avoided Cost Case'!ER983</f>
        <v xml:space="preserve"> - </v>
      </c>
    </row>
    <row r="984" spans="1:148" hidden="1">
      <c r="A984" s="3"/>
      <c r="B984" s="23"/>
      <c r="C984" s="23" t="str">
        <f>'Avoided Cost Case'!C984</f>
        <v>IRP - FOT - West Side - 3Q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V984" s="28"/>
      <c r="CW984" s="28"/>
      <c r="CX984" s="28"/>
      <c r="CY984" s="28"/>
      <c r="CZ984" s="28"/>
      <c r="DA984" s="28"/>
      <c r="DB984" s="28"/>
      <c r="DC984" s="28"/>
      <c r="DD984" s="28"/>
      <c r="DE984" s="28"/>
      <c r="DF984" s="28"/>
      <c r="DG984" s="28"/>
      <c r="DH984" s="28"/>
      <c r="DI984" s="28"/>
      <c r="DJ984" s="28"/>
      <c r="DK984" s="28"/>
      <c r="DL984" s="28"/>
      <c r="DM984" s="28"/>
      <c r="DN984" s="28"/>
      <c r="DO984" s="28"/>
      <c r="DP984" s="28"/>
      <c r="DQ984" s="28"/>
      <c r="DR984" s="28"/>
      <c r="DS984" s="28"/>
      <c r="DT984" s="28"/>
      <c r="DU984" s="28"/>
      <c r="DV984" s="28"/>
      <c r="DW984" s="28"/>
      <c r="DX984" s="28"/>
      <c r="DY984" s="28"/>
      <c r="DZ984" s="28"/>
      <c r="EA984" s="28"/>
      <c r="EB984" s="28"/>
      <c r="EC984" s="28"/>
      <c r="ED984" s="28"/>
      <c r="EE984" s="3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31" t="str">
        <f>'Avoided Cost Case'!ER984</f>
        <v xml:space="preserve"> - </v>
      </c>
    </row>
    <row r="985" spans="1:148" hidden="1">
      <c r="A985" s="3"/>
      <c r="B985" s="23"/>
      <c r="C985" s="23" t="str">
        <f>'Avoided Cost Case'!C985</f>
        <v>IRP - Biomass - Not used</v>
      </c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V985" s="28"/>
      <c r="CW985" s="28"/>
      <c r="CX985" s="28"/>
      <c r="CY985" s="28"/>
      <c r="CZ985" s="28"/>
      <c r="DA985" s="28"/>
      <c r="DB985" s="28"/>
      <c r="DC985" s="28"/>
      <c r="DD985" s="28"/>
      <c r="DE985" s="28"/>
      <c r="DF985" s="28"/>
      <c r="DG985" s="28"/>
      <c r="DH985" s="28"/>
      <c r="DI985" s="28"/>
      <c r="DJ985" s="28"/>
      <c r="DK985" s="28"/>
      <c r="DL985" s="28"/>
      <c r="DM985" s="28"/>
      <c r="DN985" s="28"/>
      <c r="DO985" s="28"/>
      <c r="DP985" s="28"/>
      <c r="DQ985" s="28"/>
      <c r="DR985" s="28"/>
      <c r="DS985" s="28"/>
      <c r="DT985" s="28"/>
      <c r="DU985" s="28"/>
      <c r="DV985" s="28"/>
      <c r="DW985" s="28"/>
      <c r="DX985" s="28"/>
      <c r="DY985" s="28"/>
      <c r="DZ985" s="28"/>
      <c r="EA985" s="28"/>
      <c r="EB985" s="28"/>
      <c r="EC985" s="28"/>
      <c r="ED985" s="28"/>
      <c r="EE985" s="3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31" t="str">
        <f>'Avoided Cost Case'!ER985</f>
        <v>Hide Row</v>
      </c>
    </row>
    <row r="986" spans="1:148" hidden="1">
      <c r="A986" s="3"/>
      <c r="B986" s="23"/>
      <c r="C986" s="23" t="str">
        <f>'Avoided Cost Case'!C986</f>
        <v>IRP - Solar</v>
      </c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8"/>
      <c r="CY986" s="28"/>
      <c r="CZ986" s="28"/>
      <c r="DA986" s="28"/>
      <c r="DB986" s="28"/>
      <c r="DC986" s="28"/>
      <c r="DD986" s="28"/>
      <c r="DE986" s="28"/>
      <c r="DF986" s="28"/>
      <c r="DG986" s="28"/>
      <c r="DH986" s="28"/>
      <c r="DI986" s="28"/>
      <c r="DJ986" s="28"/>
      <c r="DK986" s="28"/>
      <c r="DL986" s="28"/>
      <c r="DM986" s="28"/>
      <c r="DN986" s="28"/>
      <c r="DO986" s="28"/>
      <c r="DP986" s="28"/>
      <c r="DQ986" s="28"/>
      <c r="DR986" s="28"/>
      <c r="DS986" s="28"/>
      <c r="DT986" s="28"/>
      <c r="DU986" s="28"/>
      <c r="DV986" s="28"/>
      <c r="DW986" s="28"/>
      <c r="DX986" s="28"/>
      <c r="DY986" s="28"/>
      <c r="DZ986" s="28"/>
      <c r="EA986" s="28"/>
      <c r="EB986" s="28"/>
      <c r="EC986" s="28"/>
      <c r="ED986" s="28"/>
      <c r="EE986" s="3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31" t="str">
        <f>'Avoided Cost Case'!ER986</f>
        <v xml:space="preserve"> - </v>
      </c>
    </row>
    <row r="987" spans="1:148" hidden="1">
      <c r="A987" s="3"/>
      <c r="B987" s="23"/>
      <c r="C987" s="23" t="str">
        <f>'Avoided Cost Case'!C987</f>
        <v>IRP - Wind  - Not Used</v>
      </c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V987" s="28"/>
      <c r="CW987" s="28"/>
      <c r="CX987" s="28"/>
      <c r="CY987" s="28"/>
      <c r="CZ987" s="28"/>
      <c r="DA987" s="28"/>
      <c r="DB987" s="28"/>
      <c r="DC987" s="28"/>
      <c r="DD987" s="28"/>
      <c r="DE987" s="28"/>
      <c r="DF987" s="28"/>
      <c r="DG987" s="28"/>
      <c r="DH987" s="28"/>
      <c r="DI987" s="28"/>
      <c r="DJ987" s="28"/>
      <c r="DK987" s="28"/>
      <c r="DL987" s="28"/>
      <c r="DM987" s="28"/>
      <c r="DN987" s="28"/>
      <c r="DO987" s="28"/>
      <c r="DP987" s="28"/>
      <c r="DQ987" s="28"/>
      <c r="DR987" s="28"/>
      <c r="DS987" s="28"/>
      <c r="DT987" s="28"/>
      <c r="DU987" s="28"/>
      <c r="DV987" s="28"/>
      <c r="DW987" s="28"/>
      <c r="DX987" s="28"/>
      <c r="DY987" s="28"/>
      <c r="DZ987" s="28"/>
      <c r="EA987" s="28"/>
      <c r="EB987" s="28"/>
      <c r="EC987" s="28"/>
      <c r="ED987" s="28"/>
      <c r="EE987" s="3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31" t="str">
        <f>'Avoided Cost Case'!ER987</f>
        <v>Hide Row</v>
      </c>
    </row>
    <row r="988" spans="1:148" hidden="1">
      <c r="A988" s="3"/>
      <c r="B988" s="23"/>
      <c r="C988" s="23" t="str">
        <f>'Avoided Cost Case'!C988</f>
        <v>IRP15 - 423 MW CCCT - Wyo NE</v>
      </c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V988" s="28"/>
      <c r="CW988" s="28"/>
      <c r="CX988" s="28"/>
      <c r="CY988" s="28"/>
      <c r="CZ988" s="28"/>
      <c r="DA988" s="28"/>
      <c r="DB988" s="28"/>
      <c r="DC988" s="28"/>
      <c r="DD988" s="28"/>
      <c r="DE988" s="28"/>
      <c r="DF988" s="28"/>
      <c r="DG988" s="28"/>
      <c r="DH988" s="28"/>
      <c r="DI988" s="28"/>
      <c r="DJ988" s="28"/>
      <c r="DK988" s="28"/>
      <c r="DL988" s="28"/>
      <c r="DM988" s="28"/>
      <c r="DN988" s="28"/>
      <c r="DO988" s="28"/>
      <c r="DP988" s="28"/>
      <c r="DQ988" s="28"/>
      <c r="DR988" s="28"/>
      <c r="DS988" s="28"/>
      <c r="DT988" s="28"/>
      <c r="DU988" s="28"/>
      <c r="DV988" s="28"/>
      <c r="DW988" s="28"/>
      <c r="DX988" s="28"/>
      <c r="DY988" s="28"/>
      <c r="DZ988" s="28"/>
      <c r="EA988" s="28"/>
      <c r="EB988" s="28"/>
      <c r="EC988" s="28"/>
      <c r="ED988" s="28"/>
      <c r="EE988" s="3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31" t="str">
        <f>'Avoided Cost Case'!ER988</f>
        <v>Hide Row</v>
      </c>
    </row>
    <row r="989" spans="1:148" hidden="1">
      <c r="A989" s="3"/>
      <c r="B989" s="23"/>
      <c r="C989" s="23" t="str">
        <f>'Avoided Cost Case'!C989</f>
        <v>IRP15 - 423 MW CCCT - Clvr 1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/>
      <c r="CT989" s="28"/>
      <c r="CU989" s="28"/>
      <c r="CV989" s="28"/>
      <c r="CW989" s="28"/>
      <c r="CX989" s="28"/>
      <c r="CY989" s="28"/>
      <c r="CZ989" s="28"/>
      <c r="DA989" s="28"/>
      <c r="DB989" s="28"/>
      <c r="DC989" s="28"/>
      <c r="DD989" s="28"/>
      <c r="DE989" s="28"/>
      <c r="DF989" s="28"/>
      <c r="DG989" s="28"/>
      <c r="DH989" s="28"/>
      <c r="DI989" s="28"/>
      <c r="DJ989" s="28"/>
      <c r="DK989" s="28"/>
      <c r="DL989" s="28"/>
      <c r="DM989" s="28"/>
      <c r="DN989" s="28"/>
      <c r="DO989" s="28"/>
      <c r="DP989" s="28"/>
      <c r="DQ989" s="28"/>
      <c r="DR989" s="28"/>
      <c r="DS989" s="28"/>
      <c r="DT989" s="28"/>
      <c r="DU989" s="28"/>
      <c r="DV989" s="28"/>
      <c r="DW989" s="28"/>
      <c r="DX989" s="28"/>
      <c r="DY989" s="28"/>
      <c r="DZ989" s="28"/>
      <c r="EA989" s="28"/>
      <c r="EB989" s="28"/>
      <c r="EC989" s="28"/>
      <c r="ED989" s="28"/>
      <c r="EE989" s="3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31" t="str">
        <f>'Avoided Cost Case'!ER989</f>
        <v>Hide Row</v>
      </c>
    </row>
    <row r="990" spans="1:148" hidden="1">
      <c r="A990" s="3"/>
      <c r="B990" s="23"/>
      <c r="C990" s="23" t="str">
        <f>'Avoided Cost Case'!C990</f>
        <v>IRP15 - 423 MW CCCT - Clvr 2</v>
      </c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/>
      <c r="CT990" s="28"/>
      <c r="CU990" s="28"/>
      <c r="CV990" s="28"/>
      <c r="CW990" s="28"/>
      <c r="CX990" s="28"/>
      <c r="CY990" s="28"/>
      <c r="CZ990" s="28"/>
      <c r="DA990" s="28"/>
      <c r="DB990" s="28"/>
      <c r="DC990" s="28"/>
      <c r="DD990" s="28"/>
      <c r="DE990" s="28"/>
      <c r="DF990" s="28"/>
      <c r="DG990" s="28"/>
      <c r="DH990" s="28"/>
      <c r="DI990" s="28"/>
      <c r="DJ990" s="28"/>
      <c r="DK990" s="28"/>
      <c r="DL990" s="28"/>
      <c r="DM990" s="28"/>
      <c r="DN990" s="28"/>
      <c r="DO990" s="28"/>
      <c r="DP990" s="28"/>
      <c r="DQ990" s="28"/>
      <c r="DR990" s="28"/>
      <c r="DS990" s="28"/>
      <c r="DT990" s="28"/>
      <c r="DU990" s="28"/>
      <c r="DV990" s="28"/>
      <c r="DW990" s="28"/>
      <c r="DX990" s="28"/>
      <c r="DY990" s="28"/>
      <c r="DZ990" s="28"/>
      <c r="EA990" s="28"/>
      <c r="EB990" s="28"/>
      <c r="EC990" s="28"/>
      <c r="ED990" s="28"/>
      <c r="EE990" s="3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31" t="str">
        <f>'Avoided Cost Case'!ER990</f>
        <v>Hide Row</v>
      </c>
    </row>
    <row r="991" spans="1:148" hidden="1">
      <c r="A991" s="3"/>
      <c r="B991" s="23"/>
      <c r="C991" s="23" t="str">
        <f>'Avoided Cost Case'!C991</f>
        <v>IRP15 - 313 MW CCCT - Wyo NE</v>
      </c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8"/>
      <c r="CY991" s="28"/>
      <c r="CZ991" s="28"/>
      <c r="DA991" s="28"/>
      <c r="DB991" s="28"/>
      <c r="DC991" s="28"/>
      <c r="DD991" s="28"/>
      <c r="DE991" s="28"/>
      <c r="DF991" s="28"/>
      <c r="DG991" s="28"/>
      <c r="DH991" s="28"/>
      <c r="DI991" s="28"/>
      <c r="DJ991" s="28"/>
      <c r="DK991" s="28"/>
      <c r="DL991" s="28"/>
      <c r="DM991" s="28"/>
      <c r="DN991" s="28"/>
      <c r="DO991" s="28"/>
      <c r="DP991" s="28"/>
      <c r="DQ991" s="28"/>
      <c r="DR991" s="28"/>
      <c r="DS991" s="28"/>
      <c r="DT991" s="28"/>
      <c r="DU991" s="28"/>
      <c r="DV991" s="28"/>
      <c r="DW991" s="28"/>
      <c r="DX991" s="28"/>
      <c r="DY991" s="28"/>
      <c r="DZ991" s="28"/>
      <c r="EA991" s="28"/>
      <c r="EB991" s="28"/>
      <c r="EC991" s="28"/>
      <c r="ED991" s="28"/>
      <c r="EE991" s="3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31" t="str">
        <f>'Avoided Cost Case'!ER991</f>
        <v xml:space="preserve"> - </v>
      </c>
    </row>
    <row r="992" spans="1:148" hidden="1">
      <c r="A992" s="3"/>
      <c r="B992" s="23"/>
      <c r="C992" s="23" t="str">
        <f>'Avoided Cost Case'!C992</f>
        <v>IRP15 - 635 MW CCCT - UT N 1</v>
      </c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8"/>
      <c r="CY992" s="28"/>
      <c r="CZ992" s="28"/>
      <c r="DA992" s="28"/>
      <c r="DB992" s="28"/>
      <c r="DC992" s="28"/>
      <c r="DD992" s="28"/>
      <c r="DE992" s="28"/>
      <c r="DF992" s="28"/>
      <c r="DG992" s="28"/>
      <c r="DH992" s="28"/>
      <c r="DI992" s="28"/>
      <c r="DJ992" s="28"/>
      <c r="DK992" s="28"/>
      <c r="DL992" s="28"/>
      <c r="DM992" s="28"/>
      <c r="DN992" s="28"/>
      <c r="DO992" s="28"/>
      <c r="DP992" s="28"/>
      <c r="DQ992" s="28"/>
      <c r="DR992" s="28"/>
      <c r="DS992" s="28"/>
      <c r="DT992" s="28"/>
      <c r="DU992" s="28"/>
      <c r="DV992" s="28"/>
      <c r="DW992" s="28"/>
      <c r="DX992" s="28"/>
      <c r="DY992" s="28"/>
      <c r="DZ992" s="28"/>
      <c r="EA992" s="28"/>
      <c r="EB992" s="28"/>
      <c r="EC992" s="28"/>
      <c r="ED992" s="28"/>
      <c r="EE992" s="3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31" t="str">
        <f>'Avoided Cost Case'!ER992</f>
        <v xml:space="preserve"> - </v>
      </c>
    </row>
    <row r="993" spans="1:148" hidden="1">
      <c r="A993" s="3"/>
      <c r="B993" s="23"/>
      <c r="C993" s="23" t="str">
        <f>'Avoided Cost Case'!C993</f>
        <v>IRP15 - 635 MW CCCT - UT N 2</v>
      </c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8"/>
      <c r="CY993" s="28"/>
      <c r="CZ993" s="28"/>
      <c r="DA993" s="28"/>
      <c r="DB993" s="28"/>
      <c r="DC993" s="28"/>
      <c r="DD993" s="28"/>
      <c r="DE993" s="28"/>
      <c r="DF993" s="28"/>
      <c r="DG993" s="28"/>
      <c r="DH993" s="28"/>
      <c r="DI993" s="28"/>
      <c r="DJ993" s="28"/>
      <c r="DK993" s="28"/>
      <c r="DL993" s="28"/>
      <c r="DM993" s="28"/>
      <c r="DN993" s="28"/>
      <c r="DO993" s="28"/>
      <c r="DP993" s="28"/>
      <c r="DQ993" s="28"/>
      <c r="DR993" s="28"/>
      <c r="DS993" s="28"/>
      <c r="DT993" s="28"/>
      <c r="DU993" s="28"/>
      <c r="DV993" s="28"/>
      <c r="DW993" s="28"/>
      <c r="DX993" s="28"/>
      <c r="DY993" s="28"/>
      <c r="DZ993" s="28"/>
      <c r="EA993" s="28"/>
      <c r="EB993" s="28"/>
      <c r="EC993" s="28"/>
      <c r="ED993" s="28"/>
      <c r="EE993" s="3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31" t="str">
        <f>'Avoided Cost Case'!ER993</f>
        <v xml:space="preserve"> - </v>
      </c>
    </row>
    <row r="994" spans="1:148" hidden="1"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8"/>
      <c r="CY994" s="28"/>
      <c r="CZ994" s="28"/>
      <c r="DA994" s="28"/>
      <c r="DB994" s="28"/>
      <c r="DC994" s="28"/>
      <c r="DD994" s="28"/>
      <c r="DE994" s="28"/>
      <c r="DF994" s="28"/>
      <c r="DG994" s="28"/>
      <c r="DH994" s="28"/>
      <c r="DI994" s="28"/>
      <c r="DJ994" s="28"/>
      <c r="DK994" s="28"/>
      <c r="DL994" s="28"/>
      <c r="DM994" s="28"/>
      <c r="DN994" s="28"/>
      <c r="DO994" s="28"/>
      <c r="DP994" s="28"/>
      <c r="DQ994" s="28"/>
      <c r="DR994" s="28"/>
      <c r="DS994" s="28"/>
      <c r="DT994" s="28"/>
      <c r="DU994" s="28"/>
      <c r="DV994" s="28"/>
      <c r="DW994" s="28"/>
      <c r="DX994" s="28"/>
      <c r="DY994" s="28"/>
      <c r="DZ994" s="28"/>
      <c r="EA994" s="28"/>
      <c r="EB994" s="28"/>
      <c r="EC994" s="28"/>
      <c r="ED994" s="28"/>
      <c r="EE994" s="23"/>
      <c r="ER994" s="31" t="str">
        <f>'Avoided Cost Case'!ER994</f>
        <v xml:space="preserve"> - </v>
      </c>
    </row>
    <row r="995" spans="1:148" ht="15.75" hidden="1">
      <c r="A995" s="17" t="str">
        <f>'Avoided Cost Case'!A995</f>
        <v>Growth Station Resources</v>
      </c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V995" s="28"/>
      <c r="CW995" s="28"/>
      <c r="CX995" s="28"/>
      <c r="CY995" s="28"/>
      <c r="CZ995" s="28"/>
      <c r="DA995" s="28"/>
      <c r="DB995" s="28"/>
      <c r="DC995" s="28"/>
      <c r="DD995" s="28"/>
      <c r="DE995" s="28"/>
      <c r="DF995" s="28"/>
      <c r="DG995" s="28"/>
      <c r="DH995" s="28"/>
      <c r="DI995" s="28"/>
      <c r="DJ995" s="28"/>
      <c r="DK995" s="28"/>
      <c r="DL995" s="28"/>
      <c r="DM995" s="28"/>
      <c r="DN995" s="28"/>
      <c r="DO995" s="28"/>
      <c r="DP995" s="28"/>
      <c r="DQ995" s="28"/>
      <c r="DR995" s="28"/>
      <c r="DS995" s="28"/>
      <c r="DT995" s="28"/>
      <c r="DU995" s="28"/>
      <c r="DV995" s="28"/>
      <c r="DW995" s="28"/>
      <c r="DX995" s="28"/>
      <c r="DY995" s="28"/>
      <c r="DZ995" s="28"/>
      <c r="EA995" s="28"/>
      <c r="EB995" s="28"/>
      <c r="EC995" s="28"/>
      <c r="ED995" s="28"/>
      <c r="EE995" s="35"/>
    </row>
    <row r="996" spans="1:148" hidden="1">
      <c r="A996" s="3"/>
      <c r="B996" s="23"/>
      <c r="C996" s="23" t="str">
        <f t="shared" ref="C996:C1002" si="4">C524</f>
        <v>Growth Station - E - Southwest</v>
      </c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/>
      <c r="CO996" s="28"/>
      <c r="CP996" s="28"/>
      <c r="CQ996" s="28"/>
      <c r="CR996" s="28"/>
      <c r="CS996" s="28"/>
      <c r="CT996" s="28"/>
      <c r="CU996" s="28"/>
      <c r="CV996" s="28"/>
      <c r="CW996" s="28"/>
      <c r="CX996" s="28"/>
      <c r="CY996" s="28"/>
      <c r="CZ996" s="28"/>
      <c r="DA996" s="28"/>
      <c r="DB996" s="28"/>
      <c r="DC996" s="28"/>
      <c r="DD996" s="28"/>
      <c r="DE996" s="28"/>
      <c r="DF996" s="28"/>
      <c r="DG996" s="28"/>
      <c r="DH996" s="28"/>
      <c r="DI996" s="28"/>
      <c r="DJ996" s="28"/>
      <c r="DK996" s="28"/>
      <c r="DL996" s="28"/>
      <c r="DM996" s="28"/>
      <c r="DN996" s="28"/>
      <c r="DO996" s="28"/>
      <c r="DP996" s="28"/>
      <c r="DQ996" s="28"/>
      <c r="DR996" s="28"/>
      <c r="DS996" s="28"/>
      <c r="DT996" s="28"/>
      <c r="DU996" s="28"/>
      <c r="DV996" s="28"/>
      <c r="DW996" s="28"/>
      <c r="DX996" s="28"/>
      <c r="DY996" s="28"/>
      <c r="DZ996" s="28"/>
      <c r="EA996" s="28"/>
      <c r="EB996" s="28"/>
      <c r="EC996" s="28"/>
      <c r="ED996" s="28"/>
      <c r="EE996" s="28"/>
      <c r="ER996" s="31" t="str">
        <f>'Avoided Cost Case'!ER996</f>
        <v xml:space="preserve"> - </v>
      </c>
    </row>
    <row r="997" spans="1:148" hidden="1">
      <c r="A997" s="3"/>
      <c r="B997" s="23"/>
      <c r="C997" s="23" t="str">
        <f t="shared" si="4"/>
        <v>Growth Station - E - Utah North</v>
      </c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  <c r="DK997" s="28"/>
      <c r="DL997" s="28"/>
      <c r="DM997" s="28"/>
      <c r="DN997" s="28"/>
      <c r="DO997" s="28"/>
      <c r="DP997" s="28"/>
      <c r="DQ997" s="28"/>
      <c r="DR997" s="28"/>
      <c r="DS997" s="28"/>
      <c r="DT997" s="28"/>
      <c r="DU997" s="28"/>
      <c r="DV997" s="28"/>
      <c r="DW997" s="28"/>
      <c r="DX997" s="28"/>
      <c r="DY997" s="28"/>
      <c r="DZ997" s="28"/>
      <c r="EA997" s="28"/>
      <c r="EB997" s="28"/>
      <c r="EC997" s="28"/>
      <c r="ED997" s="28"/>
      <c r="EE997" s="28"/>
      <c r="ER997" s="31" t="str">
        <f>'Avoided Cost Case'!ER997</f>
        <v xml:space="preserve"> - </v>
      </c>
    </row>
    <row r="998" spans="1:148" hidden="1">
      <c r="A998" s="3"/>
      <c r="B998" s="23"/>
      <c r="C998" s="23" t="str">
        <f t="shared" si="4"/>
        <v>Growth Station - E - Utah South</v>
      </c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  <c r="DR998" s="28"/>
      <c r="DS998" s="28"/>
      <c r="DT998" s="28"/>
      <c r="DU998" s="28"/>
      <c r="DV998" s="28"/>
      <c r="DW998" s="28"/>
      <c r="DX998" s="28"/>
      <c r="DY998" s="28"/>
      <c r="DZ998" s="28"/>
      <c r="EA998" s="28"/>
      <c r="EB998" s="28"/>
      <c r="EC998" s="28"/>
      <c r="ED998" s="28"/>
      <c r="EE998" s="28"/>
      <c r="ER998" s="31" t="str">
        <f>'Avoided Cost Case'!ER998</f>
        <v xml:space="preserve"> - </v>
      </c>
    </row>
    <row r="999" spans="1:148" hidden="1">
      <c r="A999" s="3"/>
      <c r="B999" s="23"/>
      <c r="C999" s="23" t="str">
        <f t="shared" si="4"/>
        <v>Growth Station - E - Wyoming</v>
      </c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  <c r="DR999" s="28"/>
      <c r="DS999" s="28"/>
      <c r="DT999" s="28"/>
      <c r="DU999" s="28"/>
      <c r="DV999" s="28"/>
      <c r="DW999" s="28"/>
      <c r="DX999" s="28"/>
      <c r="DY999" s="28"/>
      <c r="DZ999" s="28"/>
      <c r="EA999" s="28"/>
      <c r="EB999" s="28"/>
      <c r="EC999" s="28"/>
      <c r="ED999" s="28"/>
      <c r="EE999" s="28"/>
      <c r="ER999" s="31" t="str">
        <f>'Avoided Cost Case'!ER999</f>
        <v xml:space="preserve"> - </v>
      </c>
    </row>
    <row r="1000" spans="1:148" hidden="1">
      <c r="A1000" s="3"/>
      <c r="B1000" s="23"/>
      <c r="C1000" s="23" t="str">
        <f t="shared" si="4"/>
        <v>Growth Station - W - Jim Bridger</v>
      </c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  <c r="DR1000" s="28"/>
      <c r="DS1000" s="28"/>
      <c r="DT1000" s="28"/>
      <c r="DU1000" s="28"/>
      <c r="DV1000" s="28"/>
      <c r="DW1000" s="28"/>
      <c r="DX1000" s="28"/>
      <c r="DY1000" s="28"/>
      <c r="DZ1000" s="28"/>
      <c r="EA1000" s="28"/>
      <c r="EB1000" s="28"/>
      <c r="EC1000" s="28"/>
      <c r="ED1000" s="28"/>
      <c r="EE1000" s="28"/>
      <c r="ER1000" s="31" t="str">
        <f>'Avoided Cost Case'!ER1000</f>
        <v xml:space="preserve"> - </v>
      </c>
    </row>
    <row r="1001" spans="1:148" hidden="1">
      <c r="A1001" s="3"/>
      <c r="B1001" s="23"/>
      <c r="C1001" s="23" t="str">
        <f t="shared" si="4"/>
        <v>Growth Station - W - Mid Columbia</v>
      </c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  <c r="CY1001" s="28"/>
      <c r="CZ1001" s="28"/>
      <c r="DA1001" s="28"/>
      <c r="DB1001" s="28"/>
      <c r="DC1001" s="28"/>
      <c r="DD1001" s="28"/>
      <c r="DE1001" s="28"/>
      <c r="DF1001" s="28"/>
      <c r="DG1001" s="28"/>
      <c r="DH1001" s="28"/>
      <c r="DI1001" s="28"/>
      <c r="DJ1001" s="28"/>
      <c r="DK1001" s="28"/>
      <c r="DL1001" s="28"/>
      <c r="DM1001" s="28"/>
      <c r="DN1001" s="28"/>
      <c r="DO1001" s="28"/>
      <c r="DP1001" s="28"/>
      <c r="DQ1001" s="28"/>
      <c r="DR1001" s="28"/>
      <c r="DS1001" s="28"/>
      <c r="DT1001" s="28"/>
      <c r="DU1001" s="28"/>
      <c r="DV1001" s="28"/>
      <c r="DW1001" s="28"/>
      <c r="DX1001" s="28"/>
      <c r="DY1001" s="28"/>
      <c r="DZ1001" s="28"/>
      <c r="EA1001" s="28"/>
      <c r="EB1001" s="28"/>
      <c r="EC1001" s="28"/>
      <c r="ED1001" s="28"/>
      <c r="EE1001" s="28"/>
      <c r="ER1001" s="31" t="str">
        <f>'Avoided Cost Case'!ER1001</f>
        <v xml:space="preserve"> - </v>
      </c>
    </row>
    <row r="1002" spans="1:148" hidden="1">
      <c r="A1002" s="3"/>
      <c r="B1002" s="23"/>
      <c r="C1002" s="23" t="str">
        <f t="shared" si="4"/>
        <v>Growth Station - W - Oregon</v>
      </c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  <c r="DR1002" s="28"/>
      <c r="DS1002" s="28"/>
      <c r="DT1002" s="28"/>
      <c r="DU1002" s="28"/>
      <c r="DV1002" s="28"/>
      <c r="DW1002" s="28"/>
      <c r="DX1002" s="28"/>
      <c r="DY1002" s="28"/>
      <c r="DZ1002" s="28"/>
      <c r="EA1002" s="28"/>
      <c r="EB1002" s="28"/>
      <c r="EC1002" s="28"/>
      <c r="ED1002" s="28"/>
      <c r="EE1002" s="28"/>
      <c r="ER1002" s="31" t="str">
        <f>'Avoided Cost Case'!ER1002</f>
        <v xml:space="preserve"> - </v>
      </c>
    </row>
    <row r="1003" spans="1:148" hidden="1">
      <c r="A1003" s="3"/>
      <c r="B1003" s="23"/>
      <c r="E1003" s="150"/>
      <c r="F1003" s="150"/>
      <c r="G1003" s="150"/>
      <c r="H1003" s="150"/>
      <c r="I1003" s="150"/>
      <c r="J1003" s="150"/>
      <c r="K1003" s="150"/>
      <c r="L1003" s="150"/>
      <c r="M1003" s="150"/>
      <c r="N1003" s="150"/>
      <c r="O1003" s="150"/>
      <c r="P1003" s="150"/>
      <c r="Q1003" s="150"/>
      <c r="R1003" s="150"/>
      <c r="S1003" s="150"/>
      <c r="T1003" s="150"/>
      <c r="U1003" s="150"/>
      <c r="V1003" s="150"/>
      <c r="W1003" s="150"/>
      <c r="X1003" s="150"/>
      <c r="Y1003" s="150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R1003" s="55"/>
    </row>
    <row r="1004" spans="1:148" hidden="1">
      <c r="E1004" s="58"/>
      <c r="F1004" s="58">
        <v>25</v>
      </c>
      <c r="G1004" s="58">
        <v>26</v>
      </c>
      <c r="H1004" s="58">
        <v>27</v>
      </c>
      <c r="I1004" s="58">
        <v>28</v>
      </c>
      <c r="J1004" s="58">
        <v>29</v>
      </c>
      <c r="K1004" s="58">
        <v>30</v>
      </c>
      <c r="L1004" s="58">
        <v>31</v>
      </c>
      <c r="M1004" s="58">
        <v>32</v>
      </c>
      <c r="N1004" s="58">
        <v>33</v>
      </c>
      <c r="O1004" s="58">
        <v>34</v>
      </c>
      <c r="P1004" s="58">
        <v>35</v>
      </c>
      <c r="Q1004" s="58">
        <v>36</v>
      </c>
      <c r="R1004" s="58"/>
      <c r="S1004" s="58">
        <v>25</v>
      </c>
      <c r="T1004" s="58">
        <v>26</v>
      </c>
      <c r="U1004" s="58">
        <v>27</v>
      </c>
      <c r="V1004" s="58">
        <v>28</v>
      </c>
      <c r="W1004" s="58">
        <v>29</v>
      </c>
      <c r="X1004" s="58">
        <v>30</v>
      </c>
      <c r="Y1004" s="58">
        <v>31</v>
      </c>
      <c r="Z1004" s="58">
        <v>32</v>
      </c>
      <c r="AA1004" s="58">
        <v>33</v>
      </c>
      <c r="AB1004" s="58">
        <v>34</v>
      </c>
      <c r="AC1004" s="58">
        <v>35</v>
      </c>
      <c r="AD1004" s="58">
        <v>36</v>
      </c>
      <c r="AE1004" s="58"/>
      <c r="AF1004" s="58">
        <v>25</v>
      </c>
      <c r="AG1004" s="58">
        <v>26</v>
      </c>
      <c r="AH1004" s="58">
        <v>27</v>
      </c>
      <c r="AI1004" s="58">
        <v>28</v>
      </c>
      <c r="AJ1004" s="58">
        <v>29</v>
      </c>
      <c r="AK1004" s="58">
        <v>30</v>
      </c>
      <c r="AL1004" s="58">
        <v>31</v>
      </c>
      <c r="AM1004" s="58">
        <v>32</v>
      </c>
      <c r="AN1004" s="58">
        <v>33</v>
      </c>
      <c r="AO1004" s="58">
        <v>34</v>
      </c>
      <c r="AP1004" s="58">
        <v>35</v>
      </c>
      <c r="AQ1004" s="58">
        <v>36</v>
      </c>
      <c r="AR1004" s="58"/>
      <c r="AS1004" s="58">
        <v>37</v>
      </c>
      <c r="AT1004" s="58">
        <v>38</v>
      </c>
      <c r="AU1004" s="58">
        <v>39</v>
      </c>
      <c r="AV1004" s="58">
        <v>40</v>
      </c>
      <c r="AW1004" s="58">
        <v>41</v>
      </c>
      <c r="AX1004" s="58">
        <v>42</v>
      </c>
      <c r="AY1004" s="58">
        <v>43</v>
      </c>
      <c r="AZ1004" s="58">
        <v>44</v>
      </c>
      <c r="BA1004" s="58">
        <v>45</v>
      </c>
      <c r="BB1004" s="58">
        <v>46</v>
      </c>
      <c r="BC1004" s="58">
        <v>47</v>
      </c>
      <c r="BD1004" s="58">
        <v>48</v>
      </c>
      <c r="BE1004" s="58"/>
      <c r="BF1004" s="58">
        <v>49</v>
      </c>
      <c r="BG1004" s="58">
        <v>50</v>
      </c>
      <c r="BH1004" s="58">
        <v>51</v>
      </c>
      <c r="BI1004" s="58">
        <v>52</v>
      </c>
      <c r="BJ1004" s="58">
        <v>53</v>
      </c>
      <c r="BK1004" s="58">
        <v>54</v>
      </c>
      <c r="BL1004" s="58">
        <v>55</v>
      </c>
      <c r="BM1004" s="58">
        <v>56</v>
      </c>
      <c r="BN1004" s="58">
        <v>57</v>
      </c>
      <c r="BO1004" s="58">
        <v>58</v>
      </c>
      <c r="BP1004" s="58">
        <v>59</v>
      </c>
      <c r="BQ1004" s="58">
        <v>60</v>
      </c>
      <c r="BR1004" s="58"/>
      <c r="BS1004" s="58"/>
      <c r="BT1004" s="58"/>
      <c r="BU1004" s="58"/>
      <c r="BV1004" s="58"/>
      <c r="BW1004" s="58"/>
      <c r="BX1004" s="58"/>
      <c r="BY1004" s="58"/>
      <c r="BZ1004" s="58"/>
      <c r="CA1004" s="58"/>
      <c r="CB1004" s="58"/>
      <c r="CC1004" s="58"/>
      <c r="CD1004" s="58"/>
      <c r="CE1004" s="58"/>
      <c r="CF1004" s="58"/>
      <c r="CG1004" s="58"/>
      <c r="CH1004" s="58"/>
      <c r="CI1004" s="58"/>
      <c r="CJ1004" s="58"/>
      <c r="CK1004" s="58"/>
      <c r="CL1004" s="58"/>
      <c r="CM1004" s="58"/>
      <c r="CN1004" s="58"/>
      <c r="CO1004" s="58"/>
      <c r="CP1004" s="58"/>
      <c r="CQ1004" s="58"/>
      <c r="CR1004" s="58"/>
      <c r="CS1004" s="58"/>
      <c r="CT1004" s="58"/>
      <c r="CU1004" s="58"/>
      <c r="CV1004" s="58"/>
      <c r="CW1004" s="58"/>
      <c r="CX1004" s="58"/>
      <c r="CY1004" s="58"/>
      <c r="CZ1004" s="58"/>
      <c r="DA1004" s="58"/>
      <c r="DB1004" s="58"/>
      <c r="DC1004" s="58"/>
      <c r="DD1004" s="58"/>
      <c r="DE1004" s="58"/>
      <c r="DF1004" s="58"/>
      <c r="DG1004" s="58"/>
      <c r="DH1004" s="58"/>
      <c r="DI1004" s="58"/>
      <c r="DJ1004" s="58"/>
      <c r="DK1004" s="58"/>
      <c r="DL1004" s="58"/>
      <c r="DM1004" s="58"/>
      <c r="DN1004" s="58"/>
      <c r="DO1004" s="58"/>
      <c r="DP1004" s="58"/>
      <c r="DQ1004" s="58"/>
      <c r="DR1004" s="58"/>
      <c r="DS1004" s="58"/>
      <c r="DT1004" s="58"/>
      <c r="DU1004" s="58"/>
      <c r="DV1004" s="58"/>
      <c r="DW1004" s="58"/>
      <c r="DX1004" s="58"/>
      <c r="DY1004" s="58"/>
      <c r="DZ1004" s="58"/>
      <c r="EA1004" s="58"/>
      <c r="EB1004" s="58"/>
      <c r="EC1004" s="58"/>
      <c r="ED1004" s="58"/>
      <c r="ER1004" s="55"/>
    </row>
    <row r="1005" spans="1:148" hidden="1">
      <c r="E1005" s="106"/>
      <c r="F1005" s="106" t="e">
        <v>#N/A</v>
      </c>
      <c r="G1005" s="106" t="e">
        <v>#N/A</v>
      </c>
      <c r="H1005" s="106" t="e">
        <v>#N/A</v>
      </c>
      <c r="I1005" s="106" t="e">
        <v>#N/A</v>
      </c>
      <c r="J1005" s="106" t="e">
        <v>#N/A</v>
      </c>
      <c r="K1005" s="106" t="e">
        <v>#N/A</v>
      </c>
      <c r="L1005" s="106" t="e">
        <v>#N/A</v>
      </c>
      <c r="M1005" s="106" t="e">
        <v>#N/A</v>
      </c>
      <c r="N1005" s="106" t="e">
        <v>#N/A</v>
      </c>
      <c r="O1005" s="106" t="e">
        <v>#N/A</v>
      </c>
      <c r="P1005" s="106" t="e">
        <v>#N/A</v>
      </c>
      <c r="Q1005" s="106" t="e">
        <v>#N/A</v>
      </c>
      <c r="R1005" s="106"/>
      <c r="S1005" s="106" t="e">
        <v>#N/A</v>
      </c>
      <c r="T1005" s="106" t="e">
        <v>#N/A</v>
      </c>
      <c r="U1005" s="106" t="e">
        <v>#N/A</v>
      </c>
      <c r="V1005" s="106" t="e">
        <v>#N/A</v>
      </c>
      <c r="W1005" s="106" t="e">
        <v>#N/A</v>
      </c>
      <c r="X1005" s="106" t="e">
        <v>#N/A</v>
      </c>
      <c r="Y1005" s="106" t="e">
        <v>#N/A</v>
      </c>
      <c r="Z1005" s="106" t="e">
        <v>#N/A</v>
      </c>
      <c r="AA1005" s="106" t="e">
        <v>#N/A</v>
      </c>
      <c r="AB1005" s="106" t="e">
        <v>#N/A</v>
      </c>
      <c r="AC1005" s="106" t="e">
        <v>#N/A</v>
      </c>
      <c r="AD1005" s="106" t="e">
        <v>#N/A</v>
      </c>
      <c r="AE1005" s="106"/>
      <c r="AF1005" s="106" t="e">
        <v>#N/A</v>
      </c>
      <c r="AG1005" s="106" t="e">
        <v>#N/A</v>
      </c>
      <c r="AH1005" s="106" t="e">
        <v>#N/A</v>
      </c>
      <c r="AI1005" s="106" t="e">
        <v>#N/A</v>
      </c>
      <c r="AJ1005" s="106" t="e">
        <v>#N/A</v>
      </c>
      <c r="AK1005" s="106" t="e">
        <v>#N/A</v>
      </c>
      <c r="AL1005" s="106" t="e">
        <v>#N/A</v>
      </c>
      <c r="AM1005" s="106" t="e">
        <v>#N/A</v>
      </c>
      <c r="AN1005" s="106" t="e">
        <v>#N/A</v>
      </c>
      <c r="AO1005" s="106" t="e">
        <v>#N/A</v>
      </c>
      <c r="AP1005" s="106" t="e">
        <v>#N/A</v>
      </c>
      <c r="AQ1005" s="106" t="e">
        <v>#N/A</v>
      </c>
      <c r="AR1005" s="106"/>
      <c r="AS1005" s="106" t="e">
        <v>#N/A</v>
      </c>
      <c r="AT1005" s="106" t="e">
        <v>#N/A</v>
      </c>
      <c r="AU1005" s="106" t="e">
        <v>#N/A</v>
      </c>
      <c r="AV1005" s="106" t="e">
        <v>#N/A</v>
      </c>
      <c r="AW1005" s="106" t="e">
        <v>#N/A</v>
      </c>
      <c r="AX1005" s="106" t="e">
        <v>#N/A</v>
      </c>
      <c r="AY1005" s="106" t="e">
        <v>#N/A</v>
      </c>
      <c r="AZ1005" s="106" t="e">
        <v>#N/A</v>
      </c>
      <c r="BA1005" s="106" t="e">
        <v>#N/A</v>
      </c>
      <c r="BB1005" s="106" t="e">
        <v>#N/A</v>
      </c>
      <c r="BC1005" s="106" t="e">
        <v>#N/A</v>
      </c>
      <c r="BD1005" s="106" t="e">
        <v>#N/A</v>
      </c>
      <c r="BE1005" s="106"/>
      <c r="BF1005" s="106" t="e">
        <v>#N/A</v>
      </c>
      <c r="BG1005" s="106" t="e">
        <v>#N/A</v>
      </c>
      <c r="BH1005" s="106" t="e">
        <v>#N/A</v>
      </c>
      <c r="BI1005" s="106" t="e">
        <v>#N/A</v>
      </c>
      <c r="BJ1005" s="106" t="e">
        <v>#N/A</v>
      </c>
      <c r="BK1005" s="106" t="e">
        <v>#N/A</v>
      </c>
      <c r="BL1005" s="106" t="e">
        <v>#N/A</v>
      </c>
      <c r="BM1005" s="106" t="e">
        <v>#N/A</v>
      </c>
      <c r="BN1005" s="106" t="e">
        <v>#N/A</v>
      </c>
      <c r="BO1005" s="106" t="e">
        <v>#N/A</v>
      </c>
      <c r="BP1005" s="106" t="e">
        <v>#N/A</v>
      </c>
      <c r="BQ1005" s="106" t="e">
        <v>#N/A</v>
      </c>
      <c r="BR1005" s="106"/>
      <c r="BS1005" s="106"/>
      <c r="BT1005" s="106"/>
      <c r="BU1005" s="106"/>
      <c r="BV1005" s="106"/>
      <c r="BW1005" s="106"/>
      <c r="BX1005" s="106"/>
      <c r="BY1005" s="106"/>
      <c r="BZ1005" s="106"/>
      <c r="CA1005" s="106"/>
      <c r="CB1005" s="106"/>
      <c r="CC1005" s="106"/>
      <c r="CD1005" s="106"/>
      <c r="CE1005" s="106"/>
      <c r="CF1005" s="106"/>
      <c r="CG1005" s="106"/>
      <c r="CH1005" s="106"/>
      <c r="CI1005" s="106"/>
      <c r="CJ1005" s="106"/>
      <c r="CK1005" s="106"/>
      <c r="CL1005" s="106"/>
      <c r="CM1005" s="106"/>
      <c r="CN1005" s="106"/>
      <c r="CO1005" s="106"/>
      <c r="CP1005" s="106"/>
      <c r="CQ1005" s="106"/>
      <c r="CR1005" s="106"/>
      <c r="CS1005" s="106"/>
      <c r="CT1005" s="106"/>
      <c r="CU1005" s="106"/>
      <c r="CV1005" s="106"/>
      <c r="CW1005" s="106"/>
      <c r="CX1005" s="106"/>
      <c r="CY1005" s="106"/>
      <c r="CZ1005" s="106"/>
      <c r="DA1005" s="106"/>
      <c r="DB1005" s="106"/>
      <c r="DC1005" s="106"/>
      <c r="DD1005" s="106"/>
      <c r="DE1005" s="106"/>
      <c r="DF1005" s="106"/>
      <c r="DG1005" s="106"/>
      <c r="DH1005" s="106"/>
      <c r="DI1005" s="106"/>
      <c r="DJ1005" s="106"/>
      <c r="DK1005" s="106"/>
      <c r="DL1005" s="106"/>
      <c r="DM1005" s="106"/>
      <c r="DN1005" s="106"/>
      <c r="DO1005" s="106"/>
      <c r="DP1005" s="106"/>
      <c r="DQ1005" s="106"/>
      <c r="DR1005" s="106"/>
      <c r="DS1005" s="106"/>
      <c r="DT1005" s="106"/>
      <c r="DU1005" s="106"/>
      <c r="DV1005" s="106"/>
      <c r="DW1005" s="106"/>
      <c r="DX1005" s="106"/>
      <c r="DY1005" s="106"/>
      <c r="DZ1005" s="106"/>
      <c r="EA1005" s="106"/>
      <c r="EB1005" s="106"/>
      <c r="EC1005" s="106"/>
      <c r="ED1005" s="106"/>
      <c r="ER1005" s="55"/>
    </row>
    <row r="1006" spans="1:148" hidden="1">
      <c r="A1006" s="9"/>
      <c r="B1006" s="9"/>
      <c r="C1006" s="157"/>
      <c r="E1006" s="158">
        <v>2017</v>
      </c>
      <c r="F1006" s="158">
        <v>42736</v>
      </c>
      <c r="G1006" s="158">
        <v>42767</v>
      </c>
      <c r="H1006" s="158">
        <v>42795</v>
      </c>
      <c r="I1006" s="158">
        <v>42826</v>
      </c>
      <c r="J1006" s="158">
        <v>42856</v>
      </c>
      <c r="K1006" s="158">
        <v>42887</v>
      </c>
      <c r="L1006" s="158">
        <v>42917</v>
      </c>
      <c r="M1006" s="158">
        <v>42948</v>
      </c>
      <c r="N1006" s="158">
        <v>42979</v>
      </c>
      <c r="O1006" s="158">
        <v>43009</v>
      </c>
      <c r="P1006" s="158">
        <v>43040</v>
      </c>
      <c r="Q1006" s="158">
        <v>43070</v>
      </c>
      <c r="R1006" s="158">
        <v>2017</v>
      </c>
      <c r="S1006" s="158">
        <v>42736</v>
      </c>
      <c r="T1006" s="158">
        <v>42767</v>
      </c>
      <c r="U1006" s="158">
        <v>42795</v>
      </c>
      <c r="V1006" s="158">
        <v>42826</v>
      </c>
      <c r="W1006" s="158">
        <v>42856</v>
      </c>
      <c r="X1006" s="158">
        <v>42887</v>
      </c>
      <c r="Y1006" s="158">
        <v>42917</v>
      </c>
      <c r="Z1006" s="158">
        <v>42948</v>
      </c>
      <c r="AA1006" s="158">
        <v>42979</v>
      </c>
      <c r="AB1006" s="158">
        <v>43009</v>
      </c>
      <c r="AC1006" s="158">
        <v>43040</v>
      </c>
      <c r="AD1006" s="158">
        <v>43070</v>
      </c>
      <c r="AE1006" s="158">
        <v>2017</v>
      </c>
      <c r="AF1006" s="158">
        <v>42736</v>
      </c>
      <c r="AG1006" s="158">
        <v>42767</v>
      </c>
      <c r="AH1006" s="158">
        <v>42795</v>
      </c>
      <c r="AI1006" s="158">
        <v>42826</v>
      </c>
      <c r="AJ1006" s="158">
        <v>42856</v>
      </c>
      <c r="AK1006" s="158">
        <v>42887</v>
      </c>
      <c r="AL1006" s="158">
        <v>42917</v>
      </c>
      <c r="AM1006" s="158">
        <v>42948</v>
      </c>
      <c r="AN1006" s="158">
        <v>42979</v>
      </c>
      <c r="AO1006" s="158">
        <v>43009</v>
      </c>
      <c r="AP1006" s="158">
        <v>43040</v>
      </c>
      <c r="AQ1006" s="158">
        <v>43070</v>
      </c>
      <c r="AR1006" s="158">
        <v>2018</v>
      </c>
      <c r="AS1006" s="158">
        <v>43101</v>
      </c>
      <c r="AT1006" s="158">
        <v>43132</v>
      </c>
      <c r="AU1006" s="158">
        <v>43160</v>
      </c>
      <c r="AV1006" s="158">
        <v>43191</v>
      </c>
      <c r="AW1006" s="158">
        <v>43221</v>
      </c>
      <c r="AX1006" s="158">
        <v>43252</v>
      </c>
      <c r="AY1006" s="158">
        <v>43282</v>
      </c>
      <c r="AZ1006" s="158">
        <v>43313</v>
      </c>
      <c r="BA1006" s="158">
        <v>43344</v>
      </c>
      <c r="BB1006" s="158">
        <v>43374</v>
      </c>
      <c r="BC1006" s="158">
        <v>43405</v>
      </c>
      <c r="BD1006" s="158">
        <v>43435</v>
      </c>
      <c r="BE1006" s="158">
        <v>2019</v>
      </c>
      <c r="BF1006" s="158">
        <v>43466</v>
      </c>
      <c r="BG1006" s="158">
        <v>43497</v>
      </c>
      <c r="BH1006" s="158">
        <v>43525</v>
      </c>
      <c r="BI1006" s="158">
        <v>43556</v>
      </c>
      <c r="BJ1006" s="158">
        <v>43586</v>
      </c>
      <c r="BK1006" s="158">
        <v>43617</v>
      </c>
      <c r="BL1006" s="158">
        <v>43647</v>
      </c>
      <c r="BM1006" s="158">
        <v>43678</v>
      </c>
      <c r="BN1006" s="158">
        <v>43709</v>
      </c>
      <c r="BO1006" s="158">
        <v>43739</v>
      </c>
      <c r="BP1006" s="158">
        <v>43770</v>
      </c>
      <c r="BQ1006" s="158">
        <v>43800</v>
      </c>
      <c r="BR1006" s="158"/>
      <c r="BS1006" s="158"/>
      <c r="BT1006" s="158"/>
      <c r="BU1006" s="158"/>
      <c r="BV1006" s="158"/>
      <c r="BW1006" s="158"/>
      <c r="BX1006" s="158"/>
      <c r="BY1006" s="158"/>
      <c r="BZ1006" s="158"/>
      <c r="CA1006" s="158"/>
      <c r="CB1006" s="158"/>
      <c r="CC1006" s="158"/>
      <c r="CD1006" s="158"/>
      <c r="CE1006" s="158"/>
      <c r="CF1006" s="158"/>
      <c r="CG1006" s="158"/>
      <c r="CH1006" s="158"/>
      <c r="CI1006" s="158"/>
      <c r="CJ1006" s="158"/>
      <c r="CK1006" s="158"/>
      <c r="CL1006" s="158"/>
      <c r="CM1006" s="158"/>
      <c r="CN1006" s="158"/>
      <c r="CO1006" s="158"/>
      <c r="CP1006" s="158"/>
      <c r="CQ1006" s="158"/>
      <c r="CR1006" s="158"/>
      <c r="CS1006" s="158"/>
      <c r="CT1006" s="158"/>
      <c r="CU1006" s="158"/>
      <c r="CV1006" s="158"/>
      <c r="CW1006" s="158"/>
      <c r="CX1006" s="158"/>
      <c r="CY1006" s="158"/>
      <c r="CZ1006" s="158"/>
      <c r="DA1006" s="158"/>
      <c r="DB1006" s="158"/>
      <c r="DC1006" s="158"/>
      <c r="DD1006" s="158"/>
      <c r="DE1006" s="158"/>
      <c r="DF1006" s="158"/>
      <c r="DG1006" s="158"/>
      <c r="DH1006" s="158"/>
      <c r="DI1006" s="158"/>
      <c r="DJ1006" s="158"/>
      <c r="DK1006" s="158"/>
      <c r="DL1006" s="158"/>
      <c r="DM1006" s="158"/>
      <c r="DN1006" s="158"/>
      <c r="DO1006" s="158"/>
      <c r="DP1006" s="158"/>
      <c r="DQ1006" s="158"/>
      <c r="DR1006" s="158"/>
      <c r="DS1006" s="158"/>
      <c r="DT1006" s="158"/>
      <c r="DU1006" s="158"/>
      <c r="DV1006" s="158"/>
      <c r="DW1006" s="158"/>
      <c r="DX1006" s="158"/>
      <c r="DY1006" s="158"/>
      <c r="DZ1006" s="158"/>
      <c r="EA1006" s="158"/>
      <c r="EB1006" s="158"/>
      <c r="EC1006" s="158"/>
      <c r="ED1006" s="158"/>
      <c r="EE1006" s="9"/>
      <c r="ER1006" s="160"/>
    </row>
    <row r="1007" spans="1:148" hidden="1">
      <c r="ER1007" s="55"/>
    </row>
    <row r="1008" spans="1:148" hidden="1">
      <c r="E1008" s="106">
        <v>8760</v>
      </c>
      <c r="F1008" s="22">
        <v>744</v>
      </c>
      <c r="G1008" s="22">
        <v>672</v>
      </c>
      <c r="H1008" s="22">
        <v>744</v>
      </c>
      <c r="I1008" s="22">
        <v>720</v>
      </c>
      <c r="J1008" s="22">
        <v>744</v>
      </c>
      <c r="K1008" s="22">
        <v>720</v>
      </c>
      <c r="L1008" s="22">
        <v>744</v>
      </c>
      <c r="M1008" s="22">
        <v>744</v>
      </c>
      <c r="N1008" s="22">
        <v>720</v>
      </c>
      <c r="O1008" s="22">
        <v>744</v>
      </c>
      <c r="P1008" s="22">
        <v>720</v>
      </c>
      <c r="Q1008" s="22">
        <v>744</v>
      </c>
      <c r="R1008" s="106">
        <v>8760</v>
      </c>
      <c r="S1008" s="22">
        <v>744</v>
      </c>
      <c r="T1008" s="22">
        <v>672</v>
      </c>
      <c r="U1008" s="22">
        <v>744</v>
      </c>
      <c r="V1008" s="22">
        <v>720</v>
      </c>
      <c r="W1008" s="22">
        <v>744</v>
      </c>
      <c r="X1008" s="22">
        <v>720</v>
      </c>
      <c r="Y1008" s="22">
        <v>744</v>
      </c>
      <c r="Z1008" s="22">
        <v>744</v>
      </c>
      <c r="AA1008" s="22">
        <v>720</v>
      </c>
      <c r="AB1008" s="22">
        <v>744</v>
      </c>
      <c r="AC1008" s="22">
        <v>720</v>
      </c>
      <c r="AD1008" s="22">
        <v>744</v>
      </c>
      <c r="AE1008" s="106">
        <v>8760</v>
      </c>
      <c r="AF1008" s="22">
        <v>744</v>
      </c>
      <c r="AG1008" s="22">
        <v>672</v>
      </c>
      <c r="AH1008" s="22">
        <v>744</v>
      </c>
      <c r="AI1008" s="22">
        <v>720</v>
      </c>
      <c r="AJ1008" s="22">
        <v>744</v>
      </c>
      <c r="AK1008" s="22">
        <v>720</v>
      </c>
      <c r="AL1008" s="22">
        <v>744</v>
      </c>
      <c r="AM1008" s="22">
        <v>744</v>
      </c>
      <c r="AN1008" s="22">
        <v>720</v>
      </c>
      <c r="AO1008" s="22">
        <v>744</v>
      </c>
      <c r="AP1008" s="22">
        <v>720</v>
      </c>
      <c r="AQ1008" s="22">
        <v>744</v>
      </c>
      <c r="AR1008" s="106">
        <v>8760</v>
      </c>
      <c r="AS1008" s="22">
        <v>744</v>
      </c>
      <c r="AT1008" s="22">
        <v>672</v>
      </c>
      <c r="AU1008" s="22">
        <v>744</v>
      </c>
      <c r="AV1008" s="22">
        <v>720</v>
      </c>
      <c r="AW1008" s="22">
        <v>744</v>
      </c>
      <c r="AX1008" s="22">
        <v>720</v>
      </c>
      <c r="AY1008" s="22">
        <v>744</v>
      </c>
      <c r="AZ1008" s="22">
        <v>744</v>
      </c>
      <c r="BA1008" s="22">
        <v>720</v>
      </c>
      <c r="BB1008" s="22">
        <v>744</v>
      </c>
      <c r="BC1008" s="22">
        <v>720</v>
      </c>
      <c r="BD1008" s="22">
        <v>744</v>
      </c>
      <c r="BE1008" s="106">
        <v>8760</v>
      </c>
      <c r="BF1008" s="22">
        <v>744</v>
      </c>
      <c r="BG1008" s="22">
        <v>672</v>
      </c>
      <c r="BH1008" s="22">
        <v>744</v>
      </c>
      <c r="BI1008" s="22">
        <v>720</v>
      </c>
      <c r="BJ1008" s="22">
        <v>744</v>
      </c>
      <c r="BK1008" s="22">
        <v>720</v>
      </c>
      <c r="BL1008" s="22">
        <v>744</v>
      </c>
      <c r="BM1008" s="22">
        <v>744</v>
      </c>
      <c r="BN1008" s="22">
        <v>720</v>
      </c>
      <c r="BO1008" s="22">
        <v>744</v>
      </c>
      <c r="BP1008" s="22">
        <v>720</v>
      </c>
      <c r="BQ1008" s="22">
        <v>744</v>
      </c>
      <c r="BR1008" s="106"/>
      <c r="CE1008" s="106"/>
      <c r="CR1008" s="106"/>
      <c r="DE1008" s="106"/>
      <c r="DR1008" s="106"/>
      <c r="ER1008" s="55"/>
    </row>
    <row r="1009" spans="4:134">
      <c r="E1009" s="106"/>
      <c r="R1009" s="106"/>
      <c r="AE1009" s="106"/>
      <c r="AR1009" s="106"/>
      <c r="BE1009" s="106"/>
      <c r="BR1009" s="106"/>
      <c r="CE1009" s="106"/>
      <c r="CR1009" s="106"/>
      <c r="DE1009" s="106"/>
      <c r="DR1009" s="106"/>
    </row>
    <row r="1010" spans="4:134">
      <c r="E1010" s="106"/>
      <c r="R1010" s="106"/>
      <c r="AE1010" s="106"/>
      <c r="AR1010" s="106"/>
      <c r="BE1010" s="106"/>
      <c r="BR1010" s="106"/>
      <c r="CE1010" s="106"/>
      <c r="CR1010" s="106"/>
      <c r="DE1010" s="106"/>
      <c r="DR1010" s="106"/>
    </row>
    <row r="1011" spans="4:134">
      <c r="D1011" s="161"/>
      <c r="E1011" s="162"/>
      <c r="Q1011" s="134"/>
      <c r="R1011" s="162"/>
      <c r="AD1011" s="134"/>
      <c r="AE1011" s="162"/>
      <c r="AQ1011" s="134"/>
      <c r="AR1011" s="162"/>
      <c r="BD1011" s="134"/>
      <c r="BE1011" s="162"/>
      <c r="BQ1011" s="134"/>
      <c r="BR1011" s="162"/>
      <c r="CD1011" s="134"/>
      <c r="CE1011" s="162"/>
      <c r="CQ1011" s="134"/>
      <c r="CR1011" s="162"/>
      <c r="DD1011" s="134"/>
      <c r="DE1011" s="162"/>
      <c r="DQ1011" s="134"/>
      <c r="DR1011" s="162"/>
      <c r="ED1011" s="134"/>
    </row>
    <row r="1014" spans="4:134">
      <c r="F1014" s="12"/>
      <c r="S1014" s="12"/>
      <c r="AF1014" s="12"/>
      <c r="AS1014" s="12"/>
      <c r="BF1014" s="12"/>
      <c r="BS1014" s="12"/>
      <c r="CF1014" s="12"/>
      <c r="CS1014" s="12"/>
      <c r="DF1014" s="12"/>
      <c r="DS1014" s="12"/>
    </row>
    <row r="1015" spans="4:134">
      <c r="F1015" s="163"/>
      <c r="S1015" s="163"/>
      <c r="AF1015" s="163"/>
      <c r="AS1015" s="163"/>
      <c r="BF1015" s="163"/>
      <c r="BS1015" s="163"/>
      <c r="CF1015" s="163"/>
      <c r="CS1015" s="163"/>
      <c r="DF1015" s="163"/>
      <c r="DS1015" s="163"/>
    </row>
    <row r="1016" spans="4:134">
      <c r="F1016" s="163"/>
      <c r="S1016" s="163"/>
      <c r="AF1016" s="163"/>
      <c r="AS1016" s="163"/>
      <c r="BF1016" s="163"/>
      <c r="BS1016" s="163"/>
      <c r="CF1016" s="163"/>
      <c r="CS1016" s="163"/>
      <c r="DF1016" s="163"/>
      <c r="DS1016" s="163"/>
    </row>
    <row r="1017" spans="4:134">
      <c r="E1017" s="163"/>
      <c r="F1017" s="163"/>
      <c r="G1017" s="163"/>
      <c r="H1017" s="163"/>
      <c r="I1017" s="163"/>
      <c r="J1017" s="163"/>
      <c r="K1017" s="163"/>
      <c r="L1017" s="163"/>
      <c r="M1017" s="163"/>
      <c r="N1017" s="163"/>
      <c r="O1017" s="163"/>
      <c r="P1017" s="163"/>
      <c r="Q1017" s="163"/>
      <c r="R1017" s="163"/>
      <c r="S1017" s="163"/>
      <c r="T1017" s="163"/>
      <c r="U1017" s="163"/>
      <c r="V1017" s="163"/>
      <c r="W1017" s="163"/>
      <c r="X1017" s="163"/>
      <c r="Y1017" s="163"/>
      <c r="Z1017" s="163"/>
      <c r="AA1017" s="163"/>
      <c r="AB1017" s="163"/>
      <c r="AC1017" s="163"/>
      <c r="AD1017" s="163"/>
      <c r="AE1017" s="163"/>
      <c r="AF1017" s="163"/>
      <c r="AG1017" s="163"/>
      <c r="AH1017" s="163"/>
      <c r="AI1017" s="163"/>
      <c r="AJ1017" s="163"/>
      <c r="AK1017" s="163"/>
      <c r="AL1017" s="163"/>
      <c r="AM1017" s="163"/>
      <c r="AN1017" s="163"/>
      <c r="AO1017" s="163"/>
      <c r="AP1017" s="163"/>
      <c r="AQ1017" s="163"/>
      <c r="AR1017" s="163"/>
      <c r="AS1017" s="163"/>
      <c r="AT1017" s="163"/>
      <c r="AU1017" s="163"/>
      <c r="AV1017" s="163"/>
      <c r="AW1017" s="163"/>
      <c r="AX1017" s="163"/>
      <c r="AY1017" s="163"/>
      <c r="AZ1017" s="163"/>
      <c r="BA1017" s="163"/>
      <c r="BB1017" s="163"/>
      <c r="BC1017" s="163"/>
      <c r="BD1017" s="163"/>
      <c r="BE1017" s="163"/>
      <c r="BF1017" s="163"/>
      <c r="BG1017" s="163"/>
      <c r="BH1017" s="163"/>
      <c r="BI1017" s="163"/>
      <c r="BJ1017" s="163"/>
      <c r="BK1017" s="163"/>
      <c r="BL1017" s="163"/>
      <c r="BM1017" s="163"/>
      <c r="BN1017" s="163"/>
      <c r="BO1017" s="163"/>
      <c r="BP1017" s="163"/>
      <c r="BQ1017" s="163"/>
      <c r="BR1017" s="163"/>
      <c r="BS1017" s="163"/>
      <c r="BT1017" s="163"/>
      <c r="BU1017" s="163"/>
      <c r="BV1017" s="163"/>
      <c r="BW1017" s="163"/>
      <c r="BX1017" s="163"/>
      <c r="BY1017" s="163"/>
      <c r="BZ1017" s="163"/>
      <c r="CA1017" s="163"/>
      <c r="CB1017" s="163"/>
      <c r="CC1017" s="163"/>
      <c r="CD1017" s="163"/>
      <c r="CE1017" s="163"/>
      <c r="CF1017" s="163"/>
      <c r="CG1017" s="163"/>
      <c r="CH1017" s="163"/>
      <c r="CI1017" s="163"/>
      <c r="CJ1017" s="163"/>
      <c r="CK1017" s="163"/>
      <c r="CL1017" s="163"/>
      <c r="CM1017" s="163"/>
      <c r="CN1017" s="163"/>
      <c r="CO1017" s="163"/>
      <c r="CP1017" s="163"/>
      <c r="CQ1017" s="163"/>
      <c r="CR1017" s="163"/>
      <c r="CS1017" s="163"/>
      <c r="CT1017" s="163"/>
      <c r="CU1017" s="163"/>
      <c r="CV1017" s="163"/>
      <c r="CW1017" s="163"/>
      <c r="CX1017" s="163"/>
      <c r="CY1017" s="163"/>
      <c r="CZ1017" s="163"/>
      <c r="DA1017" s="163"/>
      <c r="DB1017" s="163"/>
      <c r="DC1017" s="163"/>
      <c r="DD1017" s="163"/>
      <c r="DE1017" s="163"/>
      <c r="DF1017" s="163"/>
      <c r="DG1017" s="163"/>
      <c r="DH1017" s="163"/>
      <c r="DI1017" s="163"/>
      <c r="DJ1017" s="163"/>
      <c r="DK1017" s="163"/>
      <c r="DL1017" s="163"/>
      <c r="DM1017" s="163"/>
      <c r="DN1017" s="163"/>
      <c r="DO1017" s="163"/>
      <c r="DP1017" s="163"/>
      <c r="DQ1017" s="163"/>
      <c r="DR1017" s="163"/>
      <c r="DS1017" s="163"/>
      <c r="DT1017" s="163"/>
      <c r="DU1017" s="163"/>
      <c r="DV1017" s="163"/>
      <c r="DW1017" s="163"/>
      <c r="DX1017" s="163"/>
      <c r="DY1017" s="163"/>
      <c r="DZ1017" s="163"/>
      <c r="EA1017" s="163"/>
      <c r="EB1017" s="163"/>
      <c r="EC1017" s="163"/>
      <c r="ED1017" s="163"/>
    </row>
  </sheetData>
  <printOptions horizontalCentered="1"/>
  <pageMargins left="0.3" right="0.3" top="0.8" bottom="0.4" header="0.5" footer="0.2"/>
  <pageSetup paperSize="9" scale="10" orientation="landscape" r:id="rId1"/>
  <headerFooter alignWithMargins="0">
    <oddFooter>&amp;L&amp;8NPC Group - &amp;F   ( &amp;A )&amp;C &amp;R &amp;8&amp;D  &amp;T</oddFooter>
  </headerFooter>
  <rowBreaks count="19" manualBreakCount="19">
    <brk id="45" max="16383" man="1"/>
    <brk id="73" max="121" man="1"/>
    <brk id="142" max="121" man="1"/>
    <brk id="190" max="121" man="1"/>
    <brk id="223" max="121" man="1"/>
    <brk id="263" max="121" man="1"/>
    <brk id="312" max="121" man="1"/>
    <brk id="341" max="121" man="1"/>
    <brk id="410" max="121" man="1"/>
    <brk id="449" max="121" man="1"/>
    <brk id="484" max="121" man="1"/>
    <brk id="537" max="121" man="1"/>
    <brk id="599" max="16383" man="1"/>
    <brk id="661" max="121" man="1"/>
    <brk id="707" max="121" man="1"/>
    <brk id="817" max="121" man="1"/>
    <brk id="854" max="121" man="1"/>
    <brk id="882" max="121" man="1"/>
    <brk id="954" max="1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DQ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8" sqref="I28"/>
    </sheetView>
  </sheetViews>
  <sheetFormatPr defaultRowHeight="12.75"/>
  <cols>
    <col min="1" max="1" width="13.7109375" customWidth="1"/>
  </cols>
  <sheetData>
    <row r="1" spans="1:121" s="290" customFormat="1">
      <c r="A1" s="290" t="s">
        <v>553</v>
      </c>
      <c r="B1" s="290">
        <v>42370</v>
      </c>
      <c r="C1" s="290">
        <v>42401</v>
      </c>
      <c r="D1" s="290">
        <v>42430</v>
      </c>
      <c r="E1" s="290">
        <v>42461</v>
      </c>
      <c r="F1" s="290">
        <v>42491</v>
      </c>
      <c r="G1" s="290">
        <v>42522</v>
      </c>
      <c r="H1" s="290">
        <v>42552</v>
      </c>
      <c r="I1" s="290">
        <v>42583</v>
      </c>
      <c r="J1" s="290">
        <v>42614</v>
      </c>
      <c r="K1" s="290">
        <v>42644</v>
      </c>
      <c r="L1" s="290">
        <v>42675</v>
      </c>
      <c r="M1" s="290">
        <v>42705</v>
      </c>
      <c r="N1" s="290">
        <v>42736</v>
      </c>
      <c r="O1" s="290">
        <v>42767</v>
      </c>
      <c r="P1" s="290">
        <v>42795</v>
      </c>
      <c r="Q1" s="290">
        <v>42826</v>
      </c>
      <c r="R1" s="290">
        <v>42856</v>
      </c>
      <c r="S1" s="290">
        <v>42887</v>
      </c>
      <c r="T1" s="290">
        <v>42917</v>
      </c>
      <c r="U1" s="290">
        <v>42948</v>
      </c>
      <c r="V1" s="290">
        <v>42979</v>
      </c>
      <c r="W1" s="290">
        <v>43009</v>
      </c>
      <c r="X1" s="290">
        <v>43040</v>
      </c>
      <c r="Y1" s="290">
        <v>43070</v>
      </c>
      <c r="Z1" s="290">
        <v>43101</v>
      </c>
      <c r="AA1" s="290">
        <v>43132</v>
      </c>
      <c r="AB1" s="290">
        <v>43160</v>
      </c>
      <c r="AC1" s="290">
        <v>43191</v>
      </c>
      <c r="AD1" s="290">
        <v>43221</v>
      </c>
      <c r="AE1" s="290">
        <v>43252</v>
      </c>
      <c r="AF1" s="290">
        <v>43282</v>
      </c>
      <c r="AG1" s="290">
        <v>43313</v>
      </c>
      <c r="AH1" s="290">
        <v>43344</v>
      </c>
      <c r="AI1" s="290">
        <v>43374</v>
      </c>
      <c r="AJ1" s="290">
        <v>43405</v>
      </c>
      <c r="AK1" s="290">
        <v>43435</v>
      </c>
      <c r="AL1" s="290">
        <v>43466</v>
      </c>
      <c r="AM1" s="290">
        <v>43497</v>
      </c>
      <c r="AN1" s="290">
        <v>43525</v>
      </c>
      <c r="AO1" s="290">
        <v>43556</v>
      </c>
      <c r="AP1" s="290">
        <v>43586</v>
      </c>
      <c r="AQ1" s="290">
        <v>43617</v>
      </c>
      <c r="AR1" s="290">
        <v>43647</v>
      </c>
      <c r="AS1" s="290">
        <v>43678</v>
      </c>
      <c r="AT1" s="290">
        <v>43709</v>
      </c>
      <c r="AU1" s="290">
        <v>43739</v>
      </c>
      <c r="AV1" s="290">
        <v>43770</v>
      </c>
      <c r="AW1" s="290">
        <v>43800</v>
      </c>
      <c r="AX1" s="290">
        <v>43831</v>
      </c>
      <c r="AY1" s="290">
        <v>43862</v>
      </c>
      <c r="AZ1" s="290">
        <v>43891</v>
      </c>
      <c r="BA1" s="290">
        <v>43922</v>
      </c>
      <c r="BB1" s="290">
        <v>43952</v>
      </c>
      <c r="BC1" s="290">
        <v>43983</v>
      </c>
      <c r="BD1" s="290">
        <v>44013</v>
      </c>
      <c r="BE1" s="290">
        <v>44044</v>
      </c>
      <c r="BF1" s="290">
        <v>44075</v>
      </c>
      <c r="BG1" s="290">
        <v>44105</v>
      </c>
      <c r="BH1" s="290">
        <v>44136</v>
      </c>
      <c r="BI1" s="290">
        <v>44166</v>
      </c>
      <c r="BJ1" s="290">
        <v>44197</v>
      </c>
      <c r="BK1" s="290">
        <v>44228</v>
      </c>
      <c r="BL1" s="290">
        <v>44256</v>
      </c>
      <c r="BM1" s="290">
        <v>44287</v>
      </c>
      <c r="BN1" s="290">
        <v>44317</v>
      </c>
      <c r="BO1" s="290">
        <v>44348</v>
      </c>
      <c r="BP1" s="290">
        <v>44378</v>
      </c>
      <c r="BQ1" s="290">
        <v>44409</v>
      </c>
      <c r="BR1" s="290">
        <v>44440</v>
      </c>
      <c r="BS1" s="290">
        <v>44470</v>
      </c>
      <c r="BT1" s="290">
        <v>44501</v>
      </c>
      <c r="BU1" s="290">
        <v>44531</v>
      </c>
      <c r="BV1" s="290">
        <v>44562</v>
      </c>
      <c r="BW1" s="290">
        <v>44593</v>
      </c>
      <c r="BX1" s="290">
        <v>44621</v>
      </c>
      <c r="BY1" s="290">
        <v>44652</v>
      </c>
      <c r="BZ1" s="290">
        <v>44682</v>
      </c>
      <c r="CA1" s="290">
        <v>44713</v>
      </c>
      <c r="CB1" s="290">
        <v>44743</v>
      </c>
      <c r="CC1" s="290">
        <v>44774</v>
      </c>
      <c r="CD1" s="290">
        <v>44805</v>
      </c>
      <c r="CE1" s="290">
        <v>44835</v>
      </c>
      <c r="CF1" s="290">
        <v>44866</v>
      </c>
      <c r="CG1" s="290">
        <v>44896</v>
      </c>
      <c r="CH1" s="290">
        <v>44927</v>
      </c>
      <c r="CI1" s="290">
        <v>44958</v>
      </c>
      <c r="CJ1" s="290">
        <v>44986</v>
      </c>
      <c r="CK1" s="290">
        <v>45017</v>
      </c>
      <c r="CL1" s="290">
        <v>45047</v>
      </c>
      <c r="CM1" s="290">
        <v>45078</v>
      </c>
      <c r="CN1" s="290">
        <v>45108</v>
      </c>
      <c r="CO1" s="290">
        <v>45139</v>
      </c>
      <c r="CP1" s="290">
        <v>45170</v>
      </c>
      <c r="CQ1" s="290">
        <v>45200</v>
      </c>
      <c r="CR1" s="290">
        <v>45231</v>
      </c>
      <c r="CS1" s="290">
        <v>45261</v>
      </c>
      <c r="CT1" s="290">
        <v>45292</v>
      </c>
      <c r="CU1" s="290">
        <v>45323</v>
      </c>
      <c r="CV1" s="290">
        <v>45352</v>
      </c>
      <c r="CW1" s="290">
        <v>45383</v>
      </c>
      <c r="CX1" s="290">
        <v>45413</v>
      </c>
      <c r="CY1" s="290">
        <v>45444</v>
      </c>
      <c r="CZ1" s="290">
        <v>45474</v>
      </c>
      <c r="DA1" s="290">
        <v>45505</v>
      </c>
      <c r="DB1" s="290">
        <v>45536</v>
      </c>
      <c r="DC1" s="290">
        <v>45566</v>
      </c>
      <c r="DD1" s="290">
        <v>45597</v>
      </c>
      <c r="DE1" s="290">
        <v>45627</v>
      </c>
      <c r="DF1" s="290">
        <v>45658</v>
      </c>
      <c r="DG1" s="290">
        <v>45689</v>
      </c>
      <c r="DH1" s="290">
        <v>45717</v>
      </c>
      <c r="DI1" s="290">
        <v>45748</v>
      </c>
      <c r="DJ1" s="290">
        <v>45778</v>
      </c>
      <c r="DK1" s="290">
        <v>45809</v>
      </c>
      <c r="DL1" s="290">
        <v>45839</v>
      </c>
      <c r="DM1" s="290">
        <v>45870</v>
      </c>
      <c r="DN1" s="290">
        <v>45901</v>
      </c>
      <c r="DO1" s="290">
        <v>45931</v>
      </c>
      <c r="DP1" s="290">
        <v>45962</v>
      </c>
      <c r="DQ1" s="290">
        <v>45992</v>
      </c>
    </row>
    <row r="2" spans="1:121">
      <c r="A2" t="s">
        <v>492</v>
      </c>
      <c r="B2">
        <v>0</v>
      </c>
      <c r="C2">
        <v>0</v>
      </c>
      <c r="D2">
        <v>94.057149999999993</v>
      </c>
      <c r="E2">
        <v>602.77458560000002</v>
      </c>
      <c r="F2">
        <v>187.64877999999999</v>
      </c>
      <c r="G2">
        <v>1320.4754949999999</v>
      </c>
      <c r="H2">
        <v>0</v>
      </c>
      <c r="I2">
        <v>0</v>
      </c>
      <c r="J2">
        <v>0</v>
      </c>
      <c r="K2">
        <v>5.5240479999999996</v>
      </c>
      <c r="L2">
        <v>1932.6713844000001</v>
      </c>
      <c r="M2">
        <v>253.01845700000001</v>
      </c>
      <c r="N2">
        <v>0</v>
      </c>
      <c r="O2">
        <v>243.976438</v>
      </c>
      <c r="P2">
        <v>7002.3751475400004</v>
      </c>
      <c r="Q2">
        <v>21221.695867400002</v>
      </c>
      <c r="R2">
        <v>23328.77960708</v>
      </c>
      <c r="S2">
        <v>13332.4130554</v>
      </c>
      <c r="T2">
        <v>174.46263852999999</v>
      </c>
      <c r="U2">
        <v>0</v>
      </c>
      <c r="V2">
        <v>288.63729999999998</v>
      </c>
      <c r="W2">
        <v>152.67105789999999</v>
      </c>
      <c r="X2">
        <v>2468.6651170700002</v>
      </c>
      <c r="Y2">
        <v>1125.132836</v>
      </c>
      <c r="Z2">
        <v>115.40293907900001</v>
      </c>
      <c r="AA2">
        <v>687.25075500000003</v>
      </c>
      <c r="AB2">
        <v>21228.881555799999</v>
      </c>
      <c r="AC2">
        <v>25640.369983723998</v>
      </c>
      <c r="AD2">
        <v>37455.026580450001</v>
      </c>
      <c r="AE2">
        <v>23957.75851824</v>
      </c>
      <c r="AF2">
        <v>706.33089140000004</v>
      </c>
      <c r="AG2">
        <v>0</v>
      </c>
      <c r="AH2">
        <v>41.954873999999997</v>
      </c>
      <c r="AI2">
        <v>1561.2501722</v>
      </c>
      <c r="AJ2">
        <v>7496.0882210999998</v>
      </c>
      <c r="AK2">
        <v>2953.4838331999999</v>
      </c>
      <c r="AL2">
        <v>102.953934</v>
      </c>
      <c r="AM2">
        <v>434.6832647</v>
      </c>
      <c r="AN2">
        <v>12441.30077023</v>
      </c>
      <c r="AO2">
        <v>15850.539072956</v>
      </c>
      <c r="AP2">
        <v>17539.059257614001</v>
      </c>
      <c r="AQ2">
        <v>23708.051503359999</v>
      </c>
      <c r="AR2">
        <v>298.4200065</v>
      </c>
      <c r="AS2">
        <v>10.824066</v>
      </c>
      <c r="AT2">
        <v>0</v>
      </c>
      <c r="AU2">
        <v>1274.1012768999999</v>
      </c>
      <c r="AV2">
        <v>8521.8498767000001</v>
      </c>
      <c r="AW2">
        <v>2360.0321749700001</v>
      </c>
      <c r="AX2">
        <v>0</v>
      </c>
      <c r="AY2">
        <v>295.10769399999998</v>
      </c>
      <c r="AZ2">
        <v>10009.5715556</v>
      </c>
      <c r="BA2">
        <v>11523.63364188</v>
      </c>
      <c r="BB2">
        <v>11675.75385331</v>
      </c>
      <c r="BC2">
        <v>16564.566574870001</v>
      </c>
      <c r="BD2">
        <v>613.66476179999995</v>
      </c>
      <c r="BE2">
        <v>0</v>
      </c>
      <c r="BF2">
        <v>11.320953299999999</v>
      </c>
      <c r="BG2">
        <v>1464.7937047</v>
      </c>
      <c r="BH2">
        <v>4698.2334907000004</v>
      </c>
      <c r="BI2">
        <v>1843.3167215000001</v>
      </c>
      <c r="BJ2">
        <v>19.942794500000002</v>
      </c>
      <c r="BK2">
        <v>297.55842360000003</v>
      </c>
      <c r="BL2">
        <v>8455.9598069299991</v>
      </c>
      <c r="BM2">
        <v>12584.9879437</v>
      </c>
      <c r="BN2">
        <v>5984.0229262000003</v>
      </c>
      <c r="BO2">
        <v>14646.896522700001</v>
      </c>
      <c r="BP2">
        <v>447.25699572000002</v>
      </c>
      <c r="BQ2">
        <v>0</v>
      </c>
      <c r="BR2">
        <v>3.4289779999999999</v>
      </c>
      <c r="BS2">
        <v>735.59182399999997</v>
      </c>
      <c r="BT2">
        <v>3529.4275932</v>
      </c>
      <c r="BU2">
        <v>473.795298</v>
      </c>
      <c r="BV2">
        <v>0</v>
      </c>
      <c r="BW2">
        <v>133.2468738</v>
      </c>
      <c r="BX2">
        <v>7833.8269904999997</v>
      </c>
      <c r="BY2">
        <v>10078.384601</v>
      </c>
      <c r="BZ2">
        <v>2152.2454879100001</v>
      </c>
      <c r="CA2">
        <v>13106.785627699999</v>
      </c>
      <c r="CB2">
        <v>482.48474413500003</v>
      </c>
      <c r="CC2">
        <v>0</v>
      </c>
      <c r="CD2">
        <v>0</v>
      </c>
      <c r="CE2">
        <v>430.78338860000002</v>
      </c>
      <c r="CF2">
        <v>2476.485107</v>
      </c>
      <c r="CG2">
        <v>328.49226099999998</v>
      </c>
      <c r="CH2">
        <v>0</v>
      </c>
      <c r="CI2">
        <v>294.70495260000001</v>
      </c>
      <c r="CJ2">
        <v>8157.5769920000002</v>
      </c>
      <c r="CK2">
        <v>8621.0447560299999</v>
      </c>
      <c r="CL2">
        <v>3333.8687274200001</v>
      </c>
      <c r="CM2">
        <v>15336.314965699999</v>
      </c>
      <c r="CN2">
        <v>458.62677689999998</v>
      </c>
      <c r="CO2">
        <v>0</v>
      </c>
      <c r="CP2">
        <v>48.179389999999998</v>
      </c>
      <c r="CQ2">
        <v>2475.4968666</v>
      </c>
      <c r="CR2">
        <v>2156.0457959</v>
      </c>
      <c r="CS2">
        <v>1506.2672118</v>
      </c>
      <c r="CT2">
        <v>0</v>
      </c>
      <c r="CU2">
        <v>281.88205720000002</v>
      </c>
      <c r="CV2">
        <v>6309.2307043000001</v>
      </c>
      <c r="CW2">
        <v>10359.362622299999</v>
      </c>
      <c r="CX2">
        <v>4521.7519615000001</v>
      </c>
      <c r="CY2">
        <v>14973.50329773</v>
      </c>
      <c r="CZ2">
        <v>549.94671749999998</v>
      </c>
      <c r="DA2">
        <v>0</v>
      </c>
      <c r="DB2">
        <v>6.048546</v>
      </c>
      <c r="DC2">
        <v>1921.6629118000001</v>
      </c>
      <c r="DD2">
        <v>4218.3123351000004</v>
      </c>
      <c r="DE2">
        <v>910.60078799999997</v>
      </c>
      <c r="DF2">
        <v>44.215248000000003</v>
      </c>
      <c r="DG2">
        <v>283.93158310000001</v>
      </c>
      <c r="DH2">
        <v>3159.5968690999998</v>
      </c>
      <c r="DI2">
        <v>5653.3238014999997</v>
      </c>
      <c r="DJ2">
        <v>5793.1288298999998</v>
      </c>
      <c r="DK2">
        <v>20034.955114109998</v>
      </c>
      <c r="DL2">
        <v>931.97431240000003</v>
      </c>
      <c r="DM2">
        <v>175.717749</v>
      </c>
      <c r="DN2">
        <v>174.65462819999999</v>
      </c>
      <c r="DO2">
        <v>1473.3363056799999</v>
      </c>
      <c r="DP2">
        <v>6138.3805829000003</v>
      </c>
      <c r="DQ2">
        <v>1246.21861425</v>
      </c>
    </row>
    <row r="3" spans="1:121">
      <c r="A3" t="s">
        <v>535</v>
      </c>
      <c r="B3">
        <v>178.9416052</v>
      </c>
      <c r="C3">
        <v>1030.3683260600001</v>
      </c>
      <c r="D3">
        <v>11238.8084273</v>
      </c>
      <c r="E3">
        <v>7381.2784315999997</v>
      </c>
      <c r="F3">
        <v>2573.6584628000001</v>
      </c>
      <c r="G3">
        <v>132.68352659999999</v>
      </c>
      <c r="H3">
        <v>0</v>
      </c>
      <c r="I3">
        <v>0</v>
      </c>
      <c r="J3">
        <v>0</v>
      </c>
      <c r="K3">
        <v>0</v>
      </c>
      <c r="L3">
        <v>1722.7156703000001</v>
      </c>
      <c r="M3">
        <v>932.93429060000005</v>
      </c>
      <c r="N3">
        <v>0</v>
      </c>
      <c r="O3">
        <v>7311.3700864000002</v>
      </c>
      <c r="P3">
        <v>11630.64350156</v>
      </c>
      <c r="Q3">
        <v>5276.3564605900001</v>
      </c>
      <c r="R3">
        <v>3212.7581383800002</v>
      </c>
      <c r="S3">
        <v>82.720391000000006</v>
      </c>
      <c r="T3">
        <v>0.60038376000000004</v>
      </c>
      <c r="U3">
        <v>0</v>
      </c>
      <c r="V3">
        <v>0</v>
      </c>
      <c r="W3">
        <v>0</v>
      </c>
      <c r="X3">
        <v>1583.9366895000001</v>
      </c>
      <c r="Y3">
        <v>608.66259543000001</v>
      </c>
      <c r="Z3">
        <v>6073.3813886899998</v>
      </c>
      <c r="AA3">
        <v>6649.3736796000003</v>
      </c>
      <c r="AB3">
        <v>8794.0125129000007</v>
      </c>
      <c r="AC3">
        <v>2925.21292696</v>
      </c>
      <c r="AD3">
        <v>3438.5833112800001</v>
      </c>
      <c r="AE3">
        <v>199.09426569999999</v>
      </c>
      <c r="AF3">
        <v>0</v>
      </c>
      <c r="AG3">
        <v>0</v>
      </c>
      <c r="AH3">
        <v>50.140189999999997</v>
      </c>
      <c r="AI3">
        <v>0</v>
      </c>
      <c r="AJ3">
        <v>2293.8019509000001</v>
      </c>
      <c r="AK3">
        <v>4013.9396743399998</v>
      </c>
      <c r="AL3">
        <v>20.0423054</v>
      </c>
      <c r="AM3">
        <v>10317.9596268</v>
      </c>
      <c r="AN3">
        <v>12712.504362760001</v>
      </c>
      <c r="AO3">
        <v>2845.3067028</v>
      </c>
      <c r="AP3">
        <v>3099.9442027999999</v>
      </c>
      <c r="AQ3">
        <v>349.02534070000002</v>
      </c>
      <c r="AR3">
        <v>0</v>
      </c>
      <c r="AS3">
        <v>0</v>
      </c>
      <c r="AT3">
        <v>0</v>
      </c>
      <c r="AU3">
        <v>0</v>
      </c>
      <c r="AV3">
        <v>2277.4097233000002</v>
      </c>
      <c r="AW3">
        <v>848.19106383999997</v>
      </c>
      <c r="AX3">
        <v>0</v>
      </c>
      <c r="AY3">
        <v>368.33257209999999</v>
      </c>
      <c r="AZ3">
        <v>370.54528529999999</v>
      </c>
      <c r="BA3">
        <v>3512.96225435</v>
      </c>
      <c r="BB3">
        <v>744.65753691999998</v>
      </c>
      <c r="BC3">
        <v>189.15256817</v>
      </c>
      <c r="BD3">
        <v>0</v>
      </c>
      <c r="BE3">
        <v>0</v>
      </c>
      <c r="BF3">
        <v>0</v>
      </c>
      <c r="BG3">
        <v>0</v>
      </c>
      <c r="BH3">
        <v>3340.9261203000001</v>
      </c>
      <c r="BI3">
        <v>1370.4469100399999</v>
      </c>
      <c r="BJ3">
        <v>58.395690999999999</v>
      </c>
      <c r="BK3">
        <v>733.8693796</v>
      </c>
      <c r="BL3">
        <v>476.87118770000001</v>
      </c>
      <c r="BM3">
        <v>1981.57992483</v>
      </c>
      <c r="BN3">
        <v>2159.0292729500002</v>
      </c>
      <c r="BO3">
        <v>402.48712860000001</v>
      </c>
      <c r="BP3">
        <v>0</v>
      </c>
      <c r="BQ3">
        <v>5.4060819999999996</v>
      </c>
      <c r="BR3">
        <v>0</v>
      </c>
      <c r="BS3">
        <v>0</v>
      </c>
      <c r="BT3">
        <v>6134.9150504999998</v>
      </c>
      <c r="BU3">
        <v>3083.0793324400001</v>
      </c>
      <c r="BV3">
        <v>106.1042831</v>
      </c>
      <c r="BW3">
        <v>706.43093090000002</v>
      </c>
      <c r="BX3">
        <v>704.31577330000005</v>
      </c>
      <c r="BY3">
        <v>2092.7281251499999</v>
      </c>
      <c r="BZ3">
        <v>3742.6450626800001</v>
      </c>
      <c r="CA3">
        <v>550.04997709999998</v>
      </c>
      <c r="CB3">
        <v>0</v>
      </c>
      <c r="CC3">
        <v>40.767829999999996</v>
      </c>
      <c r="CD3">
        <v>0</v>
      </c>
      <c r="CE3">
        <v>0</v>
      </c>
      <c r="CF3">
        <v>7261.0638015000004</v>
      </c>
      <c r="CG3">
        <v>3919.47020643</v>
      </c>
      <c r="CH3">
        <v>136.93589829999999</v>
      </c>
      <c r="CI3">
        <v>671.02145365000001</v>
      </c>
      <c r="CJ3">
        <v>733.78216959999997</v>
      </c>
      <c r="CK3">
        <v>4979.4242323799999</v>
      </c>
      <c r="CL3">
        <v>3090.5302224000002</v>
      </c>
      <c r="CM3">
        <v>603.4133736</v>
      </c>
      <c r="CN3">
        <v>0</v>
      </c>
      <c r="CO3">
        <v>0</v>
      </c>
      <c r="CP3">
        <v>0</v>
      </c>
      <c r="CQ3">
        <v>0</v>
      </c>
      <c r="CR3">
        <v>7275.55518545</v>
      </c>
      <c r="CS3">
        <v>3433.73285493</v>
      </c>
      <c r="CT3">
        <v>109.5938123</v>
      </c>
      <c r="CU3">
        <v>624.04912119999995</v>
      </c>
      <c r="CV3">
        <v>378.36441689999998</v>
      </c>
      <c r="CW3">
        <v>2440.5992818999998</v>
      </c>
      <c r="CX3">
        <v>3305.6300619499998</v>
      </c>
      <c r="CY3">
        <v>1048.2586163000001</v>
      </c>
      <c r="CZ3">
        <v>0</v>
      </c>
      <c r="DA3">
        <v>0</v>
      </c>
      <c r="DB3">
        <v>19.928535</v>
      </c>
      <c r="DC3">
        <v>0</v>
      </c>
      <c r="DD3">
        <v>5485.1007233399996</v>
      </c>
      <c r="DE3">
        <v>2749.3685019999998</v>
      </c>
      <c r="DF3">
        <v>83.415031999999997</v>
      </c>
      <c r="DG3">
        <v>761.46208860000002</v>
      </c>
      <c r="DH3">
        <v>564.6363351</v>
      </c>
      <c r="DI3">
        <v>2572.6615778999999</v>
      </c>
      <c r="DJ3">
        <v>3325.5521426999999</v>
      </c>
      <c r="DK3">
        <v>842.21773329999996</v>
      </c>
      <c r="DL3">
        <v>0</v>
      </c>
      <c r="DM3">
        <v>0</v>
      </c>
      <c r="DN3">
        <v>0</v>
      </c>
      <c r="DO3">
        <v>0</v>
      </c>
      <c r="DP3">
        <v>5753.0378523500003</v>
      </c>
      <c r="DQ3">
        <v>3187.3940723000001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10</vt:i4>
      </vt:variant>
    </vt:vector>
  </HeadingPairs>
  <TitlesOfParts>
    <vt:vector size="14" baseType="lpstr">
      <vt:lpstr>Delta</vt:lpstr>
      <vt:lpstr>Avoided Cost Case</vt:lpstr>
      <vt:lpstr>Base Case</vt:lpstr>
      <vt:lpstr>GRID Reserves (MWh)</vt:lpstr>
      <vt:lpstr>DataCheck.Base</vt:lpstr>
      <vt:lpstr>DataCheck.Delta</vt:lpstr>
      <vt:lpstr>DataCheck.NPC</vt:lpstr>
      <vt:lpstr>Move_Data</vt:lpstr>
      <vt:lpstr>'Avoided Cost Case'!Print_Area</vt:lpstr>
      <vt:lpstr>'Base Case'!Print_Area</vt:lpstr>
      <vt:lpstr>Delta!Print_Area</vt:lpstr>
      <vt:lpstr>'Avoided Cost Case'!Print_Titles</vt:lpstr>
      <vt:lpstr>'Base Case'!Print_Titles</vt:lpstr>
      <vt:lpstr>Delta!Print_Titles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Laren Hale</dc:creator>
  <cp:lastModifiedBy>mpaschal</cp:lastModifiedBy>
  <dcterms:created xsi:type="dcterms:W3CDTF">2015-07-13T17:56:11Z</dcterms:created>
  <dcterms:modified xsi:type="dcterms:W3CDTF">2015-08-10T23:00:11Z</dcterms:modified>
</cp:coreProperties>
</file>