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03501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D75" i="1" l="1"/>
  <c r="E75" i="1"/>
  <c r="C75" i="1"/>
  <c r="E74" i="1"/>
  <c r="E73" i="1"/>
  <c r="D74" i="1"/>
  <c r="D73" i="1"/>
  <c r="C74" i="1"/>
  <c r="C73" i="1"/>
  <c r="M66" i="1"/>
  <c r="L66" i="1"/>
  <c r="L69" i="1" s="1"/>
  <c r="M68" i="1"/>
  <c r="M59" i="1"/>
  <c r="L57" i="1"/>
  <c r="M57" i="1" s="1"/>
  <c r="L56" i="1"/>
  <c r="M56" i="1" s="1"/>
  <c r="K70" i="1"/>
  <c r="K69" i="1"/>
  <c r="K68" i="1"/>
  <c r="G66" i="1"/>
  <c r="F51" i="1"/>
  <c r="K60" i="1"/>
  <c r="K61" i="1" s="1"/>
  <c r="K59" i="1"/>
  <c r="G57" i="1"/>
  <c r="G56" i="1"/>
  <c r="G28" i="1"/>
  <c r="L70" i="1" l="1"/>
  <c r="M69" i="1"/>
  <c r="M70" i="1" s="1"/>
  <c r="L68" i="1"/>
  <c r="L59" i="1"/>
  <c r="L60" i="1"/>
  <c r="E35" i="1"/>
  <c r="D35" i="1"/>
  <c r="C35" i="1"/>
  <c r="E30" i="1"/>
  <c r="M60" i="1" l="1"/>
  <c r="M61" i="1" s="1"/>
  <c r="L61" i="1"/>
  <c r="E39" i="1"/>
  <c r="C30" i="1" l="1"/>
  <c r="C39" i="1" s="1"/>
  <c r="D30" i="1"/>
  <c r="D39" i="1" s="1"/>
  <c r="K22" i="1" l="1"/>
  <c r="K21" i="1"/>
  <c r="M19" i="1"/>
  <c r="G19" i="1"/>
  <c r="M18" i="1"/>
  <c r="G18" i="1"/>
  <c r="M17" i="1"/>
  <c r="G17" i="1"/>
  <c r="M16" i="1"/>
  <c r="G16" i="1"/>
  <c r="L15" i="1"/>
  <c r="M15" i="1" s="1"/>
  <c r="G15" i="1"/>
  <c r="L14" i="1"/>
  <c r="M14" i="1" s="1"/>
  <c r="G14" i="1"/>
  <c r="L13" i="1"/>
  <c r="G13" i="1"/>
  <c r="M12" i="1"/>
  <c r="G12" i="1"/>
  <c r="M11" i="1"/>
  <c r="G11" i="1"/>
  <c r="M10" i="1"/>
  <c r="G10" i="1"/>
  <c r="M9" i="1"/>
  <c r="G9" i="1"/>
  <c r="M8" i="1"/>
  <c r="G8" i="1"/>
  <c r="M7" i="1"/>
  <c r="G7" i="1"/>
  <c r="M6" i="1"/>
  <c r="G6" i="1"/>
  <c r="M5" i="1"/>
  <c r="G5" i="1"/>
  <c r="M4" i="1"/>
  <c r="G4" i="1"/>
  <c r="K25" i="1" l="1"/>
  <c r="K27" i="1"/>
  <c r="L21" i="1"/>
  <c r="L22" i="1"/>
  <c r="M22" i="1" s="1"/>
  <c r="M13" i="1"/>
  <c r="M21" i="1" s="1"/>
  <c r="K26" i="1" l="1"/>
</calcChain>
</file>

<file path=xl/sharedStrings.xml><?xml version="1.0" encoding="utf-8"?>
<sst xmlns="http://schemas.openxmlformats.org/spreadsheetml/2006/main" count="119" uniqueCount="60">
  <si>
    <t>Day</t>
  </si>
  <si>
    <t>hour</t>
  </si>
  <si>
    <t>Interval</t>
  </si>
  <si>
    <t>BAA</t>
  </si>
  <si>
    <t>Price</t>
  </si>
  <si>
    <t>Segment (MW)</t>
  </si>
  <si>
    <t>Resource</t>
  </si>
  <si>
    <t>Unit mimimum (MW)</t>
  </si>
  <si>
    <t>Unit maximum (MW)</t>
  </si>
  <si>
    <t>Base Schedule (MW)</t>
  </si>
  <si>
    <t>EIM Dispatch (MW)</t>
  </si>
  <si>
    <t>Difference (MW)</t>
  </si>
  <si>
    <t>ISO</t>
  </si>
  <si>
    <t>California Resource</t>
  </si>
  <si>
    <t>PACW</t>
  </si>
  <si>
    <t>Yale</t>
  </si>
  <si>
    <t>Swift</t>
  </si>
  <si>
    <t>PACE</t>
  </si>
  <si>
    <t>Lake Side 2</t>
  </si>
  <si>
    <t>Current Creek</t>
  </si>
  <si>
    <t>Lake Side 1</t>
  </si>
  <si>
    <t>Chehalis</t>
  </si>
  <si>
    <t>Jim Bridger</t>
  </si>
  <si>
    <t>Dave Johnston</t>
  </si>
  <si>
    <t>Goodnoe Hills</t>
  </si>
  <si>
    <t>Leaning Juniper</t>
  </si>
  <si>
    <t>Total MW</t>
  </si>
  <si>
    <t>Total Cost</t>
  </si>
  <si>
    <t>PACW FMM</t>
  </si>
  <si>
    <t>PACE FMM</t>
  </si>
  <si>
    <t>CAISO FMM</t>
  </si>
  <si>
    <t>Transfer Volume</t>
  </si>
  <si>
    <t>PACW RTD</t>
  </si>
  <si>
    <t>PACE RTD</t>
  </si>
  <si>
    <t>CAISO RTD</t>
  </si>
  <si>
    <t>PACW rtd</t>
  </si>
  <si>
    <t>PACE rtd</t>
  </si>
  <si>
    <t>CAISO rtd</t>
  </si>
  <si>
    <t>Revenue</t>
  </si>
  <si>
    <t>Total Revenue</t>
  </si>
  <si>
    <t>Actual Transfer Volume</t>
  </si>
  <si>
    <t>PACE FMM Revenue =(($23.30 + $23.30)/2) * 19/12 = $36.89</t>
  </si>
  <si>
    <t>CAISO FMM Revenue =(($23.30 + $24.80)/2)*-200/12 = -$400.84</t>
  </si>
  <si>
    <t>PACW FMM Revenue =(($23.30 + $24.80)/2)*200/12 = $400.83</t>
  </si>
  <si>
    <t>PACE rtd Revenue =(($23.30 + $23.30)/2) * 0/12 = $0</t>
  </si>
  <si>
    <t>PACW rtd Revenue =(($23.30 + $24.80)/2)*68/12 =$136.28</t>
  </si>
  <si>
    <t>PACE RTD Revenue = $36.89 + $0 = $36.89</t>
  </si>
  <si>
    <t>PACW RTD Revenue = $400.83 + 136.28 = $537.12</t>
  </si>
  <si>
    <t>CAISO RTD Revenue = -$400.83 + -136.28 = -$537.12</t>
  </si>
  <si>
    <t>Five-Minute Total Cost</t>
  </si>
  <si>
    <t>Transfer</t>
  </si>
  <si>
    <t>Transfer MW</t>
  </si>
  <si>
    <t>Transfer Cost</t>
  </si>
  <si>
    <t>Five-Minute Transfer Cost</t>
  </si>
  <si>
    <t>EIM Transfer Dispatch (MW)</t>
  </si>
  <si>
    <t>Transfer (MW)</t>
  </si>
  <si>
    <t>Cost</t>
  </si>
  <si>
    <t>Total</t>
  </si>
  <si>
    <t>EIM Benefit</t>
  </si>
  <si>
    <t>CAISO rtd Revenue =(($23.30 + $24.80)/2)*-68/12 =-$136.28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</si>
</sst>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&quot;$&quot;#,##0.0_);\(&quot;$&quot;#,##0.0\)"/>
    <numFmt numFmtId="165" formatCode="_(* #,##0_);_(* \(#,##0\);_(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2" applyFont="1" applyFill="1" applyBorder="1" applyAlignment="1">
      <alignment horizontal="center" wrapText="1"/>
    </xf>
    <xf numFmtId="15" fontId="4" fillId="0" borderId="1" xfId="2" applyNumberFormat="1" applyFont="1" applyBorder="1"/>
    <xf numFmtId="0" fontId="4" fillId="0" borderId="1" xfId="2" applyFont="1" applyBorder="1"/>
    <xf numFmtId="164" fontId="6" fillId="0" borderId="1" xfId="3" applyNumberFormat="1" applyFont="1" applyBorder="1"/>
    <xf numFmtId="37" fontId="4" fillId="0" borderId="1" xfId="1" applyNumberFormat="1" applyFont="1" applyBorder="1"/>
    <xf numFmtId="15" fontId="4" fillId="0" borderId="0" xfId="2" applyNumberFormat="1" applyFont="1"/>
    <xf numFmtId="0" fontId="4" fillId="0" borderId="0" xfId="2" applyFont="1"/>
    <xf numFmtId="43" fontId="6" fillId="0" borderId="0" xfId="3" applyFont="1"/>
    <xf numFmtId="0" fontId="3" fillId="0" borderId="0" xfId="2" applyFont="1"/>
    <xf numFmtId="165" fontId="4" fillId="0" borderId="0" xfId="1" applyNumberFormat="1" applyFont="1"/>
    <xf numFmtId="5" fontId="6" fillId="0" borderId="0" xfId="3" applyNumberFormat="1" applyFont="1"/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3" fillId="2" borderId="2" xfId="2" applyFont="1" applyFill="1" applyBorder="1" applyAlignment="1">
      <alignment horizontal="center" wrapText="1"/>
    </xf>
    <xf numFmtId="7" fontId="6" fillId="0" borderId="0" xfId="3" applyNumberFormat="1" applyFont="1"/>
    <xf numFmtId="0" fontId="3" fillId="0" borderId="0" xfId="2" applyFont="1" applyAlignment="1">
      <alignment horizontal="right"/>
    </xf>
    <xf numFmtId="37" fontId="4" fillId="0" borderId="1" xfId="1" applyNumberFormat="1" applyFont="1" applyFill="1" applyBorder="1"/>
    <xf numFmtId="166" fontId="0" fillId="0" borderId="1" xfId="0" applyNumberFormat="1" applyBorder="1"/>
    <xf numFmtId="7" fontId="0" fillId="0" borderId="1" xfId="0" applyNumberFormat="1" applyBorder="1"/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/>
    </xf>
  </cellXfs>
  <cellStyles count="4">
    <cellStyle name="Comma" xfId="1" builtinId="3"/>
    <cellStyle name="Comma 39" xfId="3"/>
    <cellStyle name="Normal" xfId="0" builtinId="0"/>
    <cellStyle name="Normal 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24</xdr:row>
      <xdr:rowOff>97156</xdr:rowOff>
    </xdr:from>
    <xdr:to>
      <xdr:col>4</xdr:col>
      <xdr:colOff>600075</xdr:colOff>
      <xdr:row>24</xdr:row>
      <xdr:rowOff>142875</xdr:rowOff>
    </xdr:to>
    <xdr:sp macro="" textlink="">
      <xdr:nvSpPr>
        <xdr:cNvPr id="10" name="Right Arrow 9"/>
        <xdr:cNvSpPr/>
      </xdr:nvSpPr>
      <xdr:spPr>
        <a:xfrm>
          <a:off x="2419350" y="4878706"/>
          <a:ext cx="26003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5"/>
  <sheetViews>
    <sheetView showGridLines="0" tabSelected="1" view="pageLayout" topLeftCell="H1" zoomScaleNormal="100" workbookViewId="0">
      <selection activeCell="Q5" sqref="Q5"/>
    </sheetView>
  </sheetViews>
  <sheetFormatPr defaultRowHeight="15" x14ac:dyDescent="0.25"/>
  <cols>
    <col min="1" max="1" width="15.5703125" customWidth="1"/>
    <col min="2" max="2" width="12.85546875" customWidth="1"/>
    <col min="3" max="3" width="10.7109375" bestFit="1" customWidth="1"/>
    <col min="4" max="4" width="10.7109375" customWidth="1"/>
    <col min="5" max="5" width="11.5703125" bestFit="1" customWidth="1"/>
    <col min="7" max="7" width="11" bestFit="1" customWidth="1"/>
    <col min="8" max="8" width="17.42578125" customWidth="1"/>
    <col min="9" max="13" width="14.140625" customWidth="1"/>
    <col min="14" max="14" width="11.28515625" customWidth="1"/>
  </cols>
  <sheetData>
    <row r="3" spans="2:13" ht="47.2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2:13" ht="15.75" x14ac:dyDescent="0.25">
      <c r="B4" s="2">
        <v>42186</v>
      </c>
      <c r="C4" s="3">
        <v>16</v>
      </c>
      <c r="D4" s="3">
        <v>6</v>
      </c>
      <c r="E4" s="3" t="s">
        <v>12</v>
      </c>
      <c r="F4" s="4">
        <v>80</v>
      </c>
      <c r="G4" s="3">
        <f>J4</f>
        <v>200</v>
      </c>
      <c r="H4" s="3" t="s">
        <v>13</v>
      </c>
      <c r="I4" s="5">
        <v>100</v>
      </c>
      <c r="J4" s="5">
        <v>200</v>
      </c>
      <c r="K4" s="5">
        <v>200</v>
      </c>
      <c r="L4" s="5">
        <v>100</v>
      </c>
      <c r="M4" s="5">
        <f>L4-K4</f>
        <v>-100</v>
      </c>
    </row>
    <row r="5" spans="2:13" ht="15.75" x14ac:dyDescent="0.25">
      <c r="B5" s="2">
        <v>42186</v>
      </c>
      <c r="C5" s="3">
        <v>16</v>
      </c>
      <c r="D5" s="3">
        <v>6</v>
      </c>
      <c r="E5" s="3" t="s">
        <v>12</v>
      </c>
      <c r="F5" s="4">
        <v>70</v>
      </c>
      <c r="G5" s="3">
        <f t="shared" ref="G5:G19" si="0">J5</f>
        <v>200</v>
      </c>
      <c r="H5" s="3" t="s">
        <v>13</v>
      </c>
      <c r="I5" s="5">
        <v>100</v>
      </c>
      <c r="J5" s="5">
        <v>200</v>
      </c>
      <c r="K5" s="5">
        <v>200</v>
      </c>
      <c r="L5" s="5">
        <v>100</v>
      </c>
      <c r="M5" s="5">
        <f t="shared" ref="M5:M19" si="1">L5-K5</f>
        <v>-100</v>
      </c>
    </row>
    <row r="6" spans="2:13" ht="15.75" x14ac:dyDescent="0.25">
      <c r="B6" s="2">
        <v>42186</v>
      </c>
      <c r="C6" s="3">
        <v>16</v>
      </c>
      <c r="D6" s="3">
        <v>6</v>
      </c>
      <c r="E6" s="3" t="s">
        <v>12</v>
      </c>
      <c r="F6" s="4">
        <v>60</v>
      </c>
      <c r="G6" s="3">
        <f t="shared" si="0"/>
        <v>300</v>
      </c>
      <c r="H6" s="3" t="s">
        <v>13</v>
      </c>
      <c r="I6" s="5">
        <v>100</v>
      </c>
      <c r="J6" s="5">
        <v>300</v>
      </c>
      <c r="K6" s="5">
        <v>150</v>
      </c>
      <c r="L6" s="5">
        <v>100</v>
      </c>
      <c r="M6" s="5">
        <f t="shared" si="1"/>
        <v>-50</v>
      </c>
    </row>
    <row r="7" spans="2:13" ht="15.75" x14ac:dyDescent="0.25">
      <c r="B7" s="2">
        <v>42186</v>
      </c>
      <c r="C7" s="3">
        <v>16</v>
      </c>
      <c r="D7" s="3">
        <v>6</v>
      </c>
      <c r="E7" s="3" t="s">
        <v>14</v>
      </c>
      <c r="F7" s="4">
        <v>45</v>
      </c>
      <c r="G7" s="3">
        <f t="shared" si="0"/>
        <v>150</v>
      </c>
      <c r="H7" s="3" t="s">
        <v>15</v>
      </c>
      <c r="I7" s="5">
        <v>80</v>
      </c>
      <c r="J7" s="5">
        <v>150</v>
      </c>
      <c r="K7" s="5">
        <v>99</v>
      </c>
      <c r="L7" s="5">
        <v>80</v>
      </c>
      <c r="M7" s="5">
        <f t="shared" si="1"/>
        <v>-19</v>
      </c>
    </row>
    <row r="8" spans="2:13" ht="15.75" x14ac:dyDescent="0.25">
      <c r="B8" s="2">
        <v>42186</v>
      </c>
      <c r="C8" s="3">
        <v>16</v>
      </c>
      <c r="D8" s="3">
        <v>6</v>
      </c>
      <c r="E8" s="3" t="s">
        <v>14</v>
      </c>
      <c r="F8" s="4">
        <v>45</v>
      </c>
      <c r="G8" s="3">
        <f t="shared" si="0"/>
        <v>150</v>
      </c>
      <c r="H8" s="3" t="s">
        <v>16</v>
      </c>
      <c r="I8" s="5">
        <v>80</v>
      </c>
      <c r="J8" s="5">
        <v>150</v>
      </c>
      <c r="K8" s="5">
        <v>80</v>
      </c>
      <c r="L8" s="5">
        <v>80</v>
      </c>
      <c r="M8" s="5">
        <f t="shared" si="1"/>
        <v>0</v>
      </c>
    </row>
    <row r="9" spans="2:13" ht="15.75" x14ac:dyDescent="0.25">
      <c r="B9" s="2">
        <v>42186</v>
      </c>
      <c r="C9" s="3">
        <v>16</v>
      </c>
      <c r="D9" s="3">
        <v>6</v>
      </c>
      <c r="E9" s="3" t="s">
        <v>17</v>
      </c>
      <c r="F9" s="4">
        <v>25</v>
      </c>
      <c r="G9" s="3">
        <f t="shared" si="0"/>
        <v>600</v>
      </c>
      <c r="H9" s="3" t="s">
        <v>18</v>
      </c>
      <c r="I9" s="5">
        <v>300</v>
      </c>
      <c r="J9" s="5">
        <v>600</v>
      </c>
      <c r="K9" s="5">
        <v>450</v>
      </c>
      <c r="L9" s="5">
        <v>300</v>
      </c>
      <c r="M9" s="5">
        <f t="shared" si="1"/>
        <v>-150</v>
      </c>
    </row>
    <row r="10" spans="2:13" ht="15.75" x14ac:dyDescent="0.25">
      <c r="B10" s="2">
        <v>42186</v>
      </c>
      <c r="C10" s="3">
        <v>16</v>
      </c>
      <c r="D10" s="3">
        <v>6</v>
      </c>
      <c r="E10" s="3" t="s">
        <v>12</v>
      </c>
      <c r="F10" s="4">
        <v>24.75</v>
      </c>
      <c r="G10" s="3">
        <f t="shared" si="0"/>
        <v>600</v>
      </c>
      <c r="H10" s="3" t="s">
        <v>13</v>
      </c>
      <c r="I10" s="5">
        <v>550</v>
      </c>
      <c r="J10" s="5">
        <v>600</v>
      </c>
      <c r="K10" s="5">
        <v>600</v>
      </c>
      <c r="L10" s="5">
        <v>550</v>
      </c>
      <c r="M10" s="5">
        <f t="shared" si="1"/>
        <v>-50</v>
      </c>
    </row>
    <row r="11" spans="2:13" ht="15.75" x14ac:dyDescent="0.25">
      <c r="B11" s="2">
        <v>42186</v>
      </c>
      <c r="C11" s="3">
        <v>16</v>
      </c>
      <c r="D11" s="3">
        <v>6</v>
      </c>
      <c r="E11" s="3" t="s">
        <v>17</v>
      </c>
      <c r="F11" s="4">
        <v>24</v>
      </c>
      <c r="G11" s="3">
        <f t="shared" si="0"/>
        <v>500</v>
      </c>
      <c r="H11" s="3" t="s">
        <v>19</v>
      </c>
      <c r="I11" s="5">
        <v>250</v>
      </c>
      <c r="J11" s="5">
        <v>500</v>
      </c>
      <c r="K11" s="5">
        <v>300</v>
      </c>
      <c r="L11" s="5">
        <v>250</v>
      </c>
      <c r="M11" s="5">
        <f t="shared" si="1"/>
        <v>-50</v>
      </c>
    </row>
    <row r="12" spans="2:13" ht="15.75" x14ac:dyDescent="0.25">
      <c r="B12" s="2">
        <v>42186</v>
      </c>
      <c r="C12" s="3">
        <v>16</v>
      </c>
      <c r="D12" s="3">
        <v>6</v>
      </c>
      <c r="E12" s="3" t="s">
        <v>17</v>
      </c>
      <c r="F12" s="4">
        <v>23.290000899999999</v>
      </c>
      <c r="G12" s="3">
        <f t="shared" si="0"/>
        <v>550</v>
      </c>
      <c r="H12" s="3" t="s">
        <v>20</v>
      </c>
      <c r="I12" s="5">
        <v>320</v>
      </c>
      <c r="J12" s="5">
        <v>550</v>
      </c>
      <c r="K12" s="5">
        <v>300</v>
      </c>
      <c r="L12" s="5">
        <v>334</v>
      </c>
      <c r="M12" s="5">
        <f t="shared" si="1"/>
        <v>34</v>
      </c>
    </row>
    <row r="13" spans="2:13" ht="15.75" x14ac:dyDescent="0.25">
      <c r="B13" s="2">
        <v>42186</v>
      </c>
      <c r="C13" s="3">
        <v>16</v>
      </c>
      <c r="D13" s="3">
        <v>6</v>
      </c>
      <c r="E13" s="3" t="s">
        <v>14</v>
      </c>
      <c r="F13" s="4">
        <v>22.399999600000001</v>
      </c>
      <c r="G13" s="3">
        <f t="shared" si="0"/>
        <v>500</v>
      </c>
      <c r="H13" s="3" t="s">
        <v>21</v>
      </c>
      <c r="I13" s="5">
        <v>250</v>
      </c>
      <c r="J13" s="5">
        <v>500</v>
      </c>
      <c r="K13" s="5">
        <v>357</v>
      </c>
      <c r="L13" s="5">
        <f>J13</f>
        <v>500</v>
      </c>
      <c r="M13" s="5">
        <f t="shared" si="1"/>
        <v>143</v>
      </c>
    </row>
    <row r="14" spans="2:13" ht="15.75" x14ac:dyDescent="0.25">
      <c r="B14" s="2">
        <v>42186</v>
      </c>
      <c r="C14" s="3">
        <v>16</v>
      </c>
      <c r="D14" s="3">
        <v>6</v>
      </c>
      <c r="E14" s="3" t="s">
        <v>14</v>
      </c>
      <c r="F14" s="4">
        <v>15</v>
      </c>
      <c r="G14" s="3">
        <f t="shared" si="0"/>
        <v>1400</v>
      </c>
      <c r="H14" s="3" t="s">
        <v>22</v>
      </c>
      <c r="I14" s="5">
        <v>300</v>
      </c>
      <c r="J14" s="5">
        <v>1400</v>
      </c>
      <c r="K14" s="5">
        <v>1200</v>
      </c>
      <c r="L14" s="5">
        <f>J14</f>
        <v>1400</v>
      </c>
      <c r="M14" s="5">
        <f t="shared" si="1"/>
        <v>200</v>
      </c>
    </row>
    <row r="15" spans="2:13" ht="15.75" x14ac:dyDescent="0.25">
      <c r="B15" s="2">
        <v>42186</v>
      </c>
      <c r="C15" s="3">
        <v>16</v>
      </c>
      <c r="D15" s="3">
        <v>6</v>
      </c>
      <c r="E15" s="3" t="s">
        <v>17</v>
      </c>
      <c r="F15" s="4">
        <v>14</v>
      </c>
      <c r="G15" s="3">
        <f t="shared" si="0"/>
        <v>300</v>
      </c>
      <c r="H15" s="3" t="s">
        <v>23</v>
      </c>
      <c r="I15" s="5">
        <v>100</v>
      </c>
      <c r="J15" s="5">
        <v>300</v>
      </c>
      <c r="K15" s="5">
        <v>200</v>
      </c>
      <c r="L15" s="5">
        <f>J15</f>
        <v>300</v>
      </c>
      <c r="M15" s="5">
        <f t="shared" si="1"/>
        <v>100</v>
      </c>
    </row>
    <row r="16" spans="2:13" ht="15.75" x14ac:dyDescent="0.25">
      <c r="B16" s="2">
        <v>42186</v>
      </c>
      <c r="C16" s="3">
        <v>16</v>
      </c>
      <c r="D16" s="3">
        <v>6</v>
      </c>
      <c r="E16" s="3" t="s">
        <v>14</v>
      </c>
      <c r="F16" s="4">
        <v>-10</v>
      </c>
      <c r="G16" s="3">
        <f t="shared" si="0"/>
        <v>99</v>
      </c>
      <c r="H16" s="3" t="s">
        <v>24</v>
      </c>
      <c r="I16" s="5">
        <v>5</v>
      </c>
      <c r="J16" s="5">
        <v>99</v>
      </c>
      <c r="K16" s="5">
        <v>69.099999999999994</v>
      </c>
      <c r="L16" s="5">
        <v>75</v>
      </c>
      <c r="M16" s="5">
        <f t="shared" si="1"/>
        <v>5.9000000000000057</v>
      </c>
    </row>
    <row r="17" spans="2:13" ht="15.75" x14ac:dyDescent="0.25">
      <c r="B17" s="2">
        <v>42186</v>
      </c>
      <c r="C17" s="3">
        <v>16</v>
      </c>
      <c r="D17" s="3">
        <v>6</v>
      </c>
      <c r="E17" s="3" t="s">
        <v>14</v>
      </c>
      <c r="F17" s="4">
        <v>-10</v>
      </c>
      <c r="G17" s="3">
        <f t="shared" si="0"/>
        <v>99</v>
      </c>
      <c r="H17" s="3" t="s">
        <v>25</v>
      </c>
      <c r="I17" s="5">
        <v>5</v>
      </c>
      <c r="J17" s="5">
        <v>99</v>
      </c>
      <c r="K17" s="5">
        <v>77.7</v>
      </c>
      <c r="L17" s="5">
        <v>82</v>
      </c>
      <c r="M17" s="5">
        <f t="shared" si="1"/>
        <v>4.2999999999999972</v>
      </c>
    </row>
    <row r="18" spans="2:13" ht="15.75" x14ac:dyDescent="0.25">
      <c r="B18" s="2">
        <v>42186</v>
      </c>
      <c r="C18" s="3">
        <v>16</v>
      </c>
      <c r="D18" s="3">
        <v>6</v>
      </c>
      <c r="E18" s="3" t="s">
        <v>12</v>
      </c>
      <c r="F18" s="4">
        <v>-15</v>
      </c>
      <c r="G18" s="3">
        <f t="shared" si="0"/>
        <v>500</v>
      </c>
      <c r="H18" s="3" t="s">
        <v>13</v>
      </c>
      <c r="I18" s="5">
        <v>5</v>
      </c>
      <c r="J18" s="5">
        <v>500</v>
      </c>
      <c r="K18" s="5">
        <v>123</v>
      </c>
      <c r="L18" s="5">
        <v>124</v>
      </c>
      <c r="M18" s="5">
        <f t="shared" si="1"/>
        <v>1</v>
      </c>
    </row>
    <row r="19" spans="2:13" ht="15.75" x14ac:dyDescent="0.25">
      <c r="B19" s="2">
        <v>42186</v>
      </c>
      <c r="C19" s="3">
        <v>16</v>
      </c>
      <c r="D19" s="3">
        <v>6</v>
      </c>
      <c r="E19" s="3" t="s">
        <v>12</v>
      </c>
      <c r="F19" s="4">
        <v>-15</v>
      </c>
      <c r="G19" s="3">
        <f t="shared" si="0"/>
        <v>500</v>
      </c>
      <c r="H19" s="3" t="s">
        <v>13</v>
      </c>
      <c r="I19" s="5">
        <v>5</v>
      </c>
      <c r="J19" s="5">
        <v>500</v>
      </c>
      <c r="K19" s="5">
        <v>357</v>
      </c>
      <c r="L19" s="5">
        <v>388</v>
      </c>
      <c r="M19" s="5">
        <f t="shared" si="1"/>
        <v>31</v>
      </c>
    </row>
    <row r="20" spans="2:13" ht="15.75" x14ac:dyDescent="0.25">
      <c r="B20" s="6"/>
      <c r="C20" s="7"/>
      <c r="D20" s="7"/>
      <c r="E20" s="7"/>
      <c r="F20" s="8"/>
      <c r="G20" s="8"/>
      <c r="H20" s="7"/>
      <c r="I20" s="7"/>
      <c r="J20" s="7"/>
      <c r="K20" s="7"/>
      <c r="L20" s="7"/>
      <c r="M20" s="7"/>
    </row>
    <row r="21" spans="2:13" ht="15.75" x14ac:dyDescent="0.25">
      <c r="G21" s="7"/>
      <c r="H21" s="7"/>
      <c r="I21" s="7"/>
      <c r="J21" s="9" t="s">
        <v>26</v>
      </c>
      <c r="K21" s="10">
        <f>SUM(K4:K19)</f>
        <v>4762.8</v>
      </c>
      <c r="L21" s="10">
        <f>SUM(L4:L19)</f>
        <v>4763</v>
      </c>
      <c r="M21" s="10">
        <f>SUM(M4:M19)</f>
        <v>0.20000000000000284</v>
      </c>
    </row>
    <row r="22" spans="2:13" ht="15.75" x14ac:dyDescent="0.25">
      <c r="G22" s="7"/>
      <c r="H22" s="7"/>
      <c r="I22" s="7"/>
      <c r="J22" s="9" t="s">
        <v>27</v>
      </c>
      <c r="K22" s="11">
        <f>SUMPRODUCT(F4:F19,K4:K19)</f>
        <v>107470.80012720001</v>
      </c>
      <c r="L22" s="11">
        <f>SUMPRODUCT(F4:F19,L4:L19)</f>
        <v>90241.360100599995</v>
      </c>
      <c r="M22" s="11">
        <f>L22-K22</f>
        <v>-17229.440026600016</v>
      </c>
    </row>
    <row r="23" spans="2:13" ht="21" customHeight="1" x14ac:dyDescent="0.25"/>
    <row r="25" spans="2:13" ht="15.75" x14ac:dyDescent="0.25">
      <c r="B25" s="7"/>
      <c r="C25" s="7"/>
      <c r="D25" s="7"/>
      <c r="E25" s="7"/>
      <c r="F25" s="7"/>
      <c r="J25" t="s">
        <v>12</v>
      </c>
      <c r="K25">
        <f>SUMIF(E4:E19,J25,M4:M19)</f>
        <v>-268</v>
      </c>
    </row>
    <row r="26" spans="2:13" ht="15.75" x14ac:dyDescent="0.25">
      <c r="B26" s="7"/>
      <c r="C26" s="7"/>
      <c r="D26" s="7"/>
      <c r="E26" s="7"/>
      <c r="F26" s="7"/>
      <c r="J26" t="s">
        <v>14</v>
      </c>
      <c r="K26">
        <f t="shared" ref="K26" si="2">SUMIF(E5:E20,J26,M5:M20)</f>
        <v>334.2</v>
      </c>
    </row>
    <row r="27" spans="2:13" x14ac:dyDescent="0.25">
      <c r="C27" s="13" t="s">
        <v>29</v>
      </c>
      <c r="D27" s="13" t="s">
        <v>28</v>
      </c>
      <c r="E27" s="13" t="s">
        <v>30</v>
      </c>
      <c r="J27" t="s">
        <v>17</v>
      </c>
      <c r="K27">
        <f ca="1">SUMIF(E6:E25,J27,M6:M21)</f>
        <v>-66</v>
      </c>
    </row>
    <row r="28" spans="2:13" ht="21.75" customHeight="1" x14ac:dyDescent="0.25">
      <c r="B28" s="15" t="s">
        <v>4</v>
      </c>
      <c r="C28" s="16">
        <v>23.3</v>
      </c>
      <c r="D28" s="16">
        <v>23.3</v>
      </c>
      <c r="E28" s="16">
        <v>24.8</v>
      </c>
      <c r="G28">
        <f>(D28+E28)/2</f>
        <v>24.05</v>
      </c>
    </row>
    <row r="29" spans="2:13" x14ac:dyDescent="0.25">
      <c r="B29" s="15" t="s">
        <v>31</v>
      </c>
      <c r="C29" s="12">
        <v>19</v>
      </c>
      <c r="D29" s="12">
        <v>200</v>
      </c>
      <c r="E29" s="12">
        <v>-200</v>
      </c>
    </row>
    <row r="30" spans="2:13" x14ac:dyDescent="0.25">
      <c r="B30" s="15" t="s">
        <v>38</v>
      </c>
      <c r="C30" s="16">
        <f>((C28+D28)/2)*C29/12</f>
        <v>36.891666666666666</v>
      </c>
      <c r="D30" s="16">
        <f>((D28+E28)/2)*D29/12</f>
        <v>400.83333333333331</v>
      </c>
      <c r="E30" s="16">
        <f>(E28+D28)/2*E29/12</f>
        <v>-400.83333333333331</v>
      </c>
    </row>
    <row r="31" spans="2:13" x14ac:dyDescent="0.25">
      <c r="B31" s="15"/>
      <c r="C31" s="14"/>
      <c r="D31" s="14"/>
      <c r="E31" s="14"/>
    </row>
    <row r="32" spans="2:13" ht="9" customHeight="1" x14ac:dyDescent="0.25">
      <c r="B32" s="15"/>
      <c r="C32" s="13" t="s">
        <v>36</v>
      </c>
      <c r="D32" s="13" t="s">
        <v>35</v>
      </c>
      <c r="E32" s="13" t="s">
        <v>37</v>
      </c>
    </row>
    <row r="33" spans="2:5" ht="24" customHeight="1" x14ac:dyDescent="0.25">
      <c r="B33" s="15" t="s">
        <v>4</v>
      </c>
      <c r="C33" s="16">
        <v>23.3</v>
      </c>
      <c r="D33" s="16">
        <v>23.3</v>
      </c>
      <c r="E33" s="16">
        <v>24.8</v>
      </c>
    </row>
    <row r="34" spans="2:5" x14ac:dyDescent="0.25">
      <c r="B34" s="15" t="s">
        <v>31</v>
      </c>
      <c r="C34" s="12">
        <v>0</v>
      </c>
      <c r="D34" s="12">
        <v>68</v>
      </c>
      <c r="E34" s="12">
        <v>-68</v>
      </c>
    </row>
    <row r="35" spans="2:5" x14ac:dyDescent="0.25">
      <c r="B35" s="15" t="s">
        <v>38</v>
      </c>
      <c r="C35" s="16">
        <f>((C33+D33)/2)*C34/12</f>
        <v>0</v>
      </c>
      <c r="D35" s="16">
        <f>((D33+E33)/2)*D34/12</f>
        <v>136.28333333333333</v>
      </c>
      <c r="E35" s="16">
        <f>(E33+D33)/2*E34/12</f>
        <v>-136.28333333333333</v>
      </c>
    </row>
    <row r="36" spans="2:5" x14ac:dyDescent="0.25">
      <c r="B36" s="15"/>
      <c r="C36" s="12"/>
      <c r="D36" s="12"/>
      <c r="E36" s="12"/>
    </row>
    <row r="37" spans="2:5" x14ac:dyDescent="0.25">
      <c r="B37" s="15"/>
      <c r="C37" s="13" t="s">
        <v>33</v>
      </c>
      <c r="D37" s="13" t="s">
        <v>32</v>
      </c>
      <c r="E37" s="13" t="s">
        <v>34</v>
      </c>
    </row>
    <row r="38" spans="2:5" x14ac:dyDescent="0.25">
      <c r="B38" s="15" t="s">
        <v>40</v>
      </c>
      <c r="C38" s="12">
        <v>19</v>
      </c>
      <c r="D38" s="12">
        <v>268</v>
      </c>
      <c r="E38" s="12">
        <v>-268</v>
      </c>
    </row>
    <row r="39" spans="2:5" x14ac:dyDescent="0.25">
      <c r="B39" s="15" t="s">
        <v>39</v>
      </c>
      <c r="C39" s="16">
        <f>C35+C30</f>
        <v>36.891666666666666</v>
      </c>
      <c r="D39" s="16">
        <f t="shared" ref="D39:E39" si="3">D35+D30</f>
        <v>537.11666666666667</v>
      </c>
      <c r="E39" s="16">
        <f t="shared" si="3"/>
        <v>-537.11666666666667</v>
      </c>
    </row>
    <row r="41" spans="2:5" x14ac:dyDescent="0.25">
      <c r="B41" t="s">
        <v>41</v>
      </c>
    </row>
    <row r="42" spans="2:5" x14ac:dyDescent="0.25">
      <c r="B42" s="17" t="s">
        <v>43</v>
      </c>
    </row>
    <row r="43" spans="2:5" x14ac:dyDescent="0.25">
      <c r="B43" s="17" t="s">
        <v>42</v>
      </c>
    </row>
    <row r="45" spans="2:5" x14ac:dyDescent="0.25">
      <c r="B45" t="s">
        <v>44</v>
      </c>
    </row>
    <row r="46" spans="2:5" x14ac:dyDescent="0.25">
      <c r="B46" s="17" t="s">
        <v>45</v>
      </c>
    </row>
    <row r="47" spans="2:5" x14ac:dyDescent="0.25">
      <c r="B47" s="17" t="s">
        <v>59</v>
      </c>
    </row>
    <row r="49" spans="2:14" x14ac:dyDescent="0.25">
      <c r="B49" t="s">
        <v>46</v>
      </c>
    </row>
    <row r="50" spans="2:14" x14ac:dyDescent="0.25">
      <c r="B50" s="17" t="s">
        <v>47</v>
      </c>
    </row>
    <row r="51" spans="2:14" x14ac:dyDescent="0.25">
      <c r="B51" s="17" t="s">
        <v>48</v>
      </c>
      <c r="F51">
        <f>268-19</f>
        <v>249</v>
      </c>
    </row>
    <row r="55" spans="2:14" ht="63" x14ac:dyDescent="0.2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  <c r="G55" s="1" t="s">
        <v>5</v>
      </c>
      <c r="H55" s="1" t="s">
        <v>6</v>
      </c>
      <c r="I55" s="1" t="s">
        <v>7</v>
      </c>
      <c r="J55" s="1" t="s">
        <v>8</v>
      </c>
      <c r="K55" s="1" t="s">
        <v>9</v>
      </c>
      <c r="L55" s="1" t="s">
        <v>54</v>
      </c>
      <c r="M55" s="1" t="s">
        <v>55</v>
      </c>
      <c r="N55" s="18" t="s">
        <v>50</v>
      </c>
    </row>
    <row r="56" spans="2:14" ht="15.75" x14ac:dyDescent="0.25">
      <c r="B56" s="2">
        <v>42186</v>
      </c>
      <c r="C56" s="3">
        <v>16</v>
      </c>
      <c r="D56" s="3">
        <v>6</v>
      </c>
      <c r="E56" s="3" t="s">
        <v>14</v>
      </c>
      <c r="F56" s="4">
        <v>22.399999600000001</v>
      </c>
      <c r="G56" s="3">
        <f t="shared" ref="G56:G57" si="4">J56</f>
        <v>500</v>
      </c>
      <c r="H56" s="3" t="s">
        <v>21</v>
      </c>
      <c r="I56" s="5">
        <v>250</v>
      </c>
      <c r="J56" s="5">
        <v>500</v>
      </c>
      <c r="K56" s="5">
        <v>357</v>
      </c>
      <c r="L56" s="5">
        <f>K56+N56</f>
        <v>500</v>
      </c>
      <c r="M56" s="5">
        <f>L56-K56</f>
        <v>143</v>
      </c>
      <c r="N56" s="21">
        <v>143</v>
      </c>
    </row>
    <row r="57" spans="2:14" ht="15.75" x14ac:dyDescent="0.25">
      <c r="B57" s="2">
        <v>42186</v>
      </c>
      <c r="C57" s="3">
        <v>16</v>
      </c>
      <c r="D57" s="3">
        <v>6</v>
      </c>
      <c r="E57" s="3" t="s">
        <v>14</v>
      </c>
      <c r="F57" s="4">
        <v>15</v>
      </c>
      <c r="G57" s="3">
        <f t="shared" si="4"/>
        <v>1400</v>
      </c>
      <c r="H57" s="3" t="s">
        <v>22</v>
      </c>
      <c r="I57" s="5">
        <v>300</v>
      </c>
      <c r="J57" s="5">
        <v>1400</v>
      </c>
      <c r="K57" s="5">
        <v>1200</v>
      </c>
      <c r="L57" s="5">
        <f>K57+N57</f>
        <v>1306</v>
      </c>
      <c r="M57" s="5">
        <f>L57-K57</f>
        <v>106</v>
      </c>
      <c r="N57" s="21">
        <v>106</v>
      </c>
    </row>
    <row r="59" spans="2:14" ht="15.75" x14ac:dyDescent="0.25">
      <c r="J59" s="20" t="s">
        <v>51</v>
      </c>
      <c r="K59" s="10">
        <f>SUM(K56:K57)</f>
        <v>1557</v>
      </c>
      <c r="L59" s="10">
        <f>SUM(L56:L57)</f>
        <v>1806</v>
      </c>
      <c r="M59" s="10">
        <f>SUM(M56:M57)</f>
        <v>249</v>
      </c>
    </row>
    <row r="60" spans="2:14" ht="15.75" x14ac:dyDescent="0.25">
      <c r="J60" s="20" t="s">
        <v>52</v>
      </c>
      <c r="K60" s="19">
        <f>SUMPRODUCT(F56:F57,K56:K57)</f>
        <v>25996.7998572</v>
      </c>
      <c r="L60" s="19">
        <f>SUMPRODUCT(F56:F57,L56:L57)</f>
        <v>30789.999800000001</v>
      </c>
      <c r="M60" s="19">
        <f>L60-K60</f>
        <v>4793.1999428000017</v>
      </c>
    </row>
    <row r="61" spans="2:14" ht="15.75" x14ac:dyDescent="0.25">
      <c r="J61" s="20" t="s">
        <v>53</v>
      </c>
      <c r="K61" s="19">
        <f>K60/12</f>
        <v>2166.3999881</v>
      </c>
      <c r="L61" s="19">
        <f t="shared" ref="L61:M61" si="5">L60/12</f>
        <v>2565.8333166666666</v>
      </c>
      <c r="M61" s="19">
        <f t="shared" si="5"/>
        <v>399.43332856666683</v>
      </c>
    </row>
    <row r="62" spans="2:14" ht="15.75" x14ac:dyDescent="0.25">
      <c r="J62" s="9"/>
      <c r="K62" s="11"/>
      <c r="L62" s="11"/>
      <c r="M62" s="11"/>
    </row>
    <row r="65" spans="2:14" ht="63" x14ac:dyDescent="0.25">
      <c r="B65" s="1" t="s">
        <v>0</v>
      </c>
      <c r="C65" s="1" t="s">
        <v>1</v>
      </c>
      <c r="D65" s="1" t="s">
        <v>2</v>
      </c>
      <c r="E65" s="1" t="s">
        <v>3</v>
      </c>
      <c r="F65" s="1" t="s">
        <v>4</v>
      </c>
      <c r="G65" s="1" t="s">
        <v>5</v>
      </c>
      <c r="H65" s="1" t="s">
        <v>6</v>
      </c>
      <c r="I65" s="1" t="s">
        <v>7</v>
      </c>
      <c r="J65" s="1" t="s">
        <v>8</v>
      </c>
      <c r="K65" s="1" t="s">
        <v>9</v>
      </c>
      <c r="L65" s="1" t="s">
        <v>54</v>
      </c>
      <c r="M65" s="1" t="s">
        <v>55</v>
      </c>
      <c r="N65" s="1" t="s">
        <v>50</v>
      </c>
    </row>
    <row r="66" spans="2:14" ht="15.75" x14ac:dyDescent="0.25">
      <c r="B66" s="2">
        <v>42186</v>
      </c>
      <c r="C66" s="3">
        <v>16</v>
      </c>
      <c r="D66" s="3">
        <v>6</v>
      </c>
      <c r="E66" s="3" t="s">
        <v>17</v>
      </c>
      <c r="F66" s="4">
        <v>23.290000899999999</v>
      </c>
      <c r="G66" s="3">
        <f t="shared" ref="G66" si="6">J66</f>
        <v>550</v>
      </c>
      <c r="H66" s="3" t="s">
        <v>20</v>
      </c>
      <c r="I66" s="5">
        <v>320</v>
      </c>
      <c r="J66" s="5">
        <v>550</v>
      </c>
      <c r="K66" s="5">
        <v>300</v>
      </c>
      <c r="L66" s="5">
        <f>K66+N66</f>
        <v>319</v>
      </c>
      <c r="M66" s="5">
        <f>L66-K66</f>
        <v>19</v>
      </c>
      <c r="N66" s="21">
        <v>19</v>
      </c>
    </row>
    <row r="68" spans="2:14" ht="15.75" x14ac:dyDescent="0.25">
      <c r="J68" s="20" t="s">
        <v>51</v>
      </c>
      <c r="K68" s="10">
        <f>SUM(K65:K66)</f>
        <v>300</v>
      </c>
      <c r="L68" s="10">
        <f>SUM(L65:L66)</f>
        <v>319</v>
      </c>
      <c r="M68" s="10">
        <f>SUM(M66)</f>
        <v>19</v>
      </c>
    </row>
    <row r="69" spans="2:14" ht="15.75" x14ac:dyDescent="0.25">
      <c r="J69" s="20" t="s">
        <v>52</v>
      </c>
      <c r="K69" s="19">
        <f>SUMPRODUCT(F65:F66,K65:K66)</f>
        <v>6987.0002699999995</v>
      </c>
      <c r="L69" s="19">
        <f>SUMPRODUCT(F65:F66,L65:L66)</f>
        <v>7429.5102870999999</v>
      </c>
      <c r="M69" s="19">
        <f>L69-K69</f>
        <v>442.51001710000037</v>
      </c>
    </row>
    <row r="70" spans="2:14" ht="15.75" x14ac:dyDescent="0.25">
      <c r="J70" s="20" t="s">
        <v>49</v>
      </c>
      <c r="K70" s="19">
        <f>K69/12</f>
        <v>582.2500225</v>
      </c>
      <c r="L70" s="19">
        <f t="shared" ref="L70" si="7">L69/12</f>
        <v>619.12585725833333</v>
      </c>
      <c r="M70" s="19">
        <f t="shared" ref="M70" si="8">M69/12</f>
        <v>36.875834758333362</v>
      </c>
    </row>
    <row r="72" spans="2:14" ht="38.25" customHeight="1" x14ac:dyDescent="0.25">
      <c r="B72" s="24"/>
      <c r="C72" s="25" t="s">
        <v>38</v>
      </c>
      <c r="D72" s="25" t="s">
        <v>56</v>
      </c>
      <c r="E72" s="26" t="s">
        <v>58</v>
      </c>
    </row>
    <row r="73" spans="2:14" x14ac:dyDescent="0.25">
      <c r="B73" s="27" t="s">
        <v>14</v>
      </c>
      <c r="C73" s="22">
        <f>D39</f>
        <v>537.11666666666667</v>
      </c>
      <c r="D73" s="23">
        <f>M61</f>
        <v>399.43332856666683</v>
      </c>
      <c r="E73" s="22">
        <f>C73-D73</f>
        <v>137.68333809999984</v>
      </c>
    </row>
    <row r="74" spans="2:14" x14ac:dyDescent="0.25">
      <c r="B74" s="27" t="s">
        <v>17</v>
      </c>
      <c r="C74" s="22">
        <f>C39</f>
        <v>36.891666666666666</v>
      </c>
      <c r="D74" s="23">
        <f>M70</f>
        <v>36.875834758333362</v>
      </c>
      <c r="E74" s="22">
        <f>C74-D74</f>
        <v>1.5831908333304057E-2</v>
      </c>
    </row>
    <row r="75" spans="2:14" x14ac:dyDescent="0.25">
      <c r="B75" s="27" t="s">
        <v>57</v>
      </c>
      <c r="C75" s="22">
        <f>C73+C74</f>
        <v>574.00833333333333</v>
      </c>
      <c r="D75" s="22">
        <f t="shared" ref="D75:E75" si="9">D73+D74</f>
        <v>436.30916332500021</v>
      </c>
      <c r="E75" s="22">
        <f t="shared" si="9"/>
        <v>137.69917000833314</v>
      </c>
    </row>
  </sheetData>
  <pageMargins left="0.7" right="0.7" top="0.75" bottom="0.75" header="0.3" footer="0.3"/>
  <pageSetup orientation="portrait" r:id="rId1"/>
  <headerFooter>
    <oddHeader>&amp;C&amp;"Arial,Bold"&amp;12Calculation for Illustrative Purposes Only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Kelcey</dc:creator>
  <cp:lastModifiedBy>laurieharris</cp:lastModifiedBy>
  <dcterms:created xsi:type="dcterms:W3CDTF">2016-04-20T21:11:58Z</dcterms:created>
  <dcterms:modified xsi:type="dcterms:W3CDTF">2016-12-14T18:14:25Z</dcterms:modified>
</cp:coreProperties>
</file>