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8195" windowHeight="12330" tabRatio="683"/>
  </bookViews>
  <sheets>
    <sheet name="2013 Completed Projects" sheetId="1" r:id="rId1"/>
    <sheet name="2014 Completed Projects" sheetId="4" r:id="rId2"/>
    <sheet name="2015 Completed Projects" sheetId="5" r:id="rId3"/>
    <sheet name="2016 Completed Projects" sheetId="6" r:id="rId4"/>
  </sheets>
  <definedNames>
    <definedName name="_xlnm._FilterDatabase" localSheetId="0" hidden="1">'2013 Completed Projects'!$A$1:$O$1</definedName>
    <definedName name="_xlnm._FilterDatabase" localSheetId="1" hidden="1">'2014 Completed Projects'!$A$1:$O$74</definedName>
    <definedName name="_xlnm.Print_Titles" localSheetId="0">'2013 Completed Projects'!$1:$1</definedName>
    <definedName name="_xlnm.Print_Titles" localSheetId="1">'2014 Completed Projects'!$1:$1</definedName>
    <definedName name="_xlnm.Print_Titles" localSheetId="2">'2015 Completed Projects'!$1:$1</definedName>
  </definedNames>
  <calcPr calcId="152511"/>
</workbook>
</file>

<file path=xl/calcChain.xml><?xml version="1.0" encoding="utf-8"?>
<calcChain xmlns="http://schemas.openxmlformats.org/spreadsheetml/2006/main">
  <c r="R295" i="5" l="1"/>
  <c r="R240" i="4" l="1"/>
  <c r="R233" i="4"/>
  <c r="R232" i="4"/>
  <c r="R227" i="4"/>
  <c r="R51" i="4"/>
  <c r="R237" i="1"/>
  <c r="R294" i="5"/>
  <c r="R293" i="5"/>
  <c r="R289" i="5"/>
  <c r="R285" i="5"/>
  <c r="R282" i="5"/>
  <c r="R265" i="5"/>
  <c r="R259" i="5"/>
  <c r="R252" i="5"/>
  <c r="R239" i="5"/>
  <c r="R234" i="5"/>
  <c r="R233" i="5"/>
  <c r="R232" i="5"/>
  <c r="R231" i="5"/>
  <c r="R229" i="5"/>
  <c r="R222" i="5"/>
  <c r="R219" i="5"/>
  <c r="R217" i="5"/>
  <c r="R214" i="5"/>
  <c r="R169" i="5"/>
  <c r="R141" i="5"/>
  <c r="R120" i="5"/>
  <c r="R116" i="5"/>
  <c r="R113" i="5"/>
  <c r="R88" i="5"/>
  <c r="R69" i="5"/>
  <c r="R49" i="5"/>
  <c r="R41" i="5"/>
  <c r="R11" i="6"/>
  <c r="Q7" i="6"/>
  <c r="R10" i="6"/>
  <c r="R9" i="6"/>
  <c r="R8" i="6"/>
  <c r="R7" i="6"/>
  <c r="R6" i="6"/>
  <c r="R5" i="6"/>
  <c r="R4" i="6"/>
  <c r="R3" i="6"/>
  <c r="R2" i="6"/>
  <c r="N10" i="6"/>
  <c r="N9" i="6"/>
  <c r="N8" i="6"/>
  <c r="N7" i="6"/>
  <c r="N6" i="6"/>
  <c r="N5" i="6"/>
  <c r="N4" i="6"/>
  <c r="N3" i="6"/>
  <c r="N2" i="6"/>
  <c r="I10" i="6" l="1"/>
  <c r="I9" i="6"/>
  <c r="I8" i="6"/>
  <c r="I7" i="6"/>
  <c r="I6" i="6"/>
  <c r="I5" i="6"/>
  <c r="I4" i="6"/>
  <c r="I3" i="6"/>
  <c r="I2" i="6"/>
  <c r="I294" i="5"/>
  <c r="N294" i="5" s="1"/>
  <c r="I293" i="5"/>
  <c r="N293" i="5" s="1"/>
  <c r="I292" i="5"/>
  <c r="N292" i="5" s="1"/>
  <c r="Q292" i="5" s="1"/>
  <c r="R292" i="5" s="1"/>
  <c r="I291" i="5"/>
  <c r="N291" i="5" s="1"/>
  <c r="Q291" i="5" s="1"/>
  <c r="R291" i="5" s="1"/>
  <c r="I290" i="5"/>
  <c r="N290" i="5" s="1"/>
  <c r="Q290" i="5" s="1"/>
  <c r="R290" i="5" s="1"/>
  <c r="I289" i="5"/>
  <c r="N289" i="5" s="1"/>
  <c r="I288" i="5"/>
  <c r="N288" i="5" s="1"/>
  <c r="Q288" i="5" s="1"/>
  <c r="R288" i="5" s="1"/>
  <c r="I287" i="5"/>
  <c r="N287" i="5" s="1"/>
  <c r="Q287" i="5" s="1"/>
  <c r="R287" i="5" s="1"/>
  <c r="I286" i="5"/>
  <c r="N286" i="5" s="1"/>
  <c r="Q286" i="5" s="1"/>
  <c r="R286" i="5" s="1"/>
  <c r="I285" i="5"/>
  <c r="N285" i="5" s="1"/>
  <c r="I284" i="5"/>
  <c r="N284" i="5" s="1"/>
  <c r="I283" i="5"/>
  <c r="N283" i="5" s="1"/>
  <c r="Q283" i="5" s="1"/>
  <c r="R283" i="5" s="1"/>
  <c r="I282" i="5"/>
  <c r="N282" i="5" s="1"/>
  <c r="I281" i="5"/>
  <c r="N281" i="5" s="1"/>
  <c r="Q281" i="5" s="1"/>
  <c r="R281" i="5" s="1"/>
  <c r="I280" i="5"/>
  <c r="N280" i="5" s="1"/>
  <c r="Q280" i="5" s="1"/>
  <c r="R280" i="5" s="1"/>
  <c r="I279" i="5"/>
  <c r="N279" i="5" s="1"/>
  <c r="I278" i="5"/>
  <c r="N278" i="5" s="1"/>
  <c r="I277" i="5"/>
  <c r="N277" i="5" s="1"/>
  <c r="Q277" i="5" s="1"/>
  <c r="R277" i="5" s="1"/>
  <c r="I276" i="5"/>
  <c r="N276" i="5" s="1"/>
  <c r="Q276" i="5" s="1"/>
  <c r="R276" i="5" s="1"/>
  <c r="I275" i="5"/>
  <c r="N275" i="5" s="1"/>
  <c r="Q275" i="5" s="1"/>
  <c r="R275" i="5" s="1"/>
  <c r="I274" i="5"/>
  <c r="N274" i="5" s="1"/>
  <c r="Q274" i="5" s="1"/>
  <c r="R274" i="5" s="1"/>
  <c r="I273" i="5"/>
  <c r="N273" i="5" s="1"/>
  <c r="Q273" i="5" s="1"/>
  <c r="R273" i="5" s="1"/>
  <c r="I272" i="5"/>
  <c r="N272" i="5" s="1"/>
  <c r="Q272" i="5" s="1"/>
  <c r="R272" i="5" s="1"/>
  <c r="I271" i="5"/>
  <c r="N271" i="5" s="1"/>
  <c r="Q271" i="5" s="1"/>
  <c r="R271" i="5" s="1"/>
  <c r="I270" i="5"/>
  <c r="N270" i="5" s="1"/>
  <c r="I269" i="5"/>
  <c r="N269" i="5" s="1"/>
  <c r="Q269" i="5" s="1"/>
  <c r="R269" i="5" s="1"/>
  <c r="I268" i="5"/>
  <c r="N268" i="5" s="1"/>
  <c r="I267" i="5"/>
  <c r="N267" i="5" s="1"/>
  <c r="Q267" i="5" s="1"/>
  <c r="R267" i="5" s="1"/>
  <c r="I266" i="5"/>
  <c r="N266" i="5" s="1"/>
  <c r="I265" i="5"/>
  <c r="N265" i="5" s="1"/>
  <c r="I264" i="5"/>
  <c r="N264" i="5" s="1"/>
  <c r="Q264" i="5" s="1"/>
  <c r="R264" i="5" s="1"/>
  <c r="I263" i="5"/>
  <c r="N263" i="5" s="1"/>
  <c r="Q263" i="5" s="1"/>
  <c r="R263" i="5" s="1"/>
  <c r="I262" i="5"/>
  <c r="N262" i="5" s="1"/>
  <c r="Q262" i="5" s="1"/>
  <c r="R262" i="5" s="1"/>
  <c r="I261" i="5"/>
  <c r="N261" i="5" s="1"/>
  <c r="Q261" i="5" s="1"/>
  <c r="R261" i="5" s="1"/>
  <c r="I260" i="5"/>
  <c r="N260" i="5" s="1"/>
  <c r="Q260" i="5" s="1"/>
  <c r="R260" i="5" s="1"/>
  <c r="I259" i="5"/>
  <c r="N259" i="5" s="1"/>
  <c r="I258" i="5"/>
  <c r="N258" i="5" s="1"/>
  <c r="Q258" i="5" s="1"/>
  <c r="R258" i="5" s="1"/>
  <c r="I257" i="5"/>
  <c r="N257" i="5" s="1"/>
  <c r="Q257" i="5" s="1"/>
  <c r="R257" i="5" s="1"/>
  <c r="I256" i="5"/>
  <c r="N256" i="5" s="1"/>
  <c r="Q256" i="5" s="1"/>
  <c r="R256" i="5" s="1"/>
  <c r="I255" i="5"/>
  <c r="N255" i="5" s="1"/>
  <c r="Q255" i="5" s="1"/>
  <c r="R255" i="5" s="1"/>
  <c r="I254" i="5"/>
  <c r="N254" i="5" s="1"/>
  <c r="I253" i="5"/>
  <c r="N253" i="5" s="1"/>
  <c r="I252" i="5"/>
  <c r="N252" i="5" s="1"/>
  <c r="I251" i="5"/>
  <c r="N251" i="5" s="1"/>
  <c r="I250" i="5"/>
  <c r="N250" i="5" s="1"/>
  <c r="Q250" i="5" s="1"/>
  <c r="R250" i="5" s="1"/>
  <c r="I249" i="5"/>
  <c r="N249" i="5" s="1"/>
  <c r="Q249" i="5" s="1"/>
  <c r="R249" i="5" s="1"/>
  <c r="I248" i="5"/>
  <c r="N248" i="5" s="1"/>
  <c r="Q248" i="5" s="1"/>
  <c r="R248" i="5" s="1"/>
  <c r="I247" i="5"/>
  <c r="N247" i="5" s="1"/>
  <c r="Q247" i="5" s="1"/>
  <c r="R247" i="5" s="1"/>
  <c r="I246" i="5"/>
  <c r="N246" i="5" s="1"/>
  <c r="I245" i="5"/>
  <c r="N245" i="5" s="1"/>
  <c r="Q245" i="5" s="1"/>
  <c r="R245" i="5" s="1"/>
  <c r="I244" i="5"/>
  <c r="N244" i="5" s="1"/>
  <c r="Q244" i="5" s="1"/>
  <c r="R244" i="5" s="1"/>
  <c r="I243" i="5"/>
  <c r="N243" i="5" s="1"/>
  <c r="I242" i="5"/>
  <c r="N242" i="5" s="1"/>
  <c r="I241" i="5"/>
  <c r="N241" i="5" s="1"/>
  <c r="Q241" i="5" s="1"/>
  <c r="R241" i="5" s="1"/>
  <c r="I240" i="5"/>
  <c r="N240" i="5" s="1"/>
  <c r="Q240" i="5" s="1"/>
  <c r="R240" i="5" s="1"/>
  <c r="I239" i="5"/>
  <c r="N239" i="5" s="1"/>
  <c r="I238" i="5"/>
  <c r="N238" i="5" s="1"/>
  <c r="Q238" i="5" s="1"/>
  <c r="R238" i="5" s="1"/>
  <c r="I237" i="5"/>
  <c r="N237" i="5" s="1"/>
  <c r="Q237" i="5" s="1"/>
  <c r="R237" i="5" s="1"/>
  <c r="I236" i="5"/>
  <c r="N236" i="5" s="1"/>
  <c r="Q236" i="5" s="1"/>
  <c r="R236" i="5" s="1"/>
  <c r="I235" i="5"/>
  <c r="N235" i="5" s="1"/>
  <c r="Q235" i="5" s="1"/>
  <c r="R235" i="5" s="1"/>
  <c r="I234" i="5"/>
  <c r="N234" i="5" s="1"/>
  <c r="I233" i="5"/>
  <c r="N233" i="5" s="1"/>
  <c r="I232" i="5"/>
  <c r="N232" i="5" s="1"/>
  <c r="I231" i="5"/>
  <c r="N231" i="5" s="1"/>
  <c r="I230" i="5"/>
  <c r="N230" i="5" s="1"/>
  <c r="I229" i="5"/>
  <c r="N229" i="5" s="1"/>
  <c r="I228" i="5"/>
  <c r="N228" i="5" s="1"/>
  <c r="I227" i="5"/>
  <c r="N227" i="5" s="1"/>
  <c r="I226" i="5"/>
  <c r="N226" i="5" s="1"/>
  <c r="I225" i="5"/>
  <c r="N225" i="5" s="1"/>
  <c r="I224" i="5"/>
  <c r="N224" i="5" s="1"/>
  <c r="I223" i="5"/>
  <c r="N223" i="5" s="1"/>
  <c r="I222" i="5"/>
  <c r="N222" i="5" s="1"/>
  <c r="I221" i="5"/>
  <c r="N221" i="5" s="1"/>
  <c r="I220" i="5"/>
  <c r="N220" i="5" s="1"/>
  <c r="I219" i="5"/>
  <c r="N219" i="5" s="1"/>
  <c r="I218" i="5"/>
  <c r="N218" i="5" s="1"/>
  <c r="I217" i="5"/>
  <c r="N217" i="5" s="1"/>
  <c r="I216" i="5"/>
  <c r="N216" i="5" s="1"/>
  <c r="Q216" i="5" s="1"/>
  <c r="R216" i="5" s="1"/>
  <c r="I215" i="5"/>
  <c r="N215" i="5" s="1"/>
  <c r="Q215" i="5" s="1"/>
  <c r="R215" i="5" s="1"/>
  <c r="I214" i="5"/>
  <c r="N214" i="5" s="1"/>
  <c r="I213" i="5"/>
  <c r="N213" i="5" s="1"/>
  <c r="Q213" i="5" s="1"/>
  <c r="R213" i="5" s="1"/>
  <c r="I212" i="5"/>
  <c r="N212" i="5" s="1"/>
  <c r="Q212" i="5" s="1"/>
  <c r="R212" i="5" s="1"/>
  <c r="I211" i="5"/>
  <c r="N211" i="5" s="1"/>
  <c r="Q211" i="5" s="1"/>
  <c r="R211" i="5" s="1"/>
  <c r="I210" i="5"/>
  <c r="N210" i="5" s="1"/>
  <c r="Q210" i="5" s="1"/>
  <c r="R210" i="5" s="1"/>
  <c r="I209" i="5"/>
  <c r="N209" i="5" s="1"/>
  <c r="Q209" i="5" s="1"/>
  <c r="R209" i="5" s="1"/>
  <c r="I208" i="5"/>
  <c r="N208" i="5" s="1"/>
  <c r="Q208" i="5" s="1"/>
  <c r="R208" i="5" s="1"/>
  <c r="I207" i="5"/>
  <c r="N207" i="5" s="1"/>
  <c r="Q207" i="5" s="1"/>
  <c r="R207" i="5" s="1"/>
  <c r="I206" i="5"/>
  <c r="N206" i="5" s="1"/>
  <c r="Q206" i="5" s="1"/>
  <c r="R206" i="5" s="1"/>
  <c r="I205" i="5"/>
  <c r="N205" i="5" s="1"/>
  <c r="Q205" i="5" s="1"/>
  <c r="R205" i="5" s="1"/>
  <c r="I204" i="5"/>
  <c r="N204" i="5" s="1"/>
  <c r="I203" i="5"/>
  <c r="N203" i="5" s="1"/>
  <c r="Q203" i="5" s="1"/>
  <c r="R203" i="5" s="1"/>
  <c r="I202" i="5"/>
  <c r="N202" i="5" s="1"/>
  <c r="I201" i="5"/>
  <c r="N201" i="5" s="1"/>
  <c r="Q201" i="5" s="1"/>
  <c r="R201" i="5" s="1"/>
  <c r="I200" i="5"/>
  <c r="N200" i="5" s="1"/>
  <c r="Q200" i="5" s="1"/>
  <c r="R200" i="5" s="1"/>
  <c r="I199" i="5"/>
  <c r="N199" i="5" s="1"/>
  <c r="Q199" i="5" s="1"/>
  <c r="R199" i="5" s="1"/>
  <c r="I198" i="5"/>
  <c r="N198" i="5" s="1"/>
  <c r="Q198" i="5" s="1"/>
  <c r="R198" i="5" s="1"/>
  <c r="I197" i="5"/>
  <c r="N197" i="5" s="1"/>
  <c r="I196" i="5"/>
  <c r="N196" i="5" s="1"/>
  <c r="Q196" i="5" s="1"/>
  <c r="R196" i="5" s="1"/>
  <c r="I195" i="5"/>
  <c r="N195" i="5" s="1"/>
  <c r="I194" i="5"/>
  <c r="N194" i="5" s="1"/>
  <c r="I193" i="5"/>
  <c r="N193" i="5" s="1"/>
  <c r="Q193" i="5" s="1"/>
  <c r="R193" i="5" s="1"/>
  <c r="I192" i="5"/>
  <c r="N192" i="5" s="1"/>
  <c r="Q192" i="5" s="1"/>
  <c r="R192" i="5" s="1"/>
  <c r="I191" i="5"/>
  <c r="N191" i="5" s="1"/>
  <c r="Q191" i="5" s="1"/>
  <c r="R191" i="5" s="1"/>
  <c r="I190" i="5"/>
  <c r="N190" i="5" s="1"/>
  <c r="Q190" i="5" s="1"/>
  <c r="R190" i="5" s="1"/>
  <c r="I189" i="5"/>
  <c r="N189" i="5" s="1"/>
  <c r="I188" i="5"/>
  <c r="N188" i="5" s="1"/>
  <c r="Q188" i="5" s="1"/>
  <c r="R188" i="5" s="1"/>
  <c r="I187" i="5"/>
  <c r="N187" i="5" s="1"/>
  <c r="Q187" i="5" s="1"/>
  <c r="R187" i="5" s="1"/>
  <c r="I186" i="5"/>
  <c r="N186" i="5" s="1"/>
  <c r="Q186" i="5" s="1"/>
  <c r="R186" i="5" s="1"/>
  <c r="I185" i="5"/>
  <c r="N185" i="5" s="1"/>
  <c r="I184" i="5"/>
  <c r="N184" i="5" s="1"/>
  <c r="I183" i="5"/>
  <c r="N183" i="5" s="1"/>
  <c r="I182" i="5"/>
  <c r="N182" i="5" s="1"/>
  <c r="I181" i="5"/>
  <c r="N181" i="5" s="1"/>
  <c r="I180" i="5"/>
  <c r="N180" i="5" s="1"/>
  <c r="I179" i="5"/>
  <c r="N179" i="5" s="1"/>
  <c r="I178" i="5"/>
  <c r="N178" i="5" s="1"/>
  <c r="I177" i="5"/>
  <c r="N177" i="5" s="1"/>
  <c r="I176" i="5"/>
  <c r="N176" i="5" s="1"/>
  <c r="Q176" i="5" s="1"/>
  <c r="R176" i="5" s="1"/>
  <c r="I175" i="5"/>
  <c r="N175" i="5" s="1"/>
  <c r="Q175" i="5" s="1"/>
  <c r="R175" i="5" s="1"/>
  <c r="I174" i="5"/>
  <c r="N174" i="5" s="1"/>
  <c r="Q174" i="5" s="1"/>
  <c r="R174" i="5" s="1"/>
  <c r="I173" i="5"/>
  <c r="N173" i="5" s="1"/>
  <c r="Q173" i="5" s="1"/>
  <c r="R173" i="5" s="1"/>
  <c r="I172" i="5"/>
  <c r="N172" i="5" s="1"/>
  <c r="Q172" i="5" s="1"/>
  <c r="R172" i="5" s="1"/>
  <c r="I171" i="5"/>
  <c r="N171" i="5" s="1"/>
  <c r="Q171" i="5" s="1"/>
  <c r="R171" i="5" s="1"/>
  <c r="I170" i="5"/>
  <c r="N170" i="5" s="1"/>
  <c r="I169" i="5"/>
  <c r="N169" i="5" s="1"/>
  <c r="I168" i="5"/>
  <c r="N168" i="5" s="1"/>
  <c r="Q168" i="5" s="1"/>
  <c r="R168" i="5" s="1"/>
  <c r="I167" i="5"/>
  <c r="N167" i="5" s="1"/>
  <c r="Q167" i="5" s="1"/>
  <c r="R167" i="5" s="1"/>
  <c r="I166" i="5"/>
  <c r="N166" i="5" s="1"/>
  <c r="Q166" i="5" s="1"/>
  <c r="R166" i="5" s="1"/>
  <c r="I165" i="5"/>
  <c r="N165" i="5" s="1"/>
  <c r="Q165" i="5" s="1"/>
  <c r="R165" i="5" s="1"/>
  <c r="I164" i="5"/>
  <c r="N164" i="5" s="1"/>
  <c r="I163" i="5"/>
  <c r="N163" i="5" s="1"/>
  <c r="I162" i="5"/>
  <c r="N162" i="5" s="1"/>
  <c r="I161" i="5"/>
  <c r="N161" i="5" s="1"/>
  <c r="I160" i="5"/>
  <c r="N160" i="5" s="1"/>
  <c r="Q160" i="5" s="1"/>
  <c r="R160" i="5" s="1"/>
  <c r="I159" i="5"/>
  <c r="N159" i="5" s="1"/>
  <c r="I158" i="5"/>
  <c r="N158" i="5" s="1"/>
  <c r="I157" i="5"/>
  <c r="N157" i="5" s="1"/>
  <c r="I156" i="5"/>
  <c r="N156" i="5" s="1"/>
  <c r="I155" i="5"/>
  <c r="N155" i="5" s="1"/>
  <c r="Q155" i="5" s="1"/>
  <c r="R155" i="5" s="1"/>
  <c r="I154" i="5"/>
  <c r="N154" i="5" s="1"/>
  <c r="I153" i="5"/>
  <c r="N153" i="5" s="1"/>
  <c r="I152" i="5"/>
  <c r="N152" i="5" s="1"/>
  <c r="Q152" i="5" s="1"/>
  <c r="R152" i="5" s="1"/>
  <c r="I151" i="5"/>
  <c r="N151" i="5" s="1"/>
  <c r="I150" i="5"/>
  <c r="N150" i="5" s="1"/>
  <c r="I149" i="5"/>
  <c r="N149" i="5" s="1"/>
  <c r="I148" i="5"/>
  <c r="N148" i="5" s="1"/>
  <c r="Q148" i="5" s="1"/>
  <c r="R148" i="5" s="1"/>
  <c r="I147" i="5"/>
  <c r="N147" i="5" s="1"/>
  <c r="Q147" i="5" s="1"/>
  <c r="R147" i="5" s="1"/>
  <c r="I146" i="5"/>
  <c r="N146" i="5" s="1"/>
  <c r="Q146" i="5" s="1"/>
  <c r="R146" i="5" s="1"/>
  <c r="I145" i="5"/>
  <c r="N145" i="5" s="1"/>
  <c r="I144" i="5"/>
  <c r="N144" i="5" s="1"/>
  <c r="I143" i="5"/>
  <c r="N143" i="5" s="1"/>
  <c r="I142" i="5"/>
  <c r="N142" i="5" s="1"/>
  <c r="I141" i="5"/>
  <c r="N141" i="5" s="1"/>
  <c r="I140" i="5"/>
  <c r="N140" i="5" s="1"/>
  <c r="I139" i="5"/>
  <c r="N139" i="5" s="1"/>
  <c r="I138" i="5"/>
  <c r="N138" i="5" s="1"/>
  <c r="I137" i="5"/>
  <c r="N137" i="5" s="1"/>
  <c r="I136" i="5"/>
  <c r="N136" i="5" s="1"/>
  <c r="I135" i="5"/>
  <c r="N135" i="5" s="1"/>
  <c r="I134" i="5"/>
  <c r="N134" i="5" s="1"/>
  <c r="Q134" i="5" s="1"/>
  <c r="R134" i="5" s="1"/>
  <c r="I133" i="5"/>
  <c r="N133" i="5" s="1"/>
  <c r="I132" i="5"/>
  <c r="N132" i="5" s="1"/>
  <c r="Q132" i="5" s="1"/>
  <c r="R132" i="5" s="1"/>
  <c r="I131" i="5"/>
  <c r="N131" i="5" s="1"/>
  <c r="Q131" i="5" s="1"/>
  <c r="R131" i="5" s="1"/>
  <c r="I130" i="5"/>
  <c r="N130" i="5" s="1"/>
  <c r="Q130" i="5" s="1"/>
  <c r="R130" i="5" s="1"/>
  <c r="I129" i="5"/>
  <c r="N129" i="5" s="1"/>
  <c r="Q129" i="5" s="1"/>
  <c r="R129" i="5" s="1"/>
  <c r="I128" i="5"/>
  <c r="N128" i="5" s="1"/>
  <c r="Q128" i="5" s="1"/>
  <c r="R128" i="5" s="1"/>
  <c r="I127" i="5"/>
  <c r="N127" i="5" s="1"/>
  <c r="I126" i="5"/>
  <c r="N126" i="5" s="1"/>
  <c r="Q126" i="5" s="1"/>
  <c r="R126" i="5" s="1"/>
  <c r="I125" i="5"/>
  <c r="N125" i="5" s="1"/>
  <c r="I124" i="5"/>
  <c r="N124" i="5" s="1"/>
  <c r="I123" i="5"/>
  <c r="N123" i="5" s="1"/>
  <c r="I122" i="5"/>
  <c r="N122" i="5" s="1"/>
  <c r="Q122" i="5" s="1"/>
  <c r="R122" i="5" s="1"/>
  <c r="I121" i="5"/>
  <c r="N121" i="5" s="1"/>
  <c r="I120" i="5"/>
  <c r="N120" i="5" s="1"/>
  <c r="I119" i="5"/>
  <c r="N119" i="5" s="1"/>
  <c r="Q119" i="5" s="1"/>
  <c r="R119" i="5" s="1"/>
  <c r="I118" i="5"/>
  <c r="N118" i="5" s="1"/>
  <c r="I117" i="5"/>
  <c r="N117" i="5" s="1"/>
  <c r="I116" i="5"/>
  <c r="N116" i="5" s="1"/>
  <c r="I115" i="5"/>
  <c r="N115" i="5" s="1"/>
  <c r="I114" i="5"/>
  <c r="N114" i="5" s="1"/>
  <c r="Q114" i="5" s="1"/>
  <c r="R114" i="5" s="1"/>
  <c r="I113" i="5"/>
  <c r="N113" i="5" s="1"/>
  <c r="I112" i="5"/>
  <c r="N112" i="5" s="1"/>
  <c r="I111" i="5"/>
  <c r="N111" i="5" s="1"/>
  <c r="I110" i="5"/>
  <c r="N110" i="5" s="1"/>
  <c r="I109" i="5"/>
  <c r="N109" i="5" s="1"/>
  <c r="I108" i="5"/>
  <c r="N108" i="5" s="1"/>
  <c r="Q108" i="5" s="1"/>
  <c r="R108" i="5" s="1"/>
  <c r="I107" i="5"/>
  <c r="N107" i="5" s="1"/>
  <c r="I106" i="5"/>
  <c r="N106" i="5" s="1"/>
  <c r="Q106" i="5" s="1"/>
  <c r="R106" i="5" s="1"/>
  <c r="I105" i="5"/>
  <c r="N105" i="5" s="1"/>
  <c r="I104" i="5"/>
  <c r="N104" i="5" s="1"/>
  <c r="I103" i="5"/>
  <c r="N103" i="5" s="1"/>
  <c r="Q103" i="5" s="1"/>
  <c r="R103" i="5" s="1"/>
  <c r="I102" i="5"/>
  <c r="N102" i="5" s="1"/>
  <c r="I101" i="5"/>
  <c r="N101" i="5" s="1"/>
  <c r="Q101" i="5" s="1"/>
  <c r="R101" i="5" s="1"/>
  <c r="I100" i="5"/>
  <c r="N100" i="5" s="1"/>
  <c r="I99" i="5"/>
  <c r="N99" i="5" s="1"/>
  <c r="Q99" i="5" s="1"/>
  <c r="R99" i="5" s="1"/>
  <c r="I98" i="5"/>
  <c r="N98" i="5" s="1"/>
  <c r="Q98" i="5" s="1"/>
  <c r="R98" i="5" s="1"/>
  <c r="I97" i="5"/>
  <c r="N97" i="5" s="1"/>
  <c r="I96" i="5"/>
  <c r="N96" i="5" s="1"/>
  <c r="I95" i="5"/>
  <c r="N95" i="5" s="1"/>
  <c r="Q95" i="5" s="1"/>
  <c r="R95" i="5" s="1"/>
  <c r="I94" i="5"/>
  <c r="N94" i="5" s="1"/>
  <c r="Q94" i="5" s="1"/>
  <c r="R94" i="5" s="1"/>
  <c r="I93" i="5"/>
  <c r="N93" i="5" s="1"/>
  <c r="Q93" i="5" s="1"/>
  <c r="R93" i="5" s="1"/>
  <c r="I92" i="5"/>
  <c r="N92" i="5" s="1"/>
  <c r="I91" i="5"/>
  <c r="N91" i="5" s="1"/>
  <c r="I90" i="5"/>
  <c r="N90" i="5" s="1"/>
  <c r="Q90" i="5" s="1"/>
  <c r="R90" i="5" s="1"/>
  <c r="I89" i="5"/>
  <c r="N89" i="5" s="1"/>
  <c r="Q89" i="5" s="1"/>
  <c r="R89" i="5" s="1"/>
  <c r="I88" i="5"/>
  <c r="N88" i="5" s="1"/>
  <c r="I87" i="5"/>
  <c r="N87" i="5" s="1"/>
  <c r="Q87" i="5" s="1"/>
  <c r="R87" i="5" s="1"/>
  <c r="I86" i="5"/>
  <c r="N86" i="5" s="1"/>
  <c r="Q86" i="5" s="1"/>
  <c r="R86" i="5" s="1"/>
  <c r="I85" i="5"/>
  <c r="N85" i="5" s="1"/>
  <c r="Q85" i="5" s="1"/>
  <c r="R85" i="5" s="1"/>
  <c r="I84" i="5"/>
  <c r="N84" i="5" s="1"/>
  <c r="Q84" i="5" s="1"/>
  <c r="R84" i="5" s="1"/>
  <c r="I83" i="5"/>
  <c r="N83" i="5" s="1"/>
  <c r="I82" i="5"/>
  <c r="N82" i="5" s="1"/>
  <c r="Q82" i="5" s="1"/>
  <c r="R82" i="5" s="1"/>
  <c r="I81" i="5"/>
  <c r="N81" i="5" s="1"/>
  <c r="I80" i="5"/>
  <c r="N80" i="5" s="1"/>
  <c r="I79" i="5"/>
  <c r="N79" i="5" s="1"/>
  <c r="I78" i="5"/>
  <c r="N78" i="5" s="1"/>
  <c r="Q78" i="5" s="1"/>
  <c r="R78" i="5" s="1"/>
  <c r="I77" i="5"/>
  <c r="N77" i="5" s="1"/>
  <c r="I76" i="5"/>
  <c r="N76" i="5" s="1"/>
  <c r="I75" i="5"/>
  <c r="N75" i="5" s="1"/>
  <c r="I74" i="5"/>
  <c r="N74" i="5" s="1"/>
  <c r="I73" i="5"/>
  <c r="N73" i="5" s="1"/>
  <c r="I72" i="5"/>
  <c r="N72" i="5" s="1"/>
  <c r="I71" i="5"/>
  <c r="N71" i="5" s="1"/>
  <c r="I70" i="5"/>
  <c r="N70" i="5" s="1"/>
  <c r="Q70" i="5" s="1"/>
  <c r="R70" i="5" s="1"/>
  <c r="I69" i="5"/>
  <c r="N69" i="5" s="1"/>
  <c r="I68" i="5"/>
  <c r="N68" i="5" s="1"/>
  <c r="I67" i="5"/>
  <c r="N67" i="5" s="1"/>
  <c r="Q67" i="5" s="1"/>
  <c r="R67" i="5" s="1"/>
  <c r="I66" i="5"/>
  <c r="N66" i="5" s="1"/>
  <c r="Q66" i="5" s="1"/>
  <c r="R66" i="5" s="1"/>
  <c r="I65" i="5"/>
  <c r="N65" i="5" s="1"/>
  <c r="I64" i="5"/>
  <c r="N64" i="5" s="1"/>
  <c r="Q64" i="5" s="1"/>
  <c r="R64" i="5" s="1"/>
  <c r="I63" i="5"/>
  <c r="N63" i="5" s="1"/>
  <c r="Q63" i="5" s="1"/>
  <c r="R63" i="5" s="1"/>
  <c r="I62" i="5"/>
  <c r="N62" i="5" s="1"/>
  <c r="I61" i="5"/>
  <c r="N61" i="5" s="1"/>
  <c r="I60" i="5"/>
  <c r="N60" i="5" s="1"/>
  <c r="I59" i="5"/>
  <c r="N59" i="5" s="1"/>
  <c r="I58" i="5"/>
  <c r="N58" i="5" s="1"/>
  <c r="I57" i="5"/>
  <c r="N57" i="5" s="1"/>
  <c r="I56" i="5"/>
  <c r="N56" i="5" s="1"/>
  <c r="Q56" i="5" s="1"/>
  <c r="R56" i="5" s="1"/>
  <c r="I55" i="5"/>
  <c r="N55" i="5" s="1"/>
  <c r="I54" i="5"/>
  <c r="N54" i="5" s="1"/>
  <c r="I53" i="5"/>
  <c r="N53" i="5" s="1"/>
  <c r="Q53" i="5" s="1"/>
  <c r="R53" i="5" s="1"/>
  <c r="I52" i="5"/>
  <c r="N52" i="5" s="1"/>
  <c r="Q52" i="5" s="1"/>
  <c r="R52" i="5" s="1"/>
  <c r="I51" i="5"/>
  <c r="N51" i="5" s="1"/>
  <c r="Q51" i="5" s="1"/>
  <c r="R51" i="5" s="1"/>
  <c r="I50" i="5"/>
  <c r="N50" i="5" s="1"/>
  <c r="I49" i="5"/>
  <c r="N49" i="5" s="1"/>
  <c r="I48" i="5"/>
  <c r="N48" i="5" s="1"/>
  <c r="Q48" i="5" s="1"/>
  <c r="R48" i="5" s="1"/>
  <c r="I47" i="5"/>
  <c r="N47" i="5" s="1"/>
  <c r="I46" i="5"/>
  <c r="N46" i="5" s="1"/>
  <c r="Q46" i="5" s="1"/>
  <c r="R46" i="5" s="1"/>
  <c r="I45" i="5"/>
  <c r="N45" i="5" s="1"/>
  <c r="I44" i="5"/>
  <c r="N44" i="5" s="1"/>
  <c r="I43" i="5"/>
  <c r="N43" i="5" s="1"/>
  <c r="I42" i="5"/>
  <c r="N42" i="5" s="1"/>
  <c r="Q42" i="5" s="1"/>
  <c r="R42" i="5" s="1"/>
  <c r="I41" i="5"/>
  <c r="N41" i="5" s="1"/>
  <c r="I40" i="5"/>
  <c r="N40" i="5" s="1"/>
  <c r="Q40" i="5" s="1"/>
  <c r="R40" i="5" s="1"/>
  <c r="I39" i="5"/>
  <c r="N39" i="5" s="1"/>
  <c r="I38" i="5"/>
  <c r="N38" i="5" s="1"/>
  <c r="Q38" i="5" s="1"/>
  <c r="R38" i="5" s="1"/>
  <c r="I37" i="5"/>
  <c r="N37" i="5" s="1"/>
  <c r="Q37" i="5" s="1"/>
  <c r="R37" i="5" s="1"/>
  <c r="I36" i="5"/>
  <c r="N36" i="5" s="1"/>
  <c r="Q36" i="5" s="1"/>
  <c r="R36" i="5" s="1"/>
  <c r="I35" i="5"/>
  <c r="N35" i="5" s="1"/>
  <c r="I34" i="5"/>
  <c r="N34" i="5" s="1"/>
  <c r="Q34" i="5" s="1"/>
  <c r="R34" i="5" s="1"/>
  <c r="I33" i="5"/>
  <c r="N33" i="5" s="1"/>
  <c r="Q33" i="5" s="1"/>
  <c r="R33" i="5" s="1"/>
  <c r="I32" i="5"/>
  <c r="N32" i="5" s="1"/>
  <c r="Q32" i="5" s="1"/>
  <c r="R32" i="5" s="1"/>
  <c r="I31" i="5"/>
  <c r="N31" i="5" s="1"/>
  <c r="Q31" i="5" s="1"/>
  <c r="R31" i="5" s="1"/>
  <c r="I30" i="5"/>
  <c r="N30" i="5" s="1"/>
  <c r="Q30" i="5" s="1"/>
  <c r="R30" i="5" s="1"/>
  <c r="I29" i="5"/>
  <c r="N29" i="5" s="1"/>
  <c r="I28" i="5"/>
  <c r="N28" i="5" s="1"/>
  <c r="I27" i="5"/>
  <c r="N27" i="5" s="1"/>
  <c r="I26" i="5"/>
  <c r="N26" i="5" s="1"/>
  <c r="I25" i="5"/>
  <c r="N25" i="5" s="1"/>
  <c r="I24" i="5"/>
  <c r="N24" i="5" s="1"/>
  <c r="I23" i="5"/>
  <c r="N23" i="5" s="1"/>
  <c r="I22" i="5"/>
  <c r="N22" i="5" s="1"/>
  <c r="I21" i="5"/>
  <c r="N21" i="5" s="1"/>
  <c r="Q21" i="5" s="1"/>
  <c r="R21" i="5" s="1"/>
  <c r="I20" i="5"/>
  <c r="N20" i="5" s="1"/>
  <c r="I19" i="5"/>
  <c r="N19" i="5" s="1"/>
  <c r="I18" i="5"/>
  <c r="N18" i="5" s="1"/>
  <c r="Q18" i="5" s="1"/>
  <c r="R18" i="5" s="1"/>
  <c r="I17" i="5"/>
  <c r="N17" i="5" s="1"/>
  <c r="I16" i="5"/>
  <c r="N16" i="5" s="1"/>
  <c r="Q16" i="5" s="1"/>
  <c r="R16" i="5" s="1"/>
  <c r="I15" i="5"/>
  <c r="N15" i="5" s="1"/>
  <c r="I14" i="5"/>
  <c r="N14" i="5" s="1"/>
  <c r="I13" i="5"/>
  <c r="N13" i="5" s="1"/>
  <c r="I12" i="5"/>
  <c r="N12" i="5" s="1"/>
  <c r="I11" i="5"/>
  <c r="N11" i="5" s="1"/>
  <c r="I10" i="5"/>
  <c r="N10" i="5" s="1"/>
  <c r="I9" i="5"/>
  <c r="N9" i="5" s="1"/>
  <c r="I8" i="5"/>
  <c r="N8" i="5" s="1"/>
  <c r="I7" i="5"/>
  <c r="N7" i="5" s="1"/>
  <c r="Q7" i="5" s="1"/>
  <c r="R7" i="5" s="1"/>
  <c r="I6" i="5"/>
  <c r="N6" i="5" s="1"/>
  <c r="I5" i="5"/>
  <c r="N5" i="5" s="1"/>
  <c r="I4" i="5"/>
  <c r="N4" i="5" s="1"/>
  <c r="I3" i="5"/>
  <c r="N3" i="5" s="1"/>
  <c r="I2" i="5"/>
  <c r="N2" i="5" s="1"/>
  <c r="I239" i="4"/>
  <c r="N239" i="4" s="1"/>
  <c r="Q239" i="4" s="1"/>
  <c r="R239" i="4" s="1"/>
  <c r="I238" i="4"/>
  <c r="N238" i="4" s="1"/>
  <c r="Q238" i="4" s="1"/>
  <c r="R238" i="4" s="1"/>
  <c r="I237" i="4"/>
  <c r="N237" i="4" s="1"/>
  <c r="Q237" i="4" s="1"/>
  <c r="R237" i="4" s="1"/>
  <c r="I236" i="4"/>
  <c r="N236" i="4" s="1"/>
  <c r="I235" i="4"/>
  <c r="N235" i="4" s="1"/>
  <c r="Q235" i="4" s="1"/>
  <c r="R235" i="4" s="1"/>
  <c r="I234" i="4"/>
  <c r="N234" i="4" s="1"/>
  <c r="I233" i="4"/>
  <c r="N233" i="4" s="1"/>
  <c r="I232" i="4"/>
  <c r="N232" i="4" s="1"/>
  <c r="I231" i="4"/>
  <c r="N231" i="4" s="1"/>
  <c r="I230" i="4"/>
  <c r="N230" i="4" s="1"/>
  <c r="I229" i="4"/>
  <c r="N229" i="4" s="1"/>
  <c r="I228" i="4"/>
  <c r="N228" i="4" s="1"/>
  <c r="I227" i="4"/>
  <c r="N227" i="4" s="1"/>
  <c r="I226" i="4"/>
  <c r="N226" i="4" s="1"/>
  <c r="I225" i="4"/>
  <c r="N225" i="4" s="1"/>
  <c r="I224" i="4"/>
  <c r="N224" i="4" s="1"/>
  <c r="I223" i="4"/>
  <c r="N223" i="4" s="1"/>
  <c r="I222" i="4"/>
  <c r="N222" i="4" s="1"/>
  <c r="I221" i="4"/>
  <c r="N221" i="4" s="1"/>
  <c r="I220" i="4"/>
  <c r="N220" i="4" s="1"/>
  <c r="Q220" i="4" s="1"/>
  <c r="R220" i="4" s="1"/>
  <c r="I219" i="4"/>
  <c r="N219" i="4" s="1"/>
  <c r="I218" i="4"/>
  <c r="N218" i="4" s="1"/>
  <c r="I217" i="4"/>
  <c r="N217" i="4" s="1"/>
  <c r="I216" i="4"/>
  <c r="N216" i="4" s="1"/>
  <c r="I215" i="4"/>
  <c r="N215" i="4" s="1"/>
  <c r="I214" i="4"/>
  <c r="N214" i="4" s="1"/>
  <c r="I213" i="4"/>
  <c r="N213" i="4" s="1"/>
  <c r="I212" i="4"/>
  <c r="N212" i="4" s="1"/>
  <c r="I211" i="4"/>
  <c r="N211" i="4" s="1"/>
  <c r="I210" i="4"/>
  <c r="N210" i="4" s="1"/>
  <c r="I209" i="4"/>
  <c r="N209" i="4" s="1"/>
  <c r="I208" i="4"/>
  <c r="N208" i="4" s="1"/>
  <c r="I207" i="4"/>
  <c r="N207" i="4" s="1"/>
  <c r="I206" i="4"/>
  <c r="N206" i="4" s="1"/>
  <c r="I205" i="4"/>
  <c r="N205" i="4" s="1"/>
  <c r="I204" i="4"/>
  <c r="N204" i="4" s="1"/>
  <c r="I203" i="4"/>
  <c r="N203" i="4" s="1"/>
  <c r="I202" i="4"/>
  <c r="N202" i="4" s="1"/>
  <c r="I201" i="4"/>
  <c r="N201" i="4" s="1"/>
  <c r="I200" i="4"/>
  <c r="N200" i="4" s="1"/>
  <c r="I199" i="4"/>
  <c r="N199" i="4" s="1"/>
  <c r="I198" i="4"/>
  <c r="N198" i="4" s="1"/>
  <c r="I197" i="4"/>
  <c r="N197" i="4" s="1"/>
  <c r="I196" i="4"/>
  <c r="N196" i="4" s="1"/>
  <c r="I195" i="4"/>
  <c r="N195" i="4" s="1"/>
  <c r="I194" i="4"/>
  <c r="N194" i="4" s="1"/>
  <c r="I193" i="4"/>
  <c r="N193" i="4" s="1"/>
  <c r="I192" i="4"/>
  <c r="N192" i="4" s="1"/>
  <c r="I191" i="4"/>
  <c r="N191" i="4" s="1"/>
  <c r="I190" i="4"/>
  <c r="N190" i="4" s="1"/>
  <c r="I189" i="4"/>
  <c r="N189" i="4" s="1"/>
  <c r="I188" i="4"/>
  <c r="N188" i="4" s="1"/>
  <c r="I187" i="4"/>
  <c r="N187" i="4" s="1"/>
  <c r="I186" i="4"/>
  <c r="N186" i="4" s="1"/>
  <c r="I185" i="4"/>
  <c r="N185" i="4" s="1"/>
  <c r="I184" i="4"/>
  <c r="N184" i="4" s="1"/>
  <c r="I183" i="4"/>
  <c r="N183" i="4" s="1"/>
  <c r="I182" i="4"/>
  <c r="N182" i="4" s="1"/>
  <c r="I181" i="4"/>
  <c r="N181" i="4" s="1"/>
  <c r="I180" i="4"/>
  <c r="N180" i="4" s="1"/>
  <c r="I179" i="4"/>
  <c r="N179" i="4" s="1"/>
  <c r="I178" i="4"/>
  <c r="N178" i="4" s="1"/>
  <c r="I177" i="4"/>
  <c r="N177" i="4" s="1"/>
  <c r="I176" i="4"/>
  <c r="N176" i="4" s="1"/>
  <c r="I175" i="4"/>
  <c r="N175" i="4" s="1"/>
  <c r="I174" i="4"/>
  <c r="N174" i="4" s="1"/>
  <c r="I173" i="4"/>
  <c r="N173" i="4" s="1"/>
  <c r="I172" i="4"/>
  <c r="N172" i="4" s="1"/>
  <c r="I171" i="4"/>
  <c r="N171" i="4" s="1"/>
  <c r="I170" i="4"/>
  <c r="N170" i="4" s="1"/>
  <c r="I169" i="4"/>
  <c r="N169" i="4" s="1"/>
  <c r="I168" i="4"/>
  <c r="N168" i="4" s="1"/>
  <c r="I167" i="4"/>
  <c r="N167" i="4" s="1"/>
  <c r="I166" i="4"/>
  <c r="N166" i="4" s="1"/>
  <c r="I165" i="4"/>
  <c r="N165" i="4" s="1"/>
  <c r="I164" i="4"/>
  <c r="N164" i="4" s="1"/>
  <c r="I163" i="4"/>
  <c r="N163" i="4" s="1"/>
  <c r="I162" i="4"/>
  <c r="N162" i="4" s="1"/>
  <c r="I161" i="4"/>
  <c r="N161" i="4" s="1"/>
  <c r="I160" i="4"/>
  <c r="N160" i="4" s="1"/>
  <c r="I159" i="4"/>
  <c r="N159" i="4" s="1"/>
  <c r="I158" i="4"/>
  <c r="N158" i="4" s="1"/>
  <c r="I157" i="4"/>
  <c r="N157" i="4" s="1"/>
  <c r="I156" i="4"/>
  <c r="N156" i="4" s="1"/>
  <c r="I155" i="4"/>
  <c r="N155" i="4" s="1"/>
  <c r="I154" i="4"/>
  <c r="N154" i="4" s="1"/>
  <c r="I153" i="4"/>
  <c r="N153" i="4" s="1"/>
  <c r="I152" i="4"/>
  <c r="N152" i="4" s="1"/>
  <c r="I151" i="4"/>
  <c r="N151" i="4" s="1"/>
  <c r="I150" i="4"/>
  <c r="N150" i="4" s="1"/>
  <c r="I149" i="4"/>
  <c r="N149" i="4" s="1"/>
  <c r="I148" i="4"/>
  <c r="N148" i="4" s="1"/>
  <c r="I147" i="4"/>
  <c r="N147" i="4" s="1"/>
  <c r="I146" i="4"/>
  <c r="N146" i="4" s="1"/>
  <c r="I145" i="4"/>
  <c r="N145" i="4" s="1"/>
  <c r="I144" i="4"/>
  <c r="N144" i="4" s="1"/>
  <c r="I143" i="4"/>
  <c r="N143" i="4" s="1"/>
  <c r="I142" i="4"/>
  <c r="N142" i="4" s="1"/>
  <c r="I141" i="4"/>
  <c r="N141" i="4" s="1"/>
  <c r="I140" i="4"/>
  <c r="N140" i="4" s="1"/>
  <c r="I139" i="4"/>
  <c r="N139" i="4" s="1"/>
  <c r="I138" i="4"/>
  <c r="N138" i="4" s="1"/>
  <c r="I137" i="4"/>
  <c r="N137" i="4" s="1"/>
  <c r="I136" i="4"/>
  <c r="N136" i="4" s="1"/>
  <c r="I135" i="4"/>
  <c r="N135" i="4" s="1"/>
  <c r="I134" i="4"/>
  <c r="N134" i="4" s="1"/>
  <c r="I133" i="4"/>
  <c r="N133" i="4" s="1"/>
  <c r="I132" i="4"/>
  <c r="N132" i="4" s="1"/>
  <c r="I131" i="4"/>
  <c r="N131" i="4" s="1"/>
  <c r="I130" i="4"/>
  <c r="N130" i="4" s="1"/>
  <c r="I129" i="4"/>
  <c r="N129" i="4" s="1"/>
  <c r="I128" i="4"/>
  <c r="N128" i="4" s="1"/>
  <c r="I127" i="4"/>
  <c r="N127" i="4" s="1"/>
  <c r="I126" i="4"/>
  <c r="N126" i="4" s="1"/>
  <c r="I125" i="4"/>
  <c r="N125" i="4" s="1"/>
  <c r="I124" i="4"/>
  <c r="N124" i="4" s="1"/>
  <c r="I123" i="4"/>
  <c r="N123" i="4" s="1"/>
  <c r="I122" i="4"/>
  <c r="N122" i="4" s="1"/>
  <c r="I121" i="4"/>
  <c r="N121" i="4" s="1"/>
  <c r="I120" i="4"/>
  <c r="N120" i="4" s="1"/>
  <c r="I119" i="4"/>
  <c r="N119" i="4" s="1"/>
  <c r="I118" i="4"/>
  <c r="N118" i="4" s="1"/>
  <c r="I117" i="4"/>
  <c r="N117" i="4" s="1"/>
  <c r="I116" i="4"/>
  <c r="N116" i="4" s="1"/>
  <c r="I115" i="4"/>
  <c r="N115" i="4" s="1"/>
  <c r="I114" i="4"/>
  <c r="N114" i="4" s="1"/>
  <c r="I113" i="4"/>
  <c r="N113" i="4" s="1"/>
  <c r="I112" i="4"/>
  <c r="N112" i="4" s="1"/>
  <c r="I111" i="4"/>
  <c r="N111" i="4" s="1"/>
  <c r="I110" i="4"/>
  <c r="N110" i="4" s="1"/>
  <c r="I109" i="4"/>
  <c r="N109" i="4" s="1"/>
  <c r="I108" i="4"/>
  <c r="N108" i="4" s="1"/>
  <c r="I107" i="4"/>
  <c r="N107" i="4" s="1"/>
  <c r="I106" i="4"/>
  <c r="N106" i="4" s="1"/>
  <c r="I105" i="4"/>
  <c r="N105" i="4" s="1"/>
  <c r="I104" i="4"/>
  <c r="N104" i="4" s="1"/>
  <c r="I103" i="4"/>
  <c r="N103" i="4" s="1"/>
  <c r="I102" i="4"/>
  <c r="N102" i="4" s="1"/>
  <c r="I101" i="4"/>
  <c r="N101" i="4" s="1"/>
  <c r="I100" i="4"/>
  <c r="N100" i="4" s="1"/>
  <c r="I99" i="4"/>
  <c r="N99" i="4" s="1"/>
  <c r="I98" i="4"/>
  <c r="N98" i="4" s="1"/>
  <c r="I97" i="4"/>
  <c r="N97" i="4" s="1"/>
  <c r="I96" i="4"/>
  <c r="N96" i="4" s="1"/>
  <c r="I95" i="4"/>
  <c r="N95" i="4" s="1"/>
  <c r="I94" i="4"/>
  <c r="N94" i="4" s="1"/>
  <c r="I93" i="4"/>
  <c r="N93" i="4" s="1"/>
  <c r="I92" i="4"/>
  <c r="N92" i="4" s="1"/>
  <c r="I91" i="4"/>
  <c r="N91" i="4" s="1"/>
  <c r="I90" i="4"/>
  <c r="N90" i="4" s="1"/>
  <c r="I89" i="4"/>
  <c r="N89" i="4" s="1"/>
  <c r="I88" i="4"/>
  <c r="N88" i="4" s="1"/>
  <c r="I87" i="4"/>
  <c r="N87" i="4" s="1"/>
  <c r="I86" i="4"/>
  <c r="N86" i="4" s="1"/>
  <c r="I85" i="4"/>
  <c r="N85" i="4" s="1"/>
  <c r="I84" i="4"/>
  <c r="N84" i="4" s="1"/>
  <c r="I83" i="4"/>
  <c r="N83" i="4" s="1"/>
  <c r="I82" i="4"/>
  <c r="N82" i="4" s="1"/>
  <c r="I81" i="4"/>
  <c r="N81" i="4" s="1"/>
  <c r="I80" i="4"/>
  <c r="N80" i="4" s="1"/>
  <c r="I79" i="4"/>
  <c r="N79" i="4" s="1"/>
  <c r="I78" i="4"/>
  <c r="N78" i="4" s="1"/>
  <c r="I77" i="4"/>
  <c r="N77" i="4" s="1"/>
  <c r="I76" i="4"/>
  <c r="N76" i="4" s="1"/>
  <c r="I75" i="4"/>
  <c r="N75" i="4" s="1"/>
  <c r="I74" i="4"/>
  <c r="N74" i="4" s="1"/>
  <c r="I73" i="4"/>
  <c r="N73" i="4" s="1"/>
  <c r="I72" i="4"/>
  <c r="N72" i="4" s="1"/>
  <c r="I71" i="4"/>
  <c r="N71" i="4" s="1"/>
  <c r="I70" i="4"/>
  <c r="N70" i="4" s="1"/>
  <c r="I69" i="4"/>
  <c r="N69" i="4" s="1"/>
  <c r="I68" i="4"/>
  <c r="N68" i="4" s="1"/>
  <c r="I67" i="4"/>
  <c r="N67" i="4" s="1"/>
  <c r="I66" i="4"/>
  <c r="N66" i="4" s="1"/>
  <c r="I65" i="4"/>
  <c r="N65" i="4" s="1"/>
  <c r="I64" i="4"/>
  <c r="N64" i="4" s="1"/>
  <c r="I63" i="4"/>
  <c r="N63" i="4" s="1"/>
  <c r="I62" i="4"/>
  <c r="N62" i="4" s="1"/>
  <c r="I61" i="4"/>
  <c r="N61" i="4" s="1"/>
  <c r="I60" i="4"/>
  <c r="N60" i="4" s="1"/>
  <c r="I59" i="4"/>
  <c r="N59" i="4" s="1"/>
  <c r="I58" i="4"/>
  <c r="N58" i="4" s="1"/>
  <c r="I57" i="4"/>
  <c r="N57" i="4" s="1"/>
  <c r="I56" i="4"/>
  <c r="N56" i="4" s="1"/>
  <c r="I55" i="4"/>
  <c r="N55" i="4" s="1"/>
  <c r="I54" i="4"/>
  <c r="N54" i="4" s="1"/>
  <c r="I53" i="4"/>
  <c r="N53" i="4" s="1"/>
  <c r="I52" i="4"/>
  <c r="N52" i="4" s="1"/>
  <c r="I51" i="4"/>
  <c r="N51" i="4" s="1"/>
  <c r="I50" i="4"/>
  <c r="N50" i="4" s="1"/>
  <c r="I49" i="4"/>
  <c r="N49" i="4" s="1"/>
  <c r="I48" i="4"/>
  <c r="N48" i="4" s="1"/>
  <c r="I47" i="4"/>
  <c r="N47" i="4" s="1"/>
  <c r="I46" i="4"/>
  <c r="N46" i="4" s="1"/>
  <c r="I45" i="4"/>
  <c r="N45" i="4" s="1"/>
  <c r="I44" i="4"/>
  <c r="N44" i="4" s="1"/>
  <c r="I43" i="4"/>
  <c r="N43" i="4" s="1"/>
  <c r="I42" i="4"/>
  <c r="N42" i="4" s="1"/>
  <c r="I41" i="4"/>
  <c r="N41" i="4" s="1"/>
  <c r="I40" i="4"/>
  <c r="N40" i="4" s="1"/>
  <c r="I39" i="4"/>
  <c r="N39" i="4" s="1"/>
  <c r="I38" i="4"/>
  <c r="N38" i="4" s="1"/>
  <c r="I37" i="4"/>
  <c r="N37" i="4" s="1"/>
  <c r="I36" i="4"/>
  <c r="N36" i="4" s="1"/>
  <c r="I35" i="4"/>
  <c r="N35" i="4" s="1"/>
  <c r="I34" i="4"/>
  <c r="N34" i="4" s="1"/>
  <c r="I33" i="4"/>
  <c r="N33" i="4" s="1"/>
  <c r="I32" i="4"/>
  <c r="N32" i="4" s="1"/>
  <c r="I31" i="4"/>
  <c r="N31" i="4" s="1"/>
  <c r="I30" i="4"/>
  <c r="N30" i="4" s="1"/>
  <c r="I29" i="4"/>
  <c r="N29" i="4" s="1"/>
  <c r="I28" i="4"/>
  <c r="N28" i="4" s="1"/>
  <c r="I27" i="4"/>
  <c r="N27" i="4" s="1"/>
  <c r="I26" i="4"/>
  <c r="N26" i="4" s="1"/>
  <c r="I25" i="4"/>
  <c r="N25" i="4" s="1"/>
  <c r="I24" i="4"/>
  <c r="N24" i="4" s="1"/>
  <c r="I23" i="4"/>
  <c r="N23" i="4" s="1"/>
  <c r="I22" i="4"/>
  <c r="N22" i="4" s="1"/>
  <c r="I21" i="4"/>
  <c r="N21" i="4" s="1"/>
  <c r="I20" i="4"/>
  <c r="N20" i="4" s="1"/>
  <c r="I19" i="4"/>
  <c r="N19" i="4" s="1"/>
  <c r="I18" i="4"/>
  <c r="N18" i="4" s="1"/>
  <c r="I17" i="4"/>
  <c r="N17" i="4" s="1"/>
  <c r="I16" i="4"/>
  <c r="N16" i="4" s="1"/>
  <c r="I15" i="4"/>
  <c r="N15" i="4" s="1"/>
  <c r="I14" i="4"/>
  <c r="N14" i="4" s="1"/>
  <c r="I13" i="4"/>
  <c r="N13" i="4" s="1"/>
  <c r="I12" i="4"/>
  <c r="N12" i="4" s="1"/>
  <c r="I11" i="4"/>
  <c r="N11" i="4" s="1"/>
  <c r="I10" i="4"/>
  <c r="N10" i="4" s="1"/>
  <c r="I9" i="4"/>
  <c r="N9" i="4" s="1"/>
  <c r="I8" i="4"/>
  <c r="N8" i="4" s="1"/>
  <c r="I7" i="4"/>
  <c r="N7" i="4" s="1"/>
  <c r="I6" i="4"/>
  <c r="N6" i="4" s="1"/>
  <c r="I5" i="4"/>
  <c r="N5" i="4" s="1"/>
  <c r="I4" i="4"/>
  <c r="N4" i="4" s="1"/>
  <c r="I3" i="4"/>
  <c r="N3" i="4" s="1"/>
  <c r="I2" i="4"/>
  <c r="N2" i="4" s="1"/>
  <c r="I235" i="1"/>
  <c r="N235" i="1" s="1"/>
  <c r="I234" i="1"/>
  <c r="N234" i="1" s="1"/>
  <c r="I233" i="1"/>
  <c r="N233" i="1" s="1"/>
  <c r="I232" i="1"/>
  <c r="N232" i="1" s="1"/>
  <c r="I231" i="1"/>
  <c r="N231" i="1" s="1"/>
  <c r="I230" i="1"/>
  <c r="N230" i="1" s="1"/>
  <c r="I236" i="1"/>
  <c r="N236" i="1" s="1"/>
  <c r="I229" i="1"/>
  <c r="N229" i="1" s="1"/>
  <c r="I228" i="1"/>
  <c r="N228" i="1" s="1"/>
  <c r="I227" i="1"/>
  <c r="N227" i="1" s="1"/>
  <c r="I226" i="1"/>
  <c r="N226" i="1" s="1"/>
  <c r="I225" i="1"/>
  <c r="N225" i="1" s="1"/>
  <c r="I224" i="1"/>
  <c r="N224" i="1" s="1"/>
  <c r="I223" i="1"/>
  <c r="N223" i="1" s="1"/>
  <c r="I222" i="1"/>
  <c r="N222" i="1" s="1"/>
  <c r="I221" i="1"/>
  <c r="N221" i="1" s="1"/>
  <c r="I220" i="1"/>
  <c r="N220" i="1" s="1"/>
  <c r="I219" i="1"/>
  <c r="N219" i="1" s="1"/>
  <c r="I218" i="1"/>
  <c r="N218" i="1" s="1"/>
  <c r="I217" i="1"/>
  <c r="N217" i="1" s="1"/>
  <c r="I216" i="1"/>
  <c r="N216" i="1" s="1"/>
  <c r="I215" i="1"/>
  <c r="N215" i="1" s="1"/>
  <c r="I214" i="1"/>
  <c r="N214" i="1" s="1"/>
  <c r="I213" i="1"/>
  <c r="N213" i="1" s="1"/>
  <c r="I212" i="1"/>
  <c r="N212" i="1" s="1"/>
  <c r="I211" i="1"/>
  <c r="N211" i="1" s="1"/>
  <c r="I210" i="1"/>
  <c r="N210" i="1" s="1"/>
  <c r="I209" i="1"/>
  <c r="N209" i="1" s="1"/>
  <c r="I208" i="1"/>
  <c r="N208" i="1" s="1"/>
  <c r="I207" i="1"/>
  <c r="N207" i="1" s="1"/>
  <c r="I206" i="1"/>
  <c r="N206" i="1" s="1"/>
  <c r="I205" i="1"/>
  <c r="N205" i="1" s="1"/>
  <c r="I204" i="1"/>
  <c r="N204" i="1" s="1"/>
  <c r="I203" i="1"/>
  <c r="N203" i="1" s="1"/>
  <c r="I202" i="1"/>
  <c r="N202" i="1" s="1"/>
  <c r="I201" i="1"/>
  <c r="N201" i="1" s="1"/>
  <c r="I200" i="1"/>
  <c r="N200" i="1" s="1"/>
  <c r="I199" i="1"/>
  <c r="N199" i="1" s="1"/>
  <c r="I198" i="1"/>
  <c r="N198" i="1" s="1"/>
  <c r="I197" i="1"/>
  <c r="N197" i="1" s="1"/>
  <c r="I196" i="1"/>
  <c r="N196" i="1" s="1"/>
  <c r="I195" i="1"/>
  <c r="N195" i="1" s="1"/>
  <c r="I194" i="1"/>
  <c r="N194" i="1" s="1"/>
  <c r="I193" i="1"/>
  <c r="N193" i="1" s="1"/>
  <c r="I192" i="1"/>
  <c r="N192" i="1" s="1"/>
  <c r="I191" i="1"/>
  <c r="N191" i="1" s="1"/>
  <c r="I190" i="1"/>
  <c r="N190" i="1" s="1"/>
  <c r="I189" i="1"/>
  <c r="N189" i="1" s="1"/>
  <c r="I188" i="1"/>
  <c r="N188" i="1" s="1"/>
  <c r="I187" i="1"/>
  <c r="N187" i="1" s="1"/>
  <c r="I186" i="1"/>
  <c r="N186" i="1" s="1"/>
  <c r="I185" i="1"/>
  <c r="N185" i="1" s="1"/>
  <c r="I184" i="1"/>
  <c r="N184" i="1" s="1"/>
  <c r="I183" i="1"/>
  <c r="N183" i="1" s="1"/>
  <c r="I182" i="1"/>
  <c r="N182" i="1" s="1"/>
  <c r="I181" i="1"/>
  <c r="N181" i="1" s="1"/>
  <c r="I180" i="1"/>
  <c r="N180" i="1" s="1"/>
  <c r="I179" i="1"/>
  <c r="N179" i="1" s="1"/>
  <c r="I178" i="1"/>
  <c r="N178" i="1" s="1"/>
  <c r="I177" i="1"/>
  <c r="N177" i="1" s="1"/>
  <c r="I176" i="1"/>
  <c r="N176" i="1" s="1"/>
  <c r="I175" i="1"/>
  <c r="N175" i="1" s="1"/>
  <c r="I174" i="1"/>
  <c r="N174" i="1" s="1"/>
  <c r="I173" i="1"/>
  <c r="N173" i="1" s="1"/>
  <c r="I172" i="1"/>
  <c r="N172" i="1" s="1"/>
  <c r="I171" i="1"/>
  <c r="N171" i="1" s="1"/>
  <c r="I170" i="1"/>
  <c r="N170" i="1" s="1"/>
  <c r="I169" i="1"/>
  <c r="N169" i="1" s="1"/>
  <c r="I168" i="1"/>
  <c r="N168" i="1" s="1"/>
  <c r="I167" i="1"/>
  <c r="N167" i="1" s="1"/>
  <c r="I166" i="1"/>
  <c r="N166" i="1" s="1"/>
  <c r="I165" i="1"/>
  <c r="N165" i="1" s="1"/>
  <c r="I164" i="1"/>
  <c r="N164" i="1" s="1"/>
  <c r="I163" i="1"/>
  <c r="N163" i="1" s="1"/>
  <c r="I162" i="1"/>
  <c r="N162" i="1" s="1"/>
  <c r="I161" i="1"/>
  <c r="N161" i="1" s="1"/>
  <c r="I160" i="1"/>
  <c r="N160" i="1" s="1"/>
  <c r="I159" i="1"/>
  <c r="N159" i="1" s="1"/>
  <c r="I158" i="1"/>
  <c r="N158" i="1" s="1"/>
  <c r="I157" i="1"/>
  <c r="N157" i="1" s="1"/>
  <c r="I156" i="1"/>
  <c r="N156" i="1" s="1"/>
  <c r="I155" i="1"/>
  <c r="N155" i="1" s="1"/>
  <c r="I154" i="1"/>
  <c r="N154" i="1" s="1"/>
  <c r="I153" i="1"/>
  <c r="N153" i="1" s="1"/>
  <c r="I152" i="1"/>
  <c r="N152" i="1" s="1"/>
  <c r="I151" i="1"/>
  <c r="N151" i="1" s="1"/>
  <c r="I150" i="1"/>
  <c r="N150" i="1" s="1"/>
  <c r="I149" i="1"/>
  <c r="N149" i="1" s="1"/>
  <c r="I148" i="1"/>
  <c r="N148" i="1" s="1"/>
  <c r="I147" i="1"/>
  <c r="N147" i="1" s="1"/>
  <c r="I146" i="1"/>
  <c r="N146" i="1" s="1"/>
  <c r="I145" i="1"/>
  <c r="N145" i="1" s="1"/>
  <c r="I144" i="1"/>
  <c r="N144" i="1" s="1"/>
  <c r="I143" i="1"/>
  <c r="N143" i="1" s="1"/>
  <c r="I142" i="1"/>
  <c r="N142" i="1" s="1"/>
  <c r="I141" i="1"/>
  <c r="N141" i="1" s="1"/>
  <c r="I140" i="1"/>
  <c r="N140" i="1" s="1"/>
  <c r="I139" i="1"/>
  <c r="N139" i="1" s="1"/>
  <c r="I138" i="1"/>
  <c r="N138" i="1" s="1"/>
  <c r="I137" i="1"/>
  <c r="N137" i="1" s="1"/>
  <c r="I136" i="1"/>
  <c r="N136" i="1" s="1"/>
  <c r="I135" i="1"/>
  <c r="N135" i="1" s="1"/>
  <c r="I134" i="1"/>
  <c r="N134" i="1" s="1"/>
  <c r="I133" i="1"/>
  <c r="N133" i="1" s="1"/>
  <c r="I132" i="1"/>
  <c r="N132" i="1" s="1"/>
  <c r="I131" i="1"/>
  <c r="N131" i="1" s="1"/>
  <c r="I130" i="1"/>
  <c r="N130" i="1" s="1"/>
  <c r="I129" i="1"/>
  <c r="N129" i="1" s="1"/>
  <c r="I128" i="1"/>
  <c r="N128" i="1" s="1"/>
  <c r="I127" i="1"/>
  <c r="N127" i="1" s="1"/>
  <c r="I126" i="1"/>
  <c r="N126" i="1" s="1"/>
  <c r="I125" i="1"/>
  <c r="N125" i="1" s="1"/>
  <c r="I124" i="1"/>
  <c r="N124" i="1" s="1"/>
  <c r="I123" i="1"/>
  <c r="N123" i="1" s="1"/>
  <c r="I122" i="1"/>
  <c r="N122" i="1" s="1"/>
  <c r="I121" i="1"/>
  <c r="N121" i="1" s="1"/>
  <c r="I120" i="1"/>
  <c r="N120" i="1" s="1"/>
  <c r="I119" i="1"/>
  <c r="N119" i="1" s="1"/>
  <c r="I118" i="1"/>
  <c r="N118" i="1" s="1"/>
  <c r="I117" i="1"/>
  <c r="N117" i="1" s="1"/>
  <c r="I116" i="1"/>
  <c r="N116" i="1" s="1"/>
  <c r="I115" i="1"/>
  <c r="N115" i="1" s="1"/>
  <c r="I114" i="1"/>
  <c r="N114" i="1" s="1"/>
  <c r="I113" i="1"/>
  <c r="N113" i="1" s="1"/>
  <c r="I112" i="1"/>
  <c r="N112" i="1" s="1"/>
  <c r="I111" i="1"/>
  <c r="N111" i="1" s="1"/>
  <c r="I110" i="1"/>
  <c r="N110" i="1" s="1"/>
  <c r="I109" i="1"/>
  <c r="N109" i="1" s="1"/>
  <c r="I108" i="1"/>
  <c r="N108" i="1" s="1"/>
  <c r="I107" i="1"/>
  <c r="N107" i="1" s="1"/>
  <c r="I106" i="1"/>
  <c r="N106" i="1" s="1"/>
  <c r="I105" i="1"/>
  <c r="N105" i="1" s="1"/>
  <c r="I104" i="1"/>
  <c r="N104" i="1" s="1"/>
  <c r="I103" i="1"/>
  <c r="N103" i="1" s="1"/>
  <c r="I102" i="1"/>
  <c r="N102" i="1" s="1"/>
  <c r="I101" i="1"/>
  <c r="N101" i="1" s="1"/>
  <c r="I100" i="1"/>
  <c r="N100" i="1" s="1"/>
  <c r="I99" i="1"/>
  <c r="N99" i="1" s="1"/>
  <c r="I98" i="1"/>
  <c r="N98" i="1" s="1"/>
  <c r="I97" i="1"/>
  <c r="N97" i="1" s="1"/>
  <c r="I96" i="1"/>
  <c r="N96" i="1" s="1"/>
  <c r="I95" i="1"/>
  <c r="N95" i="1" s="1"/>
  <c r="I94" i="1"/>
  <c r="N94" i="1" s="1"/>
  <c r="I93" i="1"/>
  <c r="N93" i="1" s="1"/>
  <c r="I92" i="1"/>
  <c r="N92" i="1" s="1"/>
  <c r="I91" i="1"/>
  <c r="N91" i="1" s="1"/>
  <c r="I90" i="1"/>
  <c r="N90" i="1" s="1"/>
  <c r="I89" i="1"/>
  <c r="N89" i="1" s="1"/>
  <c r="I88" i="1"/>
  <c r="N88" i="1" s="1"/>
  <c r="I87" i="1"/>
  <c r="N87" i="1" s="1"/>
  <c r="I86" i="1"/>
  <c r="N86" i="1" s="1"/>
  <c r="I85" i="1"/>
  <c r="N85" i="1" s="1"/>
  <c r="I84" i="1"/>
  <c r="N84" i="1" s="1"/>
  <c r="I83" i="1"/>
  <c r="N83" i="1" s="1"/>
  <c r="I82" i="1"/>
  <c r="N82" i="1" s="1"/>
  <c r="I81" i="1"/>
  <c r="N81" i="1" s="1"/>
  <c r="I80" i="1"/>
  <c r="N80" i="1" s="1"/>
  <c r="I79" i="1"/>
  <c r="N79" i="1" s="1"/>
  <c r="I78" i="1"/>
  <c r="N78" i="1" s="1"/>
  <c r="I77" i="1"/>
  <c r="N77" i="1" s="1"/>
  <c r="I76" i="1"/>
  <c r="N76" i="1" s="1"/>
  <c r="I75" i="1"/>
  <c r="N75" i="1" s="1"/>
  <c r="I74" i="1"/>
  <c r="N74" i="1" s="1"/>
  <c r="I73" i="1"/>
  <c r="N73" i="1" s="1"/>
  <c r="I72" i="1"/>
  <c r="N72" i="1" s="1"/>
  <c r="I71" i="1"/>
  <c r="N71" i="1" s="1"/>
  <c r="I70" i="1"/>
  <c r="N70" i="1" s="1"/>
  <c r="I69" i="1"/>
  <c r="N69" i="1" s="1"/>
  <c r="I68" i="1"/>
  <c r="N68" i="1" s="1"/>
  <c r="I67" i="1"/>
  <c r="N67" i="1" s="1"/>
  <c r="I66" i="1"/>
  <c r="N66" i="1" s="1"/>
  <c r="I65" i="1"/>
  <c r="N65" i="1" s="1"/>
  <c r="I64" i="1"/>
  <c r="N64" i="1" s="1"/>
  <c r="I63" i="1"/>
  <c r="N63" i="1" s="1"/>
  <c r="I62" i="1"/>
  <c r="N62" i="1" s="1"/>
  <c r="I61" i="1"/>
  <c r="N61" i="1" s="1"/>
  <c r="I60" i="1"/>
  <c r="N60" i="1" s="1"/>
  <c r="I59" i="1"/>
  <c r="N59" i="1" s="1"/>
  <c r="I58" i="1"/>
  <c r="N58" i="1" s="1"/>
  <c r="I57" i="1"/>
  <c r="N57" i="1" s="1"/>
  <c r="I56" i="1"/>
  <c r="N56" i="1" s="1"/>
  <c r="I55" i="1"/>
  <c r="N55" i="1" s="1"/>
  <c r="I54" i="1"/>
  <c r="N54" i="1" s="1"/>
  <c r="I53" i="1"/>
  <c r="N53" i="1" s="1"/>
  <c r="I52" i="1"/>
  <c r="N52" i="1" s="1"/>
  <c r="I51" i="1"/>
  <c r="N51" i="1" s="1"/>
  <c r="I50" i="1"/>
  <c r="N50" i="1" s="1"/>
  <c r="I49" i="1"/>
  <c r="N49" i="1" s="1"/>
  <c r="I48" i="1"/>
  <c r="N48" i="1" s="1"/>
  <c r="I47" i="1"/>
  <c r="N47" i="1" s="1"/>
  <c r="I46" i="1"/>
  <c r="N46" i="1" s="1"/>
  <c r="I45" i="1"/>
  <c r="N45" i="1" s="1"/>
  <c r="I44" i="1"/>
  <c r="N44" i="1" s="1"/>
  <c r="I43" i="1"/>
  <c r="N43" i="1" s="1"/>
  <c r="I42" i="1"/>
  <c r="N42" i="1" s="1"/>
  <c r="I41" i="1"/>
  <c r="N41" i="1" s="1"/>
  <c r="I40" i="1"/>
  <c r="N40" i="1" s="1"/>
  <c r="I39" i="1"/>
  <c r="N39" i="1" s="1"/>
  <c r="I38" i="1"/>
  <c r="N38" i="1" s="1"/>
  <c r="I37" i="1"/>
  <c r="N37" i="1" s="1"/>
  <c r="I36" i="1"/>
  <c r="N36" i="1" s="1"/>
  <c r="I35" i="1"/>
  <c r="N35" i="1" s="1"/>
  <c r="I34" i="1"/>
  <c r="N34" i="1" s="1"/>
  <c r="I33" i="1"/>
  <c r="N33" i="1" s="1"/>
  <c r="I32" i="1"/>
  <c r="N32" i="1" s="1"/>
  <c r="I31" i="1"/>
  <c r="N31" i="1" s="1"/>
  <c r="I30" i="1"/>
  <c r="N30" i="1" s="1"/>
  <c r="I29" i="1"/>
  <c r="N29" i="1" s="1"/>
  <c r="I28" i="1"/>
  <c r="N28" i="1" s="1"/>
  <c r="I27" i="1"/>
  <c r="N27" i="1" s="1"/>
  <c r="I26" i="1"/>
  <c r="N26" i="1" s="1"/>
  <c r="I25" i="1"/>
  <c r="N25" i="1" s="1"/>
  <c r="I24" i="1"/>
  <c r="N24" i="1" s="1"/>
  <c r="I23" i="1"/>
  <c r="N23" i="1" s="1"/>
  <c r="I22" i="1"/>
  <c r="N22" i="1" s="1"/>
  <c r="I21" i="1"/>
  <c r="N21" i="1" s="1"/>
  <c r="I20" i="1"/>
  <c r="N20" i="1" s="1"/>
  <c r="I19" i="1"/>
  <c r="N19" i="1" s="1"/>
  <c r="I18" i="1"/>
  <c r="N18" i="1" s="1"/>
  <c r="I17" i="1"/>
  <c r="N17" i="1" s="1"/>
  <c r="I16" i="1"/>
  <c r="N16" i="1" s="1"/>
  <c r="I15" i="1"/>
  <c r="N15" i="1" s="1"/>
  <c r="I14" i="1"/>
  <c r="N14" i="1" s="1"/>
  <c r="I13" i="1"/>
  <c r="N13" i="1" s="1"/>
  <c r="I12" i="1"/>
  <c r="N12" i="1" s="1"/>
  <c r="I11" i="1"/>
  <c r="N11" i="1" s="1"/>
  <c r="I10" i="1"/>
  <c r="N10" i="1" s="1"/>
  <c r="I9" i="1"/>
  <c r="N9" i="1" s="1"/>
  <c r="I8" i="1"/>
  <c r="N8" i="1" s="1"/>
  <c r="I7" i="1"/>
  <c r="N7" i="1" s="1"/>
  <c r="I6" i="1"/>
  <c r="N6" i="1" s="1"/>
  <c r="I5" i="1"/>
  <c r="N5" i="1" s="1"/>
  <c r="I4" i="1"/>
  <c r="N4" i="1" s="1"/>
  <c r="I3" i="1"/>
  <c r="N3" i="1" s="1"/>
  <c r="I2" i="1"/>
  <c r="N2" i="1" s="1"/>
  <c r="Q2" i="5" l="1"/>
  <c r="P2" i="5"/>
  <c r="R2" i="5" s="1"/>
  <c r="Q3" i="5"/>
  <c r="P3" i="5"/>
  <c r="R3" i="5" s="1"/>
  <c r="Q11" i="5"/>
  <c r="P11" i="5"/>
  <c r="R11" i="5" s="1"/>
  <c r="Q15" i="5"/>
  <c r="P15" i="5"/>
  <c r="R15" i="5" s="1"/>
  <c r="Q19" i="5"/>
  <c r="P19" i="5"/>
  <c r="R19" i="5" s="1"/>
  <c r="Q23" i="5"/>
  <c r="P23" i="5"/>
  <c r="R23" i="5" s="1"/>
  <c r="Q27" i="5"/>
  <c r="P27" i="5"/>
  <c r="R27" i="5" s="1"/>
  <c r="Q35" i="5"/>
  <c r="P35" i="5"/>
  <c r="R35" i="5" s="1"/>
  <c r="Q39" i="5"/>
  <c r="P39" i="5"/>
  <c r="R39" i="5" s="1"/>
  <c r="Q43" i="5"/>
  <c r="P43" i="5"/>
  <c r="R43" i="5" s="1"/>
  <c r="Q47" i="5"/>
  <c r="P47" i="5"/>
  <c r="R47" i="5" s="1"/>
  <c r="Q55" i="5"/>
  <c r="P55" i="5"/>
  <c r="R55" i="5" s="1"/>
  <c r="Q59" i="5"/>
  <c r="P59" i="5"/>
  <c r="R59" i="5" s="1"/>
  <c r="Q71" i="5"/>
  <c r="P71" i="5"/>
  <c r="R71" i="5" s="1"/>
  <c r="Q75" i="5"/>
  <c r="P75" i="5"/>
  <c r="R75" i="5" s="1"/>
  <c r="Q79" i="5"/>
  <c r="P79" i="5"/>
  <c r="R79" i="5" s="1"/>
  <c r="Q83" i="5"/>
  <c r="P83" i="5"/>
  <c r="R83" i="5" s="1"/>
  <c r="Q91" i="5"/>
  <c r="P91" i="5"/>
  <c r="R91" i="5" s="1"/>
  <c r="Q107" i="5"/>
  <c r="P107" i="5"/>
  <c r="R107" i="5" s="1"/>
  <c r="Q111" i="5"/>
  <c r="P111" i="5"/>
  <c r="R111" i="5" s="1"/>
  <c r="Q115" i="5"/>
  <c r="P115" i="5"/>
  <c r="R115" i="5" s="1"/>
  <c r="Q123" i="5"/>
  <c r="P123" i="5"/>
  <c r="R123" i="5" s="1"/>
  <c r="Q127" i="5"/>
  <c r="P127" i="5"/>
  <c r="R127" i="5" s="1"/>
  <c r="Q135" i="5"/>
  <c r="P135" i="5"/>
  <c r="R135" i="5" s="1"/>
  <c r="Q139" i="5"/>
  <c r="P139" i="5"/>
  <c r="R139" i="5" s="1"/>
  <c r="Q143" i="5"/>
  <c r="P143" i="5"/>
  <c r="R143" i="5" s="1"/>
  <c r="Q151" i="5"/>
  <c r="P151" i="5"/>
  <c r="R151" i="5" s="1"/>
  <c r="Q159" i="5"/>
  <c r="P159" i="5"/>
  <c r="R159" i="5" s="1"/>
  <c r="Q163" i="5"/>
  <c r="P163" i="5"/>
  <c r="R163" i="5" s="1"/>
  <c r="Q179" i="5"/>
  <c r="P179" i="5"/>
  <c r="R179" i="5" s="1"/>
  <c r="Q183" i="5"/>
  <c r="P183" i="5"/>
  <c r="R183" i="5" s="1"/>
  <c r="Q195" i="5"/>
  <c r="P195" i="5"/>
  <c r="R195" i="5" s="1"/>
  <c r="Q223" i="5"/>
  <c r="P223" i="5"/>
  <c r="R223" i="5" s="1"/>
  <c r="Q227" i="5"/>
  <c r="P227" i="5"/>
  <c r="R227" i="5" s="1"/>
  <c r="Q243" i="5"/>
  <c r="P243" i="5"/>
  <c r="R243" i="5" s="1"/>
  <c r="Q251" i="5"/>
  <c r="P251" i="5"/>
  <c r="R251" i="5" s="1"/>
  <c r="Q279" i="5"/>
  <c r="P279" i="5"/>
  <c r="R279" i="5" s="1"/>
  <c r="Q4" i="5"/>
  <c r="P4" i="5"/>
  <c r="R4" i="5" s="1"/>
  <c r="Q8" i="5"/>
  <c r="P8" i="5"/>
  <c r="R8" i="5" s="1"/>
  <c r="Q12" i="5"/>
  <c r="P12" i="5"/>
  <c r="R12" i="5" s="1"/>
  <c r="Q20" i="5"/>
  <c r="P20" i="5"/>
  <c r="R20" i="5" s="1"/>
  <c r="Q24" i="5"/>
  <c r="P24" i="5"/>
  <c r="R24" i="5" s="1"/>
  <c r="Q28" i="5"/>
  <c r="P28" i="5"/>
  <c r="R28" i="5" s="1"/>
  <c r="Q44" i="5"/>
  <c r="P44" i="5"/>
  <c r="R44" i="5" s="1"/>
  <c r="Q60" i="5"/>
  <c r="P60" i="5"/>
  <c r="R60" i="5" s="1"/>
  <c r="Q68" i="5"/>
  <c r="P68" i="5"/>
  <c r="R68" i="5" s="1"/>
  <c r="Q72" i="5"/>
  <c r="P72" i="5"/>
  <c r="R72" i="5" s="1"/>
  <c r="Q76" i="5"/>
  <c r="P76" i="5"/>
  <c r="R76" i="5" s="1"/>
  <c r="Q80" i="5"/>
  <c r="P80" i="5"/>
  <c r="R80" i="5" s="1"/>
  <c r="Q92" i="5"/>
  <c r="P92" i="5"/>
  <c r="R92" i="5" s="1"/>
  <c r="Q96" i="5"/>
  <c r="P96" i="5"/>
  <c r="R96" i="5" s="1"/>
  <c r="Q100" i="5"/>
  <c r="P100" i="5"/>
  <c r="R100" i="5" s="1"/>
  <c r="Q104" i="5"/>
  <c r="P104" i="5"/>
  <c r="R104" i="5" s="1"/>
  <c r="Q112" i="5"/>
  <c r="P112" i="5"/>
  <c r="R112" i="5" s="1"/>
  <c r="Q124" i="5"/>
  <c r="P124" i="5"/>
  <c r="R124" i="5" s="1"/>
  <c r="Q136" i="5"/>
  <c r="P136" i="5"/>
  <c r="R136" i="5" s="1"/>
  <c r="Q140" i="5"/>
  <c r="P140" i="5"/>
  <c r="R140" i="5" s="1"/>
  <c r="Q144" i="5"/>
  <c r="P144" i="5"/>
  <c r="R144" i="5" s="1"/>
  <c r="Q156" i="5"/>
  <c r="P156" i="5"/>
  <c r="R156" i="5" s="1"/>
  <c r="Q164" i="5"/>
  <c r="P164" i="5"/>
  <c r="R164" i="5" s="1"/>
  <c r="Q180" i="5"/>
  <c r="P180" i="5"/>
  <c r="R180" i="5" s="1"/>
  <c r="Q184" i="5"/>
  <c r="P184" i="5"/>
  <c r="R184" i="5" s="1"/>
  <c r="Q204" i="5"/>
  <c r="P204" i="5"/>
  <c r="R204" i="5" s="1"/>
  <c r="Q220" i="5"/>
  <c r="P220" i="5"/>
  <c r="R220" i="5" s="1"/>
  <c r="Q224" i="5"/>
  <c r="P224" i="5"/>
  <c r="R224" i="5" s="1"/>
  <c r="Q228" i="5"/>
  <c r="P228" i="5"/>
  <c r="R228" i="5" s="1"/>
  <c r="Q268" i="5"/>
  <c r="P268" i="5"/>
  <c r="R268" i="5" s="1"/>
  <c r="Q284" i="5"/>
  <c r="P284" i="5"/>
  <c r="R284" i="5" s="1"/>
  <c r="Q5" i="5"/>
  <c r="P5" i="5"/>
  <c r="R5" i="5" s="1"/>
  <c r="Q9" i="5"/>
  <c r="P9" i="5"/>
  <c r="R9" i="5" s="1"/>
  <c r="Q13" i="5"/>
  <c r="P13" i="5"/>
  <c r="R13" i="5" s="1"/>
  <c r="Q17" i="5"/>
  <c r="P17" i="5"/>
  <c r="R17" i="5" s="1"/>
  <c r="Q25" i="5"/>
  <c r="P25" i="5"/>
  <c r="R25" i="5" s="1"/>
  <c r="Q29" i="5"/>
  <c r="P29" i="5"/>
  <c r="R29" i="5" s="1"/>
  <c r="Q45" i="5"/>
  <c r="P45" i="5"/>
  <c r="R45" i="5" s="1"/>
  <c r="Q57" i="5"/>
  <c r="P57" i="5"/>
  <c r="R57" i="5" s="1"/>
  <c r="Q61" i="5"/>
  <c r="P61" i="5"/>
  <c r="R61" i="5" s="1"/>
  <c r="Q65" i="5"/>
  <c r="P65" i="5"/>
  <c r="R65" i="5" s="1"/>
  <c r="Q73" i="5"/>
  <c r="P73" i="5"/>
  <c r="R73" i="5" s="1"/>
  <c r="Q77" i="5"/>
  <c r="P77" i="5"/>
  <c r="R77" i="5" s="1"/>
  <c r="Q81" i="5"/>
  <c r="P81" i="5"/>
  <c r="R81" i="5" s="1"/>
  <c r="Q97" i="5"/>
  <c r="P97" i="5"/>
  <c r="R97" i="5" s="1"/>
  <c r="Q105" i="5"/>
  <c r="P105" i="5"/>
  <c r="R105" i="5" s="1"/>
  <c r="Q109" i="5"/>
  <c r="P109" i="5"/>
  <c r="R109" i="5" s="1"/>
  <c r="Q117" i="5"/>
  <c r="P117" i="5"/>
  <c r="R117" i="5" s="1"/>
  <c r="Q121" i="5"/>
  <c r="P121" i="5"/>
  <c r="R121" i="5" s="1"/>
  <c r="Q125" i="5"/>
  <c r="P125" i="5"/>
  <c r="R125" i="5" s="1"/>
  <c r="Q133" i="5"/>
  <c r="P133" i="5"/>
  <c r="R133" i="5" s="1"/>
  <c r="Q137" i="5"/>
  <c r="P137" i="5"/>
  <c r="R137" i="5" s="1"/>
  <c r="Q145" i="5"/>
  <c r="P145" i="5"/>
  <c r="R145" i="5" s="1"/>
  <c r="Q149" i="5"/>
  <c r="P149" i="5"/>
  <c r="R149" i="5" s="1"/>
  <c r="Q153" i="5"/>
  <c r="P153" i="5"/>
  <c r="R153" i="5" s="1"/>
  <c r="Q157" i="5"/>
  <c r="P157" i="5"/>
  <c r="R157" i="5" s="1"/>
  <c r="Q161" i="5"/>
  <c r="P161" i="5"/>
  <c r="R161" i="5" s="1"/>
  <c r="Q177" i="5"/>
  <c r="P177" i="5"/>
  <c r="R177" i="5" s="1"/>
  <c r="Q181" i="5"/>
  <c r="P181" i="5"/>
  <c r="R181" i="5" s="1"/>
  <c r="Q185" i="5"/>
  <c r="P185" i="5"/>
  <c r="R185" i="5" s="1"/>
  <c r="Q189" i="5"/>
  <c r="P189" i="5"/>
  <c r="R189" i="5" s="1"/>
  <c r="Q197" i="5"/>
  <c r="P197" i="5"/>
  <c r="R197" i="5" s="1"/>
  <c r="Q221" i="5"/>
  <c r="P221" i="5"/>
  <c r="R221" i="5" s="1"/>
  <c r="Q225" i="5"/>
  <c r="P225" i="5"/>
  <c r="R225" i="5" s="1"/>
  <c r="Q253" i="5"/>
  <c r="P253" i="5"/>
  <c r="R253" i="5" s="1"/>
  <c r="Q6" i="5"/>
  <c r="P6" i="5"/>
  <c r="R6" i="5" s="1"/>
  <c r="Q10" i="5"/>
  <c r="P10" i="5"/>
  <c r="R10" i="5" s="1"/>
  <c r="Q14" i="5"/>
  <c r="P14" i="5"/>
  <c r="R14" i="5" s="1"/>
  <c r="Q22" i="5"/>
  <c r="P22" i="5"/>
  <c r="R22" i="5" s="1"/>
  <c r="Q26" i="5"/>
  <c r="P26" i="5"/>
  <c r="R26" i="5" s="1"/>
  <c r="Q50" i="5"/>
  <c r="P50" i="5"/>
  <c r="R50" i="5" s="1"/>
  <c r="Q54" i="5"/>
  <c r="P54" i="5"/>
  <c r="R54" i="5" s="1"/>
  <c r="Q58" i="5"/>
  <c r="P58" i="5"/>
  <c r="R58" i="5" s="1"/>
  <c r="Q62" i="5"/>
  <c r="P62" i="5"/>
  <c r="R62" i="5" s="1"/>
  <c r="Q74" i="5"/>
  <c r="P74" i="5"/>
  <c r="R74" i="5" s="1"/>
  <c r="Q102" i="5"/>
  <c r="P102" i="5"/>
  <c r="R102" i="5" s="1"/>
  <c r="Q110" i="5"/>
  <c r="P110" i="5"/>
  <c r="R110" i="5" s="1"/>
  <c r="Q118" i="5"/>
  <c r="P118" i="5"/>
  <c r="R118" i="5" s="1"/>
  <c r="Q138" i="5"/>
  <c r="P138" i="5"/>
  <c r="R138" i="5" s="1"/>
  <c r="Q142" i="5"/>
  <c r="P142" i="5"/>
  <c r="R142" i="5" s="1"/>
  <c r="Q150" i="5"/>
  <c r="P150" i="5"/>
  <c r="R150" i="5" s="1"/>
  <c r="Q154" i="5"/>
  <c r="P154" i="5"/>
  <c r="R154" i="5" s="1"/>
  <c r="Q158" i="5"/>
  <c r="P158" i="5"/>
  <c r="R158" i="5" s="1"/>
  <c r="Q162" i="5"/>
  <c r="P162" i="5"/>
  <c r="R162" i="5" s="1"/>
  <c r="Q170" i="5"/>
  <c r="P170" i="5"/>
  <c r="R170" i="5" s="1"/>
  <c r="Q178" i="5"/>
  <c r="P178" i="5"/>
  <c r="R178" i="5" s="1"/>
  <c r="Q182" i="5"/>
  <c r="P182" i="5"/>
  <c r="R182" i="5" s="1"/>
  <c r="Q194" i="5"/>
  <c r="P194" i="5"/>
  <c r="R194" i="5" s="1"/>
  <c r="Q202" i="5"/>
  <c r="P202" i="5"/>
  <c r="R202" i="5" s="1"/>
  <c r="Q218" i="5"/>
  <c r="P218" i="5"/>
  <c r="R218" i="5" s="1"/>
  <c r="Q226" i="5"/>
  <c r="P226" i="5"/>
  <c r="R226" i="5" s="1"/>
  <c r="Q230" i="5"/>
  <c r="P230" i="5"/>
  <c r="R230" i="5" s="1"/>
  <c r="Q242" i="5"/>
  <c r="P242" i="5"/>
  <c r="R242" i="5" s="1"/>
  <c r="Q246" i="5"/>
  <c r="P246" i="5"/>
  <c r="R246" i="5" s="1"/>
  <c r="Q254" i="5"/>
  <c r="P254" i="5"/>
  <c r="R254" i="5" s="1"/>
  <c r="Q266" i="5"/>
  <c r="P266" i="5"/>
  <c r="R266" i="5" s="1"/>
  <c r="Q270" i="5"/>
  <c r="P270" i="5"/>
  <c r="R270" i="5" s="1"/>
  <c r="Q278" i="5"/>
  <c r="P278" i="5"/>
  <c r="R278" i="5" s="1"/>
  <c r="Q12" i="4"/>
  <c r="P12" i="4"/>
  <c r="O12" i="4"/>
  <c r="Q20" i="4"/>
  <c r="P20" i="4"/>
  <c r="Q28" i="4"/>
  <c r="O28" i="4"/>
  <c r="P28" i="4"/>
  <c r="Q40" i="4"/>
  <c r="O40" i="4"/>
  <c r="R40" i="4" s="1"/>
  <c r="P40" i="4"/>
  <c r="Q52" i="4"/>
  <c r="P52" i="4"/>
  <c r="O52" i="4"/>
  <c r="Q64" i="4"/>
  <c r="P64" i="4"/>
  <c r="R64" i="4" s="1"/>
  <c r="Q72" i="4"/>
  <c r="P72" i="4"/>
  <c r="O72" i="4"/>
  <c r="P84" i="4"/>
  <c r="O84" i="4"/>
  <c r="Q84" i="4"/>
  <c r="Q92" i="4"/>
  <c r="P92" i="4"/>
  <c r="R92" i="4" s="1"/>
  <c r="Q104" i="4"/>
  <c r="P104" i="4"/>
  <c r="R104" i="4" s="1"/>
  <c r="Q116" i="4"/>
  <c r="P116" i="4"/>
  <c r="R116" i="4" s="1"/>
  <c r="O128" i="4"/>
  <c r="P128" i="4"/>
  <c r="Q128" i="4"/>
  <c r="Q136" i="4"/>
  <c r="P136" i="4"/>
  <c r="Q148" i="4"/>
  <c r="P148" i="4"/>
  <c r="Q160" i="4"/>
  <c r="P160" i="4"/>
  <c r="O160" i="4"/>
  <c r="Q168" i="4"/>
  <c r="P168" i="4"/>
  <c r="R168" i="4" s="1"/>
  <c r="P176" i="4"/>
  <c r="Q176" i="4"/>
  <c r="P188" i="4"/>
  <c r="Q188" i="4"/>
  <c r="P200" i="4"/>
  <c r="Q200" i="4"/>
  <c r="Q208" i="4"/>
  <c r="O208" i="4"/>
  <c r="P208" i="4"/>
  <c r="Q216" i="4"/>
  <c r="P216" i="4"/>
  <c r="O224" i="4"/>
  <c r="Q224" i="4"/>
  <c r="P224" i="4"/>
  <c r="Q5" i="4"/>
  <c r="P5" i="4"/>
  <c r="R5" i="4" s="1"/>
  <c r="P13" i="4"/>
  <c r="Q13" i="4"/>
  <c r="Q21" i="4"/>
  <c r="O21" i="4"/>
  <c r="P21" i="4"/>
  <c r="Q29" i="4"/>
  <c r="P29" i="4"/>
  <c r="O29" i="4"/>
  <c r="Q41" i="4"/>
  <c r="P41" i="4"/>
  <c r="O41" i="4"/>
  <c r="Q49" i="4"/>
  <c r="P49" i="4"/>
  <c r="P61" i="4"/>
  <c r="R61" i="4" s="1"/>
  <c r="Q61" i="4"/>
  <c r="P69" i="4"/>
  <c r="Q69" i="4"/>
  <c r="Q77" i="4"/>
  <c r="P77" i="4"/>
  <c r="Q85" i="4"/>
  <c r="P85" i="4"/>
  <c r="O85" i="4"/>
  <c r="Q93" i="4"/>
  <c r="P93" i="4"/>
  <c r="R93" i="4" s="1"/>
  <c r="Q105" i="4"/>
  <c r="P105" i="4"/>
  <c r="R105" i="4" s="1"/>
  <c r="Q117" i="4"/>
  <c r="O117" i="4"/>
  <c r="P117" i="4"/>
  <c r="Q125" i="4"/>
  <c r="P125" i="4"/>
  <c r="O125" i="4"/>
  <c r="P133" i="4"/>
  <c r="Q133" i="4"/>
  <c r="Q141" i="4"/>
  <c r="P141" i="4"/>
  <c r="R141" i="4" s="1"/>
  <c r="P153" i="4"/>
  <c r="Q153" i="4"/>
  <c r="Q161" i="4"/>
  <c r="P161" i="4"/>
  <c r="O161" i="4"/>
  <c r="Q173" i="4"/>
  <c r="P173" i="4"/>
  <c r="Q185" i="4"/>
  <c r="P185" i="4"/>
  <c r="Q193" i="4"/>
  <c r="P193" i="4"/>
  <c r="Q201" i="4"/>
  <c r="O201" i="4"/>
  <c r="P201" i="4"/>
  <c r="Q209" i="4"/>
  <c r="P209" i="4"/>
  <c r="R209" i="4" s="1"/>
  <c r="Q217" i="4"/>
  <c r="P217" i="4"/>
  <c r="R217" i="4" s="1"/>
  <c r="Q2" i="4"/>
  <c r="P2" i="4"/>
  <c r="O2" i="4"/>
  <c r="Q14" i="4"/>
  <c r="P14" i="4"/>
  <c r="O14" i="4"/>
  <c r="Q26" i="4"/>
  <c r="P26" i="4"/>
  <c r="O26" i="4"/>
  <c r="Q34" i="4"/>
  <c r="O34" i="4"/>
  <c r="P34" i="4"/>
  <c r="Q42" i="4"/>
  <c r="O42" i="4"/>
  <c r="P42" i="4"/>
  <c r="O46" i="4"/>
  <c r="Q46" i="4"/>
  <c r="P46" i="4"/>
  <c r="Q54" i="4"/>
  <c r="P54" i="4"/>
  <c r="R54" i="4" s="1"/>
  <c r="Q58" i="4"/>
  <c r="P58" i="4"/>
  <c r="R58" i="4" s="1"/>
  <c r="Q62" i="4"/>
  <c r="P62" i="4"/>
  <c r="R62" i="4" s="1"/>
  <c r="Q66" i="4"/>
  <c r="O66" i="4"/>
  <c r="P66" i="4"/>
  <c r="Q70" i="4"/>
  <c r="P70" i="4"/>
  <c r="O70" i="4"/>
  <c r="Q74" i="4"/>
  <c r="O74" i="4"/>
  <c r="R74" i="4" s="1"/>
  <c r="P74" i="4"/>
  <c r="P78" i="4"/>
  <c r="Q78" i="4"/>
  <c r="Q82" i="4"/>
  <c r="P82" i="4"/>
  <c r="O82" i="4"/>
  <c r="Q86" i="4"/>
  <c r="P86" i="4"/>
  <c r="R86" i="4" s="1"/>
  <c r="O90" i="4"/>
  <c r="Q90" i="4"/>
  <c r="P90" i="4"/>
  <c r="Q94" i="4"/>
  <c r="P94" i="4"/>
  <c r="O94" i="4"/>
  <c r="Q98" i="4"/>
  <c r="P98" i="4"/>
  <c r="R98" i="4" s="1"/>
  <c r="P102" i="4"/>
  <c r="Q102" i="4"/>
  <c r="Q106" i="4"/>
  <c r="P106" i="4"/>
  <c r="R106" i="4" s="1"/>
  <c r="Q110" i="4"/>
  <c r="P110" i="4"/>
  <c r="O110" i="4"/>
  <c r="Q114" i="4"/>
  <c r="P114" i="4"/>
  <c r="O114" i="4"/>
  <c r="P118" i="4"/>
  <c r="Q118" i="4"/>
  <c r="Q122" i="4"/>
  <c r="P122" i="4"/>
  <c r="R122" i="4" s="1"/>
  <c r="Q126" i="4"/>
  <c r="O126" i="4"/>
  <c r="R126" i="4" s="1"/>
  <c r="P126" i="4"/>
  <c r="Q130" i="4"/>
  <c r="O130" i="4"/>
  <c r="P130" i="4"/>
  <c r="Q134" i="4"/>
  <c r="P134" i="4"/>
  <c r="O134" i="4"/>
  <c r="Q138" i="4"/>
  <c r="P138" i="4"/>
  <c r="O138" i="4"/>
  <c r="P142" i="4"/>
  <c r="Q142" i="4"/>
  <c r="Q146" i="4"/>
  <c r="P146" i="4"/>
  <c r="R146" i="4" s="1"/>
  <c r="O150" i="4"/>
  <c r="Q150" i="4"/>
  <c r="P150" i="4"/>
  <c r="Q154" i="4"/>
  <c r="P154" i="4"/>
  <c r="Q158" i="4"/>
  <c r="P158" i="4"/>
  <c r="Q162" i="4"/>
  <c r="P162" i="4"/>
  <c r="Q166" i="4"/>
  <c r="P166" i="4"/>
  <c r="O166" i="4"/>
  <c r="Q170" i="4"/>
  <c r="P170" i="4"/>
  <c r="O170" i="4"/>
  <c r="Q174" i="4"/>
  <c r="P174" i="4"/>
  <c r="Q178" i="4"/>
  <c r="P178" i="4"/>
  <c r="P182" i="4"/>
  <c r="Q182" i="4"/>
  <c r="Q186" i="4"/>
  <c r="P186" i="4"/>
  <c r="O186" i="4"/>
  <c r="P190" i="4"/>
  <c r="Q190" i="4"/>
  <c r="P194" i="4"/>
  <c r="Q194" i="4"/>
  <c r="Q198" i="4"/>
  <c r="P198" i="4"/>
  <c r="R198" i="4" s="1"/>
  <c r="Q202" i="4"/>
  <c r="P202" i="4"/>
  <c r="O202" i="4"/>
  <c r="P206" i="4"/>
  <c r="R206" i="4" s="1"/>
  <c r="Q206" i="4"/>
  <c r="Q210" i="4"/>
  <c r="P210" i="4"/>
  <c r="O210" i="4"/>
  <c r="Q214" i="4"/>
  <c r="P214" i="4"/>
  <c r="R214" i="4" s="1"/>
  <c r="Q218" i="4"/>
  <c r="P218" i="4"/>
  <c r="O218" i="4"/>
  <c r="O222" i="4"/>
  <c r="Q222" i="4"/>
  <c r="P222" i="4"/>
  <c r="Q226" i="4"/>
  <c r="P226" i="4"/>
  <c r="R226" i="4" s="1"/>
  <c r="Q230" i="4"/>
  <c r="P230" i="4"/>
  <c r="R230" i="4" s="1"/>
  <c r="Q234" i="4"/>
  <c r="P234" i="4"/>
  <c r="R234" i="4" s="1"/>
  <c r="Q4" i="4"/>
  <c r="P4" i="4"/>
  <c r="R4" i="4" s="1"/>
  <c r="Q8" i="4"/>
  <c r="P8" i="4"/>
  <c r="R8" i="4" s="1"/>
  <c r="Q16" i="4"/>
  <c r="P16" i="4"/>
  <c r="O16" i="4"/>
  <c r="Q24" i="4"/>
  <c r="P24" i="4"/>
  <c r="O24" i="4"/>
  <c r="Q32" i="4"/>
  <c r="P32" i="4"/>
  <c r="O32" i="4"/>
  <c r="Q36" i="4"/>
  <c r="P36" i="4"/>
  <c r="O44" i="4"/>
  <c r="P44" i="4"/>
  <c r="Q44" i="4"/>
  <c r="Q48" i="4"/>
  <c r="P48" i="4"/>
  <c r="O48" i="4"/>
  <c r="Q56" i="4"/>
  <c r="P56" i="4"/>
  <c r="O56" i="4"/>
  <c r="Q60" i="4"/>
  <c r="O60" i="4"/>
  <c r="R60" i="4" s="1"/>
  <c r="P60" i="4"/>
  <c r="Q68" i="4"/>
  <c r="O68" i="4"/>
  <c r="P68" i="4"/>
  <c r="Q76" i="4"/>
  <c r="P76" i="4"/>
  <c r="O76" i="4"/>
  <c r="Q80" i="4"/>
  <c r="P80" i="4"/>
  <c r="O80" i="4"/>
  <c r="Q88" i="4"/>
  <c r="P88" i="4"/>
  <c r="R88" i="4" s="1"/>
  <c r="Q96" i="4"/>
  <c r="P96" i="4"/>
  <c r="R96" i="4" s="1"/>
  <c r="P100" i="4"/>
  <c r="Q100" i="4"/>
  <c r="Q108" i="4"/>
  <c r="P108" i="4"/>
  <c r="R108" i="4" s="1"/>
  <c r="Q112" i="4"/>
  <c r="P112" i="4"/>
  <c r="R112" i="4" s="1"/>
  <c r="Q120" i="4"/>
  <c r="P120" i="4"/>
  <c r="O120" i="4"/>
  <c r="Q124" i="4"/>
  <c r="P124" i="4"/>
  <c r="P132" i="4"/>
  <c r="Q132" i="4"/>
  <c r="Q140" i="4"/>
  <c r="P140" i="4"/>
  <c r="O140" i="4"/>
  <c r="Q144" i="4"/>
  <c r="P144" i="4"/>
  <c r="R144" i="4" s="1"/>
  <c r="Q152" i="4"/>
  <c r="P152" i="4"/>
  <c r="O152" i="4"/>
  <c r="Q156" i="4"/>
  <c r="P156" i="4"/>
  <c r="Q164" i="4"/>
  <c r="P164" i="4"/>
  <c r="Q172" i="4"/>
  <c r="P172" i="4"/>
  <c r="O172" i="4"/>
  <c r="Q180" i="4"/>
  <c r="O180" i="4"/>
  <c r="R180" i="4" s="1"/>
  <c r="P180" i="4"/>
  <c r="Q184" i="4"/>
  <c r="P184" i="4"/>
  <c r="Q192" i="4"/>
  <c r="P192" i="4"/>
  <c r="Q196" i="4"/>
  <c r="P196" i="4"/>
  <c r="P204" i="4"/>
  <c r="R204" i="4" s="1"/>
  <c r="Q204" i="4"/>
  <c r="P212" i="4"/>
  <c r="Q212" i="4"/>
  <c r="Q228" i="4"/>
  <c r="P228" i="4"/>
  <c r="Q236" i="4"/>
  <c r="P236" i="4"/>
  <c r="Q9" i="4"/>
  <c r="P9" i="4"/>
  <c r="Q17" i="4"/>
  <c r="P17" i="4"/>
  <c r="O17" i="4"/>
  <c r="Q25" i="4"/>
  <c r="P25" i="4"/>
  <c r="O25" i="4"/>
  <c r="Q33" i="4"/>
  <c r="P33" i="4"/>
  <c r="Q37" i="4"/>
  <c r="P37" i="4"/>
  <c r="O37" i="4"/>
  <c r="O45" i="4"/>
  <c r="Q45" i="4"/>
  <c r="P45" i="4"/>
  <c r="Q53" i="4"/>
  <c r="O53" i="4"/>
  <c r="P53" i="4"/>
  <c r="Q57" i="4"/>
  <c r="P57" i="4"/>
  <c r="R57" i="4" s="1"/>
  <c r="P65" i="4"/>
  <c r="Q65" i="4"/>
  <c r="Q73" i="4"/>
  <c r="O73" i="4"/>
  <c r="R73" i="4" s="1"/>
  <c r="P73" i="4"/>
  <c r="Q81" i="4"/>
  <c r="P81" i="4"/>
  <c r="O81" i="4"/>
  <c r="Q89" i="4"/>
  <c r="P89" i="4"/>
  <c r="O89" i="4"/>
  <c r="Q97" i="4"/>
  <c r="P97" i="4"/>
  <c r="Q101" i="4"/>
  <c r="P101" i="4"/>
  <c r="Q109" i="4"/>
  <c r="P109" i="4"/>
  <c r="Q113" i="4"/>
  <c r="P113" i="4"/>
  <c r="Q121" i="4"/>
  <c r="P121" i="4"/>
  <c r="Q129" i="4"/>
  <c r="P129" i="4"/>
  <c r="Q137" i="4"/>
  <c r="P137" i="4"/>
  <c r="O137" i="4"/>
  <c r="Q145" i="4"/>
  <c r="P145" i="4"/>
  <c r="R145" i="4" s="1"/>
  <c r="P149" i="4"/>
  <c r="Q149" i="4"/>
  <c r="P157" i="4"/>
  <c r="Q157" i="4"/>
  <c r="P165" i="4"/>
  <c r="O165" i="4"/>
  <c r="Q165" i="4"/>
  <c r="Q169" i="4"/>
  <c r="P169" i="4"/>
  <c r="Q177" i="4"/>
  <c r="P177" i="4"/>
  <c r="Q181" i="4"/>
  <c r="P181" i="4"/>
  <c r="Q189" i="4"/>
  <c r="P189" i="4"/>
  <c r="O189" i="4"/>
  <c r="R189" i="4" s="1"/>
  <c r="Q197" i="4"/>
  <c r="O197" i="4"/>
  <c r="P197" i="4"/>
  <c r="Q205" i="4"/>
  <c r="P205" i="4"/>
  <c r="Q213" i="4"/>
  <c r="P213" i="4"/>
  <c r="O213" i="4"/>
  <c r="R213" i="4" s="1"/>
  <c r="Q221" i="4"/>
  <c r="P221" i="4"/>
  <c r="R221" i="4" s="1"/>
  <c r="Q225" i="4"/>
  <c r="P225" i="4"/>
  <c r="R225" i="4" s="1"/>
  <c r="Q229" i="4"/>
  <c r="P229" i="4"/>
  <c r="R229" i="4" s="1"/>
  <c r="Q6" i="4"/>
  <c r="P6" i="4"/>
  <c r="O6" i="4"/>
  <c r="Q10" i="4"/>
  <c r="P10" i="4"/>
  <c r="O10" i="4"/>
  <c r="R10" i="4" s="1"/>
  <c r="Q18" i="4"/>
  <c r="P18" i="4"/>
  <c r="R18" i="4" s="1"/>
  <c r="Q22" i="4"/>
  <c r="P22" i="4"/>
  <c r="O22" i="4"/>
  <c r="Q30" i="4"/>
  <c r="P30" i="4"/>
  <c r="O30" i="4"/>
  <c r="R30" i="4" s="1"/>
  <c r="Q38" i="4"/>
  <c r="P38" i="4"/>
  <c r="O38" i="4"/>
  <c r="Q50" i="4"/>
  <c r="P50" i="4"/>
  <c r="O50" i="4"/>
  <c r="Q3" i="4"/>
  <c r="O3" i="4"/>
  <c r="R3" i="4" s="1"/>
  <c r="P3" i="4"/>
  <c r="Q7" i="4"/>
  <c r="O7" i="4"/>
  <c r="P7" i="4"/>
  <c r="Q11" i="4"/>
  <c r="P11" i="4"/>
  <c r="O11" i="4"/>
  <c r="Q15" i="4"/>
  <c r="P15" i="4"/>
  <c r="O15" i="4"/>
  <c r="Q19" i="4"/>
  <c r="P19" i="4"/>
  <c r="O19" i="4"/>
  <c r="Q23" i="4"/>
  <c r="P23" i="4"/>
  <c r="O23" i="4"/>
  <c r="R23" i="4" s="1"/>
  <c r="Q27" i="4"/>
  <c r="O27" i="4"/>
  <c r="P27" i="4"/>
  <c r="Q31" i="4"/>
  <c r="P31" i="4"/>
  <c r="O31" i="4"/>
  <c r="Q35" i="4"/>
  <c r="P35" i="4"/>
  <c r="R35" i="4" s="1"/>
  <c r="Q39" i="4"/>
  <c r="P39" i="4"/>
  <c r="R39" i="4" s="1"/>
  <c r="P43" i="4"/>
  <c r="Q43" i="4"/>
  <c r="Q47" i="4"/>
  <c r="P47" i="4"/>
  <c r="R47" i="4" s="1"/>
  <c r="Q55" i="4"/>
  <c r="P55" i="4"/>
  <c r="O55" i="4"/>
  <c r="Q59" i="4"/>
  <c r="O59" i="4"/>
  <c r="P59" i="4"/>
  <c r="O63" i="4"/>
  <c r="Q63" i="4"/>
  <c r="P63" i="4"/>
  <c r="Q67" i="4"/>
  <c r="O67" i="4"/>
  <c r="P67" i="4"/>
  <c r="P71" i="4"/>
  <c r="Q71" i="4"/>
  <c r="Q75" i="4"/>
  <c r="P75" i="4"/>
  <c r="O75" i="4"/>
  <c r="Q79" i="4"/>
  <c r="P79" i="4"/>
  <c r="O79" i="4"/>
  <c r="O83" i="4"/>
  <c r="Q83" i="4"/>
  <c r="P83" i="4"/>
  <c r="Q87" i="4"/>
  <c r="P87" i="4"/>
  <c r="O87" i="4"/>
  <c r="R87" i="4" s="1"/>
  <c r="Q91" i="4"/>
  <c r="P91" i="4"/>
  <c r="R91" i="4" s="1"/>
  <c r="P95" i="4"/>
  <c r="Q95" i="4"/>
  <c r="Q99" i="4"/>
  <c r="O99" i="4"/>
  <c r="P99" i="4"/>
  <c r="P103" i="4"/>
  <c r="Q103" i="4"/>
  <c r="O103" i="4"/>
  <c r="Q107" i="4"/>
  <c r="P107" i="4"/>
  <c r="O107" i="4"/>
  <c r="P111" i="4"/>
  <c r="Q111" i="4"/>
  <c r="Q115" i="4"/>
  <c r="P115" i="4"/>
  <c r="O115" i="4"/>
  <c r="Q119" i="4"/>
  <c r="P119" i="4"/>
  <c r="O119" i="4"/>
  <c r="Q123" i="4"/>
  <c r="P123" i="4"/>
  <c r="P127" i="4"/>
  <c r="O127" i="4"/>
  <c r="Q127" i="4"/>
  <c r="P131" i="4"/>
  <c r="Q131" i="4"/>
  <c r="Q135" i="4"/>
  <c r="P135" i="4"/>
  <c r="R135" i="4" s="1"/>
  <c r="Q139" i="4"/>
  <c r="P139" i="4"/>
  <c r="O139" i="4"/>
  <c r="Q143" i="4"/>
  <c r="P143" i="4"/>
  <c r="P147" i="4"/>
  <c r="R147" i="4" s="1"/>
  <c r="Q147" i="4"/>
  <c r="P151" i="4"/>
  <c r="Q151" i="4"/>
  <c r="O151" i="4"/>
  <c r="R151" i="4" s="1"/>
  <c r="Q155" i="4"/>
  <c r="P155" i="4"/>
  <c r="R155" i="4" s="1"/>
  <c r="Q159" i="4"/>
  <c r="P159" i="4"/>
  <c r="O159" i="4"/>
  <c r="P163" i="4"/>
  <c r="Q163" i="4"/>
  <c r="P167" i="4"/>
  <c r="R167" i="4" s="1"/>
  <c r="Q167" i="4"/>
  <c r="Q171" i="4"/>
  <c r="P171" i="4"/>
  <c r="Q175" i="4"/>
  <c r="P175" i="4"/>
  <c r="P179" i="4"/>
  <c r="Q179" i="4"/>
  <c r="P183" i="4"/>
  <c r="R183" i="4" s="1"/>
  <c r="Q183" i="4"/>
  <c r="P187" i="4"/>
  <c r="Q187" i="4"/>
  <c r="Q191" i="4"/>
  <c r="P191" i="4"/>
  <c r="O191" i="4"/>
  <c r="Q195" i="4"/>
  <c r="P195" i="4"/>
  <c r="R195" i="4" s="1"/>
  <c r="Q199" i="4"/>
  <c r="O199" i="4"/>
  <c r="P199" i="4"/>
  <c r="P203" i="4"/>
  <c r="Q203" i="4"/>
  <c r="O203" i="4"/>
  <c r="Q207" i="4"/>
  <c r="O207" i="4"/>
  <c r="R207" i="4" s="1"/>
  <c r="P207" i="4"/>
  <c r="Q211" i="4"/>
  <c r="P211" i="4"/>
  <c r="Q215" i="4"/>
  <c r="P215" i="4"/>
  <c r="P219" i="4"/>
  <c r="Q219" i="4"/>
  <c r="Q223" i="4"/>
  <c r="P223" i="4"/>
  <c r="Q231" i="4"/>
  <c r="P231" i="4"/>
  <c r="O231" i="4"/>
  <c r="R231" i="4" s="1"/>
  <c r="O11" i="1"/>
  <c r="P11" i="1"/>
  <c r="Q11" i="1"/>
  <c r="O23" i="1"/>
  <c r="P23" i="1"/>
  <c r="Q23" i="1"/>
  <c r="P35" i="1"/>
  <c r="O35" i="1"/>
  <c r="Q35" i="1"/>
  <c r="O47" i="1"/>
  <c r="Q47" i="1"/>
  <c r="P47" i="1"/>
  <c r="P63" i="1"/>
  <c r="O63" i="1"/>
  <c r="R63" i="1" s="1"/>
  <c r="Q63" i="1"/>
  <c r="P75" i="1"/>
  <c r="O75" i="1"/>
  <c r="Q75" i="1"/>
  <c r="O91" i="1"/>
  <c r="P91" i="1"/>
  <c r="Q91" i="1"/>
  <c r="P103" i="1"/>
  <c r="O103" i="1"/>
  <c r="Q103" i="1"/>
  <c r="P115" i="1"/>
  <c r="O115" i="1"/>
  <c r="R115" i="1" s="1"/>
  <c r="Q115" i="1"/>
  <c r="O131" i="1"/>
  <c r="P131" i="1"/>
  <c r="Q131" i="1"/>
  <c r="O143" i="1"/>
  <c r="P143" i="1"/>
  <c r="Q143" i="1"/>
  <c r="O155" i="1"/>
  <c r="R155" i="1" s="1"/>
  <c r="P155" i="1"/>
  <c r="Q155" i="1"/>
  <c r="P171" i="1"/>
  <c r="O171" i="1"/>
  <c r="Q171" i="1"/>
  <c r="O183" i="1"/>
  <c r="P183" i="1"/>
  <c r="Q183" i="1"/>
  <c r="O191" i="1"/>
  <c r="P191" i="1"/>
  <c r="Q191" i="1"/>
  <c r="O203" i="1"/>
  <c r="R203" i="1" s="1"/>
  <c r="P203" i="1"/>
  <c r="Q203" i="1"/>
  <c r="O215" i="1"/>
  <c r="P215" i="1"/>
  <c r="Q215" i="1"/>
  <c r="P234" i="1"/>
  <c r="Q234" i="1"/>
  <c r="O2" i="1"/>
  <c r="R2" i="1" s="1"/>
  <c r="P2" i="1"/>
  <c r="Q2" i="1"/>
  <c r="O6" i="1"/>
  <c r="P6" i="1"/>
  <c r="R6" i="1" s="1"/>
  <c r="Q6" i="1"/>
  <c r="O10" i="1"/>
  <c r="P10" i="1"/>
  <c r="Q10" i="1"/>
  <c r="O14" i="1"/>
  <c r="P14" i="1"/>
  <c r="Q14" i="1"/>
  <c r="O18" i="1"/>
  <c r="R18" i="1" s="1"/>
  <c r="P18" i="1"/>
  <c r="Q18" i="1"/>
  <c r="P22" i="1"/>
  <c r="O22" i="1"/>
  <c r="R22" i="1" s="1"/>
  <c r="Q22" i="1"/>
  <c r="O26" i="1"/>
  <c r="P26" i="1"/>
  <c r="Q26" i="1"/>
  <c r="O30" i="1"/>
  <c r="P30" i="1"/>
  <c r="Q30" i="1"/>
  <c r="O34" i="1"/>
  <c r="R34" i="1" s="1"/>
  <c r="Q34" i="1"/>
  <c r="P34" i="1"/>
  <c r="O38" i="1"/>
  <c r="P38" i="1"/>
  <c r="Q38" i="1"/>
  <c r="O42" i="1"/>
  <c r="P42" i="1"/>
  <c r="Q42" i="1"/>
  <c r="O46" i="1"/>
  <c r="P46" i="1"/>
  <c r="Q46" i="1"/>
  <c r="P50" i="1"/>
  <c r="O50" i="1"/>
  <c r="Q50" i="1"/>
  <c r="O54" i="1"/>
  <c r="P54" i="1"/>
  <c r="R54" i="1" s="1"/>
  <c r="Q54" i="1"/>
  <c r="P58" i="1"/>
  <c r="Q58" i="1"/>
  <c r="O58" i="1"/>
  <c r="R58" i="1" s="1"/>
  <c r="O62" i="1"/>
  <c r="Q62" i="1"/>
  <c r="P62" i="1"/>
  <c r="P66" i="1"/>
  <c r="O66" i="1"/>
  <c r="Q66" i="1"/>
  <c r="O70" i="1"/>
  <c r="Q70" i="1"/>
  <c r="P70" i="1"/>
  <c r="O74" i="1"/>
  <c r="P74" i="1"/>
  <c r="Q74" i="1"/>
  <c r="O78" i="1"/>
  <c r="P78" i="1"/>
  <c r="Q78" i="1"/>
  <c r="O82" i="1"/>
  <c r="R82" i="1" s="1"/>
  <c r="P82" i="1"/>
  <c r="Q82" i="1"/>
  <c r="P86" i="1"/>
  <c r="O86" i="1"/>
  <c r="Q86" i="1"/>
  <c r="P90" i="1"/>
  <c r="O90" i="1"/>
  <c r="Q90" i="1"/>
  <c r="R90" i="1" s="1"/>
  <c r="O94" i="1"/>
  <c r="P94" i="1"/>
  <c r="R94" i="1" s="1"/>
  <c r="Q94" i="1"/>
  <c r="O98" i="1"/>
  <c r="R98" i="1" s="1"/>
  <c r="P98" i="1"/>
  <c r="Q98" i="1"/>
  <c r="O102" i="1"/>
  <c r="P102" i="1"/>
  <c r="Q102" i="1"/>
  <c r="O106" i="1"/>
  <c r="P106" i="1"/>
  <c r="Q106" i="1"/>
  <c r="O110" i="1"/>
  <c r="P110" i="1"/>
  <c r="R110" i="1" s="1"/>
  <c r="Q110" i="1"/>
  <c r="P114" i="1"/>
  <c r="Q114" i="1"/>
  <c r="O114" i="1"/>
  <c r="O118" i="1"/>
  <c r="Q118" i="1"/>
  <c r="R118" i="1" s="1"/>
  <c r="P118" i="1"/>
  <c r="P122" i="1"/>
  <c r="Q122" i="1"/>
  <c r="O122" i="1"/>
  <c r="R122" i="1" s="1"/>
  <c r="P126" i="1"/>
  <c r="O126" i="1"/>
  <c r="R126" i="1" s="1"/>
  <c r="Q126" i="1"/>
  <c r="O130" i="1"/>
  <c r="R130" i="1" s="1"/>
  <c r="P130" i="1"/>
  <c r="Q130" i="1"/>
  <c r="P134" i="1"/>
  <c r="O134" i="1"/>
  <c r="R134" i="1" s="1"/>
  <c r="Q134" i="1"/>
  <c r="P138" i="1"/>
  <c r="O138" i="1"/>
  <c r="Q138" i="1"/>
  <c r="O142" i="1"/>
  <c r="P142" i="1"/>
  <c r="Q142" i="1"/>
  <c r="P146" i="1"/>
  <c r="O146" i="1"/>
  <c r="Q146" i="1"/>
  <c r="O150" i="1"/>
  <c r="Q150" i="1"/>
  <c r="R150" i="1" s="1"/>
  <c r="P150" i="1"/>
  <c r="O154" i="1"/>
  <c r="Q154" i="1"/>
  <c r="P154" i="1"/>
  <c r="O158" i="1"/>
  <c r="P158" i="1"/>
  <c r="Q158" i="1"/>
  <c r="O162" i="1"/>
  <c r="R162" i="1" s="1"/>
  <c r="P162" i="1"/>
  <c r="Q162" i="1"/>
  <c r="O166" i="1"/>
  <c r="Q166" i="1"/>
  <c r="R166" i="1" s="1"/>
  <c r="P166" i="1"/>
  <c r="P170" i="1"/>
  <c r="O170" i="1"/>
  <c r="Q170" i="1"/>
  <c r="O174" i="1"/>
  <c r="P174" i="1"/>
  <c r="Q174" i="1"/>
  <c r="O178" i="1"/>
  <c r="P178" i="1"/>
  <c r="Q178" i="1"/>
  <c r="O182" i="1"/>
  <c r="P182" i="1"/>
  <c r="Q182" i="1"/>
  <c r="O186" i="1"/>
  <c r="P186" i="1"/>
  <c r="Q186" i="1"/>
  <c r="O190" i="1"/>
  <c r="Q190" i="1"/>
  <c r="R190" i="1" s="1"/>
  <c r="P190" i="1"/>
  <c r="O194" i="1"/>
  <c r="P194" i="1"/>
  <c r="Q194" i="1"/>
  <c r="O198" i="1"/>
  <c r="Q198" i="1"/>
  <c r="R198" i="1" s="1"/>
  <c r="P198" i="1"/>
  <c r="O202" i="1"/>
  <c r="P202" i="1"/>
  <c r="Q202" i="1"/>
  <c r="O206" i="1"/>
  <c r="P206" i="1"/>
  <c r="R206" i="1" s="1"/>
  <c r="Q206" i="1"/>
  <c r="P210" i="1"/>
  <c r="O210" i="1"/>
  <c r="Q210" i="1"/>
  <c r="P214" i="1"/>
  <c r="Q214" i="1"/>
  <c r="O218" i="1"/>
  <c r="Q218" i="1"/>
  <c r="P218" i="1"/>
  <c r="O222" i="1"/>
  <c r="Q222" i="1"/>
  <c r="P222" i="1"/>
  <c r="O226" i="1"/>
  <c r="P226" i="1"/>
  <c r="Q226" i="1"/>
  <c r="O236" i="1"/>
  <c r="P236" i="1"/>
  <c r="Q236" i="1"/>
  <c r="O233" i="1"/>
  <c r="P233" i="1"/>
  <c r="Q233" i="1"/>
  <c r="P3" i="1"/>
  <c r="O3" i="1"/>
  <c r="Q3" i="1"/>
  <c r="O19" i="1"/>
  <c r="P19" i="1"/>
  <c r="Q19" i="1"/>
  <c r="O31" i="1"/>
  <c r="P31" i="1"/>
  <c r="Q31" i="1"/>
  <c r="O43" i="1"/>
  <c r="Q43" i="1"/>
  <c r="R43" i="1" s="1"/>
  <c r="P43" i="1"/>
  <c r="P59" i="1"/>
  <c r="Q59" i="1"/>
  <c r="O59" i="1"/>
  <c r="P71" i="1"/>
  <c r="O71" i="1"/>
  <c r="R71" i="1" s="1"/>
  <c r="Q71" i="1"/>
  <c r="Q83" i="1"/>
  <c r="P83" i="1"/>
  <c r="O83" i="1"/>
  <c r="R83" i="1" s="1"/>
  <c r="O95" i="1"/>
  <c r="P95" i="1"/>
  <c r="Q95" i="1"/>
  <c r="O107" i="1"/>
  <c r="P107" i="1"/>
  <c r="Q107" i="1"/>
  <c r="O123" i="1"/>
  <c r="Q123" i="1"/>
  <c r="P123" i="1"/>
  <c r="P135" i="1"/>
  <c r="O135" i="1"/>
  <c r="Q135" i="1"/>
  <c r="P147" i="1"/>
  <c r="O147" i="1"/>
  <c r="R147" i="1" s="1"/>
  <c r="Q147" i="1"/>
  <c r="O159" i="1"/>
  <c r="R159" i="1" s="1"/>
  <c r="P159" i="1"/>
  <c r="Q159" i="1"/>
  <c r="O167" i="1"/>
  <c r="P167" i="1"/>
  <c r="Q167" i="1"/>
  <c r="P179" i="1"/>
  <c r="O179" i="1"/>
  <c r="Q179" i="1"/>
  <c r="P195" i="1"/>
  <c r="O195" i="1"/>
  <c r="Q195" i="1"/>
  <c r="O207" i="1"/>
  <c r="R207" i="1" s="1"/>
  <c r="P207" i="1"/>
  <c r="Q207" i="1"/>
  <c r="O223" i="1"/>
  <c r="P223" i="1"/>
  <c r="Q223" i="1"/>
  <c r="O227" i="1"/>
  <c r="Q227" i="1"/>
  <c r="P227" i="1"/>
  <c r="O4" i="1"/>
  <c r="P4" i="1"/>
  <c r="Q4" i="1"/>
  <c r="O12" i="1"/>
  <c r="R12" i="1" s="1"/>
  <c r="P12" i="1"/>
  <c r="Q12" i="1"/>
  <c r="O20" i="1"/>
  <c r="Q20" i="1"/>
  <c r="R20" i="1" s="1"/>
  <c r="P20" i="1"/>
  <c r="O28" i="1"/>
  <c r="Q28" i="1"/>
  <c r="P28" i="1"/>
  <c r="O36" i="1"/>
  <c r="Q36" i="1"/>
  <c r="R36" i="1" s="1"/>
  <c r="P36" i="1"/>
  <c r="P40" i="1"/>
  <c r="O40" i="1"/>
  <c r="Q40" i="1"/>
  <c r="P44" i="1"/>
  <c r="O44" i="1"/>
  <c r="Q44" i="1"/>
  <c r="P48" i="1"/>
  <c r="O48" i="1"/>
  <c r="Q48" i="1"/>
  <c r="R48" i="1" s="1"/>
  <c r="O52" i="1"/>
  <c r="P52" i="1"/>
  <c r="Q52" i="1"/>
  <c r="O56" i="1"/>
  <c r="R56" i="1" s="1"/>
  <c r="P56" i="1"/>
  <c r="Q56" i="1"/>
  <c r="O60" i="1"/>
  <c r="P60" i="1"/>
  <c r="Q60" i="1"/>
  <c r="O64" i="1"/>
  <c r="P64" i="1"/>
  <c r="Q64" i="1"/>
  <c r="R64" i="1" s="1"/>
  <c r="O68" i="1"/>
  <c r="P68" i="1"/>
  <c r="Q68" i="1"/>
  <c r="O72" i="1"/>
  <c r="R72" i="1" s="1"/>
  <c r="P72" i="1"/>
  <c r="Q72" i="1"/>
  <c r="O76" i="1"/>
  <c r="P76" i="1"/>
  <c r="Q76" i="1"/>
  <c r="O80" i="1"/>
  <c r="Q80" i="1"/>
  <c r="P80" i="1"/>
  <c r="O84" i="1"/>
  <c r="P84" i="1"/>
  <c r="Q84" i="1"/>
  <c r="O88" i="1"/>
  <c r="P88" i="1"/>
  <c r="Q88" i="1"/>
  <c r="P92" i="1"/>
  <c r="O92" i="1"/>
  <c r="R92" i="1" s="1"/>
  <c r="Q92" i="1"/>
  <c r="P96" i="1"/>
  <c r="Q96" i="1"/>
  <c r="O96" i="1"/>
  <c r="R96" i="1" s="1"/>
  <c r="P100" i="1"/>
  <c r="Q100" i="1"/>
  <c r="O100" i="1"/>
  <c r="O104" i="1"/>
  <c r="R104" i="1" s="1"/>
  <c r="P104" i="1"/>
  <c r="Q104" i="1"/>
  <c r="P108" i="1"/>
  <c r="O108" i="1"/>
  <c r="R108" i="1" s="1"/>
  <c r="Q108" i="1"/>
  <c r="P112" i="1"/>
  <c r="O112" i="1"/>
  <c r="Q112" i="1"/>
  <c r="P116" i="1"/>
  <c r="O116" i="1"/>
  <c r="R116" i="1" s="1"/>
  <c r="Q116" i="1"/>
  <c r="O120" i="1"/>
  <c r="R120" i="1" s="1"/>
  <c r="P120" i="1"/>
  <c r="Q120" i="1"/>
  <c r="O124" i="1"/>
  <c r="Q124" i="1"/>
  <c r="P124" i="1"/>
  <c r="O128" i="1"/>
  <c r="P128" i="1"/>
  <c r="Q128" i="1"/>
  <c r="P132" i="1"/>
  <c r="O132" i="1"/>
  <c r="R132" i="1" s="1"/>
  <c r="Q132" i="1"/>
  <c r="O136" i="1"/>
  <c r="R136" i="1" s="1"/>
  <c r="P136" i="1"/>
  <c r="Q136" i="1"/>
  <c r="O140" i="1"/>
  <c r="P140" i="1"/>
  <c r="Q140" i="1"/>
  <c r="O144" i="1"/>
  <c r="P144" i="1"/>
  <c r="Q144" i="1"/>
  <c r="O148" i="1"/>
  <c r="P148" i="1"/>
  <c r="Q148" i="1"/>
  <c r="O152" i="1"/>
  <c r="R152" i="1" s="1"/>
  <c r="P152" i="1"/>
  <c r="Q152" i="1"/>
  <c r="P156" i="1"/>
  <c r="O156" i="1"/>
  <c r="R156" i="1" s="1"/>
  <c r="Q156" i="1"/>
  <c r="P160" i="1"/>
  <c r="O160" i="1"/>
  <c r="Q160" i="1"/>
  <c r="O164" i="1"/>
  <c r="P164" i="1"/>
  <c r="Q164" i="1"/>
  <c r="O168" i="1"/>
  <c r="R168" i="1" s="1"/>
  <c r="P168" i="1"/>
  <c r="Q168" i="1"/>
  <c r="P172" i="1"/>
  <c r="O172" i="1"/>
  <c r="R172" i="1" s="1"/>
  <c r="Q172" i="1"/>
  <c r="P176" i="1"/>
  <c r="O176" i="1"/>
  <c r="Q176" i="1"/>
  <c r="O180" i="1"/>
  <c r="P180" i="1"/>
  <c r="Q180" i="1"/>
  <c r="O184" i="1"/>
  <c r="R184" i="1" s="1"/>
  <c r="P184" i="1"/>
  <c r="Q184" i="1"/>
  <c r="O188" i="1"/>
  <c r="P188" i="1"/>
  <c r="Q188" i="1"/>
  <c r="P192" i="1"/>
  <c r="Q192" i="1"/>
  <c r="O192" i="1"/>
  <c r="R192" i="1" s="1"/>
  <c r="O196" i="1"/>
  <c r="P196" i="1"/>
  <c r="R196" i="1" s="1"/>
  <c r="Q196" i="1"/>
  <c r="P200" i="1"/>
  <c r="Q200" i="1"/>
  <c r="O200" i="1"/>
  <c r="P204" i="1"/>
  <c r="O204" i="1"/>
  <c r="R204" i="1" s="1"/>
  <c r="Q204" i="1"/>
  <c r="O208" i="1"/>
  <c r="P208" i="1"/>
  <c r="Q208" i="1"/>
  <c r="P212" i="1"/>
  <c r="O212" i="1"/>
  <c r="R212" i="1" s="1"/>
  <c r="Q212" i="1"/>
  <c r="P216" i="1"/>
  <c r="O216" i="1"/>
  <c r="Q216" i="1"/>
  <c r="O220" i="1"/>
  <c r="Q220" i="1"/>
  <c r="P220" i="1"/>
  <c r="P224" i="1"/>
  <c r="O224" i="1"/>
  <c r="Q224" i="1"/>
  <c r="P228" i="1"/>
  <c r="O228" i="1"/>
  <c r="Q228" i="1"/>
  <c r="P231" i="1"/>
  <c r="R231" i="1" s="1"/>
  <c r="Q231" i="1"/>
  <c r="P235" i="1"/>
  <c r="R235" i="1" s="1"/>
  <c r="Q235" i="1"/>
  <c r="O7" i="1"/>
  <c r="R7" i="1" s="1"/>
  <c r="P7" i="1"/>
  <c r="Q7" i="1"/>
  <c r="O15" i="1"/>
  <c r="P15" i="1"/>
  <c r="Q15" i="1"/>
  <c r="O27" i="1"/>
  <c r="P27" i="1"/>
  <c r="Q27" i="1"/>
  <c r="O39" i="1"/>
  <c r="P39" i="1"/>
  <c r="Q39" i="1"/>
  <c r="P51" i="1"/>
  <c r="O51" i="1"/>
  <c r="Q51" i="1"/>
  <c r="P55" i="1"/>
  <c r="Q55" i="1"/>
  <c r="O55" i="1"/>
  <c r="P67" i="1"/>
  <c r="O67" i="1"/>
  <c r="Q67" i="1"/>
  <c r="O79" i="1"/>
  <c r="Q79" i="1"/>
  <c r="P79" i="1"/>
  <c r="O87" i="1"/>
  <c r="R87" i="1" s="1"/>
  <c r="P87" i="1"/>
  <c r="Q87" i="1"/>
  <c r="O99" i="1"/>
  <c r="P99" i="1"/>
  <c r="Q99" i="1"/>
  <c r="O111" i="1"/>
  <c r="P111" i="1"/>
  <c r="Q111" i="1"/>
  <c r="O119" i="1"/>
  <c r="P119" i="1"/>
  <c r="Q119" i="1"/>
  <c r="O127" i="1"/>
  <c r="R127" i="1" s="1"/>
  <c r="P127" i="1"/>
  <c r="Q127" i="1"/>
  <c r="O139" i="1"/>
  <c r="P139" i="1"/>
  <c r="Q139" i="1"/>
  <c r="P151" i="1"/>
  <c r="O151" i="1"/>
  <c r="Q151" i="1"/>
  <c r="R151" i="1" s="1"/>
  <c r="P163" i="1"/>
  <c r="O163" i="1"/>
  <c r="R163" i="1" s="1"/>
  <c r="Q163" i="1"/>
  <c r="O175" i="1"/>
  <c r="R175" i="1" s="1"/>
  <c r="P175" i="1"/>
  <c r="Q175" i="1"/>
  <c r="P187" i="1"/>
  <c r="Q187" i="1"/>
  <c r="R187" i="1" s="1"/>
  <c r="O187" i="1"/>
  <c r="P199" i="1"/>
  <c r="Q199" i="1"/>
  <c r="O199" i="1"/>
  <c r="R199" i="1" s="1"/>
  <c r="O211" i="1"/>
  <c r="P211" i="1"/>
  <c r="R211" i="1" s="1"/>
  <c r="Q211" i="1"/>
  <c r="O219" i="1"/>
  <c r="R219" i="1" s="1"/>
  <c r="P219" i="1"/>
  <c r="Q219" i="1"/>
  <c r="O230" i="1"/>
  <c r="Q230" i="1"/>
  <c r="R230" i="1" s="1"/>
  <c r="P230" i="1"/>
  <c r="P8" i="1"/>
  <c r="O8" i="1"/>
  <c r="Q8" i="1"/>
  <c r="R8" i="1" s="1"/>
  <c r="P16" i="1"/>
  <c r="Q16" i="1"/>
  <c r="O16" i="1"/>
  <c r="P24" i="1"/>
  <c r="O24" i="1"/>
  <c r="Q24" i="1"/>
  <c r="O32" i="1"/>
  <c r="P32" i="1"/>
  <c r="Q32" i="1"/>
  <c r="O5" i="1"/>
  <c r="P5" i="1"/>
  <c r="Q5" i="1"/>
  <c r="R5" i="1" s="1"/>
  <c r="O9" i="1"/>
  <c r="P9" i="1"/>
  <c r="Q9" i="1"/>
  <c r="O13" i="1"/>
  <c r="P13" i="1"/>
  <c r="Q13" i="1"/>
  <c r="O17" i="1"/>
  <c r="P17" i="1"/>
  <c r="Q17" i="1"/>
  <c r="P21" i="1"/>
  <c r="O21" i="1"/>
  <c r="Q21" i="1"/>
  <c r="R21" i="1" s="1"/>
  <c r="O25" i="1"/>
  <c r="P25" i="1"/>
  <c r="Q25" i="1"/>
  <c r="P29" i="1"/>
  <c r="O29" i="1"/>
  <c r="Q29" i="1"/>
  <c r="O33" i="1"/>
  <c r="P33" i="1"/>
  <c r="Q33" i="1"/>
  <c r="O37" i="1"/>
  <c r="P37" i="1"/>
  <c r="Q37" i="1"/>
  <c r="O41" i="1"/>
  <c r="P41" i="1"/>
  <c r="Q41" i="1"/>
  <c r="P45" i="1"/>
  <c r="O45" i="1"/>
  <c r="Q45" i="1"/>
  <c r="O49" i="1"/>
  <c r="P49" i="1"/>
  <c r="Q49" i="1"/>
  <c r="O53" i="1"/>
  <c r="P53" i="1"/>
  <c r="Q53" i="1"/>
  <c r="O57" i="1"/>
  <c r="P57" i="1"/>
  <c r="Q57" i="1"/>
  <c r="O61" i="1"/>
  <c r="P61" i="1"/>
  <c r="Q61" i="1"/>
  <c r="P65" i="1"/>
  <c r="O65" i="1"/>
  <c r="R65" i="1" s="1"/>
  <c r="Q65" i="1"/>
  <c r="O69" i="1"/>
  <c r="P69" i="1"/>
  <c r="Q69" i="1"/>
  <c r="O73" i="1"/>
  <c r="P73" i="1"/>
  <c r="Q73" i="1"/>
  <c r="O77" i="1"/>
  <c r="R77" i="1" s="1"/>
  <c r="P77" i="1"/>
  <c r="Q77" i="1"/>
  <c r="P81" i="1"/>
  <c r="O81" i="1"/>
  <c r="Q81" i="1"/>
  <c r="P85" i="1"/>
  <c r="Q85" i="1"/>
  <c r="O85" i="1"/>
  <c r="R85" i="1" s="1"/>
  <c r="O89" i="1"/>
  <c r="P89" i="1"/>
  <c r="Q89" i="1"/>
  <c r="O93" i="1"/>
  <c r="R93" i="1" s="1"/>
  <c r="P93" i="1"/>
  <c r="Q93" i="1"/>
  <c r="O97" i="1"/>
  <c r="Q97" i="1"/>
  <c r="R97" i="1" s="1"/>
  <c r="P97" i="1"/>
  <c r="O101" i="1"/>
  <c r="P101" i="1"/>
  <c r="Q101" i="1"/>
  <c r="P105" i="1"/>
  <c r="O105" i="1"/>
  <c r="Q105" i="1"/>
  <c r="P109" i="1"/>
  <c r="Q109" i="1"/>
  <c r="O109" i="1"/>
  <c r="O113" i="1"/>
  <c r="P113" i="1"/>
  <c r="Q113" i="1"/>
  <c r="O117" i="1"/>
  <c r="P117" i="1"/>
  <c r="Q117" i="1"/>
  <c r="O121" i="1"/>
  <c r="P121" i="1"/>
  <c r="Q121" i="1"/>
  <c r="O125" i="1"/>
  <c r="P125" i="1"/>
  <c r="Q125" i="1"/>
  <c r="O129" i="1"/>
  <c r="P129" i="1"/>
  <c r="R129" i="1" s="1"/>
  <c r="Q129" i="1"/>
  <c r="O133" i="1"/>
  <c r="P133" i="1"/>
  <c r="Q133" i="1"/>
  <c r="R133" i="1" s="1"/>
  <c r="O137" i="1"/>
  <c r="P137" i="1"/>
  <c r="Q137" i="1"/>
  <c r="O141" i="1"/>
  <c r="P141" i="1"/>
  <c r="Q141" i="1"/>
  <c r="P145" i="1"/>
  <c r="O145" i="1"/>
  <c r="R145" i="1" s="1"/>
  <c r="Q145" i="1"/>
  <c r="O149" i="1"/>
  <c r="P149" i="1"/>
  <c r="Q149" i="1"/>
  <c r="R149" i="1" s="1"/>
  <c r="O153" i="1"/>
  <c r="P153" i="1"/>
  <c r="Q153" i="1"/>
  <c r="O157" i="1"/>
  <c r="R157" i="1" s="1"/>
  <c r="P157" i="1"/>
  <c r="Q157" i="1"/>
  <c r="Q161" i="1"/>
  <c r="P161" i="1"/>
  <c r="O165" i="1"/>
  <c r="P165" i="1"/>
  <c r="Q165" i="1"/>
  <c r="P169" i="1"/>
  <c r="O169" i="1"/>
  <c r="Q169" i="1"/>
  <c r="O173" i="1"/>
  <c r="P173" i="1"/>
  <c r="Q173" i="1"/>
  <c r="O177" i="1"/>
  <c r="P177" i="1"/>
  <c r="Q177" i="1"/>
  <c r="O181" i="1"/>
  <c r="P181" i="1"/>
  <c r="Q181" i="1"/>
  <c r="O185" i="1"/>
  <c r="Q185" i="1"/>
  <c r="P185" i="1"/>
  <c r="O189" i="1"/>
  <c r="P189" i="1"/>
  <c r="Q189" i="1"/>
  <c r="O193" i="1"/>
  <c r="P193" i="1"/>
  <c r="Q193" i="1"/>
  <c r="P197" i="1"/>
  <c r="O197" i="1"/>
  <c r="Q197" i="1"/>
  <c r="O201" i="1"/>
  <c r="R201" i="1" s="1"/>
  <c r="P201" i="1"/>
  <c r="Q201" i="1"/>
  <c r="P205" i="1"/>
  <c r="O205" i="1"/>
  <c r="R205" i="1" s="1"/>
  <c r="Q205" i="1"/>
  <c r="O209" i="1"/>
  <c r="P209" i="1"/>
  <c r="Q209" i="1"/>
  <c r="P213" i="1"/>
  <c r="Q213" i="1"/>
  <c r="O213" i="1"/>
  <c r="O217" i="1"/>
  <c r="R217" i="1" s="1"/>
  <c r="P217" i="1"/>
  <c r="Q217" i="1"/>
  <c r="O221" i="1"/>
  <c r="P221" i="1"/>
  <c r="Q221" i="1"/>
  <c r="O225" i="1"/>
  <c r="P225" i="1"/>
  <c r="Q225" i="1"/>
  <c r="O229" i="1"/>
  <c r="P229" i="1"/>
  <c r="Q229" i="1"/>
  <c r="P232" i="1"/>
  <c r="Q232" i="1"/>
  <c r="O232" i="1"/>
  <c r="R81" i="4" l="1"/>
  <c r="R37" i="4"/>
  <c r="R17" i="4"/>
  <c r="R24" i="4"/>
  <c r="R210" i="4"/>
  <c r="R46" i="4"/>
  <c r="R85" i="4"/>
  <c r="R160" i="4"/>
  <c r="R52" i="4"/>
  <c r="R211" i="4"/>
  <c r="R171" i="4"/>
  <c r="R143" i="4"/>
  <c r="R123" i="4"/>
  <c r="R75" i="4"/>
  <c r="R11" i="4"/>
  <c r="R38" i="4"/>
  <c r="R177" i="4"/>
  <c r="R129" i="4"/>
  <c r="R113" i="4"/>
  <c r="R101" i="4"/>
  <c r="R89" i="4"/>
  <c r="R25" i="4"/>
  <c r="R236" i="4"/>
  <c r="R196" i="4"/>
  <c r="R184" i="4"/>
  <c r="R164" i="4"/>
  <c r="R152" i="4"/>
  <c r="R120" i="4"/>
  <c r="R76" i="4"/>
  <c r="R48" i="4"/>
  <c r="R32" i="4"/>
  <c r="R202" i="4"/>
  <c r="R174" i="4"/>
  <c r="R162" i="4"/>
  <c r="R154" i="4"/>
  <c r="R134" i="4"/>
  <c r="R110" i="4"/>
  <c r="R2" i="4"/>
  <c r="R185" i="4"/>
  <c r="R161" i="4"/>
  <c r="R49" i="4"/>
  <c r="R136" i="4"/>
  <c r="R20" i="4"/>
  <c r="R191" i="4"/>
  <c r="R103" i="4"/>
  <c r="R50" i="4"/>
  <c r="R197" i="4"/>
  <c r="R165" i="4"/>
  <c r="R137" i="4"/>
  <c r="R212" i="4"/>
  <c r="R172" i="4"/>
  <c r="R140" i="4"/>
  <c r="R132" i="4"/>
  <c r="R80" i="4"/>
  <c r="R56" i="4"/>
  <c r="R44" i="4"/>
  <c r="R222" i="4"/>
  <c r="R186" i="4"/>
  <c r="R182" i="4"/>
  <c r="R166" i="4"/>
  <c r="R138" i="4"/>
  <c r="R114" i="4"/>
  <c r="R94" i="4"/>
  <c r="R82" i="4"/>
  <c r="R78" i="4"/>
  <c r="R70" i="4"/>
  <c r="R66" i="4"/>
  <c r="R42" i="4"/>
  <c r="R14" i="4"/>
  <c r="R125" i="4"/>
  <c r="R117" i="4"/>
  <c r="R69" i="4"/>
  <c r="R29" i="4"/>
  <c r="R21" i="4"/>
  <c r="R224" i="4"/>
  <c r="R208" i="4"/>
  <c r="R131" i="4"/>
  <c r="R95" i="4"/>
  <c r="R83" i="4"/>
  <c r="R71" i="4"/>
  <c r="R59" i="4"/>
  <c r="R43" i="4"/>
  <c r="R7" i="4"/>
  <c r="R157" i="4"/>
  <c r="R100" i="4"/>
  <c r="R68" i="4"/>
  <c r="R190" i="4"/>
  <c r="R150" i="4"/>
  <c r="R142" i="4"/>
  <c r="R130" i="4"/>
  <c r="R118" i="4"/>
  <c r="R34" i="4"/>
  <c r="R201" i="4"/>
  <c r="R153" i="4"/>
  <c r="R133" i="4"/>
  <c r="R13" i="4"/>
  <c r="R200" i="4"/>
  <c r="R176" i="4"/>
  <c r="R128" i="4"/>
  <c r="R84" i="4"/>
  <c r="R219" i="4"/>
  <c r="R203" i="4"/>
  <c r="R199" i="4"/>
  <c r="R187" i="4"/>
  <c r="R179" i="4"/>
  <c r="R163" i="4"/>
  <c r="R115" i="4"/>
  <c r="R111" i="4"/>
  <c r="R99" i="4"/>
  <c r="R79" i="4"/>
  <c r="R31" i="4"/>
  <c r="R27" i="4"/>
  <c r="R15" i="4"/>
  <c r="R223" i="4"/>
  <c r="R215" i="4"/>
  <c r="R175" i="4"/>
  <c r="R159" i="4"/>
  <c r="R139" i="4"/>
  <c r="R127" i="4"/>
  <c r="R119" i="4"/>
  <c r="R107" i="4"/>
  <c r="R67" i="4"/>
  <c r="R63" i="4"/>
  <c r="R55" i="4"/>
  <c r="R19" i="4"/>
  <c r="R22" i="4"/>
  <c r="R6" i="4"/>
  <c r="R205" i="4"/>
  <c r="R181" i="4"/>
  <c r="R169" i="4"/>
  <c r="R149" i="4"/>
  <c r="R121" i="4"/>
  <c r="R109" i="4"/>
  <c r="R97" i="4"/>
  <c r="R65" i="4"/>
  <c r="R53" i="4"/>
  <c r="R45" i="4"/>
  <c r="R33" i="4"/>
  <c r="R9" i="4"/>
  <c r="R228" i="4"/>
  <c r="R192" i="4"/>
  <c r="R156" i="4"/>
  <c r="R124" i="4"/>
  <c r="R36" i="4"/>
  <c r="R16" i="4"/>
  <c r="R218" i="4"/>
  <c r="R194" i="4"/>
  <c r="R178" i="4"/>
  <c r="R170" i="4"/>
  <c r="R158" i="4"/>
  <c r="R102" i="4"/>
  <c r="R90" i="4"/>
  <c r="R26" i="4"/>
  <c r="R193" i="4"/>
  <c r="R173" i="4"/>
  <c r="R77" i="4"/>
  <c r="R41" i="4"/>
  <c r="R216" i="4"/>
  <c r="R188" i="4"/>
  <c r="R148" i="4"/>
  <c r="R72" i="4"/>
  <c r="R28" i="4"/>
  <c r="R12" i="4"/>
  <c r="R213" i="1"/>
  <c r="R234" i="1"/>
  <c r="R191" i="1"/>
  <c r="R91" i="1"/>
  <c r="R177" i="1"/>
  <c r="R109" i="1"/>
  <c r="R53" i="1"/>
  <c r="R37" i="1"/>
  <c r="R111" i="1"/>
  <c r="R27" i="1"/>
  <c r="R208" i="1"/>
  <c r="R200" i="1"/>
  <c r="R160" i="1"/>
  <c r="R144" i="1"/>
  <c r="R128" i="1"/>
  <c r="R80" i="1"/>
  <c r="R40" i="1"/>
  <c r="R179" i="1"/>
  <c r="R59" i="1"/>
  <c r="R31" i="1"/>
  <c r="R236" i="1"/>
  <c r="R210" i="1"/>
  <c r="R146" i="1"/>
  <c r="R114" i="1"/>
  <c r="R106" i="1"/>
  <c r="R74" i="1"/>
  <c r="R66" i="1"/>
  <c r="R62" i="1"/>
  <c r="R42" i="1"/>
  <c r="R26" i="1"/>
  <c r="R10" i="1"/>
  <c r="R143" i="1"/>
  <c r="R131" i="1"/>
  <c r="R103" i="1"/>
  <c r="R189" i="1"/>
  <c r="R173" i="1"/>
  <c r="R232" i="1"/>
  <c r="R225" i="1"/>
  <c r="R209" i="1"/>
  <c r="R197" i="1"/>
  <c r="R181" i="1"/>
  <c r="R165" i="1"/>
  <c r="R117" i="1"/>
  <c r="R105" i="1"/>
  <c r="R73" i="1"/>
  <c r="R61" i="1"/>
  <c r="R45" i="1"/>
  <c r="R29" i="1"/>
  <c r="R13" i="1"/>
  <c r="R229" i="1"/>
  <c r="R185" i="1"/>
  <c r="R169" i="1"/>
  <c r="R153" i="1"/>
  <c r="R141" i="1"/>
  <c r="R137" i="1"/>
  <c r="R125" i="1"/>
  <c r="R121" i="1"/>
  <c r="R89" i="1"/>
  <c r="R81" i="1"/>
  <c r="R57" i="1"/>
  <c r="R41" i="1"/>
  <c r="R33" i="1"/>
  <c r="R25" i="1"/>
  <c r="R9" i="1"/>
  <c r="R24" i="1"/>
  <c r="R16" i="1"/>
  <c r="R119" i="1"/>
  <c r="R99" i="1"/>
  <c r="R79" i="1"/>
  <c r="R55" i="1"/>
  <c r="R51" i="1"/>
  <c r="R39" i="1"/>
  <c r="R15" i="1"/>
  <c r="R228" i="1"/>
  <c r="R216" i="1"/>
  <c r="R180" i="1"/>
  <c r="R164" i="1"/>
  <c r="R148" i="1"/>
  <c r="R88" i="1"/>
  <c r="R84" i="1"/>
  <c r="R68" i="1"/>
  <c r="R4" i="1"/>
  <c r="R167" i="1"/>
  <c r="R107" i="1"/>
  <c r="R95" i="1"/>
  <c r="R3" i="1"/>
  <c r="R233" i="1"/>
  <c r="R226" i="1"/>
  <c r="R222" i="1"/>
  <c r="R218" i="1"/>
  <c r="R194" i="1"/>
  <c r="R178" i="1"/>
  <c r="R142" i="1"/>
  <c r="R102" i="1"/>
  <c r="R86" i="1"/>
  <c r="R78" i="1"/>
  <c r="R50" i="1"/>
  <c r="R46" i="1"/>
  <c r="R30" i="1"/>
  <c r="R14" i="1"/>
  <c r="R171" i="1"/>
  <c r="R47" i="1"/>
  <c r="R35" i="1"/>
  <c r="R221" i="1"/>
  <c r="R193" i="1"/>
  <c r="R161" i="1"/>
  <c r="R113" i="1"/>
  <c r="R101" i="1"/>
  <c r="R69" i="1"/>
  <c r="R49" i="1"/>
  <c r="R17" i="1"/>
  <c r="R32" i="1"/>
  <c r="R139" i="1"/>
  <c r="R67" i="1"/>
  <c r="R224" i="1"/>
  <c r="R220" i="1"/>
  <c r="R188" i="1"/>
  <c r="R176" i="1"/>
  <c r="R140" i="1"/>
  <c r="R124" i="1"/>
  <c r="R112" i="1"/>
  <c r="R100" i="1"/>
  <c r="R76" i="1"/>
  <c r="R60" i="1"/>
  <c r="R52" i="1"/>
  <c r="R44" i="1"/>
  <c r="R28" i="1"/>
  <c r="R227" i="1"/>
  <c r="R223" i="1"/>
  <c r="R195" i="1"/>
  <c r="R135" i="1"/>
  <c r="R123" i="1"/>
  <c r="R19" i="1"/>
  <c r="R214" i="1"/>
  <c r="R202" i="1"/>
  <c r="R186" i="1"/>
  <c r="R182" i="1"/>
  <c r="R174" i="1"/>
  <c r="R170" i="1"/>
  <c r="R158" i="1"/>
  <c r="R154" i="1"/>
  <c r="R138" i="1"/>
  <c r="R70" i="1"/>
  <c r="R38" i="1"/>
  <c r="R215" i="1"/>
  <c r="R183" i="1"/>
  <c r="R75" i="1"/>
  <c r="R23" i="1"/>
  <c r="R11" i="1"/>
</calcChain>
</file>

<file path=xl/sharedStrings.xml><?xml version="1.0" encoding="utf-8"?>
<sst xmlns="http://schemas.openxmlformats.org/spreadsheetml/2006/main" count="3172" uniqueCount="937">
  <si>
    <t>Application Number</t>
  </si>
  <si>
    <t>Initial Payment(s)</t>
  </si>
  <si>
    <t>One-Time Payment(s)</t>
  </si>
  <si>
    <t>Incentive Amount</t>
  </si>
  <si>
    <t>Total System Cost</t>
  </si>
  <si>
    <t>Host Customer Sector</t>
  </si>
  <si>
    <t>RMP-00005</t>
  </si>
  <si>
    <t>Residential</t>
  </si>
  <si>
    <t>RMP-00009</t>
  </si>
  <si>
    <t>Small Non-Residential</t>
  </si>
  <si>
    <t>West Valley City</t>
  </si>
  <si>
    <t>Salt Lake</t>
  </si>
  <si>
    <t>RMP-00015</t>
  </si>
  <si>
    <t>Salt Lake City</t>
  </si>
  <si>
    <t>RMP-00029</t>
  </si>
  <si>
    <t>RMP-00031</t>
  </si>
  <si>
    <t>RMP-00032</t>
  </si>
  <si>
    <t>Riverton</t>
  </si>
  <si>
    <t>RMP-00036</t>
  </si>
  <si>
    <t>RMP-00037</t>
  </si>
  <si>
    <t>Lake Point</t>
  </si>
  <si>
    <t>Tooele</t>
  </si>
  <si>
    <t>RMP-00047</t>
  </si>
  <si>
    <t>Cedar City</t>
  </si>
  <si>
    <t>Iron</t>
  </si>
  <si>
    <t>RMP-00048</t>
  </si>
  <si>
    <t>RMP-00065</t>
  </si>
  <si>
    <t>RMP-00534</t>
  </si>
  <si>
    <t>West Jordan</t>
  </si>
  <si>
    <t>RMP-00056</t>
  </si>
  <si>
    <t>Park City</t>
  </si>
  <si>
    <t>Summit</t>
  </si>
  <si>
    <t>RMP-00197</t>
  </si>
  <si>
    <t>RMP-00085</t>
  </si>
  <si>
    <t>RMP-00086</t>
  </si>
  <si>
    <t>Sandy</t>
  </si>
  <si>
    <t>RMP-00087</t>
  </si>
  <si>
    <t>RMP-00095</t>
  </si>
  <si>
    <t>Herriman</t>
  </si>
  <si>
    <t>RMP-00136</t>
  </si>
  <si>
    <t>RMP-00137</t>
  </si>
  <si>
    <t>Large Non-Residential</t>
  </si>
  <si>
    <t>RMP-00096</t>
  </si>
  <si>
    <t>Wasatch</t>
  </si>
  <si>
    <t>RMP-00099</t>
  </si>
  <si>
    <t>RMP-00103</t>
  </si>
  <si>
    <t>RMP-00105</t>
  </si>
  <si>
    <t>Wanship</t>
  </si>
  <si>
    <t>RMP-00180</t>
  </si>
  <si>
    <t>RMP-00199</t>
  </si>
  <si>
    <t>Ogden</t>
  </si>
  <si>
    <t>Weber</t>
  </si>
  <si>
    <t>RMP-00306</t>
  </si>
  <si>
    <t>Roy</t>
  </si>
  <si>
    <t>RMP-00154</t>
  </si>
  <si>
    <t>RMP-00149</t>
  </si>
  <si>
    <t>RMP-00150</t>
  </si>
  <si>
    <t>RMP-00162</t>
  </si>
  <si>
    <t>RMP-00208</t>
  </si>
  <si>
    <t>RMP-00171</t>
  </si>
  <si>
    <t>RMP-00169</t>
  </si>
  <si>
    <t>RMP-00186</t>
  </si>
  <si>
    <t>Marriott-Slaterville City</t>
  </si>
  <si>
    <t>RMP-00184</t>
  </si>
  <si>
    <t>RMP-00192</t>
  </si>
  <si>
    <t>RMP-00202</t>
  </si>
  <si>
    <t>Davis</t>
  </si>
  <si>
    <t>South Jordan</t>
  </si>
  <si>
    <t>RMP-00316</t>
  </si>
  <si>
    <t>RMP-00212</t>
  </si>
  <si>
    <t>RMP-00247</t>
  </si>
  <si>
    <t>Ivins</t>
  </si>
  <si>
    <t>Washington</t>
  </si>
  <si>
    <t>RMP-00227</t>
  </si>
  <si>
    <t>RMP-00233</t>
  </si>
  <si>
    <t>RMP-00238</t>
  </si>
  <si>
    <t>Dammeron Valley</t>
  </si>
  <si>
    <t>RMP-00236</t>
  </si>
  <si>
    <t>RMP-00242</t>
  </si>
  <si>
    <t>Erda</t>
  </si>
  <si>
    <t>RMP-00245</t>
  </si>
  <si>
    <t>Smithfield</t>
  </si>
  <si>
    <t>Cache</t>
  </si>
  <si>
    <t>RMP-00254</t>
  </si>
  <si>
    <t>Orem</t>
  </si>
  <si>
    <t>Utah</t>
  </si>
  <si>
    <t>RMP-00278</t>
  </si>
  <si>
    <t>RMP-00304</t>
  </si>
  <si>
    <t>RMP-00386</t>
  </si>
  <si>
    <t>Taylorsville</t>
  </si>
  <si>
    <t>RMP-00318</t>
  </si>
  <si>
    <t>RMP-00319</t>
  </si>
  <si>
    <t>RMP-00396</t>
  </si>
  <si>
    <t>RMP-00321</t>
  </si>
  <si>
    <t>Pleasant view</t>
  </si>
  <si>
    <t>RMP-00323</t>
  </si>
  <si>
    <t>RMP-00324</t>
  </si>
  <si>
    <t>RMP-00325</t>
  </si>
  <si>
    <t>RMP-00328</t>
  </si>
  <si>
    <t>RMP-00330</t>
  </si>
  <si>
    <t>RMP-00400</t>
  </si>
  <si>
    <t>RMP-00401</t>
  </si>
  <si>
    <t>RMP-00402</t>
  </si>
  <si>
    <t>RMP-00340</t>
  </si>
  <si>
    <t>RMP-00358</t>
  </si>
  <si>
    <t>Huntsville</t>
  </si>
  <si>
    <t>RMP-00363</t>
  </si>
  <si>
    <t>Moab</t>
  </si>
  <si>
    <t>Grand</t>
  </si>
  <si>
    <t>RMP-00404</t>
  </si>
  <si>
    <t>Summit County</t>
  </si>
  <si>
    <t>RMP-00408</t>
  </si>
  <si>
    <t>RMP-00410</t>
  </si>
  <si>
    <t>RMP-00415</t>
  </si>
  <si>
    <t>Alpine</t>
  </si>
  <si>
    <t>RMP-00413</t>
  </si>
  <si>
    <t>RMP-00433</t>
  </si>
  <si>
    <t>RMP-00441</t>
  </si>
  <si>
    <t>North Salt Lake</t>
  </si>
  <si>
    <t>RMP-00445</t>
  </si>
  <si>
    <t>Kearns</t>
  </si>
  <si>
    <t>RMP-00451</t>
  </si>
  <si>
    <t>RMP-00460</t>
  </si>
  <si>
    <t>RMP-00464</t>
  </si>
  <si>
    <t>Farmington</t>
  </si>
  <si>
    <t>RMP-00478</t>
  </si>
  <si>
    <t>Draper</t>
  </si>
  <si>
    <t>RMP-00677</t>
  </si>
  <si>
    <t>American Fork</t>
  </si>
  <si>
    <t>RMP-00488</t>
  </si>
  <si>
    <t>Cottonwood Heights</t>
  </si>
  <si>
    <t>RMP-00489</t>
  </si>
  <si>
    <t>RMP-00501</t>
  </si>
  <si>
    <t>RMP-00491</t>
  </si>
  <si>
    <t>Santaquin</t>
  </si>
  <si>
    <t>RMP-00659</t>
  </si>
  <si>
    <t>RMP-00495</t>
  </si>
  <si>
    <t>RMP-00494</t>
  </si>
  <si>
    <t>RMP-00502</t>
  </si>
  <si>
    <t>RMP-00506</t>
  </si>
  <si>
    <t>RMP-00510</t>
  </si>
  <si>
    <t>RMP-00515</t>
  </si>
  <si>
    <t>RMP-00524</t>
  </si>
  <si>
    <t>RMP-00531</t>
  </si>
  <si>
    <t>RMP-00535</t>
  </si>
  <si>
    <t>RMP-00541</t>
  </si>
  <si>
    <t>RMP-00543</t>
  </si>
  <si>
    <t>RMP-00545</t>
  </si>
  <si>
    <t>RMP-00547</t>
  </si>
  <si>
    <t>RMP-00559</t>
  </si>
  <si>
    <t>Kamas</t>
  </si>
  <si>
    <t>RMP-00561</t>
  </si>
  <si>
    <t>RMP-00564</t>
  </si>
  <si>
    <t>RMP-00567</t>
  </si>
  <si>
    <t>RMP-00650</t>
  </si>
  <si>
    <t>RMP-00582</t>
  </si>
  <si>
    <t>RMP-00719</t>
  </si>
  <si>
    <t>RMP-00589</t>
  </si>
  <si>
    <t>RMP-00590</t>
  </si>
  <si>
    <t>RMP-00595</t>
  </si>
  <si>
    <t>RMP-00603</t>
  </si>
  <si>
    <t>RMP-00608</t>
  </si>
  <si>
    <t>RMP-00611</t>
  </si>
  <si>
    <t>RMP-00612</t>
  </si>
  <si>
    <t>RMP-00613</t>
  </si>
  <si>
    <t>RMP-00617</t>
  </si>
  <si>
    <t>RMP-00618</t>
  </si>
  <si>
    <t>RMP-01219</t>
  </si>
  <si>
    <t>RMP-00630</t>
  </si>
  <si>
    <t>RMP-00642</t>
  </si>
  <si>
    <t>RMP-00649</t>
  </si>
  <si>
    <t>Layton</t>
  </si>
  <si>
    <t>RMP-00658</t>
  </si>
  <si>
    <t>RMP-00648</t>
  </si>
  <si>
    <t>RMP-00695</t>
  </si>
  <si>
    <t>Holladay</t>
  </si>
  <si>
    <t>RMP-00688</t>
  </si>
  <si>
    <t>RMP-00696</t>
  </si>
  <si>
    <t>RMP-00704</t>
  </si>
  <si>
    <t>RMP-00716</t>
  </si>
  <si>
    <t>Virgin</t>
  </si>
  <si>
    <t>RMP-00728</t>
  </si>
  <si>
    <t>RMP-00729</t>
  </si>
  <si>
    <t>RMP-00735</t>
  </si>
  <si>
    <t>RMP-00741</t>
  </si>
  <si>
    <t>RMP-00743</t>
  </si>
  <si>
    <t>Clinton</t>
  </si>
  <si>
    <t>RMP-00773</t>
  </si>
  <si>
    <t>RMP-00758</t>
  </si>
  <si>
    <t>Centerville</t>
  </si>
  <si>
    <t>RMP-01080</t>
  </si>
  <si>
    <t>RMP-00755</t>
  </si>
  <si>
    <t>RMP-00781</t>
  </si>
  <si>
    <t>RMP-00795</t>
  </si>
  <si>
    <t>RMP-00804</t>
  </si>
  <si>
    <t>RMP-00805</t>
  </si>
  <si>
    <t>RMP-00818</t>
  </si>
  <si>
    <t>RMP-00819</t>
  </si>
  <si>
    <t>Castle Valley</t>
  </si>
  <si>
    <t>RMP-00829</t>
  </si>
  <si>
    <t>RMP-00830</t>
  </si>
  <si>
    <t>Mona</t>
  </si>
  <si>
    <t>Juab</t>
  </si>
  <si>
    <t>RMP-00848</t>
  </si>
  <si>
    <t>Bluffdale</t>
  </si>
  <si>
    <t>RMP-00866</t>
  </si>
  <si>
    <t>South Weber</t>
  </si>
  <si>
    <t>RMP-00871</t>
  </si>
  <si>
    <t>RMP-00884</t>
  </si>
  <si>
    <t>RMP-00908</t>
  </si>
  <si>
    <t>RMP-00912</t>
  </si>
  <si>
    <t>Snyderville</t>
  </si>
  <si>
    <t>RMP-00916</t>
  </si>
  <si>
    <t>RMP-00921</t>
  </si>
  <si>
    <t>RMP-01177</t>
  </si>
  <si>
    <t>RMP-00948</t>
  </si>
  <si>
    <t>RMP-00953</t>
  </si>
  <si>
    <t>RMP-00967</t>
  </si>
  <si>
    <t>RMP-00988</t>
  </si>
  <si>
    <t>RMP-00985</t>
  </si>
  <si>
    <t>RMP-00989</t>
  </si>
  <si>
    <t>RMP-00997</t>
  </si>
  <si>
    <t>RMP-01001</t>
  </si>
  <si>
    <t>RMP-01002</t>
  </si>
  <si>
    <t>RMP-01011</t>
  </si>
  <si>
    <t>RMP-01012</t>
  </si>
  <si>
    <t>Washington Terrace</t>
  </si>
  <si>
    <t>RMP-01007</t>
  </si>
  <si>
    <t>RMP-01028</t>
  </si>
  <si>
    <t>RMP-01017</t>
  </si>
  <si>
    <t>RMP-01024</t>
  </si>
  <si>
    <t>RMP-01026</t>
  </si>
  <si>
    <t>RMP-01222</t>
  </si>
  <si>
    <t>RMP-01058</t>
  </si>
  <si>
    <t>RMP-01044</t>
  </si>
  <si>
    <t>RMP-01056</t>
  </si>
  <si>
    <t>RMP-01221</t>
  </si>
  <si>
    <t>RMP-01061</t>
  </si>
  <si>
    <t>Rush Valley</t>
  </si>
  <si>
    <t>RMP-01067</t>
  </si>
  <si>
    <t>RMP-01062</t>
  </si>
  <si>
    <t>RMP-01077</t>
  </si>
  <si>
    <t>RMP-01090</t>
  </si>
  <si>
    <t>Vernon</t>
  </si>
  <si>
    <t>RMP-01094</t>
  </si>
  <si>
    <t>RMP-01225</t>
  </si>
  <si>
    <t>RMP-01129</t>
  </si>
  <si>
    <t>Midvale</t>
  </si>
  <si>
    <t>RMP-01152</t>
  </si>
  <si>
    <t>RMP-01143</t>
  </si>
  <si>
    <t>RMP-01158</t>
  </si>
  <si>
    <t>RMP-01173</t>
  </si>
  <si>
    <t>RMP-01253</t>
  </si>
  <si>
    <t>RMP-01226</t>
  </si>
  <si>
    <t>RMP-01198</t>
  </si>
  <si>
    <t>RMP-01228</t>
  </si>
  <si>
    <t>RMP-01237</t>
  </si>
  <si>
    <t>RMP-01234</t>
  </si>
  <si>
    <t>RMP-01260</t>
  </si>
  <si>
    <t>RMP-01279</t>
  </si>
  <si>
    <t>RMP-01301</t>
  </si>
  <si>
    <t>RMP-01278</t>
  </si>
  <si>
    <t>RMP-01277</t>
  </si>
  <si>
    <t>RMP-01285</t>
  </si>
  <si>
    <t>Lindon</t>
  </si>
  <si>
    <t>RMP-01371</t>
  </si>
  <si>
    <t>RMP-01315</t>
  </si>
  <si>
    <t>RMP-01318</t>
  </si>
  <si>
    <t>RMP-01325</t>
  </si>
  <si>
    <t>Fruit Heights</t>
  </si>
  <si>
    <t>RMP-01349</t>
  </si>
  <si>
    <t>Farr West</t>
  </si>
  <si>
    <t>RMP-01361</t>
  </si>
  <si>
    <t>Redmond</t>
  </si>
  <si>
    <t>Sevier</t>
  </si>
  <si>
    <t>RMP-01369</t>
  </si>
  <si>
    <t>RMP-01381</t>
  </si>
  <si>
    <t>RMP-01406</t>
  </si>
  <si>
    <t>RMP-01395</t>
  </si>
  <si>
    <t>RMP-01399</t>
  </si>
  <si>
    <t>RMP-01396</t>
  </si>
  <si>
    <t>RMP-01402</t>
  </si>
  <si>
    <t>Sanpete</t>
  </si>
  <si>
    <t>RMP-01419</t>
  </si>
  <si>
    <t>RMP-01428</t>
  </si>
  <si>
    <t>RMP-01423</t>
  </si>
  <si>
    <t>RMP-01422</t>
  </si>
  <si>
    <t>RMP-01433</t>
  </si>
  <si>
    <t>RMP-10009</t>
  </si>
  <si>
    <t>RMP-10114</t>
  </si>
  <si>
    <t>RMP-10115</t>
  </si>
  <si>
    <t>RMP-10216</t>
  </si>
  <si>
    <t>RMP-10280</t>
  </si>
  <si>
    <t>RMP-10358</t>
  </si>
  <si>
    <t>Highland</t>
  </si>
  <si>
    <t>RMP-10398</t>
  </si>
  <si>
    <t>RMP-10465</t>
  </si>
  <si>
    <t>RMP-10575</t>
  </si>
  <si>
    <t>RMP-10713</t>
  </si>
  <si>
    <t>RMP-11600</t>
  </si>
  <si>
    <t>West Valley</t>
  </si>
  <si>
    <t>RMP-11663</t>
  </si>
  <si>
    <t>West Point</t>
  </si>
  <si>
    <t>Nameplate Rating (KW)DC</t>
  </si>
  <si>
    <t>CSI Rating (KW)AC</t>
  </si>
  <si>
    <t xml:space="preserve"> City</t>
  </si>
  <si>
    <t xml:space="preserve"> County</t>
  </si>
  <si>
    <t xml:space="preserve"> Zip Code</t>
  </si>
  <si>
    <t>Wasatch County</t>
  </si>
  <si>
    <t>RMP-00163</t>
  </si>
  <si>
    <t>RMP-00110</t>
  </si>
  <si>
    <t>RMP-00130</t>
  </si>
  <si>
    <t>RMP-00979</t>
  </si>
  <si>
    <t>RMP-00431</t>
  </si>
  <si>
    <t>RMP-00546</t>
  </si>
  <si>
    <t>Milford</t>
  </si>
  <si>
    <t>Beaver</t>
  </si>
  <si>
    <t>RMP-01384</t>
  </si>
  <si>
    <t>RMP-01382</t>
  </si>
  <si>
    <t>RMP-01386</t>
  </si>
  <si>
    <t>RMP-01398</t>
  </si>
  <si>
    <t>RMP-01403</t>
  </si>
  <si>
    <t>RMP-01424</t>
  </si>
  <si>
    <t>RMP-01430</t>
  </si>
  <si>
    <t>Incentive Payment Date</t>
  </si>
  <si>
    <t>RMP-10003</t>
  </si>
  <si>
    <t>RMP-10030</t>
  </si>
  <si>
    <t>Magna</t>
  </si>
  <si>
    <t>RMP-10023</t>
  </si>
  <si>
    <t>RMP-10028</t>
  </si>
  <si>
    <t>RMP-10061</t>
  </si>
  <si>
    <t>RMP-10064</t>
  </si>
  <si>
    <t>RMP-10106</t>
  </si>
  <si>
    <t>Pleasant View</t>
  </si>
  <si>
    <t>RMP-10284</t>
  </si>
  <si>
    <t>RMP-10119</t>
  </si>
  <si>
    <t>Uintah</t>
  </si>
  <si>
    <t>RMP-10150</t>
  </si>
  <si>
    <t>RMP-10152</t>
  </si>
  <si>
    <t>RMP-10126</t>
  </si>
  <si>
    <t>RMP-10151</t>
  </si>
  <si>
    <t>Park CIty</t>
  </si>
  <si>
    <t>RMP-10275</t>
  </si>
  <si>
    <t>LEEDS</t>
  </si>
  <si>
    <t>RMP-10169</t>
  </si>
  <si>
    <t>RMP-10206</t>
  </si>
  <si>
    <t>RMP-10209</t>
  </si>
  <si>
    <t>RMP-10213</t>
  </si>
  <si>
    <t>RMP-10278</t>
  </si>
  <si>
    <t>RMP-10269</t>
  </si>
  <si>
    <t>RMP-10328</t>
  </si>
  <si>
    <t>Saratoga Springs</t>
  </si>
  <si>
    <t>RMP-10988</t>
  </si>
  <si>
    <t>RMP-10345</t>
  </si>
  <si>
    <t>Stansbury Park</t>
  </si>
  <si>
    <t>RMP-10361</t>
  </si>
  <si>
    <t>RMP-10365</t>
  </si>
  <si>
    <t>Woods Cross</t>
  </si>
  <si>
    <t>RMP-10410</t>
  </si>
  <si>
    <t>RMP-10412</t>
  </si>
  <si>
    <t>RMP-10420</t>
  </si>
  <si>
    <t>RMP-10444</t>
  </si>
  <si>
    <t>Tremonton</t>
  </si>
  <si>
    <t>Box Elder</t>
  </si>
  <si>
    <t>RMP-10468</t>
  </si>
  <si>
    <t>RMP-10475</t>
  </si>
  <si>
    <t>RMP-11031</t>
  </si>
  <si>
    <t>RMP-10821</t>
  </si>
  <si>
    <t>RMP-10500</t>
  </si>
  <si>
    <t>RMP-10508</t>
  </si>
  <si>
    <t>Rockville</t>
  </si>
  <si>
    <t>RMP-10556</t>
  </si>
  <si>
    <t>South Salt Lake</t>
  </si>
  <si>
    <t>RMP-10559</t>
  </si>
  <si>
    <t>RMP-10593</t>
  </si>
  <si>
    <t>RMP-10639</t>
  </si>
  <si>
    <t>RMP-10658</t>
  </si>
  <si>
    <t>RMP-10681</t>
  </si>
  <si>
    <t>RMP-10677</t>
  </si>
  <si>
    <t>RMP-10734</t>
  </si>
  <si>
    <t>RMP-10899</t>
  </si>
  <si>
    <t>RMP-10748</t>
  </si>
  <si>
    <t>RMP-10781</t>
  </si>
  <si>
    <t>RMP-10786</t>
  </si>
  <si>
    <t>Brigham City</t>
  </si>
  <si>
    <t>RMP-10797</t>
  </si>
  <si>
    <t>RMP-10833</t>
  </si>
  <si>
    <t>RMP-10852</t>
  </si>
  <si>
    <t>RMP-10867</t>
  </si>
  <si>
    <t>Pleasant Grove</t>
  </si>
  <si>
    <t>RMP-10870</t>
  </si>
  <si>
    <t>kaysville</t>
  </si>
  <si>
    <t>RMP-10910</t>
  </si>
  <si>
    <t>RMP-10946</t>
  </si>
  <si>
    <t>RMP-10973</t>
  </si>
  <si>
    <t>RMP-11225</t>
  </si>
  <si>
    <t>RMP-11064</t>
  </si>
  <si>
    <t>RMP-11120</t>
  </si>
  <si>
    <t>RMP-11154</t>
  </si>
  <si>
    <t>RMP-11200</t>
  </si>
  <si>
    <t>RMP-11238</t>
  </si>
  <si>
    <t>RMP-11303</t>
  </si>
  <si>
    <t>RMP-11335</t>
  </si>
  <si>
    <t>RMP-11394</t>
  </si>
  <si>
    <t>RMP-11427</t>
  </si>
  <si>
    <t>RMP-11429</t>
  </si>
  <si>
    <t>RMP-11591</t>
  </si>
  <si>
    <t>RMP-11608</t>
  </si>
  <si>
    <t>RMP-11723</t>
  </si>
  <si>
    <t>Murray</t>
  </si>
  <si>
    <t>RMP-11745</t>
  </si>
  <si>
    <t>Logan</t>
  </si>
  <si>
    <t>RMP-11779</t>
  </si>
  <si>
    <t>RMP-11892</t>
  </si>
  <si>
    <t>Mountain Green</t>
  </si>
  <si>
    <t>Morgan</t>
  </si>
  <si>
    <t>RMP-11884</t>
  </si>
  <si>
    <t>RMP-11920</t>
  </si>
  <si>
    <t>RMP-11939</t>
  </si>
  <si>
    <t>RMP-11971</t>
  </si>
  <si>
    <t>RMP-12023</t>
  </si>
  <si>
    <t>farmington</t>
  </si>
  <si>
    <t>RMP-12030</t>
  </si>
  <si>
    <t>RMP-12061</t>
  </si>
  <si>
    <t>RMP-12079</t>
  </si>
  <si>
    <t>RMP-12087</t>
  </si>
  <si>
    <t>RMP-12093</t>
  </si>
  <si>
    <t>RMP-12146</t>
  </si>
  <si>
    <t>RMP-12189</t>
  </si>
  <si>
    <t>RMP-12130</t>
  </si>
  <si>
    <t>RMP-12193</t>
  </si>
  <si>
    <t>Assumed RECS per month</t>
  </si>
  <si>
    <t>RMP-00503</t>
  </si>
  <si>
    <t>RMP-00548</t>
  </si>
  <si>
    <t>RMP-01394</t>
  </si>
  <si>
    <t>RMP-01415</t>
  </si>
  <si>
    <t>RMP-00756</t>
  </si>
  <si>
    <t>RMP-01055</t>
  </si>
  <si>
    <t>RMP-01292</t>
  </si>
  <si>
    <t>RMP-20016</t>
  </si>
  <si>
    <t>RMP-20118</t>
  </si>
  <si>
    <t>RMP-20133</t>
  </si>
  <si>
    <t>RMP-20148</t>
  </si>
  <si>
    <t>orem</t>
  </si>
  <si>
    <t>RMP-20185</t>
  </si>
  <si>
    <t>RMP-20207</t>
  </si>
  <si>
    <t>RMP-20236</t>
  </si>
  <si>
    <t>RMP-20247</t>
  </si>
  <si>
    <t>RMP-20461</t>
  </si>
  <si>
    <t>west jordan</t>
  </si>
  <si>
    <t>RMP-20482</t>
  </si>
  <si>
    <t>RMP-20574</t>
  </si>
  <si>
    <t>RMP-21135</t>
  </si>
  <si>
    <t>RMP-21128</t>
  </si>
  <si>
    <t>RMP-10329</t>
  </si>
  <si>
    <t>RMP-10020</t>
  </si>
  <si>
    <t>RMP-10120</t>
  </si>
  <si>
    <t>RMP-10041</t>
  </si>
  <si>
    <t>RMP-10024</t>
  </si>
  <si>
    <t>RMP-10049</t>
  </si>
  <si>
    <t>RMP-10077</t>
  </si>
  <si>
    <t>RMP-10102</t>
  </si>
  <si>
    <t>RMP-10127</t>
  </si>
  <si>
    <t>RMP-10487</t>
  </si>
  <si>
    <t>RMP-10243</t>
  </si>
  <si>
    <t>RMP-10285</t>
  </si>
  <si>
    <t>moab</t>
  </si>
  <si>
    <t>RMP-10332</t>
  </si>
  <si>
    <t>RMP-10400</t>
  </si>
  <si>
    <t>RMP-10443</t>
  </si>
  <si>
    <t>Collinston</t>
  </si>
  <si>
    <t>RMP-10451</t>
  </si>
  <si>
    <t>RMP-10461</t>
  </si>
  <si>
    <t>Plain City</t>
  </si>
  <si>
    <t>RMP-10717</t>
  </si>
  <si>
    <t>RMP-10526</t>
  </si>
  <si>
    <t>salt lake city</t>
  </si>
  <si>
    <t>RMP-10540</t>
  </si>
  <si>
    <t>RMP-10629</t>
  </si>
  <si>
    <t>RMP-10637</t>
  </si>
  <si>
    <t>RMP-10653</t>
  </si>
  <si>
    <t>RMP-10686</t>
  </si>
  <si>
    <t>RMP-10699</t>
  </si>
  <si>
    <t>RIVERTON</t>
  </si>
  <si>
    <t>RMP-10813</t>
  </si>
  <si>
    <t>RMP-10815</t>
  </si>
  <si>
    <t>RMP-10896</t>
  </si>
  <si>
    <t>RMP-10944</t>
  </si>
  <si>
    <t>Nibley</t>
  </si>
  <si>
    <t>RMP-10980</t>
  </si>
  <si>
    <t>RMP-11357</t>
  </si>
  <si>
    <t>RMP-11039</t>
  </si>
  <si>
    <t>RMP-11045</t>
  </si>
  <si>
    <t>RMP-11058</t>
  </si>
  <si>
    <t>RMP-11070</t>
  </si>
  <si>
    <t>RMP-11073</t>
  </si>
  <si>
    <t>RMP-11079</t>
  </si>
  <si>
    <t>RMP-11116</t>
  </si>
  <si>
    <t>RMP-11121</t>
  </si>
  <si>
    <t>RMP-11192</t>
  </si>
  <si>
    <t>RMP-11150</t>
  </si>
  <si>
    <t>RMP-11163</t>
  </si>
  <si>
    <t>RMP-11169</t>
  </si>
  <si>
    <t>RMP-11194</t>
  </si>
  <si>
    <t>RMP-11199</t>
  </si>
  <si>
    <t>RMP-11210</t>
  </si>
  <si>
    <t>RMP-11213</t>
  </si>
  <si>
    <t>RMP-11239</t>
  </si>
  <si>
    <t>RMP-11255</t>
  </si>
  <si>
    <t>RMP-11282</t>
  </si>
  <si>
    <t>RMP-11353</t>
  </si>
  <si>
    <t>RMP-11436</t>
  </si>
  <si>
    <t>RMP-11471</t>
  </si>
  <si>
    <t>RMP-11486</t>
  </si>
  <si>
    <t>RMP-11523</t>
  </si>
  <si>
    <t>Cedar Hills</t>
  </si>
  <si>
    <t>RMP-11569</t>
  </si>
  <si>
    <t>RMP-11701</t>
  </si>
  <si>
    <t>Coalville</t>
  </si>
  <si>
    <t>RMP-11803</t>
  </si>
  <si>
    <t>RMP-11830</t>
  </si>
  <si>
    <t>RMP-11846</t>
  </si>
  <si>
    <t>RMP-11889</t>
  </si>
  <si>
    <t>Oakley</t>
  </si>
  <si>
    <t>RMP-11916</t>
  </si>
  <si>
    <t>RMP-12123</t>
  </si>
  <si>
    <t>RMP-10032</t>
  </si>
  <si>
    <t>RMP-10059</t>
  </si>
  <si>
    <t>RMP-10109</t>
  </si>
  <si>
    <t>RMP-10111</t>
  </si>
  <si>
    <t>RMP-10199</t>
  </si>
  <si>
    <t>RMP-10196</t>
  </si>
  <si>
    <t>RMP-10246</t>
  </si>
  <si>
    <t>RMP-10297</t>
  </si>
  <si>
    <t>RMP-10749</t>
  </si>
  <si>
    <t>RMP-10733</t>
  </si>
  <si>
    <t>RMP-10738</t>
  </si>
  <si>
    <t>RMP-11063</t>
  </si>
  <si>
    <t>Cedar Fort</t>
  </si>
  <si>
    <t>RMP-11137</t>
  </si>
  <si>
    <t>RMP-11142</t>
  </si>
  <si>
    <t>RMP-11248</t>
  </si>
  <si>
    <t>RMP-11283</t>
  </si>
  <si>
    <t>RMP-11235</t>
  </si>
  <si>
    <t>RMP-11274</t>
  </si>
  <si>
    <t>Richfield</t>
  </si>
  <si>
    <t>RMP-11328</t>
  </si>
  <si>
    <t>RMP-11323</t>
  </si>
  <si>
    <t>RMP-11338</t>
  </si>
  <si>
    <t>RMP-11406</t>
  </si>
  <si>
    <t>Pleasant grove</t>
  </si>
  <si>
    <t>RMP-11400</t>
  </si>
  <si>
    <t>RMP-11404</t>
  </si>
  <si>
    <t>RMP-11411</t>
  </si>
  <si>
    <t>RMP-11678</t>
  </si>
  <si>
    <t>West Haven</t>
  </si>
  <si>
    <t>RMP-11710</t>
  </si>
  <si>
    <t>RMP-11727</t>
  </si>
  <si>
    <t>RMP-11757</t>
  </si>
  <si>
    <t>RMP-11927</t>
  </si>
  <si>
    <t>RMP-11937</t>
  </si>
  <si>
    <t>RMP-11973</t>
  </si>
  <si>
    <t>Delta</t>
  </si>
  <si>
    <t>Millard</t>
  </si>
  <si>
    <t>RMP-12053</t>
  </si>
  <si>
    <t>West Bountiful</t>
  </si>
  <si>
    <t>RMP-12090</t>
  </si>
  <si>
    <t>RMP-12125</t>
  </si>
  <si>
    <t>RMP-12126</t>
  </si>
  <si>
    <t>RMP-12140</t>
  </si>
  <si>
    <t>RMP-12137</t>
  </si>
  <si>
    <t>RMP-12136</t>
  </si>
  <si>
    <t>RMP-12170</t>
  </si>
  <si>
    <t>RMP-12167</t>
  </si>
  <si>
    <t>RMP-12190</t>
  </si>
  <si>
    <t>ENTERPRISE</t>
  </si>
  <si>
    <t>RMP-12185</t>
  </si>
  <si>
    <t>RMP-12215</t>
  </si>
  <si>
    <t>RMP-10014</t>
  </si>
  <si>
    <t>RMP-10722</t>
  </si>
  <si>
    <t>RMP-10916</t>
  </si>
  <si>
    <t>RMP-01331</t>
  </si>
  <si>
    <t>Incentived Size (KW) CSI-AC</t>
  </si>
  <si>
    <t>RMP-10012</t>
  </si>
  <si>
    <t>RMP-10042</t>
  </si>
  <si>
    <t>RMP-10075</t>
  </si>
  <si>
    <t>RMP-10088</t>
  </si>
  <si>
    <t>RMP-10360</t>
  </si>
  <si>
    <t>RMP-10501</t>
  </si>
  <si>
    <t>RMP-10502</t>
  </si>
  <si>
    <t>RMP-10503</t>
  </si>
  <si>
    <t>RMP-10504</t>
  </si>
  <si>
    <t>RMP-10505</t>
  </si>
  <si>
    <t>RMP-10818</t>
  </si>
  <si>
    <t>RMP-10647</t>
  </si>
  <si>
    <t>RMP-10739</t>
  </si>
  <si>
    <t>RMP-11856</t>
  </si>
  <si>
    <t>RMP-11278</t>
  </si>
  <si>
    <t>RMP-11413</t>
  </si>
  <si>
    <t>RMP-11415</t>
  </si>
  <si>
    <t>Enterprise</t>
  </si>
  <si>
    <t>RMP-11484</t>
  </si>
  <si>
    <t>RMP-11831</t>
  </si>
  <si>
    <t>RMP-11847</t>
  </si>
  <si>
    <t>RMP-11862</t>
  </si>
  <si>
    <t>RMP-11875</t>
  </si>
  <si>
    <t>RMP-11902</t>
  </si>
  <si>
    <t>SLC</t>
  </si>
  <si>
    <t>RMP-12001</t>
  </si>
  <si>
    <t>Clearfield</t>
  </si>
  <si>
    <t>RMP-12020</t>
  </si>
  <si>
    <t>RMP-12141</t>
  </si>
  <si>
    <t>RMP-12213</t>
  </si>
  <si>
    <t>RMP-12194</t>
  </si>
  <si>
    <t>Riverdale</t>
  </si>
  <si>
    <t>RMP-12209</t>
  </si>
  <si>
    <t>RMP-12216</t>
  </si>
  <si>
    <t>RMP-20692</t>
  </si>
  <si>
    <t>RMP-20050</t>
  </si>
  <si>
    <t>RMP-20007</t>
  </si>
  <si>
    <t>RMP-20029</t>
  </si>
  <si>
    <t>RMP-20033</t>
  </si>
  <si>
    <t>RMP-20035</t>
  </si>
  <si>
    <t>RMP-20044</t>
  </si>
  <si>
    <t>RMP-20058</t>
  </si>
  <si>
    <t>RMP-20082</t>
  </si>
  <si>
    <t>RMP-20078</t>
  </si>
  <si>
    <t>RMP-20097</t>
  </si>
  <si>
    <t>RMP-20104</t>
  </si>
  <si>
    <t>Bountiful</t>
  </si>
  <si>
    <t>RMP-20139</t>
  </si>
  <si>
    <t>RMP-20170</t>
  </si>
  <si>
    <t>RMP-20231</t>
  </si>
  <si>
    <t>RMP-21100</t>
  </si>
  <si>
    <t>RMP-20237</t>
  </si>
  <si>
    <t>RMP-20248</t>
  </si>
  <si>
    <t>RMP-20261</t>
  </si>
  <si>
    <t>RMP-20263</t>
  </si>
  <si>
    <t>Syracuse</t>
  </si>
  <si>
    <t>RMP-20270</t>
  </si>
  <si>
    <t>RMP-20294</t>
  </si>
  <si>
    <t>RMP-20289</t>
  </si>
  <si>
    <t>Willard</t>
  </si>
  <si>
    <t>RMP-20429</t>
  </si>
  <si>
    <t>RMP-20307</t>
  </si>
  <si>
    <t>North Ogden</t>
  </si>
  <si>
    <t>RMP-20407</t>
  </si>
  <si>
    <t>RMP-20347</t>
  </si>
  <si>
    <t>RMP-20410</t>
  </si>
  <si>
    <t>RMP-20411</t>
  </si>
  <si>
    <t>RMP-20360</t>
  </si>
  <si>
    <t>RMP-20363</t>
  </si>
  <si>
    <t>RMP-20412</t>
  </si>
  <si>
    <t>RMP-20413</t>
  </si>
  <si>
    <t>RMP-20366</t>
  </si>
  <si>
    <t>RMP-20416</t>
  </si>
  <si>
    <t>RMP-20369</t>
  </si>
  <si>
    <t>RMP-20371</t>
  </si>
  <si>
    <t>RMP-20418</t>
  </si>
  <si>
    <t>RMP-20419</t>
  </si>
  <si>
    <t>RMP-20420</t>
  </si>
  <si>
    <t>Marriott Slaterville</t>
  </si>
  <si>
    <t>RMP-20422</t>
  </si>
  <si>
    <t>RMP-20389</t>
  </si>
  <si>
    <t>RMP-20381</t>
  </si>
  <si>
    <t>RMP-20426</t>
  </si>
  <si>
    <t>RMP-20393</t>
  </si>
  <si>
    <t>RMP-20427</t>
  </si>
  <si>
    <t>Perry</t>
  </si>
  <si>
    <t>RMP-20433</t>
  </si>
  <si>
    <t>RMP-20435</t>
  </si>
  <si>
    <t>RMP-21160</t>
  </si>
  <si>
    <t>RMP-20440</t>
  </si>
  <si>
    <t>RMP-20442</t>
  </si>
  <si>
    <t>RMP-20394</t>
  </si>
  <si>
    <t>RMP-20396</t>
  </si>
  <si>
    <t>RMP-20443</t>
  </si>
  <si>
    <t>RMP-20444</t>
  </si>
  <si>
    <t>RMP-20453</t>
  </si>
  <si>
    <t>RMP-20509</t>
  </si>
  <si>
    <t>RMP-20542</t>
  </si>
  <si>
    <t>RMP-20488</t>
  </si>
  <si>
    <t>RMP-20499</t>
  </si>
  <si>
    <t>RMP-20704</t>
  </si>
  <si>
    <t>RMP-20523</t>
  </si>
  <si>
    <t>RMP-20524</t>
  </si>
  <si>
    <t>RMP-20588</t>
  </si>
  <si>
    <t>RMP-20590</t>
  </si>
  <si>
    <t>RMP-20595</t>
  </si>
  <si>
    <t>RMP-20607</t>
  </si>
  <si>
    <t>RMP-21795</t>
  </si>
  <si>
    <t>RMP-20609</t>
  </si>
  <si>
    <t>RMP-20611</t>
  </si>
  <si>
    <t>Springdale</t>
  </si>
  <si>
    <t>RMP-20620</t>
  </si>
  <si>
    <t>RMP-20641</t>
  </si>
  <si>
    <t>RMP-21069</t>
  </si>
  <si>
    <t>RMP-20628</t>
  </si>
  <si>
    <t>RMP-22317</t>
  </si>
  <si>
    <t>RMP-20650</t>
  </si>
  <si>
    <t>RMP-20654</t>
  </si>
  <si>
    <t>RMP-20657</t>
  </si>
  <si>
    <t>RMP-20658</t>
  </si>
  <si>
    <t>RMP-20661</t>
  </si>
  <si>
    <t>RMP-20898</t>
  </si>
  <si>
    <t>RMP-20710</t>
  </si>
  <si>
    <t>RMP-20715</t>
  </si>
  <si>
    <t>RMP-20759</t>
  </si>
  <si>
    <t>North Logan</t>
  </si>
  <si>
    <t>RMP-20765</t>
  </si>
  <si>
    <t>RMP-20767</t>
  </si>
  <si>
    <t>RMP-20773</t>
  </si>
  <si>
    <t>Mapleton</t>
  </si>
  <si>
    <t>RMP-20774</t>
  </si>
  <si>
    <t>RMP-20776</t>
  </si>
  <si>
    <t>RMP-20798</t>
  </si>
  <si>
    <t>RMP-20809</t>
  </si>
  <si>
    <t>RMP-20801</t>
  </si>
  <si>
    <t>RMP-20810</t>
  </si>
  <si>
    <t>RMP-20820</t>
  </si>
  <si>
    <t>RMP-20822</t>
  </si>
  <si>
    <t>RMP-20824</t>
  </si>
  <si>
    <t>RMP-20826</t>
  </si>
  <si>
    <t>RMP-20827</t>
  </si>
  <si>
    <t>RMP-20828</t>
  </si>
  <si>
    <t>RMP-20829</t>
  </si>
  <si>
    <t>RMP-20831</t>
  </si>
  <si>
    <t>RMP-20833</t>
  </si>
  <si>
    <t>RMP-20852</t>
  </si>
  <si>
    <t>RMP-20873</t>
  </si>
  <si>
    <t>RMP-20874</t>
  </si>
  <si>
    <t>RMP-21016</t>
  </si>
  <si>
    <t>RMP-20956</t>
  </si>
  <si>
    <t>RMP-20914</t>
  </si>
  <si>
    <t>RMP-20936</t>
  </si>
  <si>
    <t>RMP-21251</t>
  </si>
  <si>
    <t>RMP-20949</t>
  </si>
  <si>
    <t>RMP-20955</t>
  </si>
  <si>
    <t>RMP-20986</t>
  </si>
  <si>
    <t>Enoch</t>
  </si>
  <si>
    <t>RMP-20987</t>
  </si>
  <si>
    <t>RMP-20988</t>
  </si>
  <si>
    <t>RMP-20989</t>
  </si>
  <si>
    <t>RMP-21011</t>
  </si>
  <si>
    <t>RMP-21018</t>
  </si>
  <si>
    <t>RMP-21088</t>
  </si>
  <si>
    <t>RMP-21033</t>
  </si>
  <si>
    <t>RMP-21032</t>
  </si>
  <si>
    <t>RMP-21035</t>
  </si>
  <si>
    <t>RMP-21273</t>
  </si>
  <si>
    <t>RMP-21055</t>
  </si>
  <si>
    <t>RMP-21081</t>
  </si>
  <si>
    <t>RMP-21084</t>
  </si>
  <si>
    <t>RMP-21085</t>
  </si>
  <si>
    <t>RMP-21109</t>
  </si>
  <si>
    <t>Providence</t>
  </si>
  <si>
    <t>RMP-21097</t>
  </si>
  <si>
    <t>RMP-21106</t>
  </si>
  <si>
    <t>RMP-21118</t>
  </si>
  <si>
    <t>RMP-21119</t>
  </si>
  <si>
    <t>RMP-21141</t>
  </si>
  <si>
    <t>RMP-21142</t>
  </si>
  <si>
    <t>RMP-21154</t>
  </si>
  <si>
    <t>RMP-21197</t>
  </si>
  <si>
    <t>Enterpise</t>
  </si>
  <si>
    <t>RMP-21198</t>
  </si>
  <si>
    <t>RMP-21209</t>
  </si>
  <si>
    <t>RMP-21214</t>
  </si>
  <si>
    <t>RMP-21219</t>
  </si>
  <si>
    <t>RMP-21220</t>
  </si>
  <si>
    <t>RMP-21245</t>
  </si>
  <si>
    <t>RMP-21301</t>
  </si>
  <si>
    <t>RMP-21299</t>
  </si>
  <si>
    <t>Peoa</t>
  </si>
  <si>
    <t>RMP-21367</t>
  </si>
  <si>
    <t>RMP-21403</t>
  </si>
  <si>
    <t>RMP-21409</t>
  </si>
  <si>
    <t>RMP-21405</t>
  </si>
  <si>
    <t>RMP-21406</t>
  </si>
  <si>
    <t>RMP-21416</t>
  </si>
  <si>
    <t>RMP-21413</t>
  </si>
  <si>
    <t>RMP-21417</t>
  </si>
  <si>
    <t>RMP-21815</t>
  </si>
  <si>
    <t>RMP-21428</t>
  </si>
  <si>
    <t>RMP-21442</t>
  </si>
  <si>
    <t>RMP-21444</t>
  </si>
  <si>
    <t>RMP-21449</t>
  </si>
  <si>
    <t>RMP-21450</t>
  </si>
  <si>
    <t>RMP-21658</t>
  </si>
  <si>
    <t>RMP-21456</t>
  </si>
  <si>
    <t>RMP-21459</t>
  </si>
  <si>
    <t>RMP-21461</t>
  </si>
  <si>
    <t>RMP-21462</t>
  </si>
  <si>
    <t>RMP-22395</t>
  </si>
  <si>
    <t>RMP-21489</t>
  </si>
  <si>
    <t>RMP-21524</t>
  </si>
  <si>
    <t>RMP-21521</t>
  </si>
  <si>
    <t>RMP-21527</t>
  </si>
  <si>
    <t>RMP-21550</t>
  </si>
  <si>
    <t>RMP-21545</t>
  </si>
  <si>
    <t>RMP-21556</t>
  </si>
  <si>
    <t>RMP-21558</t>
  </si>
  <si>
    <t>RMP-21571</t>
  </si>
  <si>
    <t>RMP-21587</t>
  </si>
  <si>
    <t>RMP-21596</t>
  </si>
  <si>
    <t>RMP-21593</t>
  </si>
  <si>
    <t>RMP-21594</t>
  </si>
  <si>
    <t>Corinne</t>
  </si>
  <si>
    <t>RMP-21604</t>
  </si>
  <si>
    <t>RMP-21608</t>
  </si>
  <si>
    <t>RMP-21615</t>
  </si>
  <si>
    <t>RMP-21624</t>
  </si>
  <si>
    <t>RMP-21627</t>
  </si>
  <si>
    <t>RMP-21630</t>
  </si>
  <si>
    <t>RMP-21639</t>
  </si>
  <si>
    <t>RMP-21643</t>
  </si>
  <si>
    <t>RMP-21648</t>
  </si>
  <si>
    <t>RMP-21657</t>
  </si>
  <si>
    <t>RMP-21971</t>
  </si>
  <si>
    <t>RMP-21669</t>
  </si>
  <si>
    <t>RMP-21673</t>
  </si>
  <si>
    <t>RMP-21675</t>
  </si>
  <si>
    <t>RMP-21726</t>
  </si>
  <si>
    <t>Beryl Junction</t>
  </si>
  <si>
    <t>RMP-21733</t>
  </si>
  <si>
    <t>RMP-21736</t>
  </si>
  <si>
    <t>RMP-21738</t>
  </si>
  <si>
    <t>RMP-22029</t>
  </si>
  <si>
    <t>RMP-21766</t>
  </si>
  <si>
    <t>RMP-21782</t>
  </si>
  <si>
    <t>RMP-21823</t>
  </si>
  <si>
    <t>RMP-21830</t>
  </si>
  <si>
    <t>alta</t>
  </si>
  <si>
    <t>RMP-21841</t>
  </si>
  <si>
    <t>RMP-21858</t>
  </si>
  <si>
    <t>RMP-21901</t>
  </si>
  <si>
    <t>RMP-21879</t>
  </si>
  <si>
    <t>RMP-21883</t>
  </si>
  <si>
    <t>RMP-22536</t>
  </si>
  <si>
    <t>RMP-22278</t>
  </si>
  <si>
    <t>RMP-21964</t>
  </si>
  <si>
    <t>RMP-21966</t>
  </si>
  <si>
    <t>RMP-21959</t>
  </si>
  <si>
    <t>RMP-22087</t>
  </si>
  <si>
    <t>RMP-22107</t>
  </si>
  <si>
    <t>RMP-22011</t>
  </si>
  <si>
    <t>RMP-22022</t>
  </si>
  <si>
    <t>RMP-22033</t>
  </si>
  <si>
    <t>Lewiston</t>
  </si>
  <si>
    <t>RMP-22038</t>
  </si>
  <si>
    <t>RMP-22085</t>
  </si>
  <si>
    <t>RMP-22078</t>
  </si>
  <si>
    <t>RMP-22093</t>
  </si>
  <si>
    <t>RMP-22446</t>
  </si>
  <si>
    <t>RMP-22162</t>
  </si>
  <si>
    <t>RMP-22449</t>
  </si>
  <si>
    <t>RMP-22451</t>
  </si>
  <si>
    <t>RMP-22453</t>
  </si>
  <si>
    <t>RMP-22178</t>
  </si>
  <si>
    <t>RMP-22180</t>
  </si>
  <si>
    <t>RMP-22466</t>
  </si>
  <si>
    <t>RMP-22467</t>
  </si>
  <si>
    <t>RMP-22244</t>
  </si>
  <si>
    <t>RMP-22469</t>
  </si>
  <si>
    <t>RMP-22471</t>
  </si>
  <si>
    <t>RMP-22472</t>
  </si>
  <si>
    <t>OREM</t>
  </si>
  <si>
    <t>RMP-22473</t>
  </si>
  <si>
    <t>RMP-22481</t>
  </si>
  <si>
    <t>RMP-22483</t>
  </si>
  <si>
    <t>RMP-22743</t>
  </si>
  <si>
    <t>RMP-22331</t>
  </si>
  <si>
    <t>RMP-22367</t>
  </si>
  <si>
    <t>RMP-22560</t>
  </si>
  <si>
    <t>RMP-22374</t>
  </si>
  <si>
    <t>RMP-22387</t>
  </si>
  <si>
    <t>RMP-22389</t>
  </si>
  <si>
    <t>Annabella</t>
  </si>
  <si>
    <t>RMP-22410</t>
  </si>
  <si>
    <t>RMP-22491</t>
  </si>
  <si>
    <t>RMP-22556</t>
  </si>
  <si>
    <t>RMP-22574</t>
  </si>
  <si>
    <t>RMP-22575</t>
  </si>
  <si>
    <t>RMP-22582</t>
  </si>
  <si>
    <t>RMP-22615</t>
  </si>
  <si>
    <t>Spring Glen</t>
  </si>
  <si>
    <t>Carbon</t>
  </si>
  <si>
    <t>RMP-22663</t>
  </si>
  <si>
    <t>Garland</t>
  </si>
  <si>
    <t>RMP-22701</t>
  </si>
  <si>
    <t>RMP-22691</t>
  </si>
  <si>
    <t>Elmo</t>
  </si>
  <si>
    <t>Emery</t>
  </si>
  <si>
    <t>RMP-22889</t>
  </si>
  <si>
    <t>River Heights</t>
  </si>
  <si>
    <t>RMP-22725</t>
  </si>
  <si>
    <t>RMP-22778</t>
  </si>
  <si>
    <t>RMP-22793</t>
  </si>
  <si>
    <t>RMP-22803</t>
  </si>
  <si>
    <t>RMP-22847</t>
  </si>
  <si>
    <t>RMP-22851</t>
  </si>
  <si>
    <t>RMP-22890</t>
  </si>
  <si>
    <t>RMP-22892</t>
  </si>
  <si>
    <t>RMP-22904</t>
  </si>
  <si>
    <t>RMP-22898</t>
  </si>
  <si>
    <t>RMP-22894</t>
  </si>
  <si>
    <t>RMP-22924</t>
  </si>
  <si>
    <t>SOUTH SALT LAKE</t>
  </si>
  <si>
    <t>RMP-22920</t>
  </si>
  <si>
    <t>RMP-22962</t>
  </si>
  <si>
    <t>RMP-22897</t>
  </si>
  <si>
    <t>RMP-22923</t>
  </si>
  <si>
    <t>RMP-22915</t>
  </si>
  <si>
    <t>RMP-22916</t>
  </si>
  <si>
    <t>RMP-22975</t>
  </si>
  <si>
    <t>RMP-22917</t>
  </si>
  <si>
    <t>RMP-22925</t>
  </si>
  <si>
    <t>RMP-22960</t>
  </si>
  <si>
    <t>RMP-22932</t>
  </si>
  <si>
    <t>RMP-22956</t>
  </si>
  <si>
    <t>RMP-22968</t>
  </si>
  <si>
    <t>RMP-22981</t>
  </si>
  <si>
    <t>RMP-22993</t>
  </si>
  <si>
    <t xml:space="preserve"> </t>
  </si>
  <si>
    <t>RMP-30400</t>
  </si>
  <si>
    <t>RMP-30706</t>
  </si>
  <si>
    <t>RMP-30824</t>
  </si>
  <si>
    <t>RMP-30891</t>
  </si>
  <si>
    <t>RMP-32300</t>
  </si>
  <si>
    <t>RMP-32472</t>
  </si>
  <si>
    <t>RMP-33389</t>
  </si>
  <si>
    <t>RMP-33720</t>
  </si>
  <si>
    <t>RMP-34181</t>
  </si>
  <si>
    <t>Assumed RECs 2015</t>
  </si>
  <si>
    <t>Assumed RECs thru May 2016</t>
  </si>
  <si>
    <t>Assumed RECs 2013-2014</t>
  </si>
  <si>
    <t>Total Assumed RECS thru 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</si>
</sst>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&quot;$&quot;#,##0.00"/>
    <numFmt numFmtId="165" formatCode="0.0000"/>
    <numFmt numFmtId="166" formatCode="#,##0.000"/>
    <numFmt numFmtId="167" formatCode="0.000"/>
    <numFmt numFmtId="168" formatCode="_(* #,##0.0000_);_(* \(#,##0.0000\);_(* &quot;-&quot;??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wrapText="1"/>
    </xf>
    <xf numFmtId="165" fontId="0" fillId="0" borderId="10" xfId="0" applyNumberFormat="1" applyBorder="1" applyAlignment="1">
      <alignment wrapText="1"/>
    </xf>
    <xf numFmtId="165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166" fontId="0" fillId="0" borderId="0" xfId="0" applyNumberFormat="1"/>
    <xf numFmtId="167" fontId="0" fillId="0" borderId="0" xfId="0" applyNumberFormat="1"/>
    <xf numFmtId="43" fontId="0" fillId="0" borderId="10" xfId="42" applyFont="1" applyBorder="1" applyAlignment="1">
      <alignment wrapText="1"/>
    </xf>
    <xf numFmtId="43" fontId="0" fillId="0" borderId="0" xfId="42" applyFont="1"/>
    <xf numFmtId="168" fontId="0" fillId="0" borderId="0" xfId="42" applyNumberFormat="1" applyFont="1"/>
    <xf numFmtId="168" fontId="0" fillId="0" borderId="0" xfId="0" applyNumberFormat="1"/>
    <xf numFmtId="168" fontId="0" fillId="0" borderId="11" xfId="0" applyNumberFormat="1" applyBorder="1"/>
    <xf numFmtId="168" fontId="0" fillId="0" borderId="10" xfId="0" applyNumberFormat="1" applyBorder="1" applyAlignment="1">
      <alignment wrapText="1"/>
    </xf>
    <xf numFmtId="168" fontId="0" fillId="0" borderId="0" xfId="0" applyNumberFormat="1" applyBorder="1"/>
    <xf numFmtId="43" fontId="0" fillId="0" borderId="0" xfId="0" applyNumberFormat="1"/>
    <xf numFmtId="168" fontId="0" fillId="0" borderId="10" xfId="0" applyNumberFormat="1" applyBorder="1"/>
    <xf numFmtId="168" fontId="0" fillId="0" borderId="0" xfId="0" applyNumberForma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7"/>
  <sheetViews>
    <sheetView tabSelected="1" view="pageLayout" zoomScaleNormal="100" workbookViewId="0">
      <selection activeCell="I230" sqref="I230:I236"/>
    </sheetView>
  </sheetViews>
  <sheetFormatPr defaultRowHeight="15" x14ac:dyDescent="0.25"/>
  <cols>
    <col min="1" max="1" width="16.5703125" customWidth="1"/>
    <col min="2" max="2" width="20.7109375" customWidth="1"/>
    <col min="3" max="3" width="12.140625" style="9" customWidth="1"/>
    <col min="4" max="4" width="15" style="9" customWidth="1"/>
    <col min="5" max="5" width="12.85546875" style="9" customWidth="1"/>
    <col min="6" max="6" width="12.7109375" style="9" bestFit="1" customWidth="1"/>
    <col min="7" max="7" width="10.85546875" customWidth="1"/>
    <col min="8" max="8" width="10.140625" customWidth="1"/>
    <col min="9" max="9" width="10.140625" style="7" customWidth="1"/>
    <col min="10" max="10" width="19.28515625" customWidth="1"/>
    <col min="11" max="11" width="16.140625" customWidth="1"/>
    <col min="13" max="13" width="14" customWidth="1"/>
    <col min="14" max="14" width="9.42578125" style="5" customWidth="1"/>
    <col min="15" max="15" width="10" style="13" bestFit="1" customWidth="1"/>
    <col min="16" max="16" width="10" bestFit="1" customWidth="1"/>
    <col min="17" max="17" width="9.28515625" style="7" bestFit="1" customWidth="1"/>
    <col min="18" max="18" width="11.5703125" bestFit="1" customWidth="1"/>
  </cols>
  <sheetData>
    <row r="1" spans="1:30" s="1" customFormat="1" ht="60" x14ac:dyDescent="0.25">
      <c r="A1" s="2" t="s">
        <v>0</v>
      </c>
      <c r="B1" s="2" t="s">
        <v>5</v>
      </c>
      <c r="C1" s="3" t="s">
        <v>1</v>
      </c>
      <c r="D1" s="3" t="s">
        <v>2</v>
      </c>
      <c r="E1" s="3" t="s">
        <v>3</v>
      </c>
      <c r="F1" s="3" t="s">
        <v>4</v>
      </c>
      <c r="G1" s="2" t="s">
        <v>303</v>
      </c>
      <c r="H1" s="2" t="s">
        <v>304</v>
      </c>
      <c r="I1" s="2" t="s">
        <v>582</v>
      </c>
      <c r="J1" s="2" t="s">
        <v>305</v>
      </c>
      <c r="K1" s="2" t="s">
        <v>306</v>
      </c>
      <c r="L1" s="2" t="s">
        <v>307</v>
      </c>
      <c r="M1" s="2" t="s">
        <v>324</v>
      </c>
      <c r="N1" s="4" t="s">
        <v>431</v>
      </c>
      <c r="O1" s="12" t="s">
        <v>935</v>
      </c>
      <c r="P1" s="2" t="s">
        <v>933</v>
      </c>
      <c r="Q1" s="2" t="s">
        <v>934</v>
      </c>
      <c r="R1" s="2" t="s">
        <v>936</v>
      </c>
    </row>
    <row r="2" spans="1:30" s="7" customFormat="1" x14ac:dyDescent="0.25">
      <c r="A2" s="7" t="s">
        <v>6</v>
      </c>
      <c r="B2" s="7" t="s">
        <v>7</v>
      </c>
      <c r="C2" s="9"/>
      <c r="D2" s="9">
        <v>4221.25</v>
      </c>
      <c r="E2" s="9">
        <v>4221.25</v>
      </c>
      <c r="F2" s="9">
        <v>16855</v>
      </c>
      <c r="G2" s="7">
        <v>3.9750000000000001</v>
      </c>
      <c r="H2" s="7">
        <v>3.3769999999999998</v>
      </c>
      <c r="I2" s="10">
        <f t="shared" ref="I2:I33" si="0">(E2/1.25)/1000</f>
        <v>3.3769999999999998</v>
      </c>
      <c r="J2" s="7" t="s">
        <v>124</v>
      </c>
      <c r="K2" s="7" t="s">
        <v>66</v>
      </c>
      <c r="L2" s="7">
        <v>84025</v>
      </c>
      <c r="M2" s="8">
        <v>41604</v>
      </c>
      <c r="N2" s="15">
        <f t="shared" ref="N2:N65" si="1">I2*0.023</f>
        <v>7.767099999999999E-2</v>
      </c>
      <c r="O2" s="14">
        <f>N2*13</f>
        <v>1.0097229999999999</v>
      </c>
      <c r="P2" s="15">
        <f t="shared" ref="P2:P33" si="2">N2*12</f>
        <v>0.93205199999999988</v>
      </c>
      <c r="Q2" s="15">
        <f t="shared" ref="Q2:Q65" si="3">N2*5</f>
        <v>0.38835499999999995</v>
      </c>
      <c r="R2" s="15">
        <f t="shared" ref="R2:R65" si="4">SUM(O2:Q2)</f>
        <v>2.3301299999999996</v>
      </c>
      <c r="AD2" s="8"/>
    </row>
    <row r="3" spans="1:30" s="7" customFormat="1" x14ac:dyDescent="0.25">
      <c r="A3" s="7" t="s">
        <v>12</v>
      </c>
      <c r="B3" s="7" t="s">
        <v>7</v>
      </c>
      <c r="C3" s="9"/>
      <c r="D3" s="9">
        <v>4445</v>
      </c>
      <c r="E3" s="9">
        <v>4445</v>
      </c>
      <c r="F3" s="9">
        <v>15874</v>
      </c>
      <c r="G3" s="7">
        <v>4.25</v>
      </c>
      <c r="H3" s="7">
        <v>3.649</v>
      </c>
      <c r="I3" s="10">
        <f t="shared" si="0"/>
        <v>3.556</v>
      </c>
      <c r="J3" s="7" t="s">
        <v>13</v>
      </c>
      <c r="K3" s="7" t="s">
        <v>11</v>
      </c>
      <c r="L3" s="7">
        <v>84125</v>
      </c>
      <c r="M3" s="8">
        <v>41424</v>
      </c>
      <c r="N3" s="15">
        <f t="shared" si="1"/>
        <v>8.1788E-2</v>
      </c>
      <c r="O3" s="14">
        <f>N3*19</f>
        <v>1.5539719999999999</v>
      </c>
      <c r="P3" s="15">
        <f t="shared" si="2"/>
        <v>0.981456</v>
      </c>
      <c r="Q3" s="15">
        <f t="shared" si="3"/>
        <v>0.40893999999999997</v>
      </c>
      <c r="R3" s="15">
        <f t="shared" si="4"/>
        <v>2.9443679999999999</v>
      </c>
      <c r="AD3" s="8"/>
    </row>
    <row r="4" spans="1:30" s="7" customFormat="1" x14ac:dyDescent="0.25">
      <c r="A4" s="7" t="s">
        <v>15</v>
      </c>
      <c r="B4" s="7" t="s">
        <v>7</v>
      </c>
      <c r="C4" s="9"/>
      <c r="D4" s="9">
        <v>1798.75</v>
      </c>
      <c r="E4" s="9">
        <v>1798.75</v>
      </c>
      <c r="F4" s="9">
        <v>9866</v>
      </c>
      <c r="G4" s="7">
        <v>2.04</v>
      </c>
      <c r="H4" s="7">
        <v>1.474</v>
      </c>
      <c r="I4" s="10">
        <f t="shared" si="0"/>
        <v>1.4390000000000001</v>
      </c>
      <c r="J4" s="7" t="s">
        <v>13</v>
      </c>
      <c r="K4" s="7" t="s">
        <v>11</v>
      </c>
      <c r="L4" s="7">
        <v>84102</v>
      </c>
      <c r="M4" s="8">
        <v>41529</v>
      </c>
      <c r="N4" s="15">
        <f t="shared" si="1"/>
        <v>3.3097000000000001E-2</v>
      </c>
      <c r="O4" s="14">
        <f>N4*15</f>
        <v>0.49645500000000004</v>
      </c>
      <c r="P4" s="15">
        <f t="shared" si="2"/>
        <v>0.39716400000000002</v>
      </c>
      <c r="Q4" s="15">
        <f t="shared" si="3"/>
        <v>0.16548499999999999</v>
      </c>
      <c r="R4" s="15">
        <f t="shared" si="4"/>
        <v>1.059104</v>
      </c>
      <c r="AD4" s="8"/>
    </row>
    <row r="5" spans="1:30" s="7" customFormat="1" x14ac:dyDescent="0.25">
      <c r="A5" s="7" t="s">
        <v>16</v>
      </c>
      <c r="B5" s="7" t="s">
        <v>7</v>
      </c>
      <c r="C5" s="9"/>
      <c r="D5" s="9">
        <v>4536.25</v>
      </c>
      <c r="E5" s="9">
        <v>4536.25</v>
      </c>
      <c r="F5" s="9">
        <v>28000</v>
      </c>
      <c r="G5" s="7">
        <v>4.7699999999999996</v>
      </c>
      <c r="H5" s="7">
        <v>3.8679999999999999</v>
      </c>
      <c r="I5" s="10">
        <f t="shared" si="0"/>
        <v>3.629</v>
      </c>
      <c r="J5" s="7" t="s">
        <v>17</v>
      </c>
      <c r="K5" s="7" t="s">
        <v>11</v>
      </c>
      <c r="L5" s="7">
        <v>84065</v>
      </c>
      <c r="M5" s="8">
        <v>41592</v>
      </c>
      <c r="N5" s="15">
        <f t="shared" si="1"/>
        <v>8.3467E-2</v>
      </c>
      <c r="O5" s="14">
        <f>N5*13</f>
        <v>1.0850709999999999</v>
      </c>
      <c r="P5" s="15">
        <f t="shared" si="2"/>
        <v>1.0016039999999999</v>
      </c>
      <c r="Q5" s="15">
        <f t="shared" si="3"/>
        <v>0.41733500000000001</v>
      </c>
      <c r="R5" s="15">
        <f t="shared" si="4"/>
        <v>2.5040099999999996</v>
      </c>
      <c r="AD5" s="8"/>
    </row>
    <row r="6" spans="1:30" s="7" customFormat="1" x14ac:dyDescent="0.25">
      <c r="A6" s="7" t="s">
        <v>18</v>
      </c>
      <c r="B6" s="7" t="s">
        <v>7</v>
      </c>
      <c r="C6" s="9"/>
      <c r="D6" s="9">
        <v>5000</v>
      </c>
      <c r="E6" s="9">
        <v>5000</v>
      </c>
      <c r="F6" s="9">
        <v>45999</v>
      </c>
      <c r="G6" s="7">
        <v>6</v>
      </c>
      <c r="H6" s="7">
        <v>4.5890000000000004</v>
      </c>
      <c r="I6" s="10">
        <f t="shared" si="0"/>
        <v>4</v>
      </c>
      <c r="J6" s="7" t="s">
        <v>13</v>
      </c>
      <c r="K6" s="7" t="s">
        <v>11</v>
      </c>
      <c r="L6" s="7">
        <v>84105</v>
      </c>
      <c r="M6" s="8">
        <v>41576</v>
      </c>
      <c r="N6" s="15">
        <f t="shared" si="1"/>
        <v>9.1999999999999998E-2</v>
      </c>
      <c r="O6" s="14">
        <f>N6*14</f>
        <v>1.288</v>
      </c>
      <c r="P6" s="15">
        <f t="shared" si="2"/>
        <v>1.1040000000000001</v>
      </c>
      <c r="Q6" s="15">
        <f t="shared" si="3"/>
        <v>0.45999999999999996</v>
      </c>
      <c r="R6" s="15">
        <f t="shared" si="4"/>
        <v>2.8520000000000003</v>
      </c>
      <c r="AD6" s="8"/>
    </row>
    <row r="7" spans="1:30" s="7" customFormat="1" x14ac:dyDescent="0.25">
      <c r="A7" s="7" t="s">
        <v>22</v>
      </c>
      <c r="B7" s="7" t="s">
        <v>7</v>
      </c>
      <c r="C7" s="9"/>
      <c r="D7" s="9">
        <v>5000</v>
      </c>
      <c r="E7" s="9">
        <v>5000</v>
      </c>
      <c r="F7" s="9">
        <v>29768.11</v>
      </c>
      <c r="G7" s="7">
        <v>6</v>
      </c>
      <c r="H7" s="7">
        <v>4.9169999999999998</v>
      </c>
      <c r="I7" s="10">
        <f t="shared" si="0"/>
        <v>4</v>
      </c>
      <c r="J7" s="7" t="s">
        <v>23</v>
      </c>
      <c r="K7" s="7" t="s">
        <v>24</v>
      </c>
      <c r="L7" s="7">
        <v>84720</v>
      </c>
      <c r="M7" s="8">
        <v>41500</v>
      </c>
      <c r="N7" s="15">
        <f t="shared" si="1"/>
        <v>9.1999999999999998E-2</v>
      </c>
      <c r="O7" s="14">
        <f>N7*16</f>
        <v>1.472</v>
      </c>
      <c r="P7" s="15">
        <f t="shared" si="2"/>
        <v>1.1040000000000001</v>
      </c>
      <c r="Q7" s="15">
        <f t="shared" si="3"/>
        <v>0.45999999999999996</v>
      </c>
      <c r="R7" s="15">
        <f t="shared" si="4"/>
        <v>3.036</v>
      </c>
      <c r="AD7" s="8"/>
    </row>
    <row r="8" spans="1:30" s="7" customFormat="1" x14ac:dyDescent="0.25">
      <c r="A8" s="7" t="s">
        <v>29</v>
      </c>
      <c r="B8" s="7" t="s">
        <v>7</v>
      </c>
      <c r="C8" s="9"/>
      <c r="D8" s="9">
        <v>4227.5</v>
      </c>
      <c r="E8" s="9">
        <v>4227.5</v>
      </c>
      <c r="F8" s="9">
        <v>14850</v>
      </c>
      <c r="G8" s="7">
        <v>4.24</v>
      </c>
      <c r="H8" s="7">
        <v>3.5590000000000002</v>
      </c>
      <c r="I8" s="10">
        <f t="shared" si="0"/>
        <v>3.3820000000000001</v>
      </c>
      <c r="J8" s="7" t="s">
        <v>30</v>
      </c>
      <c r="K8" s="7" t="s">
        <v>31</v>
      </c>
      <c r="L8" s="7">
        <v>84098</v>
      </c>
      <c r="M8" s="8">
        <v>41593</v>
      </c>
      <c r="N8" s="15">
        <f t="shared" si="1"/>
        <v>7.7786000000000008E-2</v>
      </c>
      <c r="O8" s="14">
        <f>N8*13</f>
        <v>1.0112180000000002</v>
      </c>
      <c r="P8" s="15">
        <f t="shared" si="2"/>
        <v>0.93343200000000004</v>
      </c>
      <c r="Q8" s="15">
        <f t="shared" si="3"/>
        <v>0.38893000000000005</v>
      </c>
      <c r="R8" s="15">
        <f t="shared" si="4"/>
        <v>2.3335800000000004</v>
      </c>
      <c r="AD8" s="8"/>
    </row>
    <row r="9" spans="1:30" s="7" customFormat="1" x14ac:dyDescent="0.25">
      <c r="A9" s="7" t="s">
        <v>33</v>
      </c>
      <c r="B9" s="7" t="s">
        <v>7</v>
      </c>
      <c r="C9" s="9"/>
      <c r="D9" s="9">
        <v>2620</v>
      </c>
      <c r="E9" s="9">
        <v>2620</v>
      </c>
      <c r="F9" s="9">
        <v>9311.48</v>
      </c>
      <c r="G9" s="7">
        <v>2.5</v>
      </c>
      <c r="H9" s="7">
        <v>2.0960000000000001</v>
      </c>
      <c r="I9" s="10">
        <f t="shared" si="0"/>
        <v>2.0960000000000001</v>
      </c>
      <c r="J9" s="7" t="s">
        <v>13</v>
      </c>
      <c r="K9" s="7" t="s">
        <v>11</v>
      </c>
      <c r="L9" s="7">
        <v>84124</v>
      </c>
      <c r="M9" s="8">
        <v>41500</v>
      </c>
      <c r="N9" s="15">
        <f t="shared" si="1"/>
        <v>4.8208000000000001E-2</v>
      </c>
      <c r="O9" s="14">
        <f>N9*16</f>
        <v>0.77132800000000001</v>
      </c>
      <c r="P9" s="15">
        <f t="shared" si="2"/>
        <v>0.57849600000000001</v>
      </c>
      <c r="Q9" s="15">
        <f t="shared" si="3"/>
        <v>0.24104</v>
      </c>
      <c r="R9" s="15">
        <f t="shared" si="4"/>
        <v>1.5908639999999998</v>
      </c>
      <c r="AD9" s="8"/>
    </row>
    <row r="10" spans="1:30" s="7" customFormat="1" x14ac:dyDescent="0.25">
      <c r="A10" s="7" t="s">
        <v>34</v>
      </c>
      <c r="B10" s="7" t="s">
        <v>7</v>
      </c>
      <c r="C10" s="9"/>
      <c r="D10" s="9">
        <v>5000</v>
      </c>
      <c r="E10" s="9">
        <v>5000</v>
      </c>
      <c r="F10" s="9">
        <v>33214.47</v>
      </c>
      <c r="G10" s="7">
        <v>8.67</v>
      </c>
      <c r="H10" s="7">
        <v>6.7480000000000002</v>
      </c>
      <c r="I10" s="10">
        <f t="shared" si="0"/>
        <v>4</v>
      </c>
      <c r="J10" s="7" t="s">
        <v>35</v>
      </c>
      <c r="K10" s="7" t="s">
        <v>11</v>
      </c>
      <c r="L10" s="7">
        <v>84070</v>
      </c>
      <c r="M10" s="8">
        <v>41428</v>
      </c>
      <c r="N10" s="15">
        <f t="shared" si="1"/>
        <v>9.1999999999999998E-2</v>
      </c>
      <c r="O10" s="14">
        <f>N10*18</f>
        <v>1.6559999999999999</v>
      </c>
      <c r="P10" s="15">
        <f t="shared" si="2"/>
        <v>1.1040000000000001</v>
      </c>
      <c r="Q10" s="15">
        <f t="shared" si="3"/>
        <v>0.45999999999999996</v>
      </c>
      <c r="R10" s="15">
        <f t="shared" si="4"/>
        <v>3.2199999999999998</v>
      </c>
      <c r="AD10" s="8"/>
    </row>
    <row r="11" spans="1:30" s="7" customFormat="1" x14ac:dyDescent="0.25">
      <c r="A11" s="7" t="s">
        <v>36</v>
      </c>
      <c r="B11" s="7" t="s">
        <v>7</v>
      </c>
      <c r="C11" s="9"/>
      <c r="D11" s="9">
        <v>3087.5</v>
      </c>
      <c r="E11" s="9">
        <v>3087.5</v>
      </c>
      <c r="F11" s="9">
        <v>12276.75</v>
      </c>
      <c r="G11" s="7">
        <v>3.43</v>
      </c>
      <c r="H11" s="7">
        <v>2.4700000000000002</v>
      </c>
      <c r="I11" s="10">
        <f t="shared" si="0"/>
        <v>2.4700000000000002</v>
      </c>
      <c r="J11" s="7" t="s">
        <v>13</v>
      </c>
      <c r="K11" s="7" t="s">
        <v>11</v>
      </c>
      <c r="L11" s="7">
        <v>84124</v>
      </c>
      <c r="M11" s="8">
        <v>41507</v>
      </c>
      <c r="N11" s="15">
        <f t="shared" si="1"/>
        <v>5.6810000000000006E-2</v>
      </c>
      <c r="O11" s="14">
        <f>N11*16</f>
        <v>0.9089600000000001</v>
      </c>
      <c r="P11" s="15">
        <f t="shared" si="2"/>
        <v>0.6817200000000001</v>
      </c>
      <c r="Q11" s="15">
        <f t="shared" si="3"/>
        <v>0.28405000000000002</v>
      </c>
      <c r="R11" s="15">
        <f t="shared" si="4"/>
        <v>1.8747300000000005</v>
      </c>
      <c r="AD11" s="8"/>
    </row>
    <row r="12" spans="1:30" s="7" customFormat="1" x14ac:dyDescent="0.25">
      <c r="A12" s="7" t="s">
        <v>37</v>
      </c>
      <c r="B12" s="7" t="s">
        <v>7</v>
      </c>
      <c r="C12" s="9"/>
      <c r="D12" s="9">
        <v>5000</v>
      </c>
      <c r="E12" s="9">
        <v>5000</v>
      </c>
      <c r="F12" s="9">
        <v>15980</v>
      </c>
      <c r="G12" s="7">
        <v>4.68</v>
      </c>
      <c r="H12" s="7">
        <v>4.0220000000000002</v>
      </c>
      <c r="I12" s="10">
        <f t="shared" si="0"/>
        <v>4</v>
      </c>
      <c r="J12" s="7" t="s">
        <v>38</v>
      </c>
      <c r="K12" s="7" t="s">
        <v>11</v>
      </c>
      <c r="L12" s="7">
        <v>84096</v>
      </c>
      <c r="M12" s="8">
        <v>41725</v>
      </c>
      <c r="N12" s="15">
        <f t="shared" si="1"/>
        <v>9.1999999999999998E-2</v>
      </c>
      <c r="O12" s="14">
        <f>N12*9</f>
        <v>0.82799999999999996</v>
      </c>
      <c r="P12" s="15">
        <f t="shared" si="2"/>
        <v>1.1040000000000001</v>
      </c>
      <c r="Q12" s="15">
        <f t="shared" si="3"/>
        <v>0.45999999999999996</v>
      </c>
      <c r="R12" s="15">
        <f t="shared" si="4"/>
        <v>2.3919999999999999</v>
      </c>
      <c r="AD12" s="8"/>
    </row>
    <row r="13" spans="1:30" s="7" customFormat="1" x14ac:dyDescent="0.25">
      <c r="A13" s="7" t="s">
        <v>42</v>
      </c>
      <c r="B13" s="7" t="s">
        <v>7</v>
      </c>
      <c r="C13" s="9"/>
      <c r="D13" s="9">
        <v>2033.75</v>
      </c>
      <c r="E13" s="9">
        <v>2033.75</v>
      </c>
      <c r="F13" s="9">
        <v>10213</v>
      </c>
      <c r="G13" s="7">
        <v>2.04</v>
      </c>
      <c r="H13" s="7">
        <v>1.72</v>
      </c>
      <c r="I13" s="10">
        <f t="shared" si="0"/>
        <v>1.627</v>
      </c>
      <c r="J13" s="7" t="s">
        <v>308</v>
      </c>
      <c r="K13" s="7" t="s">
        <v>43</v>
      </c>
      <c r="L13" s="7">
        <v>84049</v>
      </c>
      <c r="M13" s="8">
        <v>41500</v>
      </c>
      <c r="N13" s="15">
        <f t="shared" si="1"/>
        <v>3.7421000000000003E-2</v>
      </c>
      <c r="O13" s="14">
        <f>N13*16</f>
        <v>0.59873600000000005</v>
      </c>
      <c r="P13" s="15">
        <f t="shared" si="2"/>
        <v>0.44905200000000001</v>
      </c>
      <c r="Q13" s="15">
        <f t="shared" si="3"/>
        <v>0.18710500000000002</v>
      </c>
      <c r="R13" s="15">
        <f t="shared" si="4"/>
        <v>1.2348930000000002</v>
      </c>
      <c r="AD13" s="8"/>
    </row>
    <row r="14" spans="1:30" s="7" customFormat="1" x14ac:dyDescent="0.25">
      <c r="A14" s="7" t="s">
        <v>44</v>
      </c>
      <c r="B14" s="7" t="s">
        <v>7</v>
      </c>
      <c r="C14" s="9"/>
      <c r="D14" s="9">
        <v>1353.75</v>
      </c>
      <c r="E14" s="9">
        <v>1353.75</v>
      </c>
      <c r="F14" s="9">
        <v>6787</v>
      </c>
      <c r="G14" s="7">
        <v>1.56</v>
      </c>
      <c r="H14" s="7">
        <v>1.1639999999999999</v>
      </c>
      <c r="I14" s="10">
        <f t="shared" si="0"/>
        <v>1.083</v>
      </c>
      <c r="J14" s="7" t="s">
        <v>30</v>
      </c>
      <c r="K14" s="7" t="s">
        <v>31</v>
      </c>
      <c r="L14" s="7">
        <v>84060</v>
      </c>
      <c r="M14" s="8">
        <v>41480</v>
      </c>
      <c r="N14" s="15">
        <f t="shared" si="1"/>
        <v>2.4908999999999997E-2</v>
      </c>
      <c r="O14" s="14">
        <f>N14*17</f>
        <v>0.42345299999999997</v>
      </c>
      <c r="P14" s="15">
        <f t="shared" si="2"/>
        <v>0.29890799999999995</v>
      </c>
      <c r="Q14" s="15">
        <f t="shared" si="3"/>
        <v>0.12454499999999999</v>
      </c>
      <c r="R14" s="15">
        <f t="shared" si="4"/>
        <v>0.84690599999999994</v>
      </c>
      <c r="AD14" s="8"/>
    </row>
    <row r="15" spans="1:30" s="7" customFormat="1" x14ac:dyDescent="0.25">
      <c r="A15" s="7" t="s">
        <v>46</v>
      </c>
      <c r="B15" s="7" t="s">
        <v>7</v>
      </c>
      <c r="C15" s="9"/>
      <c r="D15" s="9">
        <v>4131.25</v>
      </c>
      <c r="E15" s="9">
        <v>4131.25</v>
      </c>
      <c r="F15" s="9">
        <v>27346</v>
      </c>
      <c r="G15" s="7">
        <v>4.24</v>
      </c>
      <c r="H15" s="7">
        <v>3.468</v>
      </c>
      <c r="I15" s="10">
        <f t="shared" si="0"/>
        <v>3.3050000000000002</v>
      </c>
      <c r="J15" s="7" t="s">
        <v>47</v>
      </c>
      <c r="K15" s="7" t="s">
        <v>31</v>
      </c>
      <c r="L15" s="7">
        <v>84017</v>
      </c>
      <c r="M15" s="8">
        <v>41548</v>
      </c>
      <c r="N15" s="15">
        <f t="shared" si="1"/>
        <v>7.6014999999999999E-2</v>
      </c>
      <c r="O15" s="14">
        <f>N15*14</f>
        <v>1.0642100000000001</v>
      </c>
      <c r="P15" s="15">
        <f t="shared" si="2"/>
        <v>0.91217999999999999</v>
      </c>
      <c r="Q15" s="15">
        <f t="shared" si="3"/>
        <v>0.380075</v>
      </c>
      <c r="R15" s="15">
        <f t="shared" si="4"/>
        <v>2.356465</v>
      </c>
      <c r="AD15" s="8"/>
    </row>
    <row r="16" spans="1:30" s="7" customFormat="1" x14ac:dyDescent="0.25">
      <c r="A16" s="7" t="s">
        <v>56</v>
      </c>
      <c r="B16" s="7" t="s">
        <v>7</v>
      </c>
      <c r="C16" s="9"/>
      <c r="D16" s="9">
        <v>5000</v>
      </c>
      <c r="E16" s="9">
        <v>5000</v>
      </c>
      <c r="F16" s="9">
        <v>19845</v>
      </c>
      <c r="G16" s="7">
        <v>5</v>
      </c>
      <c r="H16" s="7">
        <v>4.3630000000000004</v>
      </c>
      <c r="I16" s="10">
        <f t="shared" si="0"/>
        <v>4</v>
      </c>
      <c r="J16" s="7" t="s">
        <v>13</v>
      </c>
      <c r="K16" s="7" t="s">
        <v>11</v>
      </c>
      <c r="L16" s="7">
        <v>84109</v>
      </c>
      <c r="M16" s="8">
        <v>41424</v>
      </c>
      <c r="N16" s="15">
        <f t="shared" si="1"/>
        <v>9.1999999999999998E-2</v>
      </c>
      <c r="O16" s="14">
        <f>N16*19</f>
        <v>1.748</v>
      </c>
      <c r="P16" s="15">
        <f t="shared" si="2"/>
        <v>1.1040000000000001</v>
      </c>
      <c r="Q16" s="15">
        <f t="shared" si="3"/>
        <v>0.45999999999999996</v>
      </c>
      <c r="R16" s="15">
        <f t="shared" si="4"/>
        <v>3.3120000000000003</v>
      </c>
      <c r="AD16" s="8"/>
    </row>
    <row r="17" spans="1:30" s="7" customFormat="1" x14ac:dyDescent="0.25">
      <c r="A17" s="7" t="s">
        <v>54</v>
      </c>
      <c r="B17" s="7" t="s">
        <v>7</v>
      </c>
      <c r="C17" s="9"/>
      <c r="D17" s="9">
        <v>3090</v>
      </c>
      <c r="E17" s="9">
        <v>3090</v>
      </c>
      <c r="F17" s="9">
        <v>13067</v>
      </c>
      <c r="G17" s="7">
        <v>3</v>
      </c>
      <c r="H17" s="7">
        <v>2.472</v>
      </c>
      <c r="I17" s="10">
        <f t="shared" si="0"/>
        <v>2.472</v>
      </c>
      <c r="J17" s="7" t="s">
        <v>13</v>
      </c>
      <c r="K17" s="7" t="s">
        <v>11</v>
      </c>
      <c r="L17" s="7">
        <v>84102</v>
      </c>
      <c r="M17" s="8">
        <v>41467</v>
      </c>
      <c r="N17" s="15">
        <f t="shared" si="1"/>
        <v>5.6855999999999997E-2</v>
      </c>
      <c r="O17" s="14">
        <f>N17*17</f>
        <v>0.96655199999999997</v>
      </c>
      <c r="P17" s="15">
        <f t="shared" si="2"/>
        <v>0.68227199999999999</v>
      </c>
      <c r="Q17" s="15">
        <f t="shared" si="3"/>
        <v>0.28427999999999998</v>
      </c>
      <c r="R17" s="15">
        <f t="shared" si="4"/>
        <v>1.9331039999999997</v>
      </c>
      <c r="AD17" s="8"/>
    </row>
    <row r="18" spans="1:30" s="7" customFormat="1" x14ac:dyDescent="0.25">
      <c r="A18" s="7" t="s">
        <v>60</v>
      </c>
      <c r="B18" s="7" t="s">
        <v>7</v>
      </c>
      <c r="C18" s="9"/>
      <c r="D18" s="9">
        <v>3205</v>
      </c>
      <c r="E18" s="9">
        <v>3205</v>
      </c>
      <c r="F18" s="9">
        <v>12390</v>
      </c>
      <c r="G18" s="7">
        <v>3.12</v>
      </c>
      <c r="H18" s="7">
        <v>2.57</v>
      </c>
      <c r="I18" s="10">
        <f t="shared" si="0"/>
        <v>2.5640000000000001</v>
      </c>
      <c r="J18" s="7" t="s">
        <v>13</v>
      </c>
      <c r="K18" s="7" t="s">
        <v>11</v>
      </c>
      <c r="L18" s="7">
        <v>84117</v>
      </c>
      <c r="M18" s="8">
        <v>41450</v>
      </c>
      <c r="N18" s="15">
        <f t="shared" si="1"/>
        <v>5.8972000000000004E-2</v>
      </c>
      <c r="O18" s="14">
        <f>N18*18</f>
        <v>1.061496</v>
      </c>
      <c r="P18" s="15">
        <f t="shared" si="2"/>
        <v>0.70766400000000007</v>
      </c>
      <c r="Q18" s="15">
        <f t="shared" si="3"/>
        <v>0.29486000000000001</v>
      </c>
      <c r="R18" s="15">
        <f t="shared" si="4"/>
        <v>2.0640200000000002</v>
      </c>
      <c r="AD18" s="8"/>
    </row>
    <row r="19" spans="1:30" s="7" customFormat="1" x14ac:dyDescent="0.25">
      <c r="A19" s="7" t="s">
        <v>59</v>
      </c>
      <c r="B19" s="7" t="s">
        <v>7</v>
      </c>
      <c r="C19" s="9"/>
      <c r="D19" s="9">
        <v>2123.75</v>
      </c>
      <c r="E19" s="9">
        <v>2123.75</v>
      </c>
      <c r="F19" s="9">
        <v>8775</v>
      </c>
      <c r="G19" s="7">
        <v>2.3849999999999998</v>
      </c>
      <c r="H19" s="7">
        <v>1.7070000000000001</v>
      </c>
      <c r="I19" s="10">
        <f t="shared" si="0"/>
        <v>1.6990000000000001</v>
      </c>
      <c r="J19" s="7" t="s">
        <v>28</v>
      </c>
      <c r="K19" s="7" t="s">
        <v>11</v>
      </c>
      <c r="L19" s="7">
        <v>84088</v>
      </c>
      <c r="M19" s="8">
        <v>41467</v>
      </c>
      <c r="N19" s="15">
        <f t="shared" si="1"/>
        <v>3.9077000000000001E-2</v>
      </c>
      <c r="O19" s="14">
        <f>N19*17</f>
        <v>0.66430900000000004</v>
      </c>
      <c r="P19" s="15">
        <f t="shared" si="2"/>
        <v>0.46892400000000001</v>
      </c>
      <c r="Q19" s="15">
        <f t="shared" si="3"/>
        <v>0.195385</v>
      </c>
      <c r="R19" s="15">
        <f t="shared" si="4"/>
        <v>1.3286180000000001</v>
      </c>
      <c r="AD19" s="8"/>
    </row>
    <row r="20" spans="1:30" s="7" customFormat="1" x14ac:dyDescent="0.25">
      <c r="A20" s="7" t="s">
        <v>48</v>
      </c>
      <c r="B20" s="7" t="s">
        <v>7</v>
      </c>
      <c r="C20" s="9"/>
      <c r="D20" s="9">
        <v>5000</v>
      </c>
      <c r="E20" s="9">
        <v>5000</v>
      </c>
      <c r="F20" s="9">
        <v>25304</v>
      </c>
      <c r="G20" s="7">
        <v>7.5949999999999998</v>
      </c>
      <c r="H20" s="7">
        <v>5.6710000000000003</v>
      </c>
      <c r="I20" s="10">
        <f t="shared" si="0"/>
        <v>4</v>
      </c>
      <c r="J20" s="7" t="s">
        <v>17</v>
      </c>
      <c r="K20" s="7" t="s">
        <v>11</v>
      </c>
      <c r="L20" s="7">
        <v>84065</v>
      </c>
      <c r="M20" s="8">
        <v>41467</v>
      </c>
      <c r="N20" s="15">
        <f t="shared" si="1"/>
        <v>9.1999999999999998E-2</v>
      </c>
      <c r="O20" s="14">
        <f>N20*17</f>
        <v>1.5640000000000001</v>
      </c>
      <c r="P20" s="15">
        <f t="shared" si="2"/>
        <v>1.1040000000000001</v>
      </c>
      <c r="Q20" s="15">
        <f t="shared" si="3"/>
        <v>0.45999999999999996</v>
      </c>
      <c r="R20" s="15">
        <f t="shared" si="4"/>
        <v>3.1280000000000001</v>
      </c>
      <c r="AD20" s="8"/>
    </row>
    <row r="21" spans="1:30" s="7" customFormat="1" x14ac:dyDescent="0.25">
      <c r="A21" s="7" t="s">
        <v>63</v>
      </c>
      <c r="B21" s="7" t="s">
        <v>7</v>
      </c>
      <c r="C21" s="9"/>
      <c r="D21" s="9">
        <v>4223.75</v>
      </c>
      <c r="E21" s="9">
        <v>4223.75</v>
      </c>
      <c r="F21" s="9">
        <v>14590.16</v>
      </c>
      <c r="G21" s="7">
        <v>4.08</v>
      </c>
      <c r="H21" s="7">
        <v>3.379</v>
      </c>
      <c r="I21" s="10">
        <f t="shared" si="0"/>
        <v>3.379</v>
      </c>
      <c r="J21" s="7" t="s">
        <v>35</v>
      </c>
      <c r="K21" s="7" t="s">
        <v>11</v>
      </c>
      <c r="L21" s="7">
        <v>84093</v>
      </c>
      <c r="M21" s="8">
        <v>41578</v>
      </c>
      <c r="N21" s="15">
        <f t="shared" si="1"/>
        <v>7.7716999999999994E-2</v>
      </c>
      <c r="O21" s="14">
        <f>N21*14</f>
        <v>1.0880379999999998</v>
      </c>
      <c r="P21" s="15">
        <f t="shared" si="2"/>
        <v>0.93260399999999999</v>
      </c>
      <c r="Q21" s="15">
        <f t="shared" si="3"/>
        <v>0.38858499999999996</v>
      </c>
      <c r="R21" s="15">
        <f t="shared" si="4"/>
        <v>2.4092269999999996</v>
      </c>
      <c r="AD21" s="8"/>
    </row>
    <row r="22" spans="1:30" s="7" customFormat="1" x14ac:dyDescent="0.25">
      <c r="A22" s="7" t="s">
        <v>64</v>
      </c>
      <c r="B22" s="7" t="s">
        <v>7</v>
      </c>
      <c r="C22" s="9"/>
      <c r="D22" s="9">
        <v>4416.25</v>
      </c>
      <c r="E22" s="9">
        <v>4416.25</v>
      </c>
      <c r="F22" s="9">
        <v>16380</v>
      </c>
      <c r="G22" s="7">
        <v>4.5</v>
      </c>
      <c r="H22" s="7">
        <v>3.5329999999999999</v>
      </c>
      <c r="I22" s="10">
        <f t="shared" si="0"/>
        <v>3.5329999999999999</v>
      </c>
      <c r="J22" s="7" t="s">
        <v>13</v>
      </c>
      <c r="K22" s="7" t="s">
        <v>11</v>
      </c>
      <c r="L22" s="7">
        <v>84109</v>
      </c>
      <c r="M22" s="8">
        <v>41694</v>
      </c>
      <c r="N22" s="15">
        <f t="shared" si="1"/>
        <v>8.1258999999999998E-2</v>
      </c>
      <c r="O22" s="14">
        <f>N22*10</f>
        <v>0.81258999999999992</v>
      </c>
      <c r="P22" s="15">
        <f t="shared" si="2"/>
        <v>0.97510799999999997</v>
      </c>
      <c r="Q22" s="15">
        <f t="shared" si="3"/>
        <v>0.40629499999999996</v>
      </c>
      <c r="R22" s="15">
        <f t="shared" si="4"/>
        <v>2.1939929999999999</v>
      </c>
      <c r="AD22" s="8"/>
    </row>
    <row r="23" spans="1:30" s="7" customFormat="1" x14ac:dyDescent="0.25">
      <c r="A23" s="7" t="s">
        <v>32</v>
      </c>
      <c r="B23" s="7" t="s">
        <v>7</v>
      </c>
      <c r="C23" s="9"/>
      <c r="D23" s="9">
        <v>4101.25</v>
      </c>
      <c r="E23" s="9">
        <v>4101.25</v>
      </c>
      <c r="F23" s="9">
        <v>15184.81</v>
      </c>
      <c r="G23" s="7">
        <v>4.05</v>
      </c>
      <c r="H23" s="7">
        <v>3.2810000000000001</v>
      </c>
      <c r="I23" s="10">
        <f t="shared" si="0"/>
        <v>3.2810000000000001</v>
      </c>
      <c r="J23" s="7" t="s">
        <v>13</v>
      </c>
      <c r="K23" s="7" t="s">
        <v>11</v>
      </c>
      <c r="L23" s="7">
        <v>84101</v>
      </c>
      <c r="M23" s="8">
        <v>41663</v>
      </c>
      <c r="N23" s="15">
        <f t="shared" si="1"/>
        <v>7.5463000000000002E-2</v>
      </c>
      <c r="O23" s="14">
        <f>N23*11</f>
        <v>0.83009299999999997</v>
      </c>
      <c r="P23" s="15">
        <f t="shared" si="2"/>
        <v>0.90555600000000003</v>
      </c>
      <c r="Q23" s="15">
        <f t="shared" si="3"/>
        <v>0.37731500000000001</v>
      </c>
      <c r="R23" s="15">
        <f t="shared" si="4"/>
        <v>2.1129639999999998</v>
      </c>
      <c r="AD23" s="8"/>
    </row>
    <row r="24" spans="1:30" s="7" customFormat="1" x14ac:dyDescent="0.25">
      <c r="A24" s="7" t="s">
        <v>49</v>
      </c>
      <c r="B24" s="7" t="s">
        <v>7</v>
      </c>
      <c r="C24" s="9"/>
      <c r="D24" s="9">
        <v>2482.5</v>
      </c>
      <c r="E24" s="9">
        <v>2482.5</v>
      </c>
      <c r="F24" s="9">
        <v>10750.55</v>
      </c>
      <c r="G24" s="7">
        <v>2.5</v>
      </c>
      <c r="H24" s="7">
        <v>1.986</v>
      </c>
      <c r="I24" s="10">
        <f t="shared" si="0"/>
        <v>1.986</v>
      </c>
      <c r="J24" s="7" t="s">
        <v>50</v>
      </c>
      <c r="K24" s="7" t="s">
        <v>51</v>
      </c>
      <c r="L24" s="7">
        <v>84403</v>
      </c>
      <c r="M24" s="8">
        <v>41500</v>
      </c>
      <c r="N24" s="15">
        <f t="shared" si="1"/>
        <v>4.5677999999999996E-2</v>
      </c>
      <c r="O24" s="14">
        <f>N24*16</f>
        <v>0.73084799999999994</v>
      </c>
      <c r="P24" s="15">
        <f t="shared" si="2"/>
        <v>0.54813599999999996</v>
      </c>
      <c r="Q24" s="15">
        <f t="shared" si="3"/>
        <v>0.22838999999999998</v>
      </c>
      <c r="R24" s="15">
        <f t="shared" si="4"/>
        <v>1.507374</v>
      </c>
      <c r="AD24" s="8"/>
    </row>
    <row r="25" spans="1:30" s="7" customFormat="1" x14ac:dyDescent="0.25">
      <c r="A25" s="7" t="s">
        <v>65</v>
      </c>
      <c r="B25" s="7" t="s">
        <v>7</v>
      </c>
      <c r="C25" s="9"/>
      <c r="D25" s="9">
        <v>2031.25</v>
      </c>
      <c r="E25" s="9">
        <v>2031.25</v>
      </c>
      <c r="F25" s="9">
        <v>7149.02</v>
      </c>
      <c r="G25" s="7">
        <v>2</v>
      </c>
      <c r="H25" s="7">
        <v>1.625</v>
      </c>
      <c r="I25" s="10">
        <f t="shared" si="0"/>
        <v>1.625</v>
      </c>
      <c r="J25" s="7" t="s">
        <v>67</v>
      </c>
      <c r="K25" s="7" t="s">
        <v>11</v>
      </c>
      <c r="L25" s="7">
        <v>84095</v>
      </c>
      <c r="M25" s="8">
        <v>41664</v>
      </c>
      <c r="N25" s="15">
        <f t="shared" si="1"/>
        <v>3.7374999999999999E-2</v>
      </c>
      <c r="O25" s="14">
        <f>N25*11</f>
        <v>0.41112499999999996</v>
      </c>
      <c r="P25" s="15">
        <f t="shared" si="2"/>
        <v>0.44850000000000001</v>
      </c>
      <c r="Q25" s="15">
        <f t="shared" si="3"/>
        <v>0.18687499999999999</v>
      </c>
      <c r="R25" s="15">
        <f t="shared" si="4"/>
        <v>1.0465</v>
      </c>
      <c r="AD25" s="8"/>
    </row>
    <row r="26" spans="1:30" s="7" customFormat="1" x14ac:dyDescent="0.25">
      <c r="A26" s="7" t="s">
        <v>75</v>
      </c>
      <c r="B26" s="7" t="s">
        <v>7</v>
      </c>
      <c r="C26" s="9"/>
      <c r="D26" s="9">
        <v>4541.25</v>
      </c>
      <c r="E26" s="9">
        <v>4541.25</v>
      </c>
      <c r="F26" s="9">
        <v>9875</v>
      </c>
      <c r="G26" s="7">
        <v>5</v>
      </c>
      <c r="H26" s="7">
        <v>4.1130000000000004</v>
      </c>
      <c r="I26" s="10">
        <f t="shared" si="0"/>
        <v>3.633</v>
      </c>
      <c r="J26" s="7" t="s">
        <v>76</v>
      </c>
      <c r="K26" s="7" t="s">
        <v>72</v>
      </c>
      <c r="L26" s="7">
        <v>84783</v>
      </c>
      <c r="M26" s="8">
        <v>41480</v>
      </c>
      <c r="N26" s="15">
        <f t="shared" si="1"/>
        <v>8.3558999999999994E-2</v>
      </c>
      <c r="O26" s="14">
        <f>N26*17</f>
        <v>1.4205029999999998</v>
      </c>
      <c r="P26" s="15">
        <f t="shared" si="2"/>
        <v>1.0027079999999999</v>
      </c>
      <c r="Q26" s="15">
        <f t="shared" si="3"/>
        <v>0.41779499999999997</v>
      </c>
      <c r="R26" s="15">
        <f t="shared" si="4"/>
        <v>2.8410059999999997</v>
      </c>
      <c r="AD26" s="8"/>
    </row>
    <row r="27" spans="1:30" s="7" customFormat="1" x14ac:dyDescent="0.25">
      <c r="A27" s="7" t="s">
        <v>78</v>
      </c>
      <c r="B27" s="7" t="s">
        <v>7</v>
      </c>
      <c r="C27" s="9"/>
      <c r="D27" s="9">
        <v>5000</v>
      </c>
      <c r="E27" s="9">
        <v>5000</v>
      </c>
      <c r="F27" s="9">
        <v>33053.31</v>
      </c>
      <c r="G27" s="7">
        <v>10.78</v>
      </c>
      <c r="H27" s="7">
        <v>9.39</v>
      </c>
      <c r="I27" s="10">
        <f t="shared" si="0"/>
        <v>4</v>
      </c>
      <c r="J27" s="7" t="s">
        <v>79</v>
      </c>
      <c r="K27" s="7" t="s">
        <v>21</v>
      </c>
      <c r="L27" s="7">
        <v>84074</v>
      </c>
      <c r="M27" s="8">
        <v>41507</v>
      </c>
      <c r="N27" s="15">
        <f t="shared" si="1"/>
        <v>9.1999999999999998E-2</v>
      </c>
      <c r="O27" s="14">
        <f>N27*16</f>
        <v>1.472</v>
      </c>
      <c r="P27" s="15">
        <f t="shared" si="2"/>
        <v>1.1040000000000001</v>
      </c>
      <c r="Q27" s="15">
        <f t="shared" si="3"/>
        <v>0.45999999999999996</v>
      </c>
      <c r="R27" s="15">
        <f t="shared" si="4"/>
        <v>3.036</v>
      </c>
      <c r="AD27" s="8"/>
    </row>
    <row r="28" spans="1:30" s="7" customFormat="1" x14ac:dyDescent="0.25">
      <c r="A28" s="7" t="s">
        <v>80</v>
      </c>
      <c r="B28" s="7" t="s">
        <v>7</v>
      </c>
      <c r="C28" s="9"/>
      <c r="D28" s="9">
        <v>4903.75</v>
      </c>
      <c r="E28" s="9">
        <v>4903.75</v>
      </c>
      <c r="F28" s="9">
        <v>16751.43</v>
      </c>
      <c r="G28" s="7">
        <v>4.59</v>
      </c>
      <c r="H28" s="7">
        <v>3.976</v>
      </c>
      <c r="I28" s="10">
        <f t="shared" si="0"/>
        <v>3.923</v>
      </c>
      <c r="J28" s="7" t="s">
        <v>81</v>
      </c>
      <c r="K28" s="7" t="s">
        <v>82</v>
      </c>
      <c r="L28" s="7">
        <v>84335</v>
      </c>
      <c r="M28" s="8">
        <v>41507</v>
      </c>
      <c r="N28" s="15">
        <f t="shared" si="1"/>
        <v>9.0229000000000004E-2</v>
      </c>
      <c r="O28" s="14">
        <f>N28*16</f>
        <v>1.4436640000000001</v>
      </c>
      <c r="P28" s="15">
        <f t="shared" si="2"/>
        <v>1.082748</v>
      </c>
      <c r="Q28" s="15">
        <f t="shared" si="3"/>
        <v>0.45114500000000002</v>
      </c>
      <c r="R28" s="15">
        <f t="shared" si="4"/>
        <v>2.977557</v>
      </c>
      <c r="AD28" s="8"/>
    </row>
    <row r="29" spans="1:30" s="7" customFormat="1" x14ac:dyDescent="0.25">
      <c r="A29" s="7" t="s">
        <v>70</v>
      </c>
      <c r="B29" s="7" t="s">
        <v>7</v>
      </c>
      <c r="C29" s="9"/>
      <c r="D29" s="9">
        <v>2966.25</v>
      </c>
      <c r="E29" s="9">
        <v>2966.25</v>
      </c>
      <c r="F29" s="9">
        <v>12350</v>
      </c>
      <c r="G29" s="7">
        <v>3.12</v>
      </c>
      <c r="H29" s="7">
        <v>2.4289999999999998</v>
      </c>
      <c r="I29" s="10">
        <f t="shared" si="0"/>
        <v>2.3730000000000002</v>
      </c>
      <c r="J29" s="7" t="s">
        <v>71</v>
      </c>
      <c r="K29" s="7" t="s">
        <v>72</v>
      </c>
      <c r="L29" s="7">
        <v>84738</v>
      </c>
      <c r="M29" s="8">
        <v>41620</v>
      </c>
      <c r="N29" s="15">
        <f t="shared" si="1"/>
        <v>5.4579000000000003E-2</v>
      </c>
      <c r="O29" s="14">
        <f>N29*12</f>
        <v>0.65494800000000009</v>
      </c>
      <c r="P29" s="15">
        <f t="shared" si="2"/>
        <v>0.65494800000000009</v>
      </c>
      <c r="Q29" s="15">
        <f t="shared" si="3"/>
        <v>0.272895</v>
      </c>
      <c r="R29" s="15">
        <f t="shared" si="4"/>
        <v>1.5827910000000003</v>
      </c>
      <c r="AD29" s="8"/>
    </row>
    <row r="30" spans="1:30" s="7" customFormat="1" x14ac:dyDescent="0.25">
      <c r="A30" s="7" t="s">
        <v>83</v>
      </c>
      <c r="B30" s="7" t="s">
        <v>7</v>
      </c>
      <c r="C30" s="9"/>
      <c r="D30" s="9">
        <v>5000</v>
      </c>
      <c r="E30" s="9">
        <v>5000</v>
      </c>
      <c r="F30" s="9">
        <v>27412</v>
      </c>
      <c r="G30" s="7">
        <v>5.25</v>
      </c>
      <c r="H30" s="7">
        <v>4.5369999999999999</v>
      </c>
      <c r="I30" s="10">
        <f t="shared" si="0"/>
        <v>4</v>
      </c>
      <c r="J30" s="7" t="s">
        <v>84</v>
      </c>
      <c r="K30" s="7" t="s">
        <v>85</v>
      </c>
      <c r="L30" s="7">
        <v>84057</v>
      </c>
      <c r="M30" s="8">
        <v>41576</v>
      </c>
      <c r="N30" s="15">
        <f t="shared" si="1"/>
        <v>9.1999999999999998E-2</v>
      </c>
      <c r="O30" s="14">
        <f>N30*14</f>
        <v>1.288</v>
      </c>
      <c r="P30" s="15">
        <f t="shared" si="2"/>
        <v>1.1040000000000001</v>
      </c>
      <c r="Q30" s="15">
        <f t="shared" si="3"/>
        <v>0.45999999999999996</v>
      </c>
      <c r="R30" s="15">
        <f t="shared" si="4"/>
        <v>2.8520000000000003</v>
      </c>
      <c r="AD30" s="8"/>
    </row>
    <row r="31" spans="1:30" s="7" customFormat="1" x14ac:dyDescent="0.25">
      <c r="A31" s="7" t="s">
        <v>86</v>
      </c>
      <c r="B31" s="7" t="s">
        <v>7</v>
      </c>
      <c r="C31" s="9"/>
      <c r="D31" s="9">
        <v>1630</v>
      </c>
      <c r="E31" s="9">
        <v>1630</v>
      </c>
      <c r="F31" s="9">
        <v>7125</v>
      </c>
      <c r="G31" s="7">
        <v>1.5</v>
      </c>
      <c r="H31" s="7">
        <v>1.304</v>
      </c>
      <c r="I31" s="10">
        <f t="shared" si="0"/>
        <v>1.304</v>
      </c>
      <c r="J31" s="7" t="s">
        <v>13</v>
      </c>
      <c r="K31" s="7" t="s">
        <v>11</v>
      </c>
      <c r="L31" s="7">
        <v>84106</v>
      </c>
      <c r="M31" s="8">
        <v>41529</v>
      </c>
      <c r="N31" s="15">
        <f t="shared" si="1"/>
        <v>2.9992000000000001E-2</v>
      </c>
      <c r="O31" s="14">
        <f>N31*15</f>
        <v>0.44988</v>
      </c>
      <c r="P31" s="15">
        <f t="shared" si="2"/>
        <v>0.359904</v>
      </c>
      <c r="Q31" s="15">
        <f t="shared" si="3"/>
        <v>0.14996000000000001</v>
      </c>
      <c r="R31" s="15">
        <f t="shared" si="4"/>
        <v>0.95974400000000004</v>
      </c>
      <c r="AD31" s="8"/>
    </row>
    <row r="32" spans="1:30" s="7" customFormat="1" x14ac:dyDescent="0.25">
      <c r="A32" s="7" t="s">
        <v>87</v>
      </c>
      <c r="B32" s="7" t="s">
        <v>7</v>
      </c>
      <c r="C32" s="9"/>
      <c r="D32" s="9">
        <v>5000</v>
      </c>
      <c r="E32" s="9">
        <v>5000</v>
      </c>
      <c r="F32" s="9">
        <v>23425.22</v>
      </c>
      <c r="G32" s="7">
        <v>7.95</v>
      </c>
      <c r="H32" s="7">
        <v>5.7869999999999999</v>
      </c>
      <c r="I32" s="10">
        <f t="shared" si="0"/>
        <v>4</v>
      </c>
      <c r="J32" s="7" t="s">
        <v>30</v>
      </c>
      <c r="K32" s="7" t="s">
        <v>31</v>
      </c>
      <c r="L32" s="7">
        <v>84098</v>
      </c>
      <c r="M32" s="8">
        <v>41621</v>
      </c>
      <c r="N32" s="15">
        <f t="shared" si="1"/>
        <v>9.1999999999999998E-2</v>
      </c>
      <c r="O32" s="14">
        <f>N32*12</f>
        <v>1.1040000000000001</v>
      </c>
      <c r="P32" s="15">
        <f t="shared" si="2"/>
        <v>1.1040000000000001</v>
      </c>
      <c r="Q32" s="15">
        <f t="shared" si="3"/>
        <v>0.45999999999999996</v>
      </c>
      <c r="R32" s="15">
        <f t="shared" si="4"/>
        <v>2.6680000000000001</v>
      </c>
      <c r="AD32" s="8"/>
    </row>
    <row r="33" spans="1:30" s="7" customFormat="1" x14ac:dyDescent="0.25">
      <c r="A33" s="7" t="s">
        <v>52</v>
      </c>
      <c r="B33" s="7" t="s">
        <v>7</v>
      </c>
      <c r="C33" s="9"/>
      <c r="D33" s="9">
        <v>5000</v>
      </c>
      <c r="E33" s="9">
        <v>5000</v>
      </c>
      <c r="F33" s="9">
        <v>16000</v>
      </c>
      <c r="G33" s="7">
        <v>5.4</v>
      </c>
      <c r="H33" s="7">
        <v>4.3730000000000002</v>
      </c>
      <c r="I33" s="10">
        <f t="shared" si="0"/>
        <v>4</v>
      </c>
      <c r="J33" s="7" t="s">
        <v>53</v>
      </c>
      <c r="K33" s="7" t="s">
        <v>51</v>
      </c>
      <c r="L33" s="7">
        <v>84067</v>
      </c>
      <c r="M33" s="8">
        <v>41576</v>
      </c>
      <c r="N33" s="15">
        <f t="shared" si="1"/>
        <v>9.1999999999999998E-2</v>
      </c>
      <c r="O33" s="14">
        <f>N33*14</f>
        <v>1.288</v>
      </c>
      <c r="P33" s="15">
        <f t="shared" si="2"/>
        <v>1.1040000000000001</v>
      </c>
      <c r="Q33" s="15">
        <f t="shared" si="3"/>
        <v>0.45999999999999996</v>
      </c>
      <c r="R33" s="15">
        <f t="shared" si="4"/>
        <v>2.8520000000000003</v>
      </c>
      <c r="AD33" s="8"/>
    </row>
    <row r="34" spans="1:30" s="7" customFormat="1" x14ac:dyDescent="0.25">
      <c r="A34" s="7" t="s">
        <v>68</v>
      </c>
      <c r="B34" s="7" t="s">
        <v>7</v>
      </c>
      <c r="C34" s="9"/>
      <c r="D34" s="9">
        <v>1801.25</v>
      </c>
      <c r="E34" s="9">
        <v>1801.25</v>
      </c>
      <c r="F34" s="9">
        <v>8450</v>
      </c>
      <c r="G34" s="7">
        <v>1.68</v>
      </c>
      <c r="H34" s="7">
        <v>1.4410000000000001</v>
      </c>
      <c r="I34" s="10">
        <f t="shared" ref="I34:I65" si="5">(E34/1.25)/1000</f>
        <v>1.4410000000000001</v>
      </c>
      <c r="J34" s="7" t="s">
        <v>21</v>
      </c>
      <c r="K34" s="7" t="s">
        <v>21</v>
      </c>
      <c r="L34" s="7">
        <v>84074</v>
      </c>
      <c r="M34" s="8">
        <v>41664</v>
      </c>
      <c r="N34" s="15">
        <f t="shared" si="1"/>
        <v>3.3142999999999999E-2</v>
      </c>
      <c r="O34" s="14">
        <f>N34*11</f>
        <v>0.36457299999999998</v>
      </c>
      <c r="P34" s="15">
        <f t="shared" ref="P34:P65" si="6">N34*12</f>
        <v>0.39771599999999996</v>
      </c>
      <c r="Q34" s="15">
        <f t="shared" si="3"/>
        <v>0.165715</v>
      </c>
      <c r="R34" s="15">
        <f t="shared" si="4"/>
        <v>0.92800400000000005</v>
      </c>
      <c r="AD34" s="8"/>
    </row>
    <row r="35" spans="1:30" s="7" customFormat="1" x14ac:dyDescent="0.25">
      <c r="A35" s="7" t="s">
        <v>90</v>
      </c>
      <c r="B35" s="7" t="s">
        <v>7</v>
      </c>
      <c r="C35" s="9"/>
      <c r="D35" s="9">
        <v>5000</v>
      </c>
      <c r="E35" s="9">
        <v>5000</v>
      </c>
      <c r="F35" s="9">
        <v>20000</v>
      </c>
      <c r="G35" s="7">
        <v>5.72</v>
      </c>
      <c r="H35" s="7">
        <v>4.8259999999999996</v>
      </c>
      <c r="I35" s="10">
        <f t="shared" si="5"/>
        <v>4</v>
      </c>
      <c r="J35" s="7" t="s">
        <v>71</v>
      </c>
      <c r="K35" s="7" t="s">
        <v>72</v>
      </c>
      <c r="L35" s="7">
        <v>84738</v>
      </c>
      <c r="M35" s="8">
        <v>41424</v>
      </c>
      <c r="N35" s="15">
        <f t="shared" si="1"/>
        <v>9.1999999999999998E-2</v>
      </c>
      <c r="O35" s="14">
        <f>N35*19</f>
        <v>1.748</v>
      </c>
      <c r="P35" s="15">
        <f t="shared" si="6"/>
        <v>1.1040000000000001</v>
      </c>
      <c r="Q35" s="15">
        <f t="shared" si="3"/>
        <v>0.45999999999999996</v>
      </c>
      <c r="R35" s="15">
        <f t="shared" si="4"/>
        <v>3.3120000000000003</v>
      </c>
      <c r="AD35" s="8"/>
    </row>
    <row r="36" spans="1:30" s="7" customFormat="1" x14ac:dyDescent="0.25">
      <c r="A36" s="7" t="s">
        <v>91</v>
      </c>
      <c r="B36" s="7" t="s">
        <v>7</v>
      </c>
      <c r="C36" s="9"/>
      <c r="D36" s="9">
        <v>5000</v>
      </c>
      <c r="E36" s="9">
        <v>5000</v>
      </c>
      <c r="F36" s="9">
        <v>21367.14</v>
      </c>
      <c r="G36" s="7">
        <v>6.75</v>
      </c>
      <c r="H36" s="7">
        <v>5.8979999999999997</v>
      </c>
      <c r="I36" s="10">
        <f t="shared" si="5"/>
        <v>4</v>
      </c>
      <c r="J36" s="7" t="s">
        <v>23</v>
      </c>
      <c r="K36" s="7" t="s">
        <v>24</v>
      </c>
      <c r="L36" s="7">
        <v>84720</v>
      </c>
      <c r="M36" s="8">
        <v>41450</v>
      </c>
      <c r="N36" s="15">
        <f t="shared" si="1"/>
        <v>9.1999999999999998E-2</v>
      </c>
      <c r="O36" s="14">
        <f>N36*18</f>
        <v>1.6559999999999999</v>
      </c>
      <c r="P36" s="15">
        <f t="shared" si="6"/>
        <v>1.1040000000000001</v>
      </c>
      <c r="Q36" s="15">
        <f t="shared" si="3"/>
        <v>0.45999999999999996</v>
      </c>
      <c r="R36" s="15">
        <f t="shared" si="4"/>
        <v>3.2199999999999998</v>
      </c>
      <c r="AD36" s="8"/>
    </row>
    <row r="37" spans="1:30" s="7" customFormat="1" x14ac:dyDescent="0.25">
      <c r="A37" s="7" t="s">
        <v>93</v>
      </c>
      <c r="B37" s="7" t="s">
        <v>7</v>
      </c>
      <c r="C37" s="9"/>
      <c r="D37" s="9">
        <v>5000</v>
      </c>
      <c r="E37" s="9">
        <v>5000</v>
      </c>
      <c r="F37" s="9">
        <v>8183</v>
      </c>
      <c r="G37" s="7">
        <v>5.56</v>
      </c>
      <c r="H37" s="7">
        <v>4.8280000000000003</v>
      </c>
      <c r="I37" s="10">
        <f t="shared" si="5"/>
        <v>4</v>
      </c>
      <c r="J37" s="7" t="s">
        <v>94</v>
      </c>
      <c r="K37" s="7" t="s">
        <v>51</v>
      </c>
      <c r="L37" s="7">
        <v>84414</v>
      </c>
      <c r="M37" s="8">
        <v>41682</v>
      </c>
      <c r="N37" s="15">
        <f t="shared" si="1"/>
        <v>9.1999999999999998E-2</v>
      </c>
      <c r="O37" s="14">
        <f>N37*10</f>
        <v>0.91999999999999993</v>
      </c>
      <c r="P37" s="15">
        <f t="shared" si="6"/>
        <v>1.1040000000000001</v>
      </c>
      <c r="Q37" s="15">
        <f t="shared" si="3"/>
        <v>0.45999999999999996</v>
      </c>
      <c r="R37" s="15">
        <f t="shared" si="4"/>
        <v>2.484</v>
      </c>
      <c r="AD37" s="8"/>
    </row>
    <row r="38" spans="1:30" s="7" customFormat="1" x14ac:dyDescent="0.25">
      <c r="A38" s="7" t="s">
        <v>95</v>
      </c>
      <c r="B38" s="7" t="s">
        <v>7</v>
      </c>
      <c r="C38" s="9"/>
      <c r="D38" s="9">
        <v>5000</v>
      </c>
      <c r="E38" s="9">
        <v>5000</v>
      </c>
      <c r="F38" s="9">
        <v>25258</v>
      </c>
      <c r="G38" s="7">
        <v>4.8</v>
      </c>
      <c r="H38" s="7">
        <v>4.0410000000000004</v>
      </c>
      <c r="I38" s="10">
        <f t="shared" si="5"/>
        <v>4</v>
      </c>
      <c r="J38" s="7" t="s">
        <v>30</v>
      </c>
      <c r="K38" s="7" t="s">
        <v>85</v>
      </c>
      <c r="L38" s="7">
        <v>84098</v>
      </c>
      <c r="M38" s="8">
        <v>41689</v>
      </c>
      <c r="N38" s="15">
        <f t="shared" si="1"/>
        <v>9.1999999999999998E-2</v>
      </c>
      <c r="O38" s="14">
        <f>N38*10</f>
        <v>0.91999999999999993</v>
      </c>
      <c r="P38" s="15">
        <f t="shared" si="6"/>
        <v>1.1040000000000001</v>
      </c>
      <c r="Q38" s="15">
        <f t="shared" si="3"/>
        <v>0.45999999999999996</v>
      </c>
      <c r="R38" s="15">
        <f t="shared" si="4"/>
        <v>2.484</v>
      </c>
      <c r="AD38" s="8"/>
    </row>
    <row r="39" spans="1:30" s="7" customFormat="1" x14ac:dyDescent="0.25">
      <c r="A39" s="7" t="s">
        <v>103</v>
      </c>
      <c r="B39" s="7" t="s">
        <v>7</v>
      </c>
      <c r="C39" s="9"/>
      <c r="D39" s="9">
        <v>2127.5</v>
      </c>
      <c r="E39" s="9">
        <v>2127.5</v>
      </c>
      <c r="F39" s="9">
        <v>7635.49</v>
      </c>
      <c r="G39" s="7">
        <v>2</v>
      </c>
      <c r="H39" s="7">
        <v>1.702</v>
      </c>
      <c r="I39" s="10">
        <f t="shared" si="5"/>
        <v>1.702</v>
      </c>
      <c r="J39" s="7" t="s">
        <v>13</v>
      </c>
      <c r="K39" s="7" t="s">
        <v>11</v>
      </c>
      <c r="L39" s="7">
        <v>84101</v>
      </c>
      <c r="M39" s="8">
        <v>41450</v>
      </c>
      <c r="N39" s="15">
        <f t="shared" si="1"/>
        <v>3.9146E-2</v>
      </c>
      <c r="O39" s="14">
        <f>N39*18</f>
        <v>0.70462800000000003</v>
      </c>
      <c r="P39" s="15">
        <f t="shared" si="6"/>
        <v>0.469752</v>
      </c>
      <c r="Q39" s="15">
        <f t="shared" si="3"/>
        <v>0.19573000000000002</v>
      </c>
      <c r="R39" s="15">
        <f t="shared" si="4"/>
        <v>1.3701099999999999</v>
      </c>
      <c r="AD39" s="8"/>
    </row>
    <row r="40" spans="1:30" s="7" customFormat="1" x14ac:dyDescent="0.25">
      <c r="A40" s="7" t="s">
        <v>104</v>
      </c>
      <c r="B40" s="7" t="s">
        <v>7</v>
      </c>
      <c r="C40" s="9"/>
      <c r="D40" s="9">
        <v>5000</v>
      </c>
      <c r="E40" s="9">
        <v>5000</v>
      </c>
      <c r="F40" s="9">
        <v>56494.43</v>
      </c>
      <c r="G40" s="7">
        <v>6.12</v>
      </c>
      <c r="H40" s="7">
        <v>4.9379999999999997</v>
      </c>
      <c r="I40" s="10">
        <f t="shared" si="5"/>
        <v>4</v>
      </c>
      <c r="J40" s="7" t="s">
        <v>105</v>
      </c>
      <c r="K40" s="7" t="s">
        <v>51</v>
      </c>
      <c r="L40" s="7">
        <v>84317</v>
      </c>
      <c r="M40" s="8">
        <v>41664</v>
      </c>
      <c r="N40" s="15">
        <f t="shared" si="1"/>
        <v>9.1999999999999998E-2</v>
      </c>
      <c r="O40" s="14">
        <f>N40*11</f>
        <v>1.012</v>
      </c>
      <c r="P40" s="15">
        <f t="shared" si="6"/>
        <v>1.1040000000000001</v>
      </c>
      <c r="Q40" s="15">
        <f t="shared" si="3"/>
        <v>0.45999999999999996</v>
      </c>
      <c r="R40" s="15">
        <f t="shared" si="4"/>
        <v>2.5760000000000001</v>
      </c>
      <c r="AD40" s="8"/>
    </row>
    <row r="41" spans="1:30" s="7" customFormat="1" x14ac:dyDescent="0.25">
      <c r="A41" s="7" t="s">
        <v>106</v>
      </c>
      <c r="B41" s="7" t="s">
        <v>7</v>
      </c>
      <c r="C41" s="9"/>
      <c r="D41" s="9">
        <v>4915</v>
      </c>
      <c r="E41" s="9">
        <v>4915</v>
      </c>
      <c r="F41" s="9">
        <v>10594.94</v>
      </c>
      <c r="G41" s="7">
        <v>4.7</v>
      </c>
      <c r="H41" s="7">
        <v>3.9489999999999998</v>
      </c>
      <c r="I41" s="10">
        <f t="shared" si="5"/>
        <v>3.9319999999999999</v>
      </c>
      <c r="J41" s="7" t="s">
        <v>107</v>
      </c>
      <c r="K41" s="7" t="s">
        <v>108</v>
      </c>
      <c r="L41" s="7">
        <v>84532</v>
      </c>
      <c r="M41" s="8">
        <v>41596</v>
      </c>
      <c r="N41" s="15">
        <f t="shared" si="1"/>
        <v>9.0436000000000002E-2</v>
      </c>
      <c r="O41" s="14">
        <f>N41*13</f>
        <v>1.1756679999999999</v>
      </c>
      <c r="P41" s="15">
        <f t="shared" si="6"/>
        <v>1.085232</v>
      </c>
      <c r="Q41" s="15">
        <f t="shared" si="3"/>
        <v>0.45218000000000003</v>
      </c>
      <c r="R41" s="15">
        <f t="shared" si="4"/>
        <v>2.7130799999999997</v>
      </c>
      <c r="AD41" s="8"/>
    </row>
    <row r="42" spans="1:30" s="7" customFormat="1" x14ac:dyDescent="0.25">
      <c r="A42" s="7" t="s">
        <v>109</v>
      </c>
      <c r="B42" s="7" t="s">
        <v>7</v>
      </c>
      <c r="C42" s="9"/>
      <c r="D42" s="9">
        <v>5000</v>
      </c>
      <c r="E42" s="9">
        <v>5000</v>
      </c>
      <c r="F42" s="9">
        <v>26944</v>
      </c>
      <c r="G42" s="7">
        <v>5.2</v>
      </c>
      <c r="H42" s="7">
        <v>4.117</v>
      </c>
      <c r="I42" s="10">
        <f t="shared" si="5"/>
        <v>4</v>
      </c>
      <c r="J42" s="7" t="s">
        <v>110</v>
      </c>
      <c r="K42" s="7" t="s">
        <v>31</v>
      </c>
      <c r="L42" s="7">
        <v>84098</v>
      </c>
      <c r="M42" s="8">
        <v>41480</v>
      </c>
      <c r="N42" s="15">
        <f t="shared" si="1"/>
        <v>9.1999999999999998E-2</v>
      </c>
      <c r="O42" s="14">
        <f>N42*17</f>
        <v>1.5640000000000001</v>
      </c>
      <c r="P42" s="15">
        <f t="shared" si="6"/>
        <v>1.1040000000000001</v>
      </c>
      <c r="Q42" s="15">
        <f t="shared" si="3"/>
        <v>0.45999999999999996</v>
      </c>
      <c r="R42" s="15">
        <f t="shared" si="4"/>
        <v>3.1280000000000001</v>
      </c>
      <c r="AD42" s="8"/>
    </row>
    <row r="43" spans="1:30" s="7" customFormat="1" x14ac:dyDescent="0.25">
      <c r="A43" s="7" t="s">
        <v>111</v>
      </c>
      <c r="B43" s="7" t="s">
        <v>7</v>
      </c>
      <c r="C43" s="9"/>
      <c r="D43" s="9">
        <v>3851.25</v>
      </c>
      <c r="E43" s="9">
        <v>3851.25</v>
      </c>
      <c r="F43" s="9">
        <v>13795</v>
      </c>
      <c r="G43" s="7">
        <v>3.71</v>
      </c>
      <c r="H43" s="7">
        <v>3.081</v>
      </c>
      <c r="I43" s="10">
        <f t="shared" si="5"/>
        <v>3.081</v>
      </c>
      <c r="J43" s="7" t="s">
        <v>30</v>
      </c>
      <c r="K43" s="7" t="s">
        <v>31</v>
      </c>
      <c r="L43" s="7">
        <v>84060</v>
      </c>
      <c r="M43" s="8">
        <v>41662</v>
      </c>
      <c r="N43" s="15">
        <f t="shared" si="1"/>
        <v>7.0862999999999995E-2</v>
      </c>
      <c r="O43" s="14">
        <f>N43*11</f>
        <v>0.77949299999999999</v>
      </c>
      <c r="P43" s="15">
        <f t="shared" si="6"/>
        <v>0.85035599999999989</v>
      </c>
      <c r="Q43" s="15">
        <f t="shared" si="3"/>
        <v>0.35431499999999999</v>
      </c>
      <c r="R43" s="15">
        <f t="shared" si="4"/>
        <v>1.9841639999999998</v>
      </c>
      <c r="AD43" s="8"/>
    </row>
    <row r="44" spans="1:30" s="7" customFormat="1" x14ac:dyDescent="0.25">
      <c r="A44" s="7" t="s">
        <v>112</v>
      </c>
      <c r="B44" s="7" t="s">
        <v>7</v>
      </c>
      <c r="C44" s="9"/>
      <c r="D44" s="9">
        <v>3736.25</v>
      </c>
      <c r="E44" s="9">
        <v>3736.25</v>
      </c>
      <c r="F44" s="9">
        <v>13809.02</v>
      </c>
      <c r="G44" s="7">
        <v>3.57</v>
      </c>
      <c r="H44" s="7">
        <v>3.056</v>
      </c>
      <c r="I44" s="10">
        <f t="shared" si="5"/>
        <v>2.9889999999999999</v>
      </c>
      <c r="J44" s="7" t="s">
        <v>67</v>
      </c>
      <c r="K44" s="7" t="s">
        <v>11</v>
      </c>
      <c r="L44" s="7">
        <v>84065</v>
      </c>
      <c r="M44" s="8">
        <v>41450</v>
      </c>
      <c r="N44" s="15">
        <f t="shared" si="1"/>
        <v>6.8747000000000003E-2</v>
      </c>
      <c r="O44" s="14">
        <f>N44*18</f>
        <v>1.237446</v>
      </c>
      <c r="P44" s="15">
        <f t="shared" si="6"/>
        <v>0.82496400000000003</v>
      </c>
      <c r="Q44" s="15">
        <f t="shared" si="3"/>
        <v>0.34373500000000001</v>
      </c>
      <c r="R44" s="15">
        <f t="shared" si="4"/>
        <v>2.406145</v>
      </c>
      <c r="AD44" s="8"/>
    </row>
    <row r="45" spans="1:30" s="7" customFormat="1" x14ac:dyDescent="0.25">
      <c r="A45" s="7" t="s">
        <v>113</v>
      </c>
      <c r="B45" s="7" t="s">
        <v>7</v>
      </c>
      <c r="C45" s="9"/>
      <c r="D45" s="9">
        <v>5000</v>
      </c>
      <c r="E45" s="9">
        <v>5000</v>
      </c>
      <c r="F45" s="9">
        <v>23118.43</v>
      </c>
      <c r="G45" s="7">
        <v>6.75</v>
      </c>
      <c r="H45" s="7">
        <v>5.8819999999999997</v>
      </c>
      <c r="I45" s="10">
        <f t="shared" si="5"/>
        <v>4</v>
      </c>
      <c r="J45" s="7" t="s">
        <v>114</v>
      </c>
      <c r="K45" s="7" t="s">
        <v>85</v>
      </c>
      <c r="L45" s="7">
        <v>84004</v>
      </c>
      <c r="M45" s="8">
        <v>41670</v>
      </c>
      <c r="N45" s="15">
        <f t="shared" si="1"/>
        <v>9.1999999999999998E-2</v>
      </c>
      <c r="O45" s="14">
        <f>N45*11</f>
        <v>1.012</v>
      </c>
      <c r="P45" s="15">
        <f t="shared" si="6"/>
        <v>1.1040000000000001</v>
      </c>
      <c r="Q45" s="15">
        <f t="shared" si="3"/>
        <v>0.45999999999999996</v>
      </c>
      <c r="R45" s="15">
        <f t="shared" si="4"/>
        <v>2.5760000000000001</v>
      </c>
      <c r="AD45" s="8"/>
    </row>
    <row r="46" spans="1:30" s="7" customFormat="1" x14ac:dyDescent="0.25">
      <c r="A46" s="7" t="s">
        <v>116</v>
      </c>
      <c r="B46" s="7" t="s">
        <v>7</v>
      </c>
      <c r="C46" s="9"/>
      <c r="D46" s="9">
        <v>3448.75</v>
      </c>
      <c r="E46" s="9">
        <v>3448.75</v>
      </c>
      <c r="F46" s="9">
        <v>16275</v>
      </c>
      <c r="G46" s="7">
        <v>3.4449999999999998</v>
      </c>
      <c r="H46" s="7">
        <v>2.7589999999999999</v>
      </c>
      <c r="I46" s="10">
        <f t="shared" si="5"/>
        <v>2.7589999999999999</v>
      </c>
      <c r="J46" s="7" t="s">
        <v>13</v>
      </c>
      <c r="K46" s="7" t="s">
        <v>11</v>
      </c>
      <c r="L46" s="7">
        <v>84116</v>
      </c>
      <c r="M46" s="8">
        <v>41593</v>
      </c>
      <c r="N46" s="15">
        <f t="shared" si="1"/>
        <v>6.3457E-2</v>
      </c>
      <c r="O46" s="14">
        <f>N46*13</f>
        <v>0.82494100000000004</v>
      </c>
      <c r="P46" s="15">
        <f t="shared" si="6"/>
        <v>0.76148400000000005</v>
      </c>
      <c r="Q46" s="15">
        <f t="shared" si="3"/>
        <v>0.31728499999999998</v>
      </c>
      <c r="R46" s="15">
        <f t="shared" si="4"/>
        <v>1.9037100000000002</v>
      </c>
      <c r="AD46" s="8"/>
    </row>
    <row r="47" spans="1:30" s="7" customFormat="1" x14ac:dyDescent="0.25">
      <c r="A47" s="7" t="s">
        <v>117</v>
      </c>
      <c r="B47" s="7" t="s">
        <v>7</v>
      </c>
      <c r="C47" s="9"/>
      <c r="D47" s="9">
        <v>5000</v>
      </c>
      <c r="E47" s="9">
        <v>5000</v>
      </c>
      <c r="F47" s="9">
        <v>16004.8</v>
      </c>
      <c r="G47" s="7">
        <v>4.8449999999999998</v>
      </c>
      <c r="H47" s="7">
        <v>4.0039999999999996</v>
      </c>
      <c r="I47" s="10">
        <f t="shared" si="5"/>
        <v>4</v>
      </c>
      <c r="J47" s="7" t="s">
        <v>118</v>
      </c>
      <c r="K47" s="7" t="s">
        <v>66</v>
      </c>
      <c r="L47" s="7">
        <v>84054</v>
      </c>
      <c r="M47" s="8">
        <v>41480</v>
      </c>
      <c r="N47" s="15">
        <f t="shared" si="1"/>
        <v>9.1999999999999998E-2</v>
      </c>
      <c r="O47" s="14">
        <f>N47*17</f>
        <v>1.5640000000000001</v>
      </c>
      <c r="P47" s="15">
        <f t="shared" si="6"/>
        <v>1.1040000000000001</v>
      </c>
      <c r="Q47" s="15">
        <f t="shared" si="3"/>
        <v>0.45999999999999996</v>
      </c>
      <c r="R47" s="15">
        <f t="shared" si="4"/>
        <v>3.1280000000000001</v>
      </c>
      <c r="AD47" s="8"/>
    </row>
    <row r="48" spans="1:30" s="7" customFormat="1" x14ac:dyDescent="0.25">
      <c r="A48" s="7" t="s">
        <v>119</v>
      </c>
      <c r="B48" s="7" t="s">
        <v>7</v>
      </c>
      <c r="C48" s="9"/>
      <c r="D48" s="9">
        <v>766.25</v>
      </c>
      <c r="E48" s="9">
        <v>766.25</v>
      </c>
      <c r="F48" s="9">
        <v>4206</v>
      </c>
      <c r="G48" s="7">
        <v>0.75</v>
      </c>
      <c r="H48" s="7">
        <v>0.61299999999999999</v>
      </c>
      <c r="I48" s="10">
        <f t="shared" si="5"/>
        <v>0.61299999999999999</v>
      </c>
      <c r="J48" s="7" t="s">
        <v>120</v>
      </c>
      <c r="K48" s="7" t="s">
        <v>11</v>
      </c>
      <c r="L48" s="7">
        <v>84118</v>
      </c>
      <c r="M48" s="8">
        <v>41662</v>
      </c>
      <c r="N48" s="15">
        <f t="shared" si="1"/>
        <v>1.4098999999999999E-2</v>
      </c>
      <c r="O48" s="14">
        <f>N48*11</f>
        <v>0.15508899999999998</v>
      </c>
      <c r="P48" s="15">
        <f t="shared" si="6"/>
        <v>0.16918799999999998</v>
      </c>
      <c r="Q48" s="15">
        <f t="shared" si="3"/>
        <v>7.0494999999999988E-2</v>
      </c>
      <c r="R48" s="15">
        <f t="shared" si="4"/>
        <v>0.3947719999999999</v>
      </c>
      <c r="AD48" s="8"/>
    </row>
    <row r="49" spans="1:30" s="7" customFormat="1" x14ac:dyDescent="0.25">
      <c r="A49" s="7" t="s">
        <v>121</v>
      </c>
      <c r="B49" s="7" t="s">
        <v>7</v>
      </c>
      <c r="C49" s="9"/>
      <c r="D49" s="9">
        <v>758.75</v>
      </c>
      <c r="E49" s="9">
        <v>758.75</v>
      </c>
      <c r="F49" s="9">
        <v>4206</v>
      </c>
      <c r="G49" s="7">
        <v>0.75</v>
      </c>
      <c r="H49" s="7">
        <v>0.60699999999999998</v>
      </c>
      <c r="I49" s="10">
        <f t="shared" si="5"/>
        <v>0.60699999999999998</v>
      </c>
      <c r="J49" s="7" t="s">
        <v>120</v>
      </c>
      <c r="K49" s="7" t="s">
        <v>11</v>
      </c>
      <c r="L49" s="7">
        <v>84118</v>
      </c>
      <c r="M49" s="8">
        <v>41662</v>
      </c>
      <c r="N49" s="15">
        <f t="shared" si="1"/>
        <v>1.3960999999999999E-2</v>
      </c>
      <c r="O49" s="14">
        <f>N49*11</f>
        <v>0.15357099999999999</v>
      </c>
      <c r="P49" s="15">
        <f t="shared" si="6"/>
        <v>0.16753199999999999</v>
      </c>
      <c r="Q49" s="15">
        <f t="shared" si="3"/>
        <v>6.9804999999999992E-2</v>
      </c>
      <c r="R49" s="15">
        <f t="shared" si="4"/>
        <v>0.39090799999999998</v>
      </c>
      <c r="AD49" s="8"/>
    </row>
    <row r="50" spans="1:30" s="7" customFormat="1" x14ac:dyDescent="0.25">
      <c r="A50" s="7" t="s">
        <v>122</v>
      </c>
      <c r="B50" s="7" t="s">
        <v>7</v>
      </c>
      <c r="C50" s="9"/>
      <c r="D50" s="9">
        <v>5000</v>
      </c>
      <c r="E50" s="9">
        <v>5000</v>
      </c>
      <c r="F50" s="9">
        <v>18564</v>
      </c>
      <c r="G50" s="7">
        <v>5.0999999999999996</v>
      </c>
      <c r="H50" s="7">
        <v>4.2450000000000001</v>
      </c>
      <c r="I50" s="10">
        <f t="shared" si="5"/>
        <v>4</v>
      </c>
      <c r="J50" s="7" t="s">
        <v>71</v>
      </c>
      <c r="K50" s="7" t="s">
        <v>72</v>
      </c>
      <c r="L50" s="7">
        <v>84738</v>
      </c>
      <c r="M50" s="8">
        <v>41682</v>
      </c>
      <c r="N50" s="15">
        <f t="shared" si="1"/>
        <v>9.1999999999999998E-2</v>
      </c>
      <c r="O50" s="14">
        <f>N50*10</f>
        <v>0.91999999999999993</v>
      </c>
      <c r="P50" s="15">
        <f t="shared" si="6"/>
        <v>1.1040000000000001</v>
      </c>
      <c r="Q50" s="15">
        <f t="shared" si="3"/>
        <v>0.45999999999999996</v>
      </c>
      <c r="R50" s="15">
        <f t="shared" si="4"/>
        <v>2.484</v>
      </c>
      <c r="AD50" s="8"/>
    </row>
    <row r="51" spans="1:30" s="7" customFormat="1" x14ac:dyDescent="0.25">
      <c r="A51" s="7" t="s">
        <v>123</v>
      </c>
      <c r="B51" s="7" t="s">
        <v>7</v>
      </c>
      <c r="C51" s="9"/>
      <c r="D51" s="9">
        <v>5000</v>
      </c>
      <c r="E51" s="9">
        <v>5000</v>
      </c>
      <c r="F51" s="9">
        <v>11748.5</v>
      </c>
      <c r="G51" s="7">
        <v>5.1449999999999996</v>
      </c>
      <c r="H51" s="7">
        <v>4.46</v>
      </c>
      <c r="I51" s="10">
        <f t="shared" si="5"/>
        <v>4</v>
      </c>
      <c r="J51" s="7" t="s">
        <v>124</v>
      </c>
      <c r="K51" s="7" t="s">
        <v>66</v>
      </c>
      <c r="L51" s="7">
        <v>84025</v>
      </c>
      <c r="M51" s="8">
        <v>41536</v>
      </c>
      <c r="N51" s="15">
        <f t="shared" si="1"/>
        <v>9.1999999999999998E-2</v>
      </c>
      <c r="O51" s="14">
        <f>N51*15</f>
        <v>1.38</v>
      </c>
      <c r="P51" s="15">
        <f t="shared" si="6"/>
        <v>1.1040000000000001</v>
      </c>
      <c r="Q51" s="15">
        <f t="shared" si="3"/>
        <v>0.45999999999999996</v>
      </c>
      <c r="R51" s="15">
        <f t="shared" si="4"/>
        <v>2.944</v>
      </c>
      <c r="AD51" s="8"/>
    </row>
    <row r="52" spans="1:30" s="7" customFormat="1" x14ac:dyDescent="0.25">
      <c r="A52" s="7" t="s">
        <v>125</v>
      </c>
      <c r="B52" s="7" t="s">
        <v>7</v>
      </c>
      <c r="C52" s="9"/>
      <c r="D52" s="9">
        <v>5000</v>
      </c>
      <c r="E52" s="9">
        <v>5000</v>
      </c>
      <c r="F52" s="9">
        <v>16685</v>
      </c>
      <c r="G52" s="7">
        <v>4.68</v>
      </c>
      <c r="H52" s="7">
        <v>4.0430000000000001</v>
      </c>
      <c r="I52" s="10">
        <f t="shared" si="5"/>
        <v>4</v>
      </c>
      <c r="J52" s="7" t="s">
        <v>126</v>
      </c>
      <c r="K52" s="7" t="s">
        <v>11</v>
      </c>
      <c r="L52" s="7">
        <v>84020</v>
      </c>
      <c r="M52" s="8">
        <v>41480</v>
      </c>
      <c r="N52" s="15">
        <f t="shared" si="1"/>
        <v>9.1999999999999998E-2</v>
      </c>
      <c r="O52" s="14">
        <f>N52*17</f>
        <v>1.5640000000000001</v>
      </c>
      <c r="P52" s="15">
        <f t="shared" si="6"/>
        <v>1.1040000000000001</v>
      </c>
      <c r="Q52" s="15">
        <f t="shared" si="3"/>
        <v>0.45999999999999996</v>
      </c>
      <c r="R52" s="15">
        <f t="shared" si="4"/>
        <v>3.1280000000000001</v>
      </c>
      <c r="AD52" s="8"/>
    </row>
    <row r="53" spans="1:30" s="7" customFormat="1" x14ac:dyDescent="0.25">
      <c r="A53" s="7" t="s">
        <v>129</v>
      </c>
      <c r="B53" s="7" t="s">
        <v>7</v>
      </c>
      <c r="C53" s="9"/>
      <c r="D53" s="9">
        <v>5000</v>
      </c>
      <c r="E53" s="9">
        <v>5000</v>
      </c>
      <c r="F53" s="9">
        <v>17377.22</v>
      </c>
      <c r="G53" s="7">
        <v>5.0999999999999996</v>
      </c>
      <c r="H53" s="7">
        <v>4.1790000000000003</v>
      </c>
      <c r="I53" s="10">
        <f t="shared" si="5"/>
        <v>4</v>
      </c>
      <c r="J53" s="7" t="s">
        <v>130</v>
      </c>
      <c r="K53" s="7" t="s">
        <v>11</v>
      </c>
      <c r="L53" s="7">
        <v>84121</v>
      </c>
      <c r="M53" s="8">
        <v>41500</v>
      </c>
      <c r="N53" s="15">
        <f t="shared" si="1"/>
        <v>9.1999999999999998E-2</v>
      </c>
      <c r="O53" s="14">
        <f>N53*16</f>
        <v>1.472</v>
      </c>
      <c r="P53" s="15">
        <f t="shared" si="6"/>
        <v>1.1040000000000001</v>
      </c>
      <c r="Q53" s="15">
        <f t="shared" si="3"/>
        <v>0.45999999999999996</v>
      </c>
      <c r="R53" s="15">
        <f t="shared" si="4"/>
        <v>3.036</v>
      </c>
      <c r="AD53" s="8"/>
    </row>
    <row r="54" spans="1:30" s="7" customFormat="1" x14ac:dyDescent="0.25">
      <c r="A54" s="7" t="s">
        <v>131</v>
      </c>
      <c r="B54" s="7" t="s">
        <v>7</v>
      </c>
      <c r="C54" s="9"/>
      <c r="D54" s="9">
        <v>1492.5</v>
      </c>
      <c r="E54" s="9">
        <v>1492.5</v>
      </c>
      <c r="F54" s="9">
        <v>7649</v>
      </c>
      <c r="G54" s="7">
        <v>1.5</v>
      </c>
      <c r="H54" s="7">
        <v>1.194</v>
      </c>
      <c r="I54" s="10">
        <f t="shared" si="5"/>
        <v>1.194</v>
      </c>
      <c r="J54" s="7" t="s">
        <v>67</v>
      </c>
      <c r="K54" s="7" t="s">
        <v>11</v>
      </c>
      <c r="L54" s="7">
        <v>84095</v>
      </c>
      <c r="M54" s="8">
        <v>41662</v>
      </c>
      <c r="N54" s="15">
        <f t="shared" si="1"/>
        <v>2.7461999999999997E-2</v>
      </c>
      <c r="O54" s="14">
        <f>N54*11</f>
        <v>0.30208199999999996</v>
      </c>
      <c r="P54" s="15">
        <f t="shared" si="6"/>
        <v>0.32954399999999995</v>
      </c>
      <c r="Q54" s="15">
        <f t="shared" si="3"/>
        <v>0.13730999999999999</v>
      </c>
      <c r="R54" s="15">
        <f t="shared" si="4"/>
        <v>0.76893599999999984</v>
      </c>
      <c r="AD54" s="8"/>
    </row>
    <row r="55" spans="1:30" s="7" customFormat="1" x14ac:dyDescent="0.25">
      <c r="A55" s="7" t="s">
        <v>133</v>
      </c>
      <c r="B55" s="7" t="s">
        <v>7</v>
      </c>
      <c r="C55" s="9"/>
      <c r="D55" s="9">
        <v>5000</v>
      </c>
      <c r="E55" s="9">
        <v>5000</v>
      </c>
      <c r="F55" s="9">
        <v>30331</v>
      </c>
      <c r="G55" s="7">
        <v>6.75</v>
      </c>
      <c r="H55" s="7">
        <v>4.7009999999999996</v>
      </c>
      <c r="I55" s="10">
        <f t="shared" si="5"/>
        <v>4</v>
      </c>
      <c r="J55" s="7" t="s">
        <v>134</v>
      </c>
      <c r="K55" s="7" t="s">
        <v>85</v>
      </c>
      <c r="L55" s="7">
        <v>84655</v>
      </c>
      <c r="M55" s="8">
        <v>41425</v>
      </c>
      <c r="N55" s="15">
        <f t="shared" si="1"/>
        <v>9.1999999999999998E-2</v>
      </c>
      <c r="O55" s="14">
        <f>N55*19</f>
        <v>1.748</v>
      </c>
      <c r="P55" s="15">
        <f t="shared" si="6"/>
        <v>1.1040000000000001</v>
      </c>
      <c r="Q55" s="15">
        <f t="shared" si="3"/>
        <v>0.45999999999999996</v>
      </c>
      <c r="R55" s="15">
        <f t="shared" si="4"/>
        <v>3.3120000000000003</v>
      </c>
      <c r="AD55" s="8"/>
    </row>
    <row r="56" spans="1:30" s="7" customFormat="1" x14ac:dyDescent="0.25">
      <c r="A56" s="7" t="s">
        <v>137</v>
      </c>
      <c r="B56" s="7" t="s">
        <v>7</v>
      </c>
      <c r="C56" s="9"/>
      <c r="D56" s="9">
        <v>1600</v>
      </c>
      <c r="E56" s="9">
        <v>1600</v>
      </c>
      <c r="F56" s="9">
        <v>7649</v>
      </c>
      <c r="G56" s="7">
        <v>1.5</v>
      </c>
      <c r="H56" s="7">
        <v>1.28</v>
      </c>
      <c r="I56" s="10">
        <f t="shared" si="5"/>
        <v>1.28</v>
      </c>
      <c r="J56" s="7" t="s">
        <v>67</v>
      </c>
      <c r="K56" s="7" t="s">
        <v>11</v>
      </c>
      <c r="L56" s="7">
        <v>84095</v>
      </c>
      <c r="M56" s="8">
        <v>41662</v>
      </c>
      <c r="N56" s="15">
        <f t="shared" si="1"/>
        <v>2.9440000000000001E-2</v>
      </c>
      <c r="O56" s="14">
        <f>N56*11</f>
        <v>0.32384000000000002</v>
      </c>
      <c r="P56" s="15">
        <f t="shared" si="6"/>
        <v>0.35328000000000004</v>
      </c>
      <c r="Q56" s="15">
        <f t="shared" si="3"/>
        <v>0.1472</v>
      </c>
      <c r="R56" s="15">
        <f t="shared" si="4"/>
        <v>0.82432000000000005</v>
      </c>
      <c r="AD56" s="8"/>
    </row>
    <row r="57" spans="1:30" s="7" customFormat="1" x14ac:dyDescent="0.25">
      <c r="A57" s="7" t="s">
        <v>136</v>
      </c>
      <c r="B57" s="7" t="s">
        <v>7</v>
      </c>
      <c r="C57" s="9"/>
      <c r="D57" s="9">
        <v>5000</v>
      </c>
      <c r="E57" s="9">
        <v>5000</v>
      </c>
      <c r="F57" s="9">
        <v>17035.57</v>
      </c>
      <c r="G57" s="7">
        <v>5.0350000000000001</v>
      </c>
      <c r="H57" s="7">
        <v>4.282</v>
      </c>
      <c r="I57" s="10">
        <f t="shared" si="5"/>
        <v>4</v>
      </c>
      <c r="J57" s="7" t="s">
        <v>35</v>
      </c>
      <c r="K57" s="7" t="s">
        <v>11</v>
      </c>
      <c r="L57" s="7">
        <v>84092</v>
      </c>
      <c r="M57" s="8">
        <v>41593</v>
      </c>
      <c r="N57" s="15">
        <f t="shared" si="1"/>
        <v>9.1999999999999998E-2</v>
      </c>
      <c r="O57" s="14">
        <f>N57*13</f>
        <v>1.196</v>
      </c>
      <c r="P57" s="15">
        <f t="shared" si="6"/>
        <v>1.1040000000000001</v>
      </c>
      <c r="Q57" s="15">
        <f t="shared" si="3"/>
        <v>0.45999999999999996</v>
      </c>
      <c r="R57" s="15">
        <f t="shared" si="4"/>
        <v>2.76</v>
      </c>
      <c r="AD57" s="8"/>
    </row>
    <row r="58" spans="1:30" s="7" customFormat="1" x14ac:dyDescent="0.25">
      <c r="A58" s="7" t="s">
        <v>132</v>
      </c>
      <c r="B58" s="7" t="s">
        <v>7</v>
      </c>
      <c r="C58" s="9"/>
      <c r="D58" s="9">
        <v>5000</v>
      </c>
      <c r="E58" s="9">
        <v>5000</v>
      </c>
      <c r="F58" s="9">
        <v>35225.440000000002</v>
      </c>
      <c r="G58" s="7">
        <v>8.1</v>
      </c>
      <c r="H58" s="7">
        <v>6.9809999999999999</v>
      </c>
      <c r="I58" s="10">
        <f t="shared" si="5"/>
        <v>4</v>
      </c>
      <c r="J58" s="7" t="s">
        <v>79</v>
      </c>
      <c r="K58" s="7" t="s">
        <v>21</v>
      </c>
      <c r="L58" s="7">
        <v>84074</v>
      </c>
      <c r="M58" s="8">
        <v>41716</v>
      </c>
      <c r="N58" s="15">
        <f t="shared" si="1"/>
        <v>9.1999999999999998E-2</v>
      </c>
      <c r="O58" s="14">
        <f>N58*9</f>
        <v>0.82799999999999996</v>
      </c>
      <c r="P58" s="15">
        <f t="shared" si="6"/>
        <v>1.1040000000000001</v>
      </c>
      <c r="Q58" s="15">
        <f t="shared" si="3"/>
        <v>0.45999999999999996</v>
      </c>
      <c r="R58" s="15">
        <f t="shared" si="4"/>
        <v>2.3919999999999999</v>
      </c>
      <c r="AD58" s="8"/>
    </row>
    <row r="59" spans="1:30" s="7" customFormat="1" x14ac:dyDescent="0.25">
      <c r="A59" s="7" t="s">
        <v>138</v>
      </c>
      <c r="B59" s="7" t="s">
        <v>7</v>
      </c>
      <c r="C59" s="9"/>
      <c r="D59" s="9">
        <v>2383.75</v>
      </c>
      <c r="E59" s="9">
        <v>2383.75</v>
      </c>
      <c r="F59" s="9">
        <v>9960.42</v>
      </c>
      <c r="G59" s="7">
        <v>2.65</v>
      </c>
      <c r="H59" s="7">
        <v>2.1989999999999998</v>
      </c>
      <c r="I59" s="10">
        <f t="shared" si="5"/>
        <v>1.907</v>
      </c>
      <c r="J59" s="7" t="s">
        <v>13</v>
      </c>
      <c r="K59" s="7" t="s">
        <v>11</v>
      </c>
      <c r="L59" s="7">
        <v>84103</v>
      </c>
      <c r="M59" s="8">
        <v>41729</v>
      </c>
      <c r="N59" s="15">
        <f t="shared" si="1"/>
        <v>4.3860999999999997E-2</v>
      </c>
      <c r="O59" s="14">
        <f>N59*9</f>
        <v>0.39474899999999996</v>
      </c>
      <c r="P59" s="15">
        <f t="shared" si="6"/>
        <v>0.52633200000000002</v>
      </c>
      <c r="Q59" s="15">
        <f t="shared" si="3"/>
        <v>0.21930499999999997</v>
      </c>
      <c r="R59" s="15">
        <f t="shared" si="4"/>
        <v>1.1403859999999999</v>
      </c>
      <c r="AD59" s="8"/>
    </row>
    <row r="60" spans="1:30" s="7" customFormat="1" x14ac:dyDescent="0.25">
      <c r="A60" s="7" t="s">
        <v>139</v>
      </c>
      <c r="B60" s="7" t="s">
        <v>7</v>
      </c>
      <c r="C60" s="9"/>
      <c r="D60" s="9">
        <v>2773.75</v>
      </c>
      <c r="E60" s="9">
        <v>2773.75</v>
      </c>
      <c r="F60" s="9">
        <v>14250</v>
      </c>
      <c r="G60" s="7">
        <v>3</v>
      </c>
      <c r="H60" s="7">
        <v>2.2189999999999999</v>
      </c>
      <c r="I60" s="10">
        <f t="shared" si="5"/>
        <v>2.2189999999999999</v>
      </c>
      <c r="J60" s="7" t="s">
        <v>13</v>
      </c>
      <c r="K60" s="7" t="s">
        <v>11</v>
      </c>
      <c r="L60" s="7">
        <v>84105</v>
      </c>
      <c r="M60" s="8">
        <v>41540</v>
      </c>
      <c r="N60" s="15">
        <f t="shared" si="1"/>
        <v>5.1036999999999999E-2</v>
      </c>
      <c r="O60" s="14">
        <f>N60*15</f>
        <v>0.76555499999999999</v>
      </c>
      <c r="P60" s="15">
        <f t="shared" si="6"/>
        <v>0.61244399999999999</v>
      </c>
      <c r="Q60" s="15">
        <f t="shared" si="3"/>
        <v>0.255185</v>
      </c>
      <c r="R60" s="15">
        <f t="shared" si="4"/>
        <v>1.633184</v>
      </c>
      <c r="AD60" s="8"/>
    </row>
    <row r="61" spans="1:30" s="7" customFormat="1" x14ac:dyDescent="0.25">
      <c r="A61" s="7" t="s">
        <v>140</v>
      </c>
      <c r="B61" s="7" t="s">
        <v>7</v>
      </c>
      <c r="C61" s="9"/>
      <c r="D61" s="9">
        <v>3015</v>
      </c>
      <c r="E61" s="9">
        <v>3015</v>
      </c>
      <c r="F61" s="9">
        <v>11908.92</v>
      </c>
      <c r="G61" s="7">
        <v>2.94</v>
      </c>
      <c r="H61" s="7">
        <v>2.4569999999999999</v>
      </c>
      <c r="I61" s="10">
        <f t="shared" si="5"/>
        <v>2.4119999999999999</v>
      </c>
      <c r="J61" s="7" t="s">
        <v>50</v>
      </c>
      <c r="K61" s="7" t="s">
        <v>51</v>
      </c>
      <c r="L61" s="7">
        <v>84405</v>
      </c>
      <c r="M61" s="8">
        <v>41529</v>
      </c>
      <c r="N61" s="15">
        <f t="shared" si="1"/>
        <v>5.5475999999999998E-2</v>
      </c>
      <c r="O61" s="14">
        <f>N61*15</f>
        <v>0.83213999999999999</v>
      </c>
      <c r="P61" s="15">
        <f t="shared" si="6"/>
        <v>0.66571199999999997</v>
      </c>
      <c r="Q61" s="15">
        <f t="shared" si="3"/>
        <v>0.27737999999999996</v>
      </c>
      <c r="R61" s="15">
        <f t="shared" si="4"/>
        <v>1.7752319999999999</v>
      </c>
      <c r="AD61" s="8"/>
    </row>
    <row r="62" spans="1:30" s="7" customFormat="1" x14ac:dyDescent="0.25">
      <c r="A62" s="7" t="s">
        <v>141</v>
      </c>
      <c r="B62" s="7" t="s">
        <v>7</v>
      </c>
      <c r="C62" s="9"/>
      <c r="D62" s="9">
        <v>3117.5</v>
      </c>
      <c r="E62" s="9">
        <v>3117.5</v>
      </c>
      <c r="F62" s="9">
        <v>15033.06</v>
      </c>
      <c r="G62" s="7">
        <v>3.5</v>
      </c>
      <c r="H62" s="7">
        <v>2.4940000000000002</v>
      </c>
      <c r="I62" s="10">
        <f t="shared" si="5"/>
        <v>2.4940000000000002</v>
      </c>
      <c r="J62" s="7" t="s">
        <v>50</v>
      </c>
      <c r="K62" s="7" t="s">
        <v>51</v>
      </c>
      <c r="L62" s="7">
        <v>84403</v>
      </c>
      <c r="M62" s="8">
        <v>41535</v>
      </c>
      <c r="N62" s="15">
        <f t="shared" si="1"/>
        <v>5.7362000000000003E-2</v>
      </c>
      <c r="O62" s="14">
        <f>N62*15</f>
        <v>0.86043000000000003</v>
      </c>
      <c r="P62" s="15">
        <f t="shared" si="6"/>
        <v>0.68834400000000007</v>
      </c>
      <c r="Q62" s="15">
        <f t="shared" si="3"/>
        <v>0.28681000000000001</v>
      </c>
      <c r="R62" s="15">
        <f t="shared" si="4"/>
        <v>1.8355840000000001</v>
      </c>
      <c r="AD62" s="8"/>
    </row>
    <row r="63" spans="1:30" s="7" customFormat="1" x14ac:dyDescent="0.25">
      <c r="A63" s="7" t="s">
        <v>143</v>
      </c>
      <c r="B63" s="7" t="s">
        <v>7</v>
      </c>
      <c r="C63" s="9"/>
      <c r="D63" s="9">
        <v>5000</v>
      </c>
      <c r="E63" s="9">
        <v>5000</v>
      </c>
      <c r="F63" s="9">
        <v>25000</v>
      </c>
      <c r="G63" s="7">
        <v>4.7</v>
      </c>
      <c r="H63" s="7">
        <v>4.101</v>
      </c>
      <c r="I63" s="10">
        <f t="shared" si="5"/>
        <v>4</v>
      </c>
      <c r="J63" s="7" t="s">
        <v>107</v>
      </c>
      <c r="K63" s="7" t="s">
        <v>108</v>
      </c>
      <c r="L63" s="7">
        <v>84532</v>
      </c>
      <c r="M63" s="8">
        <v>41549</v>
      </c>
      <c r="N63" s="15">
        <f t="shared" si="1"/>
        <v>9.1999999999999998E-2</v>
      </c>
      <c r="O63" s="14">
        <f>N63*14</f>
        <v>1.288</v>
      </c>
      <c r="P63" s="15">
        <f t="shared" si="6"/>
        <v>1.1040000000000001</v>
      </c>
      <c r="Q63" s="15">
        <f t="shared" si="3"/>
        <v>0.45999999999999996</v>
      </c>
      <c r="R63" s="15">
        <f t="shared" si="4"/>
        <v>2.8520000000000003</v>
      </c>
      <c r="AD63" s="8"/>
    </row>
    <row r="64" spans="1:30" s="7" customFormat="1" x14ac:dyDescent="0.25">
      <c r="A64" s="7" t="s">
        <v>144</v>
      </c>
      <c r="B64" s="7" t="s">
        <v>7</v>
      </c>
      <c r="C64" s="9"/>
      <c r="D64" s="9">
        <v>5000</v>
      </c>
      <c r="E64" s="9">
        <v>5000</v>
      </c>
      <c r="F64" s="9">
        <v>20593</v>
      </c>
      <c r="G64" s="7">
        <v>5.0999999999999996</v>
      </c>
      <c r="H64" s="7">
        <v>4.3170000000000002</v>
      </c>
      <c r="I64" s="10">
        <f t="shared" si="5"/>
        <v>4</v>
      </c>
      <c r="J64" s="7" t="s">
        <v>71</v>
      </c>
      <c r="K64" s="7" t="s">
        <v>72</v>
      </c>
      <c r="L64" s="7">
        <v>84738</v>
      </c>
      <c r="M64" s="8">
        <v>41746</v>
      </c>
      <c r="N64" s="15">
        <f t="shared" si="1"/>
        <v>9.1999999999999998E-2</v>
      </c>
      <c r="O64" s="14">
        <f>N64*8</f>
        <v>0.73599999999999999</v>
      </c>
      <c r="P64" s="15">
        <f t="shared" si="6"/>
        <v>1.1040000000000001</v>
      </c>
      <c r="Q64" s="15">
        <f t="shared" si="3"/>
        <v>0.45999999999999996</v>
      </c>
      <c r="R64" s="15">
        <f t="shared" si="4"/>
        <v>2.2999999999999998</v>
      </c>
      <c r="AD64" s="8"/>
    </row>
    <row r="65" spans="1:35" s="7" customFormat="1" x14ac:dyDescent="0.25">
      <c r="A65" s="7" t="s">
        <v>149</v>
      </c>
      <c r="B65" s="7" t="s">
        <v>7</v>
      </c>
      <c r="C65" s="9"/>
      <c r="D65" s="9">
        <v>4222.5</v>
      </c>
      <c r="E65" s="9">
        <v>4222.5</v>
      </c>
      <c r="F65" s="9">
        <v>17060</v>
      </c>
      <c r="G65" s="7">
        <v>4</v>
      </c>
      <c r="H65" s="7">
        <v>3.3780000000000001</v>
      </c>
      <c r="I65" s="10">
        <f t="shared" si="5"/>
        <v>3.3780000000000001</v>
      </c>
      <c r="J65" s="7" t="s">
        <v>150</v>
      </c>
      <c r="K65" s="7" t="s">
        <v>31</v>
      </c>
      <c r="L65" s="7">
        <v>84036</v>
      </c>
      <c r="M65" s="8">
        <v>41703</v>
      </c>
      <c r="N65" s="15">
        <f t="shared" si="1"/>
        <v>7.7693999999999999E-2</v>
      </c>
      <c r="O65" s="14">
        <f>N65*9</f>
        <v>0.69924600000000003</v>
      </c>
      <c r="P65" s="15">
        <f t="shared" si="6"/>
        <v>0.93232800000000005</v>
      </c>
      <c r="Q65" s="15">
        <f t="shared" si="3"/>
        <v>0.38846999999999998</v>
      </c>
      <c r="R65" s="15">
        <f t="shared" si="4"/>
        <v>2.020044</v>
      </c>
      <c r="AD65" s="8"/>
    </row>
    <row r="66" spans="1:35" s="7" customFormat="1" x14ac:dyDescent="0.25">
      <c r="A66" s="7" t="s">
        <v>151</v>
      </c>
      <c r="B66" s="7" t="s">
        <v>7</v>
      </c>
      <c r="C66" s="9"/>
      <c r="D66" s="9">
        <v>1633.75</v>
      </c>
      <c r="E66" s="9">
        <v>1633.75</v>
      </c>
      <c r="F66" s="9">
        <v>7649</v>
      </c>
      <c r="G66" s="7">
        <v>1.5</v>
      </c>
      <c r="H66" s="7">
        <v>1.3069999999999999</v>
      </c>
      <c r="I66" s="10">
        <f t="shared" ref="I66:I97" si="7">(E66/1.25)/1000</f>
        <v>1.3069999999999999</v>
      </c>
      <c r="J66" s="7" t="s">
        <v>67</v>
      </c>
      <c r="K66" s="7" t="s">
        <v>11</v>
      </c>
      <c r="L66" s="7">
        <v>84095</v>
      </c>
      <c r="M66" s="8">
        <v>41662</v>
      </c>
      <c r="N66" s="15">
        <f t="shared" ref="N66:N129" si="8">I66*0.023</f>
        <v>3.0060999999999997E-2</v>
      </c>
      <c r="O66" s="14">
        <f>N66*11</f>
        <v>0.33067099999999999</v>
      </c>
      <c r="P66" s="15">
        <f t="shared" ref="P66:P97" si="9">N66*12</f>
        <v>0.36073199999999994</v>
      </c>
      <c r="Q66" s="15">
        <f t="shared" ref="Q66:Q129" si="10">N66*5</f>
        <v>0.15030499999999999</v>
      </c>
      <c r="R66" s="15">
        <f t="shared" ref="R66:R129" si="11">SUM(O66:Q66)</f>
        <v>0.84170800000000001</v>
      </c>
      <c r="AD66" s="8"/>
    </row>
    <row r="67" spans="1:35" s="7" customFormat="1" x14ac:dyDescent="0.25">
      <c r="A67" s="7" t="s">
        <v>152</v>
      </c>
      <c r="B67" s="7" t="s">
        <v>7</v>
      </c>
      <c r="C67" s="9"/>
      <c r="D67" s="9">
        <v>4766.25</v>
      </c>
      <c r="E67" s="9">
        <v>4766.25</v>
      </c>
      <c r="F67" s="9">
        <v>27655</v>
      </c>
      <c r="G67" s="7">
        <v>5</v>
      </c>
      <c r="H67" s="7">
        <v>3.8130000000000002</v>
      </c>
      <c r="I67" s="10">
        <f t="shared" si="7"/>
        <v>3.8130000000000002</v>
      </c>
      <c r="J67" s="7" t="s">
        <v>13</v>
      </c>
      <c r="K67" s="7" t="s">
        <v>11</v>
      </c>
      <c r="L67" s="7">
        <v>84124</v>
      </c>
      <c r="M67" s="8">
        <v>41501</v>
      </c>
      <c r="N67" s="15">
        <f t="shared" si="8"/>
        <v>8.7698999999999999E-2</v>
      </c>
      <c r="O67" s="14">
        <f>N67*16</f>
        <v>1.403184</v>
      </c>
      <c r="P67" s="15">
        <f t="shared" si="9"/>
        <v>1.0523880000000001</v>
      </c>
      <c r="Q67" s="15">
        <f t="shared" si="10"/>
        <v>0.43849499999999997</v>
      </c>
      <c r="R67" s="15">
        <f t="shared" si="11"/>
        <v>2.8940670000000002</v>
      </c>
      <c r="AD67" s="8"/>
      <c r="AH67" s="8"/>
      <c r="AI67" s="8"/>
    </row>
    <row r="68" spans="1:35" s="7" customFormat="1" x14ac:dyDescent="0.25">
      <c r="A68" s="7" t="s">
        <v>153</v>
      </c>
      <c r="B68" s="7" t="s">
        <v>7</v>
      </c>
      <c r="C68" s="9"/>
      <c r="D68" s="9">
        <v>1662.5</v>
      </c>
      <c r="E68" s="9">
        <v>1662.5</v>
      </c>
      <c r="F68" s="9">
        <v>7649</v>
      </c>
      <c r="G68" s="7">
        <v>1.53</v>
      </c>
      <c r="H68" s="7">
        <v>1.33</v>
      </c>
      <c r="I68" s="10">
        <f t="shared" si="7"/>
        <v>1.33</v>
      </c>
      <c r="J68" s="7" t="s">
        <v>67</v>
      </c>
      <c r="K68" s="7" t="s">
        <v>11</v>
      </c>
      <c r="L68" s="7">
        <v>84095</v>
      </c>
      <c r="M68" s="8">
        <v>41662</v>
      </c>
      <c r="N68" s="15">
        <f t="shared" si="8"/>
        <v>3.0590000000000003E-2</v>
      </c>
      <c r="O68" s="14">
        <f t="shared" ref="O68:O78" si="12">N68*11</f>
        <v>0.33649000000000001</v>
      </c>
      <c r="P68" s="15">
        <f t="shared" si="9"/>
        <v>0.36708000000000002</v>
      </c>
      <c r="Q68" s="15">
        <f t="shared" si="10"/>
        <v>0.15295</v>
      </c>
      <c r="R68" s="15">
        <f t="shared" si="11"/>
        <v>0.85652000000000006</v>
      </c>
      <c r="AD68" s="8"/>
    </row>
    <row r="69" spans="1:35" s="7" customFormat="1" x14ac:dyDescent="0.25">
      <c r="A69" s="7" t="s">
        <v>155</v>
      </c>
      <c r="B69" s="7" t="s">
        <v>7</v>
      </c>
      <c r="C69" s="9"/>
      <c r="D69" s="9">
        <v>1982.5</v>
      </c>
      <c r="E69" s="9">
        <v>1982.5</v>
      </c>
      <c r="F69" s="9">
        <v>8860</v>
      </c>
      <c r="G69" s="7">
        <v>1.96</v>
      </c>
      <c r="H69" s="7">
        <v>1.5860000000000001</v>
      </c>
      <c r="I69" s="10">
        <f t="shared" si="7"/>
        <v>1.5860000000000001</v>
      </c>
      <c r="J69" s="7" t="s">
        <v>67</v>
      </c>
      <c r="K69" s="7" t="s">
        <v>11</v>
      </c>
      <c r="L69" s="7">
        <v>84095</v>
      </c>
      <c r="M69" s="8">
        <v>41662</v>
      </c>
      <c r="N69" s="15">
        <f t="shared" si="8"/>
        <v>3.6478000000000003E-2</v>
      </c>
      <c r="O69" s="14">
        <f t="shared" si="12"/>
        <v>0.40125800000000006</v>
      </c>
      <c r="P69" s="15">
        <f t="shared" si="9"/>
        <v>0.43773600000000001</v>
      </c>
      <c r="Q69" s="15">
        <f t="shared" si="10"/>
        <v>0.18239000000000002</v>
      </c>
      <c r="R69" s="15">
        <f t="shared" si="11"/>
        <v>1.0213840000000001</v>
      </c>
      <c r="AD69" s="8"/>
    </row>
    <row r="70" spans="1:35" s="7" customFormat="1" x14ac:dyDescent="0.25">
      <c r="A70" s="7" t="s">
        <v>157</v>
      </c>
      <c r="B70" s="7" t="s">
        <v>7</v>
      </c>
      <c r="C70" s="9"/>
      <c r="D70" s="9">
        <v>1982.5</v>
      </c>
      <c r="E70" s="9">
        <v>1982.5</v>
      </c>
      <c r="F70" s="9">
        <v>8860</v>
      </c>
      <c r="G70" s="7">
        <v>2</v>
      </c>
      <c r="H70" s="7">
        <v>1.6759999999999999</v>
      </c>
      <c r="I70" s="10">
        <f t="shared" si="7"/>
        <v>1.5860000000000001</v>
      </c>
      <c r="J70" s="7" t="s">
        <v>67</v>
      </c>
      <c r="K70" s="7" t="s">
        <v>11</v>
      </c>
      <c r="L70" s="7">
        <v>84095</v>
      </c>
      <c r="M70" s="8">
        <v>41662</v>
      </c>
      <c r="N70" s="15">
        <f t="shared" si="8"/>
        <v>3.6478000000000003E-2</v>
      </c>
      <c r="O70" s="14">
        <f t="shared" si="12"/>
        <v>0.40125800000000006</v>
      </c>
      <c r="P70" s="15">
        <f t="shared" si="9"/>
        <v>0.43773600000000001</v>
      </c>
      <c r="Q70" s="15">
        <f t="shared" si="10"/>
        <v>0.18239000000000002</v>
      </c>
      <c r="R70" s="15">
        <f t="shared" si="11"/>
        <v>1.0213840000000001</v>
      </c>
      <c r="AD70" s="8"/>
    </row>
    <row r="71" spans="1:35" s="7" customFormat="1" x14ac:dyDescent="0.25">
      <c r="A71" s="7" t="s">
        <v>158</v>
      </c>
      <c r="B71" s="7" t="s">
        <v>7</v>
      </c>
      <c r="C71" s="9"/>
      <c r="D71" s="9">
        <v>1982.5</v>
      </c>
      <c r="E71" s="9">
        <v>1982.5</v>
      </c>
      <c r="F71" s="9">
        <v>8860</v>
      </c>
      <c r="G71" s="7">
        <v>2</v>
      </c>
      <c r="H71" s="7">
        <v>1.6759999999999999</v>
      </c>
      <c r="I71" s="10">
        <f t="shared" si="7"/>
        <v>1.5860000000000001</v>
      </c>
      <c r="J71" s="7" t="s">
        <v>67</v>
      </c>
      <c r="K71" s="7" t="s">
        <v>11</v>
      </c>
      <c r="L71" s="7">
        <v>84095</v>
      </c>
      <c r="M71" s="8">
        <v>41662</v>
      </c>
      <c r="N71" s="15">
        <f t="shared" si="8"/>
        <v>3.6478000000000003E-2</v>
      </c>
      <c r="O71" s="14">
        <f t="shared" si="12"/>
        <v>0.40125800000000006</v>
      </c>
      <c r="P71" s="15">
        <f t="shared" si="9"/>
        <v>0.43773600000000001</v>
      </c>
      <c r="Q71" s="15">
        <f t="shared" si="10"/>
        <v>0.18239000000000002</v>
      </c>
      <c r="R71" s="15">
        <f t="shared" si="11"/>
        <v>1.0213840000000001</v>
      </c>
      <c r="AD71" s="8"/>
    </row>
    <row r="72" spans="1:35" s="7" customFormat="1" x14ac:dyDescent="0.25">
      <c r="A72" s="7" t="s">
        <v>159</v>
      </c>
      <c r="B72" s="7" t="s">
        <v>7</v>
      </c>
      <c r="C72" s="9"/>
      <c r="D72" s="9">
        <v>766.25</v>
      </c>
      <c r="E72" s="9">
        <v>766.25</v>
      </c>
      <c r="F72" s="9">
        <v>3454</v>
      </c>
      <c r="G72" s="7">
        <v>0.73499999999999999</v>
      </c>
      <c r="H72" s="7">
        <v>0.61299999999999999</v>
      </c>
      <c r="I72" s="10">
        <f t="shared" si="7"/>
        <v>0.61299999999999999</v>
      </c>
      <c r="J72" s="7" t="s">
        <v>38</v>
      </c>
      <c r="K72" s="7" t="s">
        <v>11</v>
      </c>
      <c r="L72" s="7">
        <v>84096</v>
      </c>
      <c r="M72" s="8">
        <v>41662</v>
      </c>
      <c r="N72" s="15">
        <f t="shared" si="8"/>
        <v>1.4098999999999999E-2</v>
      </c>
      <c r="O72" s="14">
        <f t="shared" si="12"/>
        <v>0.15508899999999998</v>
      </c>
      <c r="P72" s="15">
        <f t="shared" si="9"/>
        <v>0.16918799999999998</v>
      </c>
      <c r="Q72" s="15">
        <f t="shared" si="10"/>
        <v>7.0494999999999988E-2</v>
      </c>
      <c r="R72" s="15">
        <f t="shared" si="11"/>
        <v>0.3947719999999999</v>
      </c>
      <c r="AD72" s="8"/>
    </row>
    <row r="73" spans="1:35" s="7" customFormat="1" x14ac:dyDescent="0.25">
      <c r="A73" s="7" t="s">
        <v>160</v>
      </c>
      <c r="B73" s="7" t="s">
        <v>7</v>
      </c>
      <c r="C73" s="9"/>
      <c r="D73" s="9">
        <v>756.25</v>
      </c>
      <c r="E73" s="9">
        <v>756.25</v>
      </c>
      <c r="F73" s="9">
        <v>3454</v>
      </c>
      <c r="G73" s="7">
        <v>0.73499999999999999</v>
      </c>
      <c r="H73" s="7">
        <v>0.60499999999999998</v>
      </c>
      <c r="I73" s="10">
        <f t="shared" si="7"/>
        <v>0.60499999999999998</v>
      </c>
      <c r="J73" s="7" t="s">
        <v>38</v>
      </c>
      <c r="K73" s="7" t="s">
        <v>11</v>
      </c>
      <c r="L73" s="7">
        <v>84096</v>
      </c>
      <c r="M73" s="8">
        <v>41662</v>
      </c>
      <c r="N73" s="15">
        <f t="shared" si="8"/>
        <v>1.3914999999999999E-2</v>
      </c>
      <c r="O73" s="14">
        <f t="shared" si="12"/>
        <v>0.15306499999999998</v>
      </c>
      <c r="P73" s="15">
        <f t="shared" si="9"/>
        <v>0.16697999999999999</v>
      </c>
      <c r="Q73" s="15">
        <f t="shared" si="10"/>
        <v>6.9574999999999998E-2</v>
      </c>
      <c r="R73" s="15">
        <f t="shared" si="11"/>
        <v>0.38961999999999997</v>
      </c>
      <c r="AD73" s="8"/>
    </row>
    <row r="74" spans="1:35" s="7" customFormat="1" x14ac:dyDescent="0.25">
      <c r="A74" s="7" t="s">
        <v>161</v>
      </c>
      <c r="B74" s="7" t="s">
        <v>7</v>
      </c>
      <c r="C74" s="9"/>
      <c r="D74" s="9">
        <v>772.5</v>
      </c>
      <c r="E74" s="9">
        <v>772.5</v>
      </c>
      <c r="F74" s="9">
        <v>3454</v>
      </c>
      <c r="G74" s="7">
        <v>0.75</v>
      </c>
      <c r="H74" s="7">
        <v>0.65400000000000003</v>
      </c>
      <c r="I74" s="10">
        <f t="shared" si="7"/>
        <v>0.61799999999999999</v>
      </c>
      <c r="J74" s="7" t="s">
        <v>38</v>
      </c>
      <c r="K74" s="7" t="s">
        <v>11</v>
      </c>
      <c r="L74" s="7">
        <v>84096</v>
      </c>
      <c r="M74" s="8">
        <v>41662</v>
      </c>
      <c r="N74" s="15">
        <f t="shared" si="8"/>
        <v>1.4213999999999999E-2</v>
      </c>
      <c r="O74" s="14">
        <f t="shared" si="12"/>
        <v>0.15635399999999999</v>
      </c>
      <c r="P74" s="15">
        <f t="shared" si="9"/>
        <v>0.170568</v>
      </c>
      <c r="Q74" s="15">
        <f t="shared" si="10"/>
        <v>7.1069999999999994E-2</v>
      </c>
      <c r="R74" s="15">
        <f t="shared" si="11"/>
        <v>0.39799200000000001</v>
      </c>
      <c r="AD74" s="8"/>
    </row>
    <row r="75" spans="1:35" s="7" customFormat="1" x14ac:dyDescent="0.25">
      <c r="A75" s="7" t="s">
        <v>162</v>
      </c>
      <c r="B75" s="7" t="s">
        <v>7</v>
      </c>
      <c r="C75" s="9"/>
      <c r="D75" s="9">
        <v>772.5</v>
      </c>
      <c r="E75" s="9">
        <v>772.5</v>
      </c>
      <c r="F75" s="9">
        <v>3454</v>
      </c>
      <c r="G75" s="7">
        <v>0.75</v>
      </c>
      <c r="H75" s="7">
        <v>0.63700000000000001</v>
      </c>
      <c r="I75" s="10">
        <f t="shared" si="7"/>
        <v>0.61799999999999999</v>
      </c>
      <c r="J75" s="7" t="s">
        <v>38</v>
      </c>
      <c r="K75" s="7" t="s">
        <v>11</v>
      </c>
      <c r="L75" s="7">
        <v>84096</v>
      </c>
      <c r="M75" s="8">
        <v>41662</v>
      </c>
      <c r="N75" s="15">
        <f t="shared" si="8"/>
        <v>1.4213999999999999E-2</v>
      </c>
      <c r="O75" s="14">
        <f t="shared" si="12"/>
        <v>0.15635399999999999</v>
      </c>
      <c r="P75" s="15">
        <f t="shared" si="9"/>
        <v>0.170568</v>
      </c>
      <c r="Q75" s="15">
        <f t="shared" si="10"/>
        <v>7.1069999999999994E-2</v>
      </c>
      <c r="R75" s="15">
        <f t="shared" si="11"/>
        <v>0.39799200000000001</v>
      </c>
      <c r="AD75" s="8"/>
    </row>
    <row r="76" spans="1:35" s="7" customFormat="1" x14ac:dyDescent="0.25">
      <c r="A76" s="7" t="s">
        <v>163</v>
      </c>
      <c r="B76" s="7" t="s">
        <v>7</v>
      </c>
      <c r="C76" s="9"/>
      <c r="D76" s="9">
        <v>772.5</v>
      </c>
      <c r="E76" s="9">
        <v>772.5</v>
      </c>
      <c r="F76" s="9">
        <v>3454</v>
      </c>
      <c r="G76" s="7">
        <v>0.75</v>
      </c>
      <c r="H76" s="7">
        <v>0.63700000000000001</v>
      </c>
      <c r="I76" s="10">
        <f t="shared" si="7"/>
        <v>0.61799999999999999</v>
      </c>
      <c r="J76" s="7" t="s">
        <v>38</v>
      </c>
      <c r="K76" s="7" t="s">
        <v>11</v>
      </c>
      <c r="L76" s="7">
        <v>84096</v>
      </c>
      <c r="M76" s="8">
        <v>41662</v>
      </c>
      <c r="N76" s="15">
        <f t="shared" si="8"/>
        <v>1.4213999999999999E-2</v>
      </c>
      <c r="O76" s="14">
        <f t="shared" si="12"/>
        <v>0.15635399999999999</v>
      </c>
      <c r="P76" s="15">
        <f t="shared" si="9"/>
        <v>0.170568</v>
      </c>
      <c r="Q76" s="15">
        <f t="shared" si="10"/>
        <v>7.1069999999999994E-2</v>
      </c>
      <c r="R76" s="15">
        <f t="shared" si="11"/>
        <v>0.39799200000000001</v>
      </c>
      <c r="AD76" s="8"/>
    </row>
    <row r="77" spans="1:35" s="7" customFormat="1" x14ac:dyDescent="0.25">
      <c r="A77" s="7" t="s">
        <v>164</v>
      </c>
      <c r="B77" s="7" t="s">
        <v>7</v>
      </c>
      <c r="C77" s="9"/>
      <c r="D77" s="9">
        <v>745</v>
      </c>
      <c r="E77" s="9">
        <v>745</v>
      </c>
      <c r="F77" s="9">
        <v>3454</v>
      </c>
      <c r="G77" s="7">
        <v>0.75</v>
      </c>
      <c r="H77" s="7">
        <v>0.59599999999999997</v>
      </c>
      <c r="I77" s="10">
        <f t="shared" si="7"/>
        <v>0.59599999999999997</v>
      </c>
      <c r="J77" s="7" t="s">
        <v>38</v>
      </c>
      <c r="K77" s="7" t="s">
        <v>11</v>
      </c>
      <c r="L77" s="7">
        <v>84096</v>
      </c>
      <c r="M77" s="8">
        <v>41662</v>
      </c>
      <c r="N77" s="15">
        <f t="shared" si="8"/>
        <v>1.3708E-2</v>
      </c>
      <c r="O77" s="14">
        <f t="shared" si="12"/>
        <v>0.15078800000000001</v>
      </c>
      <c r="P77" s="15">
        <f t="shared" si="9"/>
        <v>0.164496</v>
      </c>
      <c r="Q77" s="15">
        <f t="shared" si="10"/>
        <v>6.8540000000000004E-2</v>
      </c>
      <c r="R77" s="15">
        <f t="shared" si="11"/>
        <v>0.383824</v>
      </c>
      <c r="AD77" s="8"/>
    </row>
    <row r="78" spans="1:35" s="7" customFormat="1" x14ac:dyDescent="0.25">
      <c r="A78" s="7" t="s">
        <v>165</v>
      </c>
      <c r="B78" s="7" t="s">
        <v>7</v>
      </c>
      <c r="C78" s="9"/>
      <c r="D78" s="9">
        <v>772.5</v>
      </c>
      <c r="E78" s="9">
        <v>772.5</v>
      </c>
      <c r="F78" s="9">
        <v>1727</v>
      </c>
      <c r="G78" s="7">
        <v>0.75</v>
      </c>
      <c r="H78" s="7">
        <v>0.65400000000000003</v>
      </c>
      <c r="I78" s="10">
        <f t="shared" si="7"/>
        <v>0.61799999999999999</v>
      </c>
      <c r="J78" s="7" t="s">
        <v>38</v>
      </c>
      <c r="K78" s="7" t="s">
        <v>11</v>
      </c>
      <c r="L78" s="7">
        <v>84096</v>
      </c>
      <c r="M78" s="8">
        <v>41670</v>
      </c>
      <c r="N78" s="15">
        <f t="shared" si="8"/>
        <v>1.4213999999999999E-2</v>
      </c>
      <c r="O78" s="14">
        <f t="shared" si="12"/>
        <v>0.15635399999999999</v>
      </c>
      <c r="P78" s="15">
        <f t="shared" si="9"/>
        <v>0.170568</v>
      </c>
      <c r="Q78" s="15">
        <f t="shared" si="10"/>
        <v>7.1069999999999994E-2</v>
      </c>
      <c r="R78" s="15">
        <f t="shared" si="11"/>
        <v>0.39799200000000001</v>
      </c>
      <c r="AD78" s="8"/>
    </row>
    <row r="79" spans="1:35" s="7" customFormat="1" x14ac:dyDescent="0.25">
      <c r="A79" s="7" t="s">
        <v>166</v>
      </c>
      <c r="B79" s="7" t="s">
        <v>7</v>
      </c>
      <c r="C79" s="9"/>
      <c r="D79" s="9">
        <v>772.5</v>
      </c>
      <c r="E79" s="9">
        <v>772.5</v>
      </c>
      <c r="F79" s="9">
        <v>3454</v>
      </c>
      <c r="G79" s="7">
        <v>0.75</v>
      </c>
      <c r="H79" s="7">
        <v>0.63700000000000001</v>
      </c>
      <c r="I79" s="10">
        <f t="shared" si="7"/>
        <v>0.61799999999999999</v>
      </c>
      <c r="J79" s="7" t="s">
        <v>38</v>
      </c>
      <c r="K79" s="7" t="s">
        <v>11</v>
      </c>
      <c r="L79" s="7">
        <v>84096</v>
      </c>
      <c r="M79" s="8">
        <v>41682</v>
      </c>
      <c r="N79" s="15">
        <f t="shared" si="8"/>
        <v>1.4213999999999999E-2</v>
      </c>
      <c r="O79" s="14">
        <f>N79*10</f>
        <v>0.14213999999999999</v>
      </c>
      <c r="P79" s="15">
        <f t="shared" si="9"/>
        <v>0.170568</v>
      </c>
      <c r="Q79" s="15">
        <f t="shared" si="10"/>
        <v>7.1069999999999994E-2</v>
      </c>
      <c r="R79" s="15">
        <f t="shared" si="11"/>
        <v>0.38377799999999995</v>
      </c>
      <c r="AD79" s="8"/>
    </row>
    <row r="80" spans="1:35" s="7" customFormat="1" x14ac:dyDescent="0.25">
      <c r="A80" s="7" t="s">
        <v>168</v>
      </c>
      <c r="B80" s="7" t="s">
        <v>7</v>
      </c>
      <c r="C80" s="9"/>
      <c r="D80" s="9">
        <v>772.5</v>
      </c>
      <c r="E80" s="9">
        <v>772.5</v>
      </c>
      <c r="F80" s="9">
        <v>3454</v>
      </c>
      <c r="G80" s="7">
        <v>0.75</v>
      </c>
      <c r="H80" s="7">
        <v>0.63900000000000001</v>
      </c>
      <c r="I80" s="10">
        <f t="shared" si="7"/>
        <v>0.61799999999999999</v>
      </c>
      <c r="J80" s="7" t="s">
        <v>38</v>
      </c>
      <c r="K80" s="7" t="s">
        <v>11</v>
      </c>
      <c r="L80" s="7">
        <v>84096</v>
      </c>
      <c r="M80" s="8">
        <v>41662</v>
      </c>
      <c r="N80" s="15">
        <f t="shared" si="8"/>
        <v>1.4213999999999999E-2</v>
      </c>
      <c r="O80" s="14">
        <f>N80*11</f>
        <v>0.15635399999999999</v>
      </c>
      <c r="P80" s="15">
        <f t="shared" si="9"/>
        <v>0.170568</v>
      </c>
      <c r="Q80" s="15">
        <f t="shared" si="10"/>
        <v>7.1069999999999994E-2</v>
      </c>
      <c r="R80" s="15">
        <f t="shared" si="11"/>
        <v>0.39799200000000001</v>
      </c>
      <c r="AD80" s="8"/>
    </row>
    <row r="81" spans="1:30" s="7" customFormat="1" x14ac:dyDescent="0.25">
      <c r="A81" s="7" t="s">
        <v>173</v>
      </c>
      <c r="B81" s="7" t="s">
        <v>7</v>
      </c>
      <c r="C81" s="9"/>
      <c r="D81" s="9">
        <v>771.25</v>
      </c>
      <c r="E81" s="9">
        <v>771.25</v>
      </c>
      <c r="F81" s="9">
        <v>3454</v>
      </c>
      <c r="G81" s="7">
        <v>0.73499999999999999</v>
      </c>
      <c r="H81" s="7">
        <v>0.61699999999999999</v>
      </c>
      <c r="I81" s="10">
        <f t="shared" si="7"/>
        <v>0.61699999999999999</v>
      </c>
      <c r="J81" s="7" t="s">
        <v>38</v>
      </c>
      <c r="K81" s="7" t="s">
        <v>11</v>
      </c>
      <c r="L81" s="7">
        <v>84096</v>
      </c>
      <c r="M81" s="8">
        <v>41662</v>
      </c>
      <c r="N81" s="15">
        <f t="shared" si="8"/>
        <v>1.4190999999999999E-2</v>
      </c>
      <c r="O81" s="14">
        <f>N81*11</f>
        <v>0.15610099999999999</v>
      </c>
      <c r="P81" s="15">
        <f t="shared" si="9"/>
        <v>0.170292</v>
      </c>
      <c r="Q81" s="15">
        <f t="shared" si="10"/>
        <v>7.095499999999999E-2</v>
      </c>
      <c r="R81" s="15">
        <f t="shared" si="11"/>
        <v>0.39734799999999998</v>
      </c>
      <c r="AD81" s="8"/>
    </row>
    <row r="82" spans="1:30" s="7" customFormat="1" x14ac:dyDescent="0.25">
      <c r="A82" s="7" t="s">
        <v>170</v>
      </c>
      <c r="B82" s="7" t="s">
        <v>7</v>
      </c>
      <c r="C82" s="9"/>
      <c r="D82" s="9">
        <v>5000</v>
      </c>
      <c r="E82" s="9">
        <v>5000</v>
      </c>
      <c r="F82" s="9">
        <v>13181</v>
      </c>
      <c r="G82" s="7">
        <v>4.9000000000000004</v>
      </c>
      <c r="H82" s="7">
        <v>4.2229999999999999</v>
      </c>
      <c r="I82" s="10">
        <f t="shared" si="7"/>
        <v>4</v>
      </c>
      <c r="J82" s="7" t="s">
        <v>171</v>
      </c>
      <c r="K82" s="7" t="s">
        <v>66</v>
      </c>
      <c r="L82" s="7">
        <v>84040</v>
      </c>
      <c r="M82" s="8">
        <v>41663</v>
      </c>
      <c r="N82" s="15">
        <f t="shared" si="8"/>
        <v>9.1999999999999998E-2</v>
      </c>
      <c r="O82" s="14">
        <f>N82*11</f>
        <v>1.012</v>
      </c>
      <c r="P82" s="15">
        <f t="shared" si="9"/>
        <v>1.1040000000000001</v>
      </c>
      <c r="Q82" s="15">
        <f t="shared" si="10"/>
        <v>0.45999999999999996</v>
      </c>
      <c r="R82" s="15">
        <f t="shared" si="11"/>
        <v>2.5760000000000001</v>
      </c>
      <c r="AD82" s="8"/>
    </row>
    <row r="83" spans="1:30" s="7" customFormat="1" x14ac:dyDescent="0.25">
      <c r="A83" s="7" t="s">
        <v>154</v>
      </c>
      <c r="B83" s="7" t="s">
        <v>7</v>
      </c>
      <c r="C83" s="9"/>
      <c r="D83" s="9">
        <v>4892.5</v>
      </c>
      <c r="E83" s="9">
        <v>4892.5</v>
      </c>
      <c r="F83" s="9">
        <v>18961.95</v>
      </c>
      <c r="G83" s="7">
        <v>5.0999999999999996</v>
      </c>
      <c r="H83" s="7">
        <v>3.9140000000000001</v>
      </c>
      <c r="I83" s="10">
        <f t="shared" si="7"/>
        <v>3.9140000000000001</v>
      </c>
      <c r="J83" s="7" t="s">
        <v>13</v>
      </c>
      <c r="K83" s="7" t="s">
        <v>11</v>
      </c>
      <c r="L83" s="7">
        <v>84108</v>
      </c>
      <c r="M83" s="8">
        <v>41422</v>
      </c>
      <c r="N83" s="15">
        <f t="shared" si="8"/>
        <v>9.0022000000000005E-2</v>
      </c>
      <c r="O83" s="14">
        <f>N83*19</f>
        <v>1.710418</v>
      </c>
      <c r="P83" s="15">
        <f t="shared" si="9"/>
        <v>1.0802640000000001</v>
      </c>
      <c r="Q83" s="15">
        <f t="shared" si="10"/>
        <v>0.45011000000000001</v>
      </c>
      <c r="R83" s="15">
        <f t="shared" si="11"/>
        <v>3.2407920000000003</v>
      </c>
      <c r="AD83" s="8"/>
    </row>
    <row r="84" spans="1:30" s="7" customFormat="1" x14ac:dyDescent="0.25">
      <c r="A84" s="7" t="s">
        <v>172</v>
      </c>
      <c r="B84" s="7" t="s">
        <v>7</v>
      </c>
      <c r="C84" s="9"/>
      <c r="D84" s="9">
        <v>5000</v>
      </c>
      <c r="E84" s="9">
        <v>5000</v>
      </c>
      <c r="F84" s="9">
        <v>43502.87</v>
      </c>
      <c r="G84" s="7">
        <v>12.24</v>
      </c>
      <c r="H84" s="7">
        <v>9.7550000000000008</v>
      </c>
      <c r="I84" s="10">
        <f t="shared" si="7"/>
        <v>4</v>
      </c>
      <c r="J84" s="7" t="s">
        <v>105</v>
      </c>
      <c r="K84" s="7" t="s">
        <v>51</v>
      </c>
      <c r="L84" s="7">
        <v>84317</v>
      </c>
      <c r="M84" s="8">
        <v>41703</v>
      </c>
      <c r="N84" s="15">
        <f t="shared" si="8"/>
        <v>9.1999999999999998E-2</v>
      </c>
      <c r="O84" s="14">
        <f>N84*9</f>
        <v>0.82799999999999996</v>
      </c>
      <c r="P84" s="15">
        <f t="shared" si="9"/>
        <v>1.1040000000000001</v>
      </c>
      <c r="Q84" s="15">
        <f t="shared" si="10"/>
        <v>0.45999999999999996</v>
      </c>
      <c r="R84" s="15">
        <f t="shared" si="11"/>
        <v>2.3919999999999999</v>
      </c>
      <c r="AD84" s="8"/>
    </row>
    <row r="85" spans="1:30" s="7" customFormat="1" x14ac:dyDescent="0.25">
      <c r="A85" s="7" t="s">
        <v>135</v>
      </c>
      <c r="B85" s="7" t="s">
        <v>7</v>
      </c>
      <c r="C85" s="9"/>
      <c r="D85" s="9">
        <v>5000</v>
      </c>
      <c r="E85" s="9">
        <v>5000</v>
      </c>
      <c r="F85" s="9">
        <v>25837.5</v>
      </c>
      <c r="G85" s="7">
        <v>7.95</v>
      </c>
      <c r="H85" s="7">
        <v>6.774</v>
      </c>
      <c r="I85" s="10">
        <f t="shared" si="7"/>
        <v>4</v>
      </c>
      <c r="J85" s="7" t="s">
        <v>35</v>
      </c>
      <c r="K85" s="7" t="s">
        <v>11</v>
      </c>
      <c r="L85" s="7">
        <v>84070</v>
      </c>
      <c r="M85" s="8">
        <v>41746</v>
      </c>
      <c r="N85" s="15">
        <f t="shared" si="8"/>
        <v>9.1999999999999998E-2</v>
      </c>
      <c r="O85" s="14">
        <f>N85*8</f>
        <v>0.73599999999999999</v>
      </c>
      <c r="P85" s="15">
        <f t="shared" si="9"/>
        <v>1.1040000000000001</v>
      </c>
      <c r="Q85" s="15">
        <f t="shared" si="10"/>
        <v>0.45999999999999996</v>
      </c>
      <c r="R85" s="15">
        <f t="shared" si="11"/>
        <v>2.2999999999999998</v>
      </c>
      <c r="AD85" s="8"/>
    </row>
    <row r="86" spans="1:30" s="7" customFormat="1" x14ac:dyDescent="0.25">
      <c r="A86" s="7" t="s">
        <v>127</v>
      </c>
      <c r="B86" s="7" t="s">
        <v>7</v>
      </c>
      <c r="C86" s="9"/>
      <c r="D86" s="9">
        <v>3177.5</v>
      </c>
      <c r="E86" s="9">
        <v>3177.5</v>
      </c>
      <c r="F86" s="9">
        <v>14384.1</v>
      </c>
      <c r="G86" s="7">
        <v>3.12</v>
      </c>
      <c r="H86" s="7">
        <v>2.5419999999999998</v>
      </c>
      <c r="I86" s="10">
        <f t="shared" si="7"/>
        <v>2.5419999999999998</v>
      </c>
      <c r="J86" s="7" t="s">
        <v>128</v>
      </c>
      <c r="K86" s="7" t="s">
        <v>85</v>
      </c>
      <c r="L86" s="7">
        <v>84003</v>
      </c>
      <c r="M86" s="8">
        <v>41548</v>
      </c>
      <c r="N86" s="15">
        <f t="shared" si="8"/>
        <v>5.8465999999999997E-2</v>
      </c>
      <c r="O86" s="14">
        <f>N86*14</f>
        <v>0.81852399999999992</v>
      </c>
      <c r="P86" s="15">
        <f t="shared" si="9"/>
        <v>0.70159199999999999</v>
      </c>
      <c r="Q86" s="15">
        <f t="shared" si="10"/>
        <v>0.29232999999999998</v>
      </c>
      <c r="R86" s="15">
        <f t="shared" si="11"/>
        <v>1.8124459999999998</v>
      </c>
      <c r="AD86" s="8"/>
    </row>
    <row r="87" spans="1:30" s="7" customFormat="1" x14ac:dyDescent="0.25">
      <c r="A87" s="7" t="s">
        <v>176</v>
      </c>
      <c r="B87" s="7" t="s">
        <v>7</v>
      </c>
      <c r="C87" s="9"/>
      <c r="D87" s="9">
        <v>1620</v>
      </c>
      <c r="E87" s="9">
        <v>1620</v>
      </c>
      <c r="F87" s="9">
        <v>10500</v>
      </c>
      <c r="G87" s="7">
        <v>2.04</v>
      </c>
      <c r="H87" s="7">
        <v>1.296</v>
      </c>
      <c r="I87" s="10">
        <f t="shared" si="7"/>
        <v>1.296</v>
      </c>
      <c r="J87" s="7" t="s">
        <v>13</v>
      </c>
      <c r="K87" s="7" t="s">
        <v>11</v>
      </c>
      <c r="L87" s="7">
        <v>84101</v>
      </c>
      <c r="M87" s="8">
        <v>41500</v>
      </c>
      <c r="N87" s="15">
        <f t="shared" si="8"/>
        <v>2.9808000000000001E-2</v>
      </c>
      <c r="O87" s="14">
        <f>N87*16</f>
        <v>0.47692800000000002</v>
      </c>
      <c r="P87" s="15">
        <f t="shared" si="9"/>
        <v>0.35769600000000001</v>
      </c>
      <c r="Q87" s="15">
        <f t="shared" si="10"/>
        <v>0.14904000000000001</v>
      </c>
      <c r="R87" s="15">
        <f t="shared" si="11"/>
        <v>0.98366400000000009</v>
      </c>
      <c r="AD87" s="8"/>
    </row>
    <row r="88" spans="1:30" s="7" customFormat="1" x14ac:dyDescent="0.25">
      <c r="A88" s="7" t="s">
        <v>174</v>
      </c>
      <c r="B88" s="7" t="s">
        <v>7</v>
      </c>
      <c r="C88" s="9"/>
      <c r="D88" s="9">
        <v>5000</v>
      </c>
      <c r="E88" s="9">
        <v>5000</v>
      </c>
      <c r="F88" s="9">
        <v>20000</v>
      </c>
      <c r="G88" s="7">
        <v>5.2</v>
      </c>
      <c r="H88" s="7">
        <v>4.3410000000000002</v>
      </c>
      <c r="I88" s="10">
        <f t="shared" si="7"/>
        <v>4</v>
      </c>
      <c r="J88" s="7" t="s">
        <v>175</v>
      </c>
      <c r="K88" s="7" t="s">
        <v>11</v>
      </c>
      <c r="L88" s="7">
        <v>84117</v>
      </c>
      <c r="M88" s="8">
        <v>41450</v>
      </c>
      <c r="N88" s="15">
        <f t="shared" si="8"/>
        <v>9.1999999999999998E-2</v>
      </c>
      <c r="O88" s="14">
        <f>N88*18</f>
        <v>1.6559999999999999</v>
      </c>
      <c r="P88" s="15">
        <f t="shared" si="9"/>
        <v>1.1040000000000001</v>
      </c>
      <c r="Q88" s="15">
        <f t="shared" si="10"/>
        <v>0.45999999999999996</v>
      </c>
      <c r="R88" s="15">
        <f t="shared" si="11"/>
        <v>3.2199999999999998</v>
      </c>
      <c r="AD88" s="8"/>
    </row>
    <row r="89" spans="1:30" s="7" customFormat="1" x14ac:dyDescent="0.25">
      <c r="A89" s="7" t="s">
        <v>178</v>
      </c>
      <c r="B89" s="7" t="s">
        <v>7</v>
      </c>
      <c r="C89" s="9"/>
      <c r="D89" s="9">
        <v>741.25</v>
      </c>
      <c r="E89" s="9">
        <v>741.25</v>
      </c>
      <c r="F89" s="9">
        <v>3454</v>
      </c>
      <c r="G89" s="7">
        <v>0.75</v>
      </c>
      <c r="H89" s="7">
        <v>0.59299999999999997</v>
      </c>
      <c r="I89" s="10">
        <f t="shared" si="7"/>
        <v>0.59299999999999997</v>
      </c>
      <c r="J89" s="7" t="s">
        <v>38</v>
      </c>
      <c r="K89" s="7" t="s">
        <v>11</v>
      </c>
      <c r="L89" s="7">
        <v>84096</v>
      </c>
      <c r="M89" s="8">
        <v>41662</v>
      </c>
      <c r="N89" s="15">
        <f t="shared" si="8"/>
        <v>1.3638999999999998E-2</v>
      </c>
      <c r="O89" s="14">
        <f>N89*11</f>
        <v>0.15002899999999997</v>
      </c>
      <c r="P89" s="15">
        <f t="shared" si="9"/>
        <v>0.16366799999999998</v>
      </c>
      <c r="Q89" s="15">
        <f t="shared" si="10"/>
        <v>6.8194999999999992E-2</v>
      </c>
      <c r="R89" s="15">
        <f t="shared" si="11"/>
        <v>0.38189199999999995</v>
      </c>
      <c r="AD89" s="8"/>
    </row>
    <row r="90" spans="1:30" s="7" customFormat="1" x14ac:dyDescent="0.25">
      <c r="A90" s="7" t="s">
        <v>179</v>
      </c>
      <c r="B90" s="7" t="s">
        <v>7</v>
      </c>
      <c r="C90" s="9"/>
      <c r="D90" s="9">
        <v>3261.25</v>
      </c>
      <c r="E90" s="9">
        <v>3261.25</v>
      </c>
      <c r="F90" s="9">
        <v>8850.15</v>
      </c>
      <c r="G90" s="7">
        <v>3</v>
      </c>
      <c r="H90" s="7">
        <v>2.609</v>
      </c>
      <c r="I90" s="10">
        <f t="shared" si="7"/>
        <v>2.609</v>
      </c>
      <c r="J90" s="7" t="s">
        <v>180</v>
      </c>
      <c r="K90" s="7" t="s">
        <v>72</v>
      </c>
      <c r="L90" s="7">
        <v>84779</v>
      </c>
      <c r="M90" s="8">
        <v>41682</v>
      </c>
      <c r="N90" s="15">
        <f t="shared" si="8"/>
        <v>6.0006999999999998E-2</v>
      </c>
      <c r="O90" s="14">
        <f>N90*10</f>
        <v>0.60006999999999999</v>
      </c>
      <c r="P90" s="15">
        <f t="shared" si="9"/>
        <v>0.72008399999999995</v>
      </c>
      <c r="Q90" s="15">
        <f t="shared" si="10"/>
        <v>0.300035</v>
      </c>
      <c r="R90" s="15">
        <f t="shared" si="11"/>
        <v>1.6201890000000001</v>
      </c>
      <c r="AD90" s="8"/>
    </row>
    <row r="91" spans="1:30" s="7" customFormat="1" x14ac:dyDescent="0.25">
      <c r="A91" s="7" t="s">
        <v>156</v>
      </c>
      <c r="B91" s="7" t="s">
        <v>7</v>
      </c>
      <c r="C91" s="9"/>
      <c r="D91" s="9">
        <v>2785</v>
      </c>
      <c r="E91" s="9">
        <v>2785</v>
      </c>
      <c r="F91" s="9">
        <v>11328.27</v>
      </c>
      <c r="G91" s="7">
        <v>2.8050000000000002</v>
      </c>
      <c r="H91" s="7">
        <v>2.2280000000000002</v>
      </c>
      <c r="I91" s="10">
        <f t="shared" si="7"/>
        <v>2.2280000000000002</v>
      </c>
      <c r="J91" s="7" t="s">
        <v>67</v>
      </c>
      <c r="K91" s="7" t="s">
        <v>11</v>
      </c>
      <c r="L91" s="7">
        <v>84095</v>
      </c>
      <c r="M91" s="8">
        <v>41450</v>
      </c>
      <c r="N91" s="15">
        <f t="shared" si="8"/>
        <v>5.1244000000000005E-2</v>
      </c>
      <c r="O91" s="14">
        <f>N91*18</f>
        <v>0.9223920000000001</v>
      </c>
      <c r="P91" s="15">
        <f t="shared" si="9"/>
        <v>0.61492800000000003</v>
      </c>
      <c r="Q91" s="15">
        <f t="shared" si="10"/>
        <v>0.25622</v>
      </c>
      <c r="R91" s="15">
        <f t="shared" si="11"/>
        <v>1.7935400000000001</v>
      </c>
      <c r="AD91" s="8"/>
    </row>
    <row r="92" spans="1:30" s="7" customFormat="1" x14ac:dyDescent="0.25">
      <c r="A92" s="7" t="s">
        <v>181</v>
      </c>
      <c r="B92" s="7" t="s">
        <v>7</v>
      </c>
      <c r="C92" s="9"/>
      <c r="D92" s="9">
        <v>726.25</v>
      </c>
      <c r="E92" s="9">
        <v>726.25</v>
      </c>
      <c r="F92" s="9">
        <v>3454</v>
      </c>
      <c r="G92" s="7">
        <v>0.75</v>
      </c>
      <c r="H92" s="7">
        <v>0.58099999999999996</v>
      </c>
      <c r="I92" s="10">
        <f t="shared" si="7"/>
        <v>0.58099999999999996</v>
      </c>
      <c r="J92" s="7" t="s">
        <v>38</v>
      </c>
      <c r="K92" s="7" t="s">
        <v>11</v>
      </c>
      <c r="L92" s="7">
        <v>84096</v>
      </c>
      <c r="M92" s="8">
        <v>41673</v>
      </c>
      <c r="N92" s="15">
        <f t="shared" si="8"/>
        <v>1.3362999999999998E-2</v>
      </c>
      <c r="O92" s="14">
        <f>N92*10</f>
        <v>0.13362999999999997</v>
      </c>
      <c r="P92" s="15">
        <f t="shared" si="9"/>
        <v>0.16035599999999997</v>
      </c>
      <c r="Q92" s="15">
        <f t="shared" si="10"/>
        <v>6.6814999999999986E-2</v>
      </c>
      <c r="R92" s="15">
        <f t="shared" si="11"/>
        <v>0.36080099999999993</v>
      </c>
      <c r="AD92" s="8"/>
    </row>
    <row r="93" spans="1:30" s="7" customFormat="1" x14ac:dyDescent="0.25">
      <c r="A93" s="7" t="s">
        <v>182</v>
      </c>
      <c r="B93" s="7" t="s">
        <v>7</v>
      </c>
      <c r="C93" s="9"/>
      <c r="D93" s="9">
        <v>772.5</v>
      </c>
      <c r="E93" s="9">
        <v>772.5</v>
      </c>
      <c r="F93" s="9">
        <v>3454</v>
      </c>
      <c r="G93" s="7">
        <v>0.75</v>
      </c>
      <c r="H93" s="7">
        <v>0.621</v>
      </c>
      <c r="I93" s="10">
        <f t="shared" si="7"/>
        <v>0.61799999999999999</v>
      </c>
      <c r="J93" s="7" t="s">
        <v>38</v>
      </c>
      <c r="K93" s="7" t="s">
        <v>11</v>
      </c>
      <c r="L93" s="7">
        <v>84096</v>
      </c>
      <c r="M93" s="8">
        <v>41787</v>
      </c>
      <c r="N93" s="15">
        <f t="shared" si="8"/>
        <v>1.4213999999999999E-2</v>
      </c>
      <c r="O93" s="14">
        <f>N93*7</f>
        <v>9.9497999999999989E-2</v>
      </c>
      <c r="P93" s="15">
        <f t="shared" si="9"/>
        <v>0.170568</v>
      </c>
      <c r="Q93" s="15">
        <f t="shared" si="10"/>
        <v>7.1069999999999994E-2</v>
      </c>
      <c r="R93" s="15">
        <f t="shared" si="11"/>
        <v>0.34113599999999999</v>
      </c>
      <c r="AD93" s="8"/>
    </row>
    <row r="94" spans="1:30" s="7" customFormat="1" x14ac:dyDescent="0.25">
      <c r="A94" s="7" t="s">
        <v>183</v>
      </c>
      <c r="B94" s="7" t="s">
        <v>7</v>
      </c>
      <c r="C94" s="9"/>
      <c r="D94" s="9">
        <v>772.5</v>
      </c>
      <c r="E94" s="9">
        <v>772.5</v>
      </c>
      <c r="F94" s="9">
        <v>3454</v>
      </c>
      <c r="G94" s="7">
        <v>0.75</v>
      </c>
      <c r="H94" s="7">
        <v>0.621</v>
      </c>
      <c r="I94" s="10">
        <f t="shared" si="7"/>
        <v>0.61799999999999999</v>
      </c>
      <c r="J94" s="7" t="s">
        <v>38</v>
      </c>
      <c r="K94" s="7" t="s">
        <v>11</v>
      </c>
      <c r="L94" s="7">
        <v>84096</v>
      </c>
      <c r="M94" s="8">
        <v>41670</v>
      </c>
      <c r="N94" s="15">
        <f t="shared" si="8"/>
        <v>1.4213999999999999E-2</v>
      </c>
      <c r="O94" s="14">
        <f>N94*11</f>
        <v>0.15635399999999999</v>
      </c>
      <c r="P94" s="15">
        <f t="shared" si="9"/>
        <v>0.170568</v>
      </c>
      <c r="Q94" s="15">
        <f t="shared" si="10"/>
        <v>7.1069999999999994E-2</v>
      </c>
      <c r="R94" s="15">
        <f t="shared" si="11"/>
        <v>0.39799200000000001</v>
      </c>
      <c r="AD94" s="8"/>
    </row>
    <row r="95" spans="1:30" s="7" customFormat="1" x14ac:dyDescent="0.25">
      <c r="A95" s="7" t="s">
        <v>184</v>
      </c>
      <c r="B95" s="7" t="s">
        <v>7</v>
      </c>
      <c r="C95" s="9"/>
      <c r="D95" s="9">
        <v>772.5</v>
      </c>
      <c r="E95" s="9">
        <v>772.5</v>
      </c>
      <c r="F95" s="9">
        <v>3454</v>
      </c>
      <c r="G95" s="7">
        <v>0.75</v>
      </c>
      <c r="H95" s="7">
        <v>0.621</v>
      </c>
      <c r="I95" s="10">
        <f t="shared" si="7"/>
        <v>0.61799999999999999</v>
      </c>
      <c r="J95" s="7" t="s">
        <v>38</v>
      </c>
      <c r="K95" s="7" t="s">
        <v>11</v>
      </c>
      <c r="L95" s="7">
        <v>84096</v>
      </c>
      <c r="M95" s="8">
        <v>41670</v>
      </c>
      <c r="N95" s="15">
        <f t="shared" si="8"/>
        <v>1.4213999999999999E-2</v>
      </c>
      <c r="O95" s="14">
        <f>N95*11</f>
        <v>0.15635399999999999</v>
      </c>
      <c r="P95" s="15">
        <f t="shared" si="9"/>
        <v>0.170568</v>
      </c>
      <c r="Q95" s="15">
        <f t="shared" si="10"/>
        <v>7.1069999999999994E-2</v>
      </c>
      <c r="R95" s="15">
        <f t="shared" si="11"/>
        <v>0.39799200000000001</v>
      </c>
      <c r="AD95" s="8"/>
    </row>
    <row r="96" spans="1:30" s="7" customFormat="1" x14ac:dyDescent="0.25">
      <c r="A96" s="7" t="s">
        <v>185</v>
      </c>
      <c r="B96" s="7" t="s">
        <v>7</v>
      </c>
      <c r="C96" s="9"/>
      <c r="D96" s="9">
        <v>3162.5</v>
      </c>
      <c r="E96" s="9">
        <v>3162.5</v>
      </c>
      <c r="F96" s="9">
        <v>10372.56</v>
      </c>
      <c r="G96" s="7">
        <v>2.94</v>
      </c>
      <c r="H96" s="7">
        <v>2.5299999999999998</v>
      </c>
      <c r="I96" s="10">
        <f t="shared" si="7"/>
        <v>2.5299999999999998</v>
      </c>
      <c r="J96" s="7" t="s">
        <v>186</v>
      </c>
      <c r="K96" s="7" t="s">
        <v>66</v>
      </c>
      <c r="L96" s="7">
        <v>84015</v>
      </c>
      <c r="M96" s="8">
        <v>41480</v>
      </c>
      <c r="N96" s="15">
        <f t="shared" si="8"/>
        <v>5.8189999999999992E-2</v>
      </c>
      <c r="O96" s="14">
        <f>N96*17</f>
        <v>0.98922999999999983</v>
      </c>
      <c r="P96" s="15">
        <f t="shared" si="9"/>
        <v>0.6982799999999999</v>
      </c>
      <c r="Q96" s="15">
        <f t="shared" si="10"/>
        <v>0.29094999999999993</v>
      </c>
      <c r="R96" s="15">
        <f t="shared" si="11"/>
        <v>1.9784599999999997</v>
      </c>
      <c r="AD96" s="8"/>
    </row>
    <row r="97" spans="1:30" s="7" customFormat="1" x14ac:dyDescent="0.25">
      <c r="A97" s="7" t="s">
        <v>187</v>
      </c>
      <c r="B97" s="7" t="s">
        <v>7</v>
      </c>
      <c r="C97" s="9"/>
      <c r="D97" s="9">
        <v>4208.75</v>
      </c>
      <c r="E97" s="9">
        <v>4208.75</v>
      </c>
      <c r="F97" s="9">
        <v>16000</v>
      </c>
      <c r="G97" s="7">
        <v>4.24</v>
      </c>
      <c r="H97" s="7">
        <v>3.5659999999999998</v>
      </c>
      <c r="I97" s="10">
        <f t="shared" si="7"/>
        <v>3.367</v>
      </c>
      <c r="J97" s="7" t="s">
        <v>13</v>
      </c>
      <c r="K97" s="7" t="s">
        <v>11</v>
      </c>
      <c r="L97" s="7">
        <v>84124</v>
      </c>
      <c r="M97" s="8">
        <v>41621</v>
      </c>
      <c r="N97" s="15">
        <f t="shared" si="8"/>
        <v>7.7440999999999996E-2</v>
      </c>
      <c r="O97" s="14">
        <f>N97*12</f>
        <v>0.92929200000000001</v>
      </c>
      <c r="P97" s="15">
        <f t="shared" si="9"/>
        <v>0.92929200000000001</v>
      </c>
      <c r="Q97" s="15">
        <f t="shared" si="10"/>
        <v>0.38720499999999997</v>
      </c>
      <c r="R97" s="15">
        <f t="shared" si="11"/>
        <v>2.2457889999999998</v>
      </c>
      <c r="AD97" s="8"/>
    </row>
    <row r="98" spans="1:30" s="7" customFormat="1" x14ac:dyDescent="0.25">
      <c r="A98" s="7" t="s">
        <v>194</v>
      </c>
      <c r="B98" s="7" t="s">
        <v>7</v>
      </c>
      <c r="C98" s="9"/>
      <c r="D98" s="9">
        <v>5000</v>
      </c>
      <c r="E98" s="9">
        <v>5000</v>
      </c>
      <c r="F98" s="9">
        <v>17022</v>
      </c>
      <c r="G98" s="7">
        <v>6</v>
      </c>
      <c r="H98" s="7">
        <v>5.28</v>
      </c>
      <c r="I98" s="10">
        <f t="shared" ref="I98:I131" si="13">(E98/1.25)/1000</f>
        <v>4</v>
      </c>
      <c r="J98" s="7" t="s">
        <v>107</v>
      </c>
      <c r="K98" s="7" t="s">
        <v>108</v>
      </c>
      <c r="L98" s="7">
        <v>84532</v>
      </c>
      <c r="M98" s="8">
        <v>41480</v>
      </c>
      <c r="N98" s="15">
        <f t="shared" si="8"/>
        <v>9.1999999999999998E-2</v>
      </c>
      <c r="O98" s="14">
        <f>N98*17</f>
        <v>1.5640000000000001</v>
      </c>
      <c r="P98" s="15">
        <f t="shared" ref="P98:P129" si="14">N98*12</f>
        <v>1.1040000000000001</v>
      </c>
      <c r="Q98" s="15">
        <f t="shared" si="10"/>
        <v>0.45999999999999996</v>
      </c>
      <c r="R98" s="15">
        <f t="shared" si="11"/>
        <v>3.1280000000000001</v>
      </c>
      <c r="AD98" s="8"/>
    </row>
    <row r="99" spans="1:30" s="7" customFormat="1" x14ac:dyDescent="0.25">
      <c r="A99" s="7" t="s">
        <v>195</v>
      </c>
      <c r="B99" s="7" t="s">
        <v>7</v>
      </c>
      <c r="C99" s="9"/>
      <c r="D99" s="9">
        <v>5000</v>
      </c>
      <c r="E99" s="9">
        <v>5000</v>
      </c>
      <c r="F99" s="9">
        <v>24000</v>
      </c>
      <c r="G99" s="7">
        <v>6</v>
      </c>
      <c r="H99" s="7">
        <v>4.8819999999999997</v>
      </c>
      <c r="I99" s="10">
        <f t="shared" si="13"/>
        <v>4</v>
      </c>
      <c r="J99" s="7" t="s">
        <v>128</v>
      </c>
      <c r="K99" s="7" t="s">
        <v>85</v>
      </c>
      <c r="L99" s="7">
        <v>84003</v>
      </c>
      <c r="M99" s="8">
        <v>41480</v>
      </c>
      <c r="N99" s="15">
        <f t="shared" si="8"/>
        <v>9.1999999999999998E-2</v>
      </c>
      <c r="O99" s="14">
        <f>N99*17</f>
        <v>1.5640000000000001</v>
      </c>
      <c r="P99" s="15">
        <f t="shared" si="14"/>
        <v>1.1040000000000001</v>
      </c>
      <c r="Q99" s="15">
        <f t="shared" si="10"/>
        <v>0.45999999999999996</v>
      </c>
      <c r="R99" s="15">
        <f t="shared" si="11"/>
        <v>3.1280000000000001</v>
      </c>
      <c r="AD99" s="8"/>
    </row>
    <row r="100" spans="1:30" s="7" customFormat="1" x14ac:dyDescent="0.25">
      <c r="A100" s="7" t="s">
        <v>196</v>
      </c>
      <c r="B100" s="7" t="s">
        <v>7</v>
      </c>
      <c r="C100" s="9"/>
      <c r="D100" s="9">
        <v>5000</v>
      </c>
      <c r="E100" s="9">
        <v>5000</v>
      </c>
      <c r="F100" s="9">
        <v>16664</v>
      </c>
      <c r="G100" s="7">
        <v>5</v>
      </c>
      <c r="H100" s="7">
        <v>4.3710000000000004</v>
      </c>
      <c r="I100" s="10">
        <f t="shared" si="13"/>
        <v>4</v>
      </c>
      <c r="J100" s="7" t="s">
        <v>17</v>
      </c>
      <c r="K100" s="7" t="s">
        <v>11</v>
      </c>
      <c r="L100" s="7">
        <v>84065</v>
      </c>
      <c r="M100" s="8">
        <v>41751</v>
      </c>
      <c r="N100" s="15">
        <f t="shared" si="8"/>
        <v>9.1999999999999998E-2</v>
      </c>
      <c r="O100" s="14">
        <f>N100*8</f>
        <v>0.73599999999999999</v>
      </c>
      <c r="P100" s="15">
        <f t="shared" si="14"/>
        <v>1.1040000000000001</v>
      </c>
      <c r="Q100" s="15">
        <f t="shared" si="10"/>
        <v>0.45999999999999996</v>
      </c>
      <c r="R100" s="15">
        <f t="shared" si="11"/>
        <v>2.2999999999999998</v>
      </c>
      <c r="AD100" s="8"/>
    </row>
    <row r="101" spans="1:30" s="7" customFormat="1" x14ac:dyDescent="0.25">
      <c r="A101" s="7" t="s">
        <v>197</v>
      </c>
      <c r="B101" s="7" t="s">
        <v>7</v>
      </c>
      <c r="C101" s="9"/>
      <c r="D101" s="9">
        <v>5000</v>
      </c>
      <c r="E101" s="9">
        <v>5000</v>
      </c>
      <c r="F101" s="9">
        <v>17548</v>
      </c>
      <c r="G101" s="7">
        <v>4.8</v>
      </c>
      <c r="H101" s="7">
        <v>4.2240000000000002</v>
      </c>
      <c r="I101" s="10">
        <f t="shared" si="13"/>
        <v>4</v>
      </c>
      <c r="J101" s="7" t="s">
        <v>198</v>
      </c>
      <c r="K101" s="7" t="s">
        <v>108</v>
      </c>
      <c r="L101" s="7">
        <v>84532</v>
      </c>
      <c r="M101" s="8">
        <v>41578</v>
      </c>
      <c r="N101" s="15">
        <f t="shared" si="8"/>
        <v>9.1999999999999998E-2</v>
      </c>
      <c r="O101" s="14">
        <f>N101*14</f>
        <v>1.288</v>
      </c>
      <c r="P101" s="15">
        <f t="shared" si="14"/>
        <v>1.1040000000000001</v>
      </c>
      <c r="Q101" s="15">
        <f t="shared" si="10"/>
        <v>0.45999999999999996</v>
      </c>
      <c r="R101" s="15">
        <f t="shared" si="11"/>
        <v>2.8520000000000003</v>
      </c>
      <c r="AD101" s="8"/>
    </row>
    <row r="102" spans="1:30" s="7" customFormat="1" x14ac:dyDescent="0.25">
      <c r="A102" s="7" t="s">
        <v>200</v>
      </c>
      <c r="B102" s="7" t="s">
        <v>7</v>
      </c>
      <c r="C102" s="9"/>
      <c r="D102" s="9">
        <v>5000</v>
      </c>
      <c r="E102" s="9">
        <v>5000</v>
      </c>
      <c r="F102" s="9">
        <v>16513</v>
      </c>
      <c r="G102" s="7">
        <v>4.9550000000000001</v>
      </c>
      <c r="H102" s="7">
        <v>4.258</v>
      </c>
      <c r="I102" s="10">
        <f t="shared" si="13"/>
        <v>4</v>
      </c>
      <c r="J102" s="7" t="s">
        <v>201</v>
      </c>
      <c r="K102" s="7" t="s">
        <v>202</v>
      </c>
      <c r="L102" s="7">
        <v>84645</v>
      </c>
      <c r="M102" s="8">
        <v>41467</v>
      </c>
      <c r="N102" s="15">
        <f t="shared" si="8"/>
        <v>9.1999999999999998E-2</v>
      </c>
      <c r="O102" s="14">
        <f>N102*17</f>
        <v>1.5640000000000001</v>
      </c>
      <c r="P102" s="15">
        <f t="shared" si="14"/>
        <v>1.1040000000000001</v>
      </c>
      <c r="Q102" s="15">
        <f t="shared" si="10"/>
        <v>0.45999999999999996</v>
      </c>
      <c r="R102" s="15">
        <f t="shared" si="11"/>
        <v>3.1280000000000001</v>
      </c>
      <c r="AD102" s="8"/>
    </row>
    <row r="103" spans="1:30" s="7" customFormat="1" x14ac:dyDescent="0.25">
      <c r="A103" s="7" t="s">
        <v>205</v>
      </c>
      <c r="B103" s="7" t="s">
        <v>7</v>
      </c>
      <c r="C103" s="9"/>
      <c r="D103" s="9">
        <v>5000</v>
      </c>
      <c r="E103" s="9">
        <v>5000</v>
      </c>
      <c r="F103" s="9">
        <v>23100</v>
      </c>
      <c r="G103" s="7">
        <v>6</v>
      </c>
      <c r="H103" s="7">
        <v>4.8680000000000003</v>
      </c>
      <c r="I103" s="10">
        <f t="shared" si="13"/>
        <v>4</v>
      </c>
      <c r="J103" s="7" t="s">
        <v>206</v>
      </c>
      <c r="K103" s="7" t="s">
        <v>66</v>
      </c>
      <c r="L103" s="7">
        <v>84405</v>
      </c>
      <c r="M103" s="8">
        <v>41670</v>
      </c>
      <c r="N103" s="15">
        <f t="shared" si="8"/>
        <v>9.1999999999999998E-2</v>
      </c>
      <c r="O103" s="14">
        <f>N103*11</f>
        <v>1.012</v>
      </c>
      <c r="P103" s="15">
        <f t="shared" si="14"/>
        <v>1.1040000000000001</v>
      </c>
      <c r="Q103" s="15">
        <f t="shared" si="10"/>
        <v>0.45999999999999996</v>
      </c>
      <c r="R103" s="15">
        <f t="shared" si="11"/>
        <v>2.5760000000000001</v>
      </c>
      <c r="AD103" s="8"/>
    </row>
    <row r="104" spans="1:30" s="7" customFormat="1" x14ac:dyDescent="0.25">
      <c r="A104" s="7" t="s">
        <v>207</v>
      </c>
      <c r="B104" s="7" t="s">
        <v>7</v>
      </c>
      <c r="C104" s="9"/>
      <c r="D104" s="9">
        <v>5000</v>
      </c>
      <c r="E104" s="9">
        <v>5000</v>
      </c>
      <c r="F104" s="9">
        <v>15717</v>
      </c>
      <c r="G104" s="7">
        <v>4.88</v>
      </c>
      <c r="H104" s="7">
        <v>4.234</v>
      </c>
      <c r="I104" s="10">
        <f t="shared" si="13"/>
        <v>4</v>
      </c>
      <c r="J104" s="7" t="s">
        <v>107</v>
      </c>
      <c r="K104" s="7" t="s">
        <v>108</v>
      </c>
      <c r="L104" s="7">
        <v>84532</v>
      </c>
      <c r="M104" s="8">
        <v>41620</v>
      </c>
      <c r="N104" s="15">
        <f t="shared" si="8"/>
        <v>9.1999999999999998E-2</v>
      </c>
      <c r="O104" s="14">
        <f>N104*12</f>
        <v>1.1040000000000001</v>
      </c>
      <c r="P104" s="15">
        <f t="shared" si="14"/>
        <v>1.1040000000000001</v>
      </c>
      <c r="Q104" s="15">
        <f t="shared" si="10"/>
        <v>0.45999999999999996</v>
      </c>
      <c r="R104" s="15">
        <f t="shared" si="11"/>
        <v>2.6680000000000001</v>
      </c>
      <c r="AD104" s="8"/>
    </row>
    <row r="105" spans="1:30" s="7" customFormat="1" x14ac:dyDescent="0.25">
      <c r="A105" s="7" t="s">
        <v>208</v>
      </c>
      <c r="B105" s="7" t="s">
        <v>7</v>
      </c>
      <c r="C105" s="9"/>
      <c r="D105" s="9">
        <v>4356.25</v>
      </c>
      <c r="E105" s="9">
        <v>4356.25</v>
      </c>
      <c r="F105" s="9">
        <v>15315</v>
      </c>
      <c r="G105" s="7">
        <v>4.5</v>
      </c>
      <c r="H105" s="7">
        <v>3.4849999999999999</v>
      </c>
      <c r="I105" s="10">
        <f t="shared" si="13"/>
        <v>3.4849999999999999</v>
      </c>
      <c r="J105" s="7" t="s">
        <v>107</v>
      </c>
      <c r="K105" s="7" t="s">
        <v>108</v>
      </c>
      <c r="L105" s="7">
        <v>84532</v>
      </c>
      <c r="M105" s="8">
        <v>41621</v>
      </c>
      <c r="N105" s="15">
        <f t="shared" si="8"/>
        <v>8.015499999999999E-2</v>
      </c>
      <c r="O105" s="14">
        <f>N105*12</f>
        <v>0.96185999999999994</v>
      </c>
      <c r="P105" s="15">
        <f t="shared" si="14"/>
        <v>0.96185999999999994</v>
      </c>
      <c r="Q105" s="15">
        <f t="shared" si="10"/>
        <v>0.40077499999999994</v>
      </c>
      <c r="R105" s="15">
        <f t="shared" si="11"/>
        <v>2.3244949999999998</v>
      </c>
      <c r="AD105" s="8"/>
    </row>
    <row r="106" spans="1:30" s="7" customFormat="1" x14ac:dyDescent="0.25">
      <c r="A106" s="7" t="s">
        <v>209</v>
      </c>
      <c r="B106" s="7" t="s">
        <v>7</v>
      </c>
      <c r="C106" s="9"/>
      <c r="D106" s="9">
        <v>697.5</v>
      </c>
      <c r="E106" s="9">
        <v>697.5</v>
      </c>
      <c r="F106" s="9">
        <v>3454</v>
      </c>
      <c r="G106" s="7">
        <v>0.76500000000000001</v>
      </c>
      <c r="H106" s="7">
        <v>0.55800000000000005</v>
      </c>
      <c r="I106" s="10">
        <f t="shared" si="13"/>
        <v>0.55800000000000005</v>
      </c>
      <c r="J106" s="7" t="s">
        <v>38</v>
      </c>
      <c r="K106" s="7" t="s">
        <v>11</v>
      </c>
      <c r="L106" s="7">
        <v>84096</v>
      </c>
      <c r="M106" s="8">
        <v>41682</v>
      </c>
      <c r="N106" s="15">
        <f t="shared" si="8"/>
        <v>1.2834000000000002E-2</v>
      </c>
      <c r="O106" s="14">
        <f>N106*10</f>
        <v>0.12834000000000001</v>
      </c>
      <c r="P106" s="15">
        <f t="shared" si="14"/>
        <v>0.15400800000000003</v>
      </c>
      <c r="Q106" s="15">
        <f t="shared" si="10"/>
        <v>6.4170000000000005E-2</v>
      </c>
      <c r="R106" s="15">
        <f t="shared" si="11"/>
        <v>0.34651800000000005</v>
      </c>
      <c r="AD106" s="8"/>
    </row>
    <row r="107" spans="1:30" s="7" customFormat="1" x14ac:dyDescent="0.25">
      <c r="A107" s="7" t="s">
        <v>210</v>
      </c>
      <c r="B107" s="7" t="s">
        <v>7</v>
      </c>
      <c r="C107" s="9"/>
      <c r="D107" s="9">
        <v>5000</v>
      </c>
      <c r="E107" s="9">
        <v>5000</v>
      </c>
      <c r="F107" s="9">
        <v>36786.68</v>
      </c>
      <c r="G107" s="7">
        <v>10.06</v>
      </c>
      <c r="H107" s="7">
        <v>7.8330000000000002</v>
      </c>
      <c r="I107" s="10">
        <f t="shared" si="13"/>
        <v>4</v>
      </c>
      <c r="J107" s="7" t="s">
        <v>211</v>
      </c>
      <c r="K107" s="7" t="s">
        <v>31</v>
      </c>
      <c r="L107" s="7">
        <v>84098</v>
      </c>
      <c r="M107" s="8">
        <v>41621</v>
      </c>
      <c r="N107" s="15">
        <f t="shared" si="8"/>
        <v>9.1999999999999998E-2</v>
      </c>
      <c r="O107" s="14">
        <f>N107*12</f>
        <v>1.1040000000000001</v>
      </c>
      <c r="P107" s="15">
        <f t="shared" si="14"/>
        <v>1.1040000000000001</v>
      </c>
      <c r="Q107" s="15">
        <f t="shared" si="10"/>
        <v>0.45999999999999996</v>
      </c>
      <c r="R107" s="15">
        <f t="shared" si="11"/>
        <v>2.6680000000000001</v>
      </c>
      <c r="AD107" s="8"/>
    </row>
    <row r="108" spans="1:30" s="7" customFormat="1" x14ac:dyDescent="0.25">
      <c r="A108" s="7" t="s">
        <v>212</v>
      </c>
      <c r="B108" s="7" t="s">
        <v>7</v>
      </c>
      <c r="C108" s="9"/>
      <c r="D108" s="9">
        <v>2463.75</v>
      </c>
      <c r="E108" s="9">
        <v>2463.75</v>
      </c>
      <c r="F108" s="9">
        <v>11983.17</v>
      </c>
      <c r="G108" s="7">
        <v>2.2949999999999999</v>
      </c>
      <c r="H108" s="7">
        <v>1.9710000000000001</v>
      </c>
      <c r="I108" s="10">
        <f t="shared" si="13"/>
        <v>1.9710000000000001</v>
      </c>
      <c r="J108" s="7" t="s">
        <v>13</v>
      </c>
      <c r="K108" s="7" t="s">
        <v>11</v>
      </c>
      <c r="L108" s="7">
        <v>84105</v>
      </c>
      <c r="M108" s="8">
        <v>41689</v>
      </c>
      <c r="N108" s="15">
        <f t="shared" si="8"/>
        <v>4.5332999999999998E-2</v>
      </c>
      <c r="O108" s="14">
        <f>N108*10</f>
        <v>0.45333000000000001</v>
      </c>
      <c r="P108" s="15">
        <f t="shared" si="14"/>
        <v>0.54399599999999992</v>
      </c>
      <c r="Q108" s="15">
        <f t="shared" si="10"/>
        <v>0.22666500000000001</v>
      </c>
      <c r="R108" s="15">
        <f t="shared" si="11"/>
        <v>1.2239909999999998</v>
      </c>
      <c r="AD108" s="8"/>
    </row>
    <row r="109" spans="1:30" s="7" customFormat="1" x14ac:dyDescent="0.25">
      <c r="A109" s="7" t="s">
        <v>213</v>
      </c>
      <c r="B109" s="7" t="s">
        <v>7</v>
      </c>
      <c r="C109" s="9"/>
      <c r="D109" s="9">
        <v>5000</v>
      </c>
      <c r="E109" s="9">
        <v>5000</v>
      </c>
      <c r="F109" s="9">
        <v>21932.75</v>
      </c>
      <c r="G109" s="7">
        <v>5</v>
      </c>
      <c r="H109" s="7">
        <v>4.3220000000000001</v>
      </c>
      <c r="I109" s="10">
        <f t="shared" si="13"/>
        <v>4</v>
      </c>
      <c r="J109" s="7" t="s">
        <v>13</v>
      </c>
      <c r="K109" s="7" t="s">
        <v>11</v>
      </c>
      <c r="L109" s="7">
        <v>84108</v>
      </c>
      <c r="M109" s="8">
        <v>41663</v>
      </c>
      <c r="N109" s="15">
        <f t="shared" si="8"/>
        <v>9.1999999999999998E-2</v>
      </c>
      <c r="O109" s="14">
        <f>N109*11</f>
        <v>1.012</v>
      </c>
      <c r="P109" s="15">
        <f t="shared" si="14"/>
        <v>1.1040000000000001</v>
      </c>
      <c r="Q109" s="15">
        <f t="shared" si="10"/>
        <v>0.45999999999999996</v>
      </c>
      <c r="R109" s="15">
        <f t="shared" si="11"/>
        <v>2.5760000000000001</v>
      </c>
      <c r="AD109" s="8"/>
    </row>
    <row r="110" spans="1:30" s="7" customFormat="1" x14ac:dyDescent="0.25">
      <c r="A110" s="7" t="s">
        <v>215</v>
      </c>
      <c r="B110" s="7" t="s">
        <v>7</v>
      </c>
      <c r="C110" s="9"/>
      <c r="D110" s="9">
        <v>772.5</v>
      </c>
      <c r="E110" s="9">
        <v>772.5</v>
      </c>
      <c r="F110" s="9">
        <v>3454</v>
      </c>
      <c r="G110" s="7">
        <v>1.47</v>
      </c>
      <c r="H110" s="7">
        <v>1.2050000000000001</v>
      </c>
      <c r="I110" s="10">
        <f t="shared" si="13"/>
        <v>0.61799999999999999</v>
      </c>
      <c r="J110" s="7" t="s">
        <v>38</v>
      </c>
      <c r="K110" s="7" t="s">
        <v>11</v>
      </c>
      <c r="L110" s="7">
        <v>84096</v>
      </c>
      <c r="M110" s="8">
        <v>41662</v>
      </c>
      <c r="N110" s="15">
        <f t="shared" si="8"/>
        <v>1.4213999999999999E-2</v>
      </c>
      <c r="O110" s="14">
        <f>N110*11</f>
        <v>0.15635399999999999</v>
      </c>
      <c r="P110" s="15">
        <f t="shared" si="14"/>
        <v>0.170568</v>
      </c>
      <c r="Q110" s="15">
        <f t="shared" si="10"/>
        <v>7.1069999999999994E-2</v>
      </c>
      <c r="R110" s="15">
        <f t="shared" si="11"/>
        <v>0.39799200000000001</v>
      </c>
      <c r="AD110" s="8"/>
    </row>
    <row r="111" spans="1:30" s="7" customFormat="1" x14ac:dyDescent="0.25">
      <c r="A111" s="7" t="s">
        <v>216</v>
      </c>
      <c r="B111" s="7" t="s">
        <v>7</v>
      </c>
      <c r="C111" s="9"/>
      <c r="D111" s="9">
        <v>756.25</v>
      </c>
      <c r="E111" s="9">
        <v>756.25</v>
      </c>
      <c r="F111" s="9">
        <v>3454</v>
      </c>
      <c r="G111" s="7">
        <v>0.73499999999999999</v>
      </c>
      <c r="H111" s="7">
        <v>0.60499999999999998</v>
      </c>
      <c r="I111" s="10">
        <f t="shared" si="13"/>
        <v>0.60499999999999998</v>
      </c>
      <c r="J111" s="7" t="s">
        <v>38</v>
      </c>
      <c r="K111" s="7" t="s">
        <v>11</v>
      </c>
      <c r="L111" s="7">
        <v>84096</v>
      </c>
      <c r="M111" s="8">
        <v>41662</v>
      </c>
      <c r="N111" s="15">
        <f t="shared" si="8"/>
        <v>1.3914999999999999E-2</v>
      </c>
      <c r="O111" s="14">
        <f>N111*11</f>
        <v>0.15306499999999998</v>
      </c>
      <c r="P111" s="15">
        <f t="shared" si="14"/>
        <v>0.16697999999999999</v>
      </c>
      <c r="Q111" s="15">
        <f t="shared" si="10"/>
        <v>6.9574999999999998E-2</v>
      </c>
      <c r="R111" s="15">
        <f t="shared" si="11"/>
        <v>0.38961999999999997</v>
      </c>
      <c r="AD111" s="8"/>
    </row>
    <row r="112" spans="1:30" s="7" customFormat="1" x14ac:dyDescent="0.25">
      <c r="A112" s="7" t="s">
        <v>217</v>
      </c>
      <c r="B112" s="7" t="s">
        <v>7</v>
      </c>
      <c r="C112" s="9"/>
      <c r="D112" s="9">
        <v>745</v>
      </c>
      <c r="E112" s="9">
        <v>745</v>
      </c>
      <c r="F112" s="9">
        <v>3454</v>
      </c>
      <c r="G112" s="7">
        <v>0.75</v>
      </c>
      <c r="H112" s="7">
        <v>0.59599999999999997</v>
      </c>
      <c r="I112" s="10">
        <f t="shared" si="13"/>
        <v>0.59599999999999997</v>
      </c>
      <c r="J112" s="7" t="s">
        <v>38</v>
      </c>
      <c r="K112" s="7" t="s">
        <v>11</v>
      </c>
      <c r="L112" s="7">
        <v>84096</v>
      </c>
      <c r="M112" s="8">
        <v>41662</v>
      </c>
      <c r="N112" s="15">
        <f t="shared" si="8"/>
        <v>1.3708E-2</v>
      </c>
      <c r="O112" s="14">
        <f>N112*11</f>
        <v>0.15078800000000001</v>
      </c>
      <c r="P112" s="15">
        <f t="shared" si="14"/>
        <v>0.164496</v>
      </c>
      <c r="Q112" s="15">
        <f t="shared" si="10"/>
        <v>6.8540000000000004E-2</v>
      </c>
      <c r="R112" s="15">
        <f t="shared" si="11"/>
        <v>0.383824</v>
      </c>
      <c r="AD112" s="8"/>
    </row>
    <row r="113" spans="1:34" s="7" customFormat="1" x14ac:dyDescent="0.25">
      <c r="A113" s="7" t="s">
        <v>222</v>
      </c>
      <c r="B113" s="7" t="s">
        <v>7</v>
      </c>
      <c r="C113" s="9"/>
      <c r="D113" s="9">
        <v>3031.25</v>
      </c>
      <c r="E113" s="9">
        <v>3031.25</v>
      </c>
      <c r="F113" s="9">
        <v>14850</v>
      </c>
      <c r="G113" s="7">
        <v>3</v>
      </c>
      <c r="H113" s="7">
        <v>2.4249999999999998</v>
      </c>
      <c r="I113" s="10">
        <f t="shared" si="13"/>
        <v>2.4249999999999998</v>
      </c>
      <c r="J113" s="7" t="s">
        <v>35</v>
      </c>
      <c r="K113" s="7" t="s">
        <v>11</v>
      </c>
      <c r="L113" s="7">
        <v>84093</v>
      </c>
      <c r="M113" s="8">
        <v>41450</v>
      </c>
      <c r="N113" s="15">
        <f t="shared" si="8"/>
        <v>5.5774999999999998E-2</v>
      </c>
      <c r="O113" s="14">
        <f>N113*18</f>
        <v>1.0039499999999999</v>
      </c>
      <c r="P113" s="15">
        <f t="shared" si="14"/>
        <v>0.66930000000000001</v>
      </c>
      <c r="Q113" s="15">
        <f t="shared" si="10"/>
        <v>0.27887499999999998</v>
      </c>
      <c r="R113" s="15">
        <f t="shared" si="11"/>
        <v>1.9521249999999999</v>
      </c>
      <c r="AD113" s="8"/>
      <c r="AH113" s="8"/>
    </row>
    <row r="114" spans="1:34" s="7" customFormat="1" x14ac:dyDescent="0.25">
      <c r="A114" s="7" t="s">
        <v>223</v>
      </c>
      <c r="B114" s="7" t="s">
        <v>7</v>
      </c>
      <c r="C114" s="9"/>
      <c r="D114" s="9">
        <v>1542.5</v>
      </c>
      <c r="E114" s="9">
        <v>1542.5</v>
      </c>
      <c r="F114" s="9">
        <v>4095</v>
      </c>
      <c r="G114" s="7">
        <v>1.53</v>
      </c>
      <c r="H114" s="7">
        <v>1.234</v>
      </c>
      <c r="I114" s="10">
        <f t="shared" si="13"/>
        <v>1.234</v>
      </c>
      <c r="J114" s="7" t="s">
        <v>38</v>
      </c>
      <c r="K114" s="7" t="s">
        <v>11</v>
      </c>
      <c r="L114" s="7">
        <v>84096</v>
      </c>
      <c r="M114" s="8">
        <v>41703</v>
      </c>
      <c r="N114" s="15">
        <f t="shared" si="8"/>
        <v>2.8381999999999998E-2</v>
      </c>
      <c r="O114" s="14">
        <f>N114*9</f>
        <v>0.255438</v>
      </c>
      <c r="P114" s="15">
        <f t="shared" si="14"/>
        <v>0.340584</v>
      </c>
      <c r="Q114" s="15">
        <f t="shared" si="10"/>
        <v>0.14190999999999998</v>
      </c>
      <c r="R114" s="15">
        <f t="shared" si="11"/>
        <v>0.73793200000000003</v>
      </c>
      <c r="AD114" s="8"/>
    </row>
    <row r="115" spans="1:34" s="7" customFormat="1" x14ac:dyDescent="0.25">
      <c r="A115" s="7" t="s">
        <v>227</v>
      </c>
      <c r="B115" s="7" t="s">
        <v>7</v>
      </c>
      <c r="C115" s="9"/>
      <c r="D115" s="9">
        <v>1456.25</v>
      </c>
      <c r="E115" s="9">
        <v>1456.25</v>
      </c>
      <c r="F115" s="9">
        <v>6095</v>
      </c>
      <c r="G115" s="7">
        <v>1.5</v>
      </c>
      <c r="H115" s="7">
        <v>1.165</v>
      </c>
      <c r="I115" s="10">
        <f t="shared" si="13"/>
        <v>1.165</v>
      </c>
      <c r="J115" s="7" t="s">
        <v>38</v>
      </c>
      <c r="K115" s="7" t="s">
        <v>11</v>
      </c>
      <c r="L115" s="7">
        <v>84096</v>
      </c>
      <c r="M115" s="8">
        <v>41682</v>
      </c>
      <c r="N115" s="15">
        <f t="shared" si="8"/>
        <v>2.6794999999999999E-2</v>
      </c>
      <c r="O115" s="14">
        <f>N115*10</f>
        <v>0.26795000000000002</v>
      </c>
      <c r="P115" s="15">
        <f t="shared" si="14"/>
        <v>0.32153999999999999</v>
      </c>
      <c r="Q115" s="15">
        <f t="shared" si="10"/>
        <v>0.13397500000000001</v>
      </c>
      <c r="R115" s="15">
        <f t="shared" si="11"/>
        <v>0.72346500000000002</v>
      </c>
      <c r="AD115" s="8"/>
    </row>
    <row r="116" spans="1:34" s="7" customFormat="1" x14ac:dyDescent="0.25">
      <c r="A116" s="7" t="s">
        <v>228</v>
      </c>
      <c r="B116" s="7" t="s">
        <v>7</v>
      </c>
      <c r="C116" s="9"/>
      <c r="D116" s="9">
        <v>5000</v>
      </c>
      <c r="E116" s="9">
        <v>5000</v>
      </c>
      <c r="F116" s="9">
        <v>19857</v>
      </c>
      <c r="G116" s="7">
        <v>6.8849999999999998</v>
      </c>
      <c r="H116" s="7">
        <v>5.9139999999999997</v>
      </c>
      <c r="I116" s="10">
        <f t="shared" si="13"/>
        <v>4</v>
      </c>
      <c r="J116" s="7" t="s">
        <v>204</v>
      </c>
      <c r="K116" s="7" t="s">
        <v>11</v>
      </c>
      <c r="L116" s="7">
        <v>84065</v>
      </c>
      <c r="M116" s="8">
        <v>41576</v>
      </c>
      <c r="N116" s="15">
        <f t="shared" si="8"/>
        <v>9.1999999999999998E-2</v>
      </c>
      <c r="O116" s="14">
        <f>N116*14</f>
        <v>1.288</v>
      </c>
      <c r="P116" s="15">
        <f t="shared" si="14"/>
        <v>1.1040000000000001</v>
      </c>
      <c r="Q116" s="15">
        <f t="shared" si="10"/>
        <v>0.45999999999999996</v>
      </c>
      <c r="R116" s="15">
        <f t="shared" si="11"/>
        <v>2.8520000000000003</v>
      </c>
      <c r="AD116" s="8"/>
    </row>
    <row r="117" spans="1:34" s="7" customFormat="1" x14ac:dyDescent="0.25">
      <c r="A117" s="7" t="s">
        <v>241</v>
      </c>
      <c r="B117" s="7" t="s">
        <v>7</v>
      </c>
      <c r="C117" s="9"/>
      <c r="D117" s="9">
        <v>1943.75</v>
      </c>
      <c r="E117" s="9">
        <v>1943.75</v>
      </c>
      <c r="F117" s="9">
        <v>22500</v>
      </c>
      <c r="G117" s="7">
        <v>2.16</v>
      </c>
      <c r="H117" s="7">
        <v>1.5549999999999999</v>
      </c>
      <c r="I117" s="10">
        <f t="shared" si="13"/>
        <v>1.5549999999999999</v>
      </c>
      <c r="J117" s="7" t="s">
        <v>13</v>
      </c>
      <c r="K117" s="7" t="s">
        <v>11</v>
      </c>
      <c r="L117" s="7">
        <v>84101</v>
      </c>
      <c r="M117" s="8">
        <v>41621</v>
      </c>
      <c r="N117" s="15">
        <f t="shared" si="8"/>
        <v>3.5764999999999998E-2</v>
      </c>
      <c r="O117" s="14">
        <f>N117*12</f>
        <v>0.42918000000000001</v>
      </c>
      <c r="P117" s="15">
        <f t="shared" si="14"/>
        <v>0.42918000000000001</v>
      </c>
      <c r="Q117" s="15">
        <f t="shared" si="10"/>
        <v>0.17882499999999998</v>
      </c>
      <c r="R117" s="15">
        <f t="shared" si="11"/>
        <v>1.037185</v>
      </c>
      <c r="AD117" s="8"/>
    </row>
    <row r="118" spans="1:34" s="7" customFormat="1" x14ac:dyDescent="0.25">
      <c r="A118" s="7" t="s">
        <v>190</v>
      </c>
      <c r="B118" s="7" t="s">
        <v>7</v>
      </c>
      <c r="C118" s="9"/>
      <c r="D118" s="9">
        <v>2306.25</v>
      </c>
      <c r="E118" s="9">
        <v>2306.25</v>
      </c>
      <c r="F118" s="9">
        <v>15985</v>
      </c>
      <c r="G118" s="7">
        <v>2.4</v>
      </c>
      <c r="H118" s="7">
        <v>1.845</v>
      </c>
      <c r="I118" s="10">
        <f t="shared" si="13"/>
        <v>1.845</v>
      </c>
      <c r="J118" s="7" t="s">
        <v>13</v>
      </c>
      <c r="K118" s="7" t="s">
        <v>11</v>
      </c>
      <c r="L118" s="7">
        <v>84109</v>
      </c>
      <c r="M118" s="8">
        <v>41500</v>
      </c>
      <c r="N118" s="15">
        <f t="shared" si="8"/>
        <v>4.2435E-2</v>
      </c>
      <c r="O118" s="14">
        <f>N118*16</f>
        <v>0.67896000000000001</v>
      </c>
      <c r="P118" s="15">
        <f t="shared" si="14"/>
        <v>0.50922000000000001</v>
      </c>
      <c r="Q118" s="15">
        <f t="shared" si="10"/>
        <v>0.212175</v>
      </c>
      <c r="R118" s="15">
        <f t="shared" si="11"/>
        <v>1.400355</v>
      </c>
      <c r="AD118" s="8"/>
    </row>
    <row r="119" spans="1:34" s="7" customFormat="1" x14ac:dyDescent="0.25">
      <c r="A119" s="7" t="s">
        <v>244</v>
      </c>
      <c r="B119" s="7" t="s">
        <v>7</v>
      </c>
      <c r="C119" s="9"/>
      <c r="D119" s="9">
        <v>4845</v>
      </c>
      <c r="E119" s="9">
        <v>4845</v>
      </c>
      <c r="F119" s="9">
        <v>27500</v>
      </c>
      <c r="G119" s="7">
        <v>5.46</v>
      </c>
      <c r="H119" s="7">
        <v>4.7590000000000003</v>
      </c>
      <c r="I119" s="10">
        <f t="shared" si="13"/>
        <v>3.8759999999999999</v>
      </c>
      <c r="J119" s="7" t="s">
        <v>126</v>
      </c>
      <c r="K119" s="7" t="s">
        <v>11</v>
      </c>
      <c r="L119" s="7">
        <v>84020</v>
      </c>
      <c r="M119" s="8">
        <v>41689</v>
      </c>
      <c r="N119" s="15">
        <f t="shared" si="8"/>
        <v>8.9147999999999991E-2</v>
      </c>
      <c r="O119" s="14">
        <f>N119*10</f>
        <v>0.89147999999999994</v>
      </c>
      <c r="P119" s="15">
        <f t="shared" si="14"/>
        <v>1.0697759999999998</v>
      </c>
      <c r="Q119" s="15">
        <f t="shared" si="10"/>
        <v>0.44573999999999997</v>
      </c>
      <c r="R119" s="15">
        <f t="shared" si="11"/>
        <v>2.4069959999999995</v>
      </c>
      <c r="AD119" s="8"/>
    </row>
    <row r="120" spans="1:34" s="7" customFormat="1" x14ac:dyDescent="0.25">
      <c r="A120" s="7" t="s">
        <v>249</v>
      </c>
      <c r="B120" s="7" t="s">
        <v>7</v>
      </c>
      <c r="C120" s="9"/>
      <c r="D120" s="9">
        <v>5000</v>
      </c>
      <c r="E120" s="9">
        <v>5000</v>
      </c>
      <c r="F120" s="9">
        <v>6025</v>
      </c>
      <c r="G120" s="7">
        <v>5.13</v>
      </c>
      <c r="H120" s="7">
        <v>4.4450000000000003</v>
      </c>
      <c r="I120" s="10">
        <f t="shared" si="13"/>
        <v>4</v>
      </c>
      <c r="J120" s="7" t="s">
        <v>79</v>
      </c>
      <c r="K120" s="7" t="s">
        <v>21</v>
      </c>
      <c r="L120" s="7">
        <v>84074</v>
      </c>
      <c r="M120" s="8">
        <v>41694</v>
      </c>
      <c r="N120" s="15">
        <f t="shared" si="8"/>
        <v>9.1999999999999998E-2</v>
      </c>
      <c r="O120" s="14">
        <f>N120*10</f>
        <v>0.91999999999999993</v>
      </c>
      <c r="P120" s="15">
        <f t="shared" si="14"/>
        <v>1.1040000000000001</v>
      </c>
      <c r="Q120" s="15">
        <f t="shared" si="10"/>
        <v>0.45999999999999996</v>
      </c>
      <c r="R120" s="15">
        <f t="shared" si="11"/>
        <v>2.484</v>
      </c>
      <c r="AD120" s="8"/>
    </row>
    <row r="121" spans="1:34" s="7" customFormat="1" x14ac:dyDescent="0.25">
      <c r="A121" s="7" t="s">
        <v>248</v>
      </c>
      <c r="B121" s="7" t="s">
        <v>7</v>
      </c>
      <c r="C121" s="9"/>
      <c r="D121" s="9">
        <v>4248.75</v>
      </c>
      <c r="E121" s="9">
        <v>4248.75</v>
      </c>
      <c r="F121" s="9">
        <v>10438.780000000001</v>
      </c>
      <c r="G121" s="7">
        <v>3.91</v>
      </c>
      <c r="H121" s="7">
        <v>3.399</v>
      </c>
      <c r="I121" s="10">
        <f t="shared" si="13"/>
        <v>3.399</v>
      </c>
      <c r="J121" s="7" t="s">
        <v>13</v>
      </c>
      <c r="K121" s="7" t="s">
        <v>11</v>
      </c>
      <c r="L121" s="7">
        <v>84105</v>
      </c>
      <c r="M121" s="8">
        <v>41664</v>
      </c>
      <c r="N121" s="15">
        <f t="shared" si="8"/>
        <v>7.8176999999999996E-2</v>
      </c>
      <c r="O121" s="14">
        <f>N121*11</f>
        <v>0.85994700000000002</v>
      </c>
      <c r="P121" s="15">
        <f t="shared" si="14"/>
        <v>0.93812399999999996</v>
      </c>
      <c r="Q121" s="15">
        <f t="shared" si="10"/>
        <v>0.39088499999999998</v>
      </c>
      <c r="R121" s="15">
        <f t="shared" si="11"/>
        <v>2.1889560000000001</v>
      </c>
      <c r="AD121" s="8"/>
    </row>
    <row r="122" spans="1:34" s="7" customFormat="1" x14ac:dyDescent="0.25">
      <c r="A122" s="7" t="s">
        <v>251</v>
      </c>
      <c r="B122" s="7" t="s">
        <v>7</v>
      </c>
      <c r="C122" s="9"/>
      <c r="D122" s="9">
        <v>5000</v>
      </c>
      <c r="E122" s="9">
        <v>5000</v>
      </c>
      <c r="F122" s="9">
        <v>32309.61</v>
      </c>
      <c r="G122" s="7">
        <v>6.8849999999999998</v>
      </c>
      <c r="H122" s="7">
        <v>5.7549999999999999</v>
      </c>
      <c r="I122" s="10">
        <f t="shared" si="13"/>
        <v>4</v>
      </c>
      <c r="J122" s="7" t="s">
        <v>13</v>
      </c>
      <c r="K122" s="7" t="s">
        <v>11</v>
      </c>
      <c r="L122" s="7">
        <v>84103</v>
      </c>
      <c r="M122" s="8">
        <v>41467</v>
      </c>
      <c r="N122" s="15">
        <f t="shared" si="8"/>
        <v>9.1999999999999998E-2</v>
      </c>
      <c r="O122" s="14">
        <f>N122*17</f>
        <v>1.5640000000000001</v>
      </c>
      <c r="P122" s="15">
        <f t="shared" si="14"/>
        <v>1.1040000000000001</v>
      </c>
      <c r="Q122" s="15">
        <f t="shared" si="10"/>
        <v>0.45999999999999996</v>
      </c>
      <c r="R122" s="15">
        <f t="shared" si="11"/>
        <v>3.1280000000000001</v>
      </c>
      <c r="AD122" s="8"/>
    </row>
    <row r="123" spans="1:34" s="7" customFormat="1" x14ac:dyDescent="0.25">
      <c r="A123" s="7" t="s">
        <v>214</v>
      </c>
      <c r="B123" s="7" t="s">
        <v>7</v>
      </c>
      <c r="C123" s="9"/>
      <c r="D123" s="9">
        <v>4868.75</v>
      </c>
      <c r="E123" s="9">
        <v>4868.75</v>
      </c>
      <c r="F123" s="9">
        <v>17282.28</v>
      </c>
      <c r="G123" s="7">
        <v>5.0350000000000001</v>
      </c>
      <c r="H123" s="7">
        <v>3.895</v>
      </c>
      <c r="I123" s="10">
        <f t="shared" si="13"/>
        <v>3.895</v>
      </c>
      <c r="J123" s="7" t="s">
        <v>81</v>
      </c>
      <c r="K123" s="7" t="s">
        <v>82</v>
      </c>
      <c r="L123" s="7">
        <v>84335</v>
      </c>
      <c r="M123" s="8">
        <v>41663</v>
      </c>
      <c r="N123" s="15">
        <f t="shared" si="8"/>
        <v>8.9584999999999998E-2</v>
      </c>
      <c r="O123" s="14">
        <f>N123*11</f>
        <v>0.98543499999999995</v>
      </c>
      <c r="P123" s="15">
        <f t="shared" si="14"/>
        <v>1.0750199999999999</v>
      </c>
      <c r="Q123" s="15">
        <f t="shared" si="10"/>
        <v>0.44792500000000002</v>
      </c>
      <c r="R123" s="15">
        <f t="shared" si="11"/>
        <v>2.5083799999999998</v>
      </c>
      <c r="AD123" s="8"/>
    </row>
    <row r="124" spans="1:34" s="7" customFormat="1" x14ac:dyDescent="0.25">
      <c r="A124" s="7" t="s">
        <v>256</v>
      </c>
      <c r="B124" s="7" t="s">
        <v>7</v>
      </c>
      <c r="C124" s="9"/>
      <c r="D124" s="9">
        <v>3568.75</v>
      </c>
      <c r="E124" s="9">
        <v>3568.75</v>
      </c>
      <c r="F124" s="9">
        <v>7778.51</v>
      </c>
      <c r="G124" s="7">
        <v>3.6</v>
      </c>
      <c r="H124" s="7">
        <v>3.032</v>
      </c>
      <c r="I124" s="10">
        <f t="shared" si="13"/>
        <v>2.855</v>
      </c>
      <c r="J124" s="7" t="s">
        <v>13</v>
      </c>
      <c r="K124" s="7" t="s">
        <v>11</v>
      </c>
      <c r="L124" s="7">
        <v>84104</v>
      </c>
      <c r="M124" s="8">
        <v>41750</v>
      </c>
      <c r="N124" s="15">
        <f t="shared" si="8"/>
        <v>6.5665000000000001E-2</v>
      </c>
      <c r="O124" s="14">
        <f>N124*8</f>
        <v>0.52532000000000001</v>
      </c>
      <c r="P124" s="15">
        <f t="shared" si="14"/>
        <v>0.78798000000000001</v>
      </c>
      <c r="Q124" s="15">
        <f t="shared" si="10"/>
        <v>0.32832499999999998</v>
      </c>
      <c r="R124" s="15">
        <f t="shared" si="11"/>
        <v>1.6416249999999999</v>
      </c>
      <c r="AD124" s="8"/>
    </row>
    <row r="125" spans="1:34" s="7" customFormat="1" x14ac:dyDescent="0.25">
      <c r="A125" s="7" t="s">
        <v>252</v>
      </c>
      <c r="B125" s="7" t="s">
        <v>7</v>
      </c>
      <c r="C125" s="9"/>
      <c r="D125" s="9">
        <v>5000</v>
      </c>
      <c r="E125" s="9">
        <v>5000</v>
      </c>
      <c r="F125" s="9">
        <v>11973.1</v>
      </c>
      <c r="G125" s="7">
        <v>6</v>
      </c>
      <c r="H125" s="7">
        <v>5.306</v>
      </c>
      <c r="I125" s="10">
        <f t="shared" si="13"/>
        <v>4</v>
      </c>
      <c r="J125" s="7" t="s">
        <v>20</v>
      </c>
      <c r="K125" s="7" t="s">
        <v>21</v>
      </c>
      <c r="L125" s="7">
        <v>84074</v>
      </c>
      <c r="M125" s="8">
        <v>41467</v>
      </c>
      <c r="N125" s="15">
        <f t="shared" si="8"/>
        <v>9.1999999999999998E-2</v>
      </c>
      <c r="O125" s="14">
        <f>N125*17</f>
        <v>1.5640000000000001</v>
      </c>
      <c r="P125" s="15">
        <f t="shared" si="14"/>
        <v>1.1040000000000001</v>
      </c>
      <c r="Q125" s="15">
        <f t="shared" si="10"/>
        <v>0.45999999999999996</v>
      </c>
      <c r="R125" s="15">
        <f t="shared" si="11"/>
        <v>3.1280000000000001</v>
      </c>
      <c r="AD125" s="8"/>
    </row>
    <row r="126" spans="1:34" s="7" customFormat="1" x14ac:dyDescent="0.25">
      <c r="A126" s="7" t="s">
        <v>258</v>
      </c>
      <c r="B126" s="7" t="s">
        <v>7</v>
      </c>
      <c r="C126" s="9"/>
      <c r="D126" s="9">
        <v>5000</v>
      </c>
      <c r="E126" s="9">
        <v>5000</v>
      </c>
      <c r="F126" s="9">
        <v>26100</v>
      </c>
      <c r="G126" s="7">
        <v>6.375</v>
      </c>
      <c r="H126" s="7">
        <v>5.2160000000000002</v>
      </c>
      <c r="I126" s="10">
        <f t="shared" si="13"/>
        <v>4</v>
      </c>
      <c r="J126" s="7" t="s">
        <v>67</v>
      </c>
      <c r="K126" s="7" t="s">
        <v>11</v>
      </c>
      <c r="L126" s="7">
        <v>84095</v>
      </c>
      <c r="M126" s="8">
        <v>41689</v>
      </c>
      <c r="N126" s="15">
        <f t="shared" si="8"/>
        <v>9.1999999999999998E-2</v>
      </c>
      <c r="O126" s="14">
        <f>N126*10</f>
        <v>0.91999999999999993</v>
      </c>
      <c r="P126" s="15">
        <f t="shared" si="14"/>
        <v>1.1040000000000001</v>
      </c>
      <c r="Q126" s="15">
        <f t="shared" si="10"/>
        <v>0.45999999999999996</v>
      </c>
      <c r="R126" s="15">
        <f t="shared" si="11"/>
        <v>2.484</v>
      </c>
      <c r="AD126" s="8"/>
    </row>
    <row r="127" spans="1:34" s="7" customFormat="1" x14ac:dyDescent="0.25">
      <c r="A127" s="7" t="s">
        <v>262</v>
      </c>
      <c r="B127" s="7" t="s">
        <v>7</v>
      </c>
      <c r="C127" s="9"/>
      <c r="D127" s="9">
        <v>5000</v>
      </c>
      <c r="E127" s="9">
        <v>5000</v>
      </c>
      <c r="F127" s="9">
        <v>30843.05</v>
      </c>
      <c r="G127" s="7">
        <v>8.82</v>
      </c>
      <c r="H127" s="7">
        <v>7.7060000000000004</v>
      </c>
      <c r="I127" s="10">
        <f t="shared" si="13"/>
        <v>4</v>
      </c>
      <c r="J127" s="7" t="s">
        <v>30</v>
      </c>
      <c r="K127" s="7" t="s">
        <v>31</v>
      </c>
      <c r="L127" s="7">
        <v>84060</v>
      </c>
      <c r="M127" s="8">
        <v>41663</v>
      </c>
      <c r="N127" s="15">
        <f t="shared" si="8"/>
        <v>9.1999999999999998E-2</v>
      </c>
      <c r="O127" s="14">
        <f>N127*11</f>
        <v>1.012</v>
      </c>
      <c r="P127" s="15">
        <f t="shared" si="14"/>
        <v>1.1040000000000001</v>
      </c>
      <c r="Q127" s="15">
        <f t="shared" si="10"/>
        <v>0.45999999999999996</v>
      </c>
      <c r="R127" s="15">
        <f t="shared" si="11"/>
        <v>2.5760000000000001</v>
      </c>
      <c r="AD127" s="8"/>
    </row>
    <row r="128" spans="1:34" s="7" customFormat="1" x14ac:dyDescent="0.25">
      <c r="A128" s="7" t="s">
        <v>260</v>
      </c>
      <c r="B128" s="7" t="s">
        <v>7</v>
      </c>
      <c r="C128" s="9"/>
      <c r="D128" s="9">
        <v>3642.5</v>
      </c>
      <c r="E128" s="9">
        <v>3642.5</v>
      </c>
      <c r="F128" s="9">
        <v>10450</v>
      </c>
      <c r="G128" s="7">
        <v>4.08</v>
      </c>
      <c r="H128" s="7">
        <v>2.9140000000000001</v>
      </c>
      <c r="I128" s="10">
        <f t="shared" si="13"/>
        <v>2.9140000000000001</v>
      </c>
      <c r="J128" s="7" t="s">
        <v>171</v>
      </c>
      <c r="K128" s="7" t="s">
        <v>66</v>
      </c>
      <c r="L128" s="7">
        <v>84041</v>
      </c>
      <c r="M128" s="8">
        <v>41480</v>
      </c>
      <c r="N128" s="15">
        <f t="shared" si="8"/>
        <v>6.7021999999999998E-2</v>
      </c>
      <c r="O128" s="14">
        <f>N128*17</f>
        <v>1.1393739999999999</v>
      </c>
      <c r="P128" s="15">
        <f t="shared" si="14"/>
        <v>0.80426399999999998</v>
      </c>
      <c r="Q128" s="15">
        <f t="shared" si="10"/>
        <v>0.33511000000000002</v>
      </c>
      <c r="R128" s="15">
        <f t="shared" si="11"/>
        <v>2.2787480000000002</v>
      </c>
      <c r="AD128" s="8"/>
    </row>
    <row r="129" spans="1:30" s="7" customFormat="1" x14ac:dyDescent="0.25">
      <c r="A129" s="7" t="s">
        <v>268</v>
      </c>
      <c r="B129" s="7" t="s">
        <v>7</v>
      </c>
      <c r="C129" s="9"/>
      <c r="D129" s="9">
        <v>5000</v>
      </c>
      <c r="E129" s="9">
        <v>5000</v>
      </c>
      <c r="F129" s="9">
        <v>55514.23</v>
      </c>
      <c r="G129" s="7">
        <v>12</v>
      </c>
      <c r="H129" s="7">
        <v>10.481999999999999</v>
      </c>
      <c r="I129" s="10">
        <f t="shared" si="13"/>
        <v>4</v>
      </c>
      <c r="J129" s="7" t="s">
        <v>269</v>
      </c>
      <c r="K129" s="7" t="s">
        <v>66</v>
      </c>
      <c r="L129" s="7">
        <v>84037</v>
      </c>
      <c r="M129" s="8">
        <v>41703</v>
      </c>
      <c r="N129" s="15">
        <f t="shared" si="8"/>
        <v>9.1999999999999998E-2</v>
      </c>
      <c r="O129" s="14">
        <f>N129*9</f>
        <v>0.82799999999999996</v>
      </c>
      <c r="P129" s="15">
        <f t="shared" si="14"/>
        <v>1.1040000000000001</v>
      </c>
      <c r="Q129" s="15">
        <f t="shared" si="10"/>
        <v>0.45999999999999996</v>
      </c>
      <c r="R129" s="15">
        <f t="shared" si="11"/>
        <v>2.3919999999999999</v>
      </c>
      <c r="AD129" s="8"/>
    </row>
    <row r="130" spans="1:30" s="7" customFormat="1" x14ac:dyDescent="0.25">
      <c r="A130" s="7" t="s">
        <v>270</v>
      </c>
      <c r="B130" s="7" t="s">
        <v>7</v>
      </c>
      <c r="C130" s="9"/>
      <c r="D130" s="9">
        <v>5000</v>
      </c>
      <c r="E130" s="9">
        <v>5000</v>
      </c>
      <c r="F130" s="9">
        <v>54060</v>
      </c>
      <c r="G130" s="7">
        <v>9.01</v>
      </c>
      <c r="H130" s="7">
        <v>7.266</v>
      </c>
      <c r="I130" s="10">
        <f t="shared" si="13"/>
        <v>4</v>
      </c>
      <c r="J130" s="7" t="s">
        <v>271</v>
      </c>
      <c r="K130" s="7" t="s">
        <v>51</v>
      </c>
      <c r="L130" s="7">
        <v>84404</v>
      </c>
      <c r="M130" s="8">
        <v>41746</v>
      </c>
      <c r="N130" s="15">
        <f t="shared" ref="N130:N193" si="15">I130*0.023</f>
        <v>9.1999999999999998E-2</v>
      </c>
      <c r="O130" s="14">
        <f>N130*8</f>
        <v>0.73599999999999999</v>
      </c>
      <c r="P130" s="15">
        <f t="shared" ref="P130:P160" si="16">N130*12</f>
        <v>1.1040000000000001</v>
      </c>
      <c r="Q130" s="15">
        <f t="shared" ref="Q130:Q193" si="17">N130*5</f>
        <v>0.45999999999999996</v>
      </c>
      <c r="R130" s="15">
        <f t="shared" ref="R130:R193" si="18">SUM(O130:Q130)</f>
        <v>2.2999999999999998</v>
      </c>
      <c r="AD130" s="8"/>
    </row>
    <row r="131" spans="1:30" s="7" customFormat="1" x14ac:dyDescent="0.25">
      <c r="A131" s="7" t="s">
        <v>275</v>
      </c>
      <c r="B131" s="7" t="s">
        <v>7</v>
      </c>
      <c r="C131" s="9"/>
      <c r="D131" s="9">
        <v>5000</v>
      </c>
      <c r="E131" s="9">
        <v>5000</v>
      </c>
      <c r="F131" s="9">
        <v>16529.5</v>
      </c>
      <c r="G131" s="7">
        <v>6</v>
      </c>
      <c r="H131" s="7">
        <v>5.2489999999999997</v>
      </c>
      <c r="I131" s="10">
        <f t="shared" si="13"/>
        <v>4</v>
      </c>
      <c r="J131" s="7" t="s">
        <v>67</v>
      </c>
      <c r="K131" s="7" t="s">
        <v>11</v>
      </c>
      <c r="L131" s="7">
        <v>84095</v>
      </c>
      <c r="M131" s="8">
        <v>41664</v>
      </c>
      <c r="N131" s="15">
        <f t="shared" si="15"/>
        <v>9.1999999999999998E-2</v>
      </c>
      <c r="O131" s="14">
        <f>N131*11</f>
        <v>1.012</v>
      </c>
      <c r="P131" s="15">
        <f t="shared" si="16"/>
        <v>1.1040000000000001</v>
      </c>
      <c r="Q131" s="15">
        <f t="shared" si="17"/>
        <v>0.45999999999999996</v>
      </c>
      <c r="R131" s="15">
        <f t="shared" si="18"/>
        <v>2.5760000000000001</v>
      </c>
      <c r="AD131" s="8"/>
    </row>
    <row r="132" spans="1:30" s="7" customFormat="1" x14ac:dyDescent="0.25">
      <c r="A132" s="7" t="s">
        <v>8</v>
      </c>
      <c r="B132" s="7" t="s">
        <v>9</v>
      </c>
      <c r="C132" s="9"/>
      <c r="D132" s="9">
        <v>17959</v>
      </c>
      <c r="E132" s="9">
        <v>17959</v>
      </c>
      <c r="F132" s="9">
        <v>72380</v>
      </c>
      <c r="G132" s="7">
        <v>22</v>
      </c>
      <c r="H132" s="7">
        <v>17.959</v>
      </c>
      <c r="I132" s="10">
        <f t="shared" ref="I132:I163" si="19">(D132/1)/1000</f>
        <v>17.959</v>
      </c>
      <c r="J132" s="7" t="s">
        <v>10</v>
      </c>
      <c r="K132" s="7" t="s">
        <v>11</v>
      </c>
      <c r="L132" s="7">
        <v>84119</v>
      </c>
      <c r="M132" s="8">
        <v>41529</v>
      </c>
      <c r="N132" s="15">
        <f t="shared" si="15"/>
        <v>0.41305700000000001</v>
      </c>
      <c r="O132" s="14">
        <f>N132*15</f>
        <v>6.1958549999999999</v>
      </c>
      <c r="P132" s="15">
        <f t="shared" si="16"/>
        <v>4.9566840000000001</v>
      </c>
      <c r="Q132" s="15">
        <f t="shared" si="17"/>
        <v>2.0652850000000003</v>
      </c>
      <c r="R132" s="15">
        <f t="shared" si="18"/>
        <v>13.217824</v>
      </c>
      <c r="AD132" s="8"/>
    </row>
    <row r="133" spans="1:30" s="7" customFormat="1" x14ac:dyDescent="0.25">
      <c r="A133" s="7" t="s">
        <v>14</v>
      </c>
      <c r="B133" s="7" t="s">
        <v>9</v>
      </c>
      <c r="C133" s="9"/>
      <c r="D133" s="9">
        <v>2770</v>
      </c>
      <c r="E133" s="9">
        <v>2770</v>
      </c>
      <c r="F133" s="9">
        <v>15537.96</v>
      </c>
      <c r="G133" s="7">
        <v>4.5780000000000003</v>
      </c>
      <c r="H133" s="7">
        <v>4.024</v>
      </c>
      <c r="I133" s="10">
        <f t="shared" si="19"/>
        <v>2.77</v>
      </c>
      <c r="J133" s="7" t="s">
        <v>13</v>
      </c>
      <c r="K133" s="7" t="s">
        <v>11</v>
      </c>
      <c r="L133" s="7">
        <v>84115</v>
      </c>
      <c r="M133" s="8">
        <v>41467</v>
      </c>
      <c r="N133" s="15">
        <f t="shared" si="15"/>
        <v>6.3710000000000003E-2</v>
      </c>
      <c r="O133" s="14">
        <f>N133*17</f>
        <v>1.08307</v>
      </c>
      <c r="P133" s="15">
        <f t="shared" si="16"/>
        <v>0.76452000000000009</v>
      </c>
      <c r="Q133" s="15">
        <f t="shared" si="17"/>
        <v>0.31855</v>
      </c>
      <c r="R133" s="15">
        <f t="shared" si="18"/>
        <v>2.16614</v>
      </c>
      <c r="AD133" s="8"/>
    </row>
    <row r="134" spans="1:30" s="7" customFormat="1" x14ac:dyDescent="0.25">
      <c r="A134" s="7" t="s">
        <v>19</v>
      </c>
      <c r="B134" s="7" t="s">
        <v>9</v>
      </c>
      <c r="C134" s="9"/>
      <c r="D134" s="9">
        <v>19749</v>
      </c>
      <c r="E134" s="9">
        <v>19749</v>
      </c>
      <c r="F134" s="9">
        <v>32525</v>
      </c>
      <c r="G134" s="7">
        <v>22.8</v>
      </c>
      <c r="H134" s="7">
        <v>19.748999999999999</v>
      </c>
      <c r="I134" s="10">
        <f t="shared" si="19"/>
        <v>19.748999999999999</v>
      </c>
      <c r="J134" s="7" t="s">
        <v>20</v>
      </c>
      <c r="K134" s="7" t="s">
        <v>21</v>
      </c>
      <c r="L134" s="7">
        <v>84074</v>
      </c>
      <c r="M134" s="8">
        <v>41694</v>
      </c>
      <c r="N134" s="15">
        <f t="shared" si="15"/>
        <v>0.45422699999999999</v>
      </c>
      <c r="O134" s="14">
        <f>N134*10</f>
        <v>4.5422700000000003</v>
      </c>
      <c r="P134" s="15">
        <f t="shared" si="16"/>
        <v>5.4507240000000001</v>
      </c>
      <c r="Q134" s="15">
        <f t="shared" si="17"/>
        <v>2.2711350000000001</v>
      </c>
      <c r="R134" s="15">
        <f t="shared" si="18"/>
        <v>12.264129000000001</v>
      </c>
      <c r="AD134" s="8"/>
    </row>
    <row r="135" spans="1:30" s="7" customFormat="1" x14ac:dyDescent="0.25">
      <c r="A135" s="7" t="s">
        <v>25</v>
      </c>
      <c r="B135" s="7" t="s">
        <v>9</v>
      </c>
      <c r="C135" s="9"/>
      <c r="D135" s="9">
        <v>15442</v>
      </c>
      <c r="E135" s="9">
        <v>15442</v>
      </c>
      <c r="F135" s="9">
        <v>79800</v>
      </c>
      <c r="G135" s="7">
        <v>19</v>
      </c>
      <c r="H135" s="7">
        <v>15.442</v>
      </c>
      <c r="I135" s="10">
        <f t="shared" si="19"/>
        <v>15.442</v>
      </c>
      <c r="J135" s="7" t="s">
        <v>23</v>
      </c>
      <c r="K135" s="7" t="s">
        <v>24</v>
      </c>
      <c r="L135" s="7">
        <v>84720</v>
      </c>
      <c r="M135" s="8">
        <v>41508</v>
      </c>
      <c r="N135" s="15">
        <f t="shared" si="15"/>
        <v>0.35516599999999998</v>
      </c>
      <c r="O135" s="14">
        <f>N135*16</f>
        <v>5.6826559999999997</v>
      </c>
      <c r="P135" s="15">
        <f t="shared" si="16"/>
        <v>4.2619919999999993</v>
      </c>
      <c r="Q135" s="15">
        <f t="shared" si="17"/>
        <v>1.77583</v>
      </c>
      <c r="R135" s="15">
        <f t="shared" si="18"/>
        <v>11.720478</v>
      </c>
      <c r="AD135" s="8"/>
    </row>
    <row r="136" spans="1:30" s="7" customFormat="1" x14ac:dyDescent="0.25">
      <c r="A136" s="7" t="s">
        <v>26</v>
      </c>
      <c r="B136" s="7" t="s">
        <v>9</v>
      </c>
      <c r="C136" s="9"/>
      <c r="D136" s="9">
        <v>25000</v>
      </c>
      <c r="E136" s="9">
        <v>25000</v>
      </c>
      <c r="F136" s="9">
        <v>111331</v>
      </c>
      <c r="G136" s="7">
        <v>32.045999999999999</v>
      </c>
      <c r="H136" s="7">
        <v>26.863</v>
      </c>
      <c r="I136" s="10">
        <f t="shared" si="19"/>
        <v>25</v>
      </c>
      <c r="J136" s="7" t="s">
        <v>13</v>
      </c>
      <c r="K136" s="7" t="s">
        <v>11</v>
      </c>
      <c r="L136" s="7">
        <v>84119</v>
      </c>
      <c r="M136" s="8">
        <v>41682</v>
      </c>
      <c r="N136" s="15">
        <f t="shared" si="15"/>
        <v>0.57499999999999996</v>
      </c>
      <c r="O136" s="14">
        <f>N136*10</f>
        <v>5.75</v>
      </c>
      <c r="P136" s="15">
        <f t="shared" si="16"/>
        <v>6.8999999999999995</v>
      </c>
      <c r="Q136" s="15">
        <f t="shared" si="17"/>
        <v>2.875</v>
      </c>
      <c r="R136" s="15">
        <f t="shared" si="18"/>
        <v>15.524999999999999</v>
      </c>
      <c r="AD136" s="8"/>
    </row>
    <row r="137" spans="1:30" s="7" customFormat="1" x14ac:dyDescent="0.25">
      <c r="A137" s="7" t="s">
        <v>45</v>
      </c>
      <c r="B137" s="7" t="s">
        <v>9</v>
      </c>
      <c r="C137" s="9"/>
      <c r="D137" s="9">
        <v>12433</v>
      </c>
      <c r="E137" s="9">
        <v>12433</v>
      </c>
      <c r="F137" s="9">
        <v>44335</v>
      </c>
      <c r="G137" s="7">
        <v>15.3</v>
      </c>
      <c r="H137" s="7">
        <v>12.433</v>
      </c>
      <c r="I137" s="10">
        <f t="shared" si="19"/>
        <v>12.433</v>
      </c>
      <c r="J137" s="7" t="s">
        <v>13</v>
      </c>
      <c r="K137" s="7" t="s">
        <v>11</v>
      </c>
      <c r="L137" s="7">
        <v>84119</v>
      </c>
      <c r="M137" s="8">
        <v>41576</v>
      </c>
      <c r="N137" s="15">
        <f t="shared" si="15"/>
        <v>0.28595900000000002</v>
      </c>
      <c r="O137" s="14">
        <f>N137*14</f>
        <v>4.0034260000000002</v>
      </c>
      <c r="P137" s="15">
        <f t="shared" si="16"/>
        <v>3.431508</v>
      </c>
      <c r="Q137" s="15">
        <f t="shared" si="17"/>
        <v>1.4297950000000001</v>
      </c>
      <c r="R137" s="15">
        <f t="shared" si="18"/>
        <v>8.8647290000000005</v>
      </c>
      <c r="AD137" s="8"/>
    </row>
    <row r="138" spans="1:30" s="7" customFormat="1" x14ac:dyDescent="0.25">
      <c r="A138" s="7" t="s">
        <v>310</v>
      </c>
      <c r="B138" s="7" t="s">
        <v>9</v>
      </c>
      <c r="C138" s="9"/>
      <c r="D138" s="9">
        <v>9239</v>
      </c>
      <c r="E138" s="9">
        <v>9239</v>
      </c>
      <c r="F138" s="9">
        <v>32400</v>
      </c>
      <c r="G138" s="7">
        <v>11</v>
      </c>
      <c r="H138" s="7">
        <v>9.2390000000000008</v>
      </c>
      <c r="I138" s="10">
        <f t="shared" si="19"/>
        <v>9.2390000000000008</v>
      </c>
      <c r="J138" s="7" t="s">
        <v>128</v>
      </c>
      <c r="K138" s="7" t="s">
        <v>85</v>
      </c>
      <c r="L138" s="7">
        <v>84003</v>
      </c>
      <c r="M138" s="8">
        <v>41912</v>
      </c>
      <c r="N138" s="15">
        <f t="shared" si="15"/>
        <v>0.21249700000000002</v>
      </c>
      <c r="O138" s="14">
        <f>N138*3</f>
        <v>0.63749100000000003</v>
      </c>
      <c r="P138" s="15">
        <f t="shared" si="16"/>
        <v>2.5499640000000001</v>
      </c>
      <c r="Q138" s="15">
        <f t="shared" si="17"/>
        <v>1.0624850000000001</v>
      </c>
      <c r="R138" s="15">
        <f t="shared" si="18"/>
        <v>4.2499400000000005</v>
      </c>
      <c r="AD138" s="8"/>
    </row>
    <row r="139" spans="1:30" s="7" customFormat="1" x14ac:dyDescent="0.25">
      <c r="A139" s="7" t="s">
        <v>311</v>
      </c>
      <c r="B139" s="7" t="s">
        <v>9</v>
      </c>
      <c r="C139" s="9"/>
      <c r="D139" s="9">
        <v>5165</v>
      </c>
      <c r="E139" s="9">
        <v>5165</v>
      </c>
      <c r="F139" s="9">
        <v>20800</v>
      </c>
      <c r="G139" s="7">
        <v>5.84</v>
      </c>
      <c r="H139" s="7">
        <v>5.165</v>
      </c>
      <c r="I139" s="10">
        <f t="shared" si="19"/>
        <v>5.165</v>
      </c>
      <c r="J139" s="7" t="s">
        <v>30</v>
      </c>
      <c r="K139" s="7" t="s">
        <v>31</v>
      </c>
      <c r="L139" s="7">
        <v>84060</v>
      </c>
      <c r="M139" s="8">
        <v>41827</v>
      </c>
      <c r="N139" s="15">
        <f t="shared" si="15"/>
        <v>0.118795</v>
      </c>
      <c r="O139" s="14">
        <f>N139*5</f>
        <v>0.59397500000000003</v>
      </c>
      <c r="P139" s="15">
        <f t="shared" si="16"/>
        <v>1.42554</v>
      </c>
      <c r="Q139" s="15">
        <f t="shared" si="17"/>
        <v>0.59397500000000003</v>
      </c>
      <c r="R139" s="15">
        <f t="shared" si="18"/>
        <v>2.6134900000000001</v>
      </c>
      <c r="AD139" s="8"/>
    </row>
    <row r="140" spans="1:30" s="7" customFormat="1" x14ac:dyDescent="0.25">
      <c r="A140" s="7" t="s">
        <v>39</v>
      </c>
      <c r="B140" s="7" t="s">
        <v>9</v>
      </c>
      <c r="C140" s="9"/>
      <c r="D140" s="9">
        <v>25000</v>
      </c>
      <c r="E140" s="9">
        <v>25000</v>
      </c>
      <c r="F140" s="9">
        <v>143000</v>
      </c>
      <c r="G140" s="7">
        <v>43.2</v>
      </c>
      <c r="H140" s="7">
        <v>34.960999999999999</v>
      </c>
      <c r="I140" s="10">
        <f t="shared" si="19"/>
        <v>25</v>
      </c>
      <c r="J140" s="7" t="s">
        <v>13</v>
      </c>
      <c r="K140" s="7" t="s">
        <v>11</v>
      </c>
      <c r="L140" s="7">
        <v>84104</v>
      </c>
      <c r="M140" s="8">
        <v>41604</v>
      </c>
      <c r="N140" s="15">
        <f t="shared" si="15"/>
        <v>0.57499999999999996</v>
      </c>
      <c r="O140" s="14">
        <f>N140*13</f>
        <v>7.4749999999999996</v>
      </c>
      <c r="P140" s="15">
        <f t="shared" si="16"/>
        <v>6.8999999999999995</v>
      </c>
      <c r="Q140" s="15">
        <f t="shared" si="17"/>
        <v>2.875</v>
      </c>
      <c r="R140" s="15">
        <f t="shared" si="18"/>
        <v>17.25</v>
      </c>
      <c r="AD140" s="8"/>
    </row>
    <row r="141" spans="1:30" s="7" customFormat="1" x14ac:dyDescent="0.25">
      <c r="A141" s="7" t="s">
        <v>55</v>
      </c>
      <c r="B141" s="7" t="s">
        <v>9</v>
      </c>
      <c r="C141" s="9"/>
      <c r="D141" s="9">
        <v>21110</v>
      </c>
      <c r="E141" s="9">
        <v>21110</v>
      </c>
      <c r="F141" s="9">
        <v>116250</v>
      </c>
      <c r="G141" s="7">
        <v>25</v>
      </c>
      <c r="H141" s="7">
        <v>21.11</v>
      </c>
      <c r="I141" s="10">
        <f t="shared" si="19"/>
        <v>21.11</v>
      </c>
      <c r="J141" s="7" t="s">
        <v>28</v>
      </c>
      <c r="K141" s="7" t="s">
        <v>11</v>
      </c>
      <c r="L141" s="7">
        <v>84088</v>
      </c>
      <c r="M141" s="8">
        <v>41548</v>
      </c>
      <c r="N141" s="15">
        <f t="shared" si="15"/>
        <v>0.48552999999999996</v>
      </c>
      <c r="O141" s="14">
        <f>N141*14</f>
        <v>6.7974199999999998</v>
      </c>
      <c r="P141" s="15">
        <f t="shared" si="16"/>
        <v>5.8263599999999993</v>
      </c>
      <c r="Q141" s="15">
        <f t="shared" si="17"/>
        <v>2.4276499999999999</v>
      </c>
      <c r="R141" s="15">
        <f t="shared" si="18"/>
        <v>15.05143</v>
      </c>
      <c r="AD141" s="8"/>
    </row>
    <row r="142" spans="1:30" s="7" customFormat="1" x14ac:dyDescent="0.25">
      <c r="A142" s="7" t="s">
        <v>57</v>
      </c>
      <c r="B142" s="7" t="s">
        <v>9</v>
      </c>
      <c r="C142" s="9"/>
      <c r="D142" s="9">
        <v>12612</v>
      </c>
      <c r="E142" s="9">
        <v>12612</v>
      </c>
      <c r="F142" s="9">
        <v>56003.75</v>
      </c>
      <c r="G142" s="7">
        <v>15.9</v>
      </c>
      <c r="H142" s="7">
        <v>12.612</v>
      </c>
      <c r="I142" s="10">
        <f t="shared" si="19"/>
        <v>12.612</v>
      </c>
      <c r="J142" s="7" t="s">
        <v>13</v>
      </c>
      <c r="K142" s="7" t="s">
        <v>11</v>
      </c>
      <c r="L142" s="7">
        <v>84105</v>
      </c>
      <c r="M142" s="8">
        <v>41576</v>
      </c>
      <c r="N142" s="15">
        <f t="shared" si="15"/>
        <v>0.290076</v>
      </c>
      <c r="O142" s="14">
        <f>N142*14</f>
        <v>4.061064</v>
      </c>
      <c r="P142" s="15">
        <f t="shared" si="16"/>
        <v>3.480912</v>
      </c>
      <c r="Q142" s="15">
        <f t="shared" si="17"/>
        <v>1.45038</v>
      </c>
      <c r="R142" s="15">
        <f t="shared" si="18"/>
        <v>8.9923560000000009</v>
      </c>
      <c r="AD142" s="8"/>
    </row>
    <row r="143" spans="1:30" s="7" customFormat="1" x14ac:dyDescent="0.25">
      <c r="A143" s="7" t="s">
        <v>309</v>
      </c>
      <c r="B143" s="7" t="s">
        <v>9</v>
      </c>
      <c r="C143" s="9"/>
      <c r="D143" s="9">
        <v>18953</v>
      </c>
      <c r="E143" s="9">
        <v>18005.349999999999</v>
      </c>
      <c r="F143" s="9">
        <v>74991</v>
      </c>
      <c r="G143" s="7">
        <v>22.88</v>
      </c>
      <c r="H143" s="7">
        <v>19.135000000000002</v>
      </c>
      <c r="I143" s="10">
        <f t="shared" si="19"/>
        <v>18.952999999999999</v>
      </c>
      <c r="J143" s="7" t="s">
        <v>175</v>
      </c>
      <c r="K143" s="7" t="s">
        <v>11</v>
      </c>
      <c r="L143" s="7">
        <v>84124</v>
      </c>
      <c r="M143" s="8">
        <v>41821</v>
      </c>
      <c r="N143" s="15">
        <f t="shared" si="15"/>
        <v>0.435919</v>
      </c>
      <c r="O143" s="14">
        <f>N143*5</f>
        <v>2.1795949999999999</v>
      </c>
      <c r="P143" s="15">
        <f t="shared" si="16"/>
        <v>5.2310280000000002</v>
      </c>
      <c r="Q143" s="15">
        <f t="shared" si="17"/>
        <v>2.1795949999999999</v>
      </c>
      <c r="R143" s="15">
        <f t="shared" si="18"/>
        <v>9.5902180000000001</v>
      </c>
      <c r="AD143" s="8"/>
    </row>
    <row r="144" spans="1:30" s="7" customFormat="1" x14ac:dyDescent="0.25">
      <c r="A144" s="7" t="s">
        <v>61</v>
      </c>
      <c r="B144" s="7" t="s">
        <v>9</v>
      </c>
      <c r="C144" s="9"/>
      <c r="D144" s="9">
        <v>19403</v>
      </c>
      <c r="E144" s="9">
        <v>19403</v>
      </c>
      <c r="F144" s="9">
        <v>55725.87</v>
      </c>
      <c r="G144" s="7">
        <v>25.234999999999999</v>
      </c>
      <c r="H144" s="7">
        <v>19.402999999999999</v>
      </c>
      <c r="I144" s="10">
        <f t="shared" si="19"/>
        <v>19.402999999999999</v>
      </c>
      <c r="J144" s="7" t="s">
        <v>62</v>
      </c>
      <c r="K144" s="7" t="s">
        <v>51</v>
      </c>
      <c r="L144" s="7">
        <v>84401</v>
      </c>
      <c r="M144" s="8">
        <v>41670</v>
      </c>
      <c r="N144" s="15">
        <f t="shared" si="15"/>
        <v>0.44626899999999997</v>
      </c>
      <c r="O144" s="14">
        <f>N144*11</f>
        <v>4.9089589999999994</v>
      </c>
      <c r="P144" s="15">
        <f t="shared" si="16"/>
        <v>5.3552279999999994</v>
      </c>
      <c r="Q144" s="15">
        <f t="shared" si="17"/>
        <v>2.2313449999999997</v>
      </c>
      <c r="R144" s="15">
        <f t="shared" si="18"/>
        <v>12.495531999999999</v>
      </c>
      <c r="AD144" s="8"/>
    </row>
    <row r="145" spans="1:34" s="7" customFormat="1" x14ac:dyDescent="0.25">
      <c r="A145" s="7" t="s">
        <v>58</v>
      </c>
      <c r="B145" s="7" t="s">
        <v>9</v>
      </c>
      <c r="C145" s="9"/>
      <c r="D145" s="9">
        <v>10778</v>
      </c>
      <c r="E145" s="9">
        <v>10778</v>
      </c>
      <c r="F145" s="9">
        <v>49243.01</v>
      </c>
      <c r="G145" s="7">
        <v>12.494999999999999</v>
      </c>
      <c r="H145" s="7">
        <v>10.778</v>
      </c>
      <c r="I145" s="10">
        <f t="shared" si="19"/>
        <v>10.778</v>
      </c>
      <c r="J145" s="7" t="s">
        <v>13</v>
      </c>
      <c r="K145" s="7" t="s">
        <v>11</v>
      </c>
      <c r="L145" s="7">
        <v>84104</v>
      </c>
      <c r="M145" s="8">
        <v>41425</v>
      </c>
      <c r="N145" s="15">
        <f t="shared" si="15"/>
        <v>0.247894</v>
      </c>
      <c r="O145" s="14">
        <f>N145*19</f>
        <v>4.7099859999999998</v>
      </c>
      <c r="P145" s="15">
        <f t="shared" si="16"/>
        <v>2.9747279999999998</v>
      </c>
      <c r="Q145" s="15">
        <f t="shared" si="17"/>
        <v>1.2394700000000001</v>
      </c>
      <c r="R145" s="15">
        <f t="shared" si="18"/>
        <v>8.9241840000000003</v>
      </c>
      <c r="AD145" s="8"/>
    </row>
    <row r="146" spans="1:34" s="7" customFormat="1" x14ac:dyDescent="0.25">
      <c r="A146" s="7" t="s">
        <v>69</v>
      </c>
      <c r="B146" s="7" t="s">
        <v>9</v>
      </c>
      <c r="C146" s="9"/>
      <c r="D146" s="9">
        <v>7898</v>
      </c>
      <c r="E146" s="9">
        <v>7898</v>
      </c>
      <c r="F146" s="9">
        <v>44880</v>
      </c>
      <c r="G146" s="7">
        <v>9.8049999999999997</v>
      </c>
      <c r="H146" s="7">
        <v>7.8979999999999997</v>
      </c>
      <c r="I146" s="10">
        <f t="shared" si="19"/>
        <v>7.8979999999999997</v>
      </c>
      <c r="J146" s="7" t="s">
        <v>13</v>
      </c>
      <c r="K146" s="7" t="s">
        <v>11</v>
      </c>
      <c r="L146" s="7">
        <v>84101</v>
      </c>
      <c r="M146" s="8">
        <v>41682</v>
      </c>
      <c r="N146" s="15">
        <f t="shared" si="15"/>
        <v>0.18165399999999998</v>
      </c>
      <c r="O146" s="14">
        <f>N146*10</f>
        <v>1.8165399999999998</v>
      </c>
      <c r="P146" s="15">
        <f t="shared" si="16"/>
        <v>2.1798479999999998</v>
      </c>
      <c r="Q146" s="15">
        <f t="shared" si="17"/>
        <v>0.90826999999999991</v>
      </c>
      <c r="R146" s="15">
        <f t="shared" si="18"/>
        <v>4.9046579999999995</v>
      </c>
      <c r="AD146" s="8"/>
    </row>
    <row r="147" spans="1:34" s="7" customFormat="1" x14ac:dyDescent="0.25">
      <c r="A147" s="7" t="s">
        <v>73</v>
      </c>
      <c r="B147" s="7" t="s">
        <v>9</v>
      </c>
      <c r="C147" s="9"/>
      <c r="D147" s="9">
        <v>9357</v>
      </c>
      <c r="E147" s="9">
        <v>9357</v>
      </c>
      <c r="F147" s="9">
        <v>37280</v>
      </c>
      <c r="G147" s="7">
        <v>11.025</v>
      </c>
      <c r="H147" s="7">
        <v>9.3569999999999993</v>
      </c>
      <c r="I147" s="10">
        <f t="shared" si="19"/>
        <v>9.3569999999999993</v>
      </c>
      <c r="J147" s="7" t="s">
        <v>13</v>
      </c>
      <c r="K147" s="7" t="s">
        <v>11</v>
      </c>
      <c r="L147" s="7">
        <v>84106</v>
      </c>
      <c r="M147" s="8">
        <v>41500</v>
      </c>
      <c r="N147" s="15">
        <f t="shared" si="15"/>
        <v>0.21521099999999999</v>
      </c>
      <c r="O147" s="14">
        <f>N147*16</f>
        <v>3.4433759999999998</v>
      </c>
      <c r="P147" s="15">
        <f t="shared" si="16"/>
        <v>2.5825319999999996</v>
      </c>
      <c r="Q147" s="15">
        <f t="shared" si="17"/>
        <v>1.076055</v>
      </c>
      <c r="R147" s="15">
        <f t="shared" si="18"/>
        <v>7.1019629999999996</v>
      </c>
      <c r="AD147" s="8"/>
    </row>
    <row r="148" spans="1:34" s="7" customFormat="1" x14ac:dyDescent="0.25">
      <c r="A148" s="7" t="s">
        <v>74</v>
      </c>
      <c r="B148" s="7" t="s">
        <v>9</v>
      </c>
      <c r="C148" s="9"/>
      <c r="D148" s="9">
        <v>16983</v>
      </c>
      <c r="E148" s="9">
        <v>16983</v>
      </c>
      <c r="F148" s="9">
        <v>78484.929999999993</v>
      </c>
      <c r="G148" s="7">
        <v>21.73</v>
      </c>
      <c r="H148" s="7">
        <v>18.044</v>
      </c>
      <c r="I148" s="10">
        <f t="shared" si="19"/>
        <v>16.983000000000001</v>
      </c>
      <c r="J148" s="7" t="s">
        <v>30</v>
      </c>
      <c r="K148" s="7" t="s">
        <v>31</v>
      </c>
      <c r="L148" s="7">
        <v>84060</v>
      </c>
      <c r="M148" s="8">
        <v>41620</v>
      </c>
      <c r="N148" s="15">
        <f t="shared" si="15"/>
        <v>0.39060899999999998</v>
      </c>
      <c r="O148" s="14">
        <f>N148*12</f>
        <v>4.6873079999999998</v>
      </c>
      <c r="P148" s="15">
        <f t="shared" si="16"/>
        <v>4.6873079999999998</v>
      </c>
      <c r="Q148" s="15">
        <f t="shared" si="17"/>
        <v>1.9530449999999999</v>
      </c>
      <c r="R148" s="15">
        <f t="shared" si="18"/>
        <v>11.327660999999999</v>
      </c>
      <c r="AD148" s="8"/>
    </row>
    <row r="149" spans="1:34" s="7" customFormat="1" x14ac:dyDescent="0.25">
      <c r="A149" s="7" t="s">
        <v>77</v>
      </c>
      <c r="B149" s="7" t="s">
        <v>9</v>
      </c>
      <c r="C149" s="9"/>
      <c r="D149" s="9">
        <v>13460</v>
      </c>
      <c r="E149" s="9">
        <v>13460</v>
      </c>
      <c r="F149" s="9">
        <v>62674.66</v>
      </c>
      <c r="G149" s="7">
        <v>16.96</v>
      </c>
      <c r="H149" s="7">
        <v>13.595000000000001</v>
      </c>
      <c r="I149" s="10">
        <f t="shared" si="19"/>
        <v>13.46</v>
      </c>
      <c r="J149" s="7" t="s">
        <v>30</v>
      </c>
      <c r="K149" s="7" t="s">
        <v>31</v>
      </c>
      <c r="L149" s="7">
        <v>84060</v>
      </c>
      <c r="M149" s="8">
        <v>41620</v>
      </c>
      <c r="N149" s="15">
        <f t="shared" si="15"/>
        <v>0.30958000000000002</v>
      </c>
      <c r="O149" s="14">
        <f>N149*12</f>
        <v>3.7149600000000005</v>
      </c>
      <c r="P149" s="15">
        <f t="shared" si="16"/>
        <v>3.7149600000000005</v>
      </c>
      <c r="Q149" s="15">
        <f t="shared" si="17"/>
        <v>1.5479000000000001</v>
      </c>
      <c r="R149" s="15">
        <f t="shared" si="18"/>
        <v>8.9778200000000012</v>
      </c>
      <c r="AD149" s="8"/>
    </row>
    <row r="150" spans="1:34" s="7" customFormat="1" x14ac:dyDescent="0.25">
      <c r="A150" s="7" t="s">
        <v>96</v>
      </c>
      <c r="B150" s="7" t="s">
        <v>9</v>
      </c>
      <c r="C150" s="9"/>
      <c r="D150" s="9">
        <v>23613</v>
      </c>
      <c r="E150" s="9">
        <v>23613</v>
      </c>
      <c r="F150" s="9">
        <v>143500</v>
      </c>
      <c r="G150" s="7">
        <v>28.08</v>
      </c>
      <c r="H150" s="7">
        <v>23.613</v>
      </c>
      <c r="I150" s="10">
        <f t="shared" si="19"/>
        <v>23.613</v>
      </c>
      <c r="J150" s="7" t="s">
        <v>13</v>
      </c>
      <c r="K150" s="7" t="s">
        <v>11</v>
      </c>
      <c r="L150" s="7">
        <v>84115</v>
      </c>
      <c r="M150" s="8">
        <v>41593</v>
      </c>
      <c r="N150" s="15">
        <f t="shared" si="15"/>
        <v>0.543099</v>
      </c>
      <c r="O150" s="14">
        <f>N150*13</f>
        <v>7.0602869999999998</v>
      </c>
      <c r="P150" s="15">
        <f t="shared" si="16"/>
        <v>6.517188</v>
      </c>
      <c r="Q150" s="15">
        <f t="shared" si="17"/>
        <v>2.7154949999999998</v>
      </c>
      <c r="R150" s="15">
        <f t="shared" si="18"/>
        <v>16.29297</v>
      </c>
      <c r="AD150" s="8"/>
    </row>
    <row r="151" spans="1:34" s="7" customFormat="1" x14ac:dyDescent="0.25">
      <c r="A151" s="7" t="s">
        <v>97</v>
      </c>
      <c r="B151" s="7" t="s">
        <v>9</v>
      </c>
      <c r="C151" s="9"/>
      <c r="D151" s="9">
        <v>23450</v>
      </c>
      <c r="E151" s="9">
        <v>23450</v>
      </c>
      <c r="F151" s="9">
        <v>143500</v>
      </c>
      <c r="G151" s="7">
        <v>27.54</v>
      </c>
      <c r="H151" s="7">
        <v>23.45</v>
      </c>
      <c r="I151" s="10">
        <f t="shared" si="19"/>
        <v>23.45</v>
      </c>
      <c r="J151" s="7" t="s">
        <v>13</v>
      </c>
      <c r="K151" s="7" t="s">
        <v>11</v>
      </c>
      <c r="L151" s="7">
        <v>84115</v>
      </c>
      <c r="M151" s="8">
        <v>41593</v>
      </c>
      <c r="N151" s="15">
        <f t="shared" si="15"/>
        <v>0.53935</v>
      </c>
      <c r="O151" s="14">
        <f>N151*13</f>
        <v>7.0115499999999997</v>
      </c>
      <c r="P151" s="15">
        <f t="shared" si="16"/>
        <v>6.4722</v>
      </c>
      <c r="Q151" s="15">
        <f t="shared" si="17"/>
        <v>2.6967499999999998</v>
      </c>
      <c r="R151" s="15">
        <f t="shared" si="18"/>
        <v>16.180500000000002</v>
      </c>
      <c r="AD151" s="8"/>
    </row>
    <row r="152" spans="1:34" s="7" customFormat="1" x14ac:dyDescent="0.25">
      <c r="A152" s="7" t="s">
        <v>98</v>
      </c>
      <c r="B152" s="7" t="s">
        <v>9</v>
      </c>
      <c r="C152" s="9"/>
      <c r="D152" s="9">
        <v>24011</v>
      </c>
      <c r="E152" s="9">
        <v>24011</v>
      </c>
      <c r="F152" s="9">
        <v>143500</v>
      </c>
      <c r="G152" s="7">
        <v>27</v>
      </c>
      <c r="H152" s="7">
        <v>24.010999999999999</v>
      </c>
      <c r="I152" s="10">
        <f t="shared" si="19"/>
        <v>24.010999999999999</v>
      </c>
      <c r="J152" s="7" t="s">
        <v>35</v>
      </c>
      <c r="K152" s="7" t="s">
        <v>11</v>
      </c>
      <c r="L152" s="7">
        <v>84070</v>
      </c>
      <c r="M152" s="8">
        <v>41664</v>
      </c>
      <c r="N152" s="15">
        <f t="shared" si="15"/>
        <v>0.55225299999999999</v>
      </c>
      <c r="O152" s="14">
        <f>N152*11</f>
        <v>6.074783</v>
      </c>
      <c r="P152" s="15">
        <f t="shared" si="16"/>
        <v>6.6270360000000004</v>
      </c>
      <c r="Q152" s="15">
        <f t="shared" si="17"/>
        <v>2.7612649999999999</v>
      </c>
      <c r="R152" s="15">
        <f t="shared" si="18"/>
        <v>15.463084</v>
      </c>
      <c r="AD152" s="8"/>
    </row>
    <row r="153" spans="1:34" s="7" customFormat="1" x14ac:dyDescent="0.25">
      <c r="A153" s="7" t="s">
        <v>99</v>
      </c>
      <c r="B153" s="7" t="s">
        <v>9</v>
      </c>
      <c r="C153" s="9"/>
      <c r="D153" s="9">
        <v>18556</v>
      </c>
      <c r="E153" s="9">
        <v>18556</v>
      </c>
      <c r="F153" s="9">
        <v>179900</v>
      </c>
      <c r="G153" s="7">
        <v>23.4</v>
      </c>
      <c r="H153" s="7">
        <v>18.556000000000001</v>
      </c>
      <c r="I153" s="10">
        <f t="shared" si="19"/>
        <v>18.556000000000001</v>
      </c>
      <c r="J153" s="7" t="s">
        <v>84</v>
      </c>
      <c r="K153" s="7" t="s">
        <v>85</v>
      </c>
      <c r="L153" s="7">
        <v>84058</v>
      </c>
      <c r="M153" s="8">
        <v>41663</v>
      </c>
      <c r="N153" s="15">
        <f t="shared" si="15"/>
        <v>0.426788</v>
      </c>
      <c r="O153" s="14">
        <f>N153*11</f>
        <v>4.6946680000000001</v>
      </c>
      <c r="P153" s="15">
        <f t="shared" si="16"/>
        <v>5.1214560000000002</v>
      </c>
      <c r="Q153" s="15">
        <f t="shared" si="17"/>
        <v>2.1339399999999999</v>
      </c>
      <c r="R153" s="15">
        <f t="shared" si="18"/>
        <v>11.950064000000001</v>
      </c>
      <c r="AD153" s="8"/>
    </row>
    <row r="154" spans="1:34" s="7" customFormat="1" x14ac:dyDescent="0.25">
      <c r="A154" s="7" t="s">
        <v>88</v>
      </c>
      <c r="B154" s="7" t="s">
        <v>9</v>
      </c>
      <c r="C154" s="9"/>
      <c r="D154" s="9">
        <v>19397</v>
      </c>
      <c r="E154" s="9">
        <v>19397</v>
      </c>
      <c r="F154" s="9">
        <v>87090</v>
      </c>
      <c r="G154" s="7">
        <v>25.48</v>
      </c>
      <c r="H154" s="7">
        <v>19.396999999999998</v>
      </c>
      <c r="I154" s="10">
        <f t="shared" si="19"/>
        <v>19.396999999999998</v>
      </c>
      <c r="J154" s="7" t="s">
        <v>89</v>
      </c>
      <c r="K154" s="7" t="s">
        <v>11</v>
      </c>
      <c r="L154" s="7">
        <v>84118</v>
      </c>
      <c r="M154" s="8">
        <v>41576</v>
      </c>
      <c r="N154" s="15">
        <f t="shared" si="15"/>
        <v>0.44613099999999994</v>
      </c>
      <c r="O154" s="14">
        <f>N154*14</f>
        <v>6.2458339999999994</v>
      </c>
      <c r="P154" s="15">
        <f t="shared" si="16"/>
        <v>5.3535719999999998</v>
      </c>
      <c r="Q154" s="15">
        <f t="shared" si="17"/>
        <v>2.2306549999999996</v>
      </c>
      <c r="R154" s="15">
        <f t="shared" si="18"/>
        <v>13.830060999999997</v>
      </c>
      <c r="AD154" s="8"/>
    </row>
    <row r="155" spans="1:34" s="7" customFormat="1" x14ac:dyDescent="0.25">
      <c r="A155" s="7" t="s">
        <v>92</v>
      </c>
      <c r="B155" s="7" t="s">
        <v>9</v>
      </c>
      <c r="C155" s="9"/>
      <c r="D155" s="9">
        <v>19124</v>
      </c>
      <c r="E155" s="9">
        <v>19124</v>
      </c>
      <c r="F155" s="9">
        <v>84238</v>
      </c>
      <c r="G155" s="7">
        <v>25.48</v>
      </c>
      <c r="H155" s="7">
        <v>19.123999999999999</v>
      </c>
      <c r="I155" s="10">
        <f t="shared" si="19"/>
        <v>19.123999999999999</v>
      </c>
      <c r="J155" s="7" t="s">
        <v>10</v>
      </c>
      <c r="K155" s="7" t="s">
        <v>11</v>
      </c>
      <c r="L155" s="7">
        <v>84120</v>
      </c>
      <c r="M155" s="8">
        <v>41662</v>
      </c>
      <c r="N155" s="15">
        <f t="shared" si="15"/>
        <v>0.43985199999999997</v>
      </c>
      <c r="O155" s="14">
        <f>N155*11</f>
        <v>4.8383719999999997</v>
      </c>
      <c r="P155" s="15">
        <f t="shared" si="16"/>
        <v>5.2782239999999998</v>
      </c>
      <c r="Q155" s="15">
        <f t="shared" si="17"/>
        <v>2.1992599999999998</v>
      </c>
      <c r="R155" s="15">
        <f t="shared" si="18"/>
        <v>12.315856</v>
      </c>
    </row>
    <row r="156" spans="1:34" s="7" customFormat="1" x14ac:dyDescent="0.25">
      <c r="A156" s="7" t="s">
        <v>100</v>
      </c>
      <c r="B156" s="7" t="s">
        <v>9</v>
      </c>
      <c r="C156" s="9"/>
      <c r="D156" s="9">
        <v>14274</v>
      </c>
      <c r="E156" s="9">
        <v>14274</v>
      </c>
      <c r="F156" s="9">
        <v>64491</v>
      </c>
      <c r="G156" s="7">
        <v>19.11</v>
      </c>
      <c r="H156" s="7">
        <v>14.273999999999999</v>
      </c>
      <c r="I156" s="10">
        <f t="shared" si="19"/>
        <v>14.273999999999999</v>
      </c>
      <c r="J156" s="7" t="s">
        <v>28</v>
      </c>
      <c r="K156" s="7" t="s">
        <v>11</v>
      </c>
      <c r="L156" s="7">
        <v>84084</v>
      </c>
      <c r="M156" s="8">
        <v>41663</v>
      </c>
      <c r="N156" s="15">
        <f t="shared" si="15"/>
        <v>0.32830199999999998</v>
      </c>
      <c r="O156" s="14">
        <f>N156*11</f>
        <v>3.6113219999999999</v>
      </c>
      <c r="P156" s="15">
        <f t="shared" si="16"/>
        <v>3.9396239999999998</v>
      </c>
      <c r="Q156" s="15">
        <f t="shared" si="17"/>
        <v>1.6415099999999998</v>
      </c>
      <c r="R156" s="15">
        <f t="shared" si="18"/>
        <v>9.192456</v>
      </c>
      <c r="AD156" s="8"/>
    </row>
    <row r="157" spans="1:34" s="7" customFormat="1" x14ac:dyDescent="0.25">
      <c r="A157" s="7" t="s">
        <v>101</v>
      </c>
      <c r="B157" s="7" t="s">
        <v>9</v>
      </c>
      <c r="C157" s="9"/>
      <c r="D157" s="9">
        <v>18422</v>
      </c>
      <c r="E157" s="9">
        <v>18422</v>
      </c>
      <c r="F157" s="9">
        <v>84238</v>
      </c>
      <c r="G157" s="7">
        <v>24.96</v>
      </c>
      <c r="H157" s="7">
        <v>18.422000000000001</v>
      </c>
      <c r="I157" s="10">
        <f t="shared" si="19"/>
        <v>18.422000000000001</v>
      </c>
      <c r="J157" s="7" t="s">
        <v>84</v>
      </c>
      <c r="K157" s="7" t="s">
        <v>85</v>
      </c>
      <c r="L157" s="7">
        <v>84057</v>
      </c>
      <c r="M157" s="8">
        <v>41663</v>
      </c>
      <c r="N157" s="15">
        <f t="shared" si="15"/>
        <v>0.42370600000000003</v>
      </c>
      <c r="O157" s="14">
        <f>N157*11</f>
        <v>4.6607660000000006</v>
      </c>
      <c r="P157" s="15">
        <f t="shared" si="16"/>
        <v>5.0844719999999999</v>
      </c>
      <c r="Q157" s="15">
        <f t="shared" si="17"/>
        <v>2.1185300000000002</v>
      </c>
      <c r="R157" s="15">
        <f t="shared" si="18"/>
        <v>11.863768</v>
      </c>
      <c r="AD157" s="8"/>
      <c r="AH157" s="8"/>
    </row>
    <row r="158" spans="1:34" s="7" customFormat="1" x14ac:dyDescent="0.25">
      <c r="A158" s="7" t="s">
        <v>102</v>
      </c>
      <c r="B158" s="7" t="s">
        <v>9</v>
      </c>
      <c r="C158" s="9"/>
      <c r="D158" s="9">
        <v>14084</v>
      </c>
      <c r="E158" s="9">
        <v>14084</v>
      </c>
      <c r="F158" s="9">
        <v>64491</v>
      </c>
      <c r="G158" s="7">
        <v>18.72</v>
      </c>
      <c r="H158" s="7">
        <v>14.084</v>
      </c>
      <c r="I158" s="10">
        <f t="shared" si="19"/>
        <v>14.084</v>
      </c>
      <c r="J158" s="7" t="s">
        <v>13</v>
      </c>
      <c r="K158" s="7" t="s">
        <v>11</v>
      </c>
      <c r="L158" s="7">
        <v>84109</v>
      </c>
      <c r="M158" s="8">
        <v>41621</v>
      </c>
      <c r="N158" s="15">
        <f t="shared" si="15"/>
        <v>0.323932</v>
      </c>
      <c r="O158" s="14">
        <f>N158*12</f>
        <v>3.887184</v>
      </c>
      <c r="P158" s="15">
        <f t="shared" si="16"/>
        <v>3.887184</v>
      </c>
      <c r="Q158" s="15">
        <f t="shared" si="17"/>
        <v>1.6196600000000001</v>
      </c>
      <c r="R158" s="15">
        <f t="shared" si="18"/>
        <v>9.3940280000000005</v>
      </c>
      <c r="AD158" s="8"/>
    </row>
    <row r="159" spans="1:34" s="7" customFormat="1" x14ac:dyDescent="0.25">
      <c r="A159" s="7" t="s">
        <v>115</v>
      </c>
      <c r="B159" s="7" t="s">
        <v>9</v>
      </c>
      <c r="C159" s="9"/>
      <c r="D159" s="9">
        <v>23984</v>
      </c>
      <c r="E159" s="9">
        <v>23984</v>
      </c>
      <c r="F159" s="9">
        <v>125500</v>
      </c>
      <c r="G159" s="7">
        <v>28.08</v>
      </c>
      <c r="H159" s="7">
        <v>23.984000000000002</v>
      </c>
      <c r="I159" s="10">
        <f t="shared" si="19"/>
        <v>23.984000000000002</v>
      </c>
      <c r="J159" s="7" t="s">
        <v>35</v>
      </c>
      <c r="K159" s="7" t="s">
        <v>11</v>
      </c>
      <c r="L159" s="7">
        <v>84070</v>
      </c>
      <c r="M159" s="8">
        <v>41663</v>
      </c>
      <c r="N159" s="15">
        <f t="shared" si="15"/>
        <v>0.55163200000000001</v>
      </c>
      <c r="O159" s="14">
        <f>N159*11</f>
        <v>6.067952</v>
      </c>
      <c r="P159" s="15">
        <f t="shared" si="16"/>
        <v>6.6195839999999997</v>
      </c>
      <c r="Q159" s="15">
        <f t="shared" si="17"/>
        <v>2.7581600000000002</v>
      </c>
      <c r="R159" s="15">
        <f t="shared" si="18"/>
        <v>15.445696</v>
      </c>
      <c r="AD159" s="8"/>
    </row>
    <row r="160" spans="1:34" s="7" customFormat="1" x14ac:dyDescent="0.25">
      <c r="A160" s="7" t="s">
        <v>313</v>
      </c>
      <c r="B160" s="7" t="s">
        <v>9</v>
      </c>
      <c r="C160" s="9"/>
      <c r="D160" s="9">
        <v>5467</v>
      </c>
      <c r="E160" s="9">
        <v>3924</v>
      </c>
      <c r="F160" s="9">
        <v>20762.71</v>
      </c>
      <c r="G160" s="7">
        <v>6.63</v>
      </c>
      <c r="H160" s="7">
        <v>5.4669999999999996</v>
      </c>
      <c r="I160" s="10">
        <f t="shared" si="19"/>
        <v>5.4669999999999996</v>
      </c>
      <c r="J160" s="7" t="s">
        <v>13</v>
      </c>
      <c r="K160" s="7" t="s">
        <v>11</v>
      </c>
      <c r="L160" s="7">
        <v>84106</v>
      </c>
      <c r="M160" s="8">
        <v>41789</v>
      </c>
      <c r="N160" s="15">
        <f t="shared" si="15"/>
        <v>0.12574099999999999</v>
      </c>
      <c r="O160" s="14">
        <f>N160*7</f>
        <v>0.88018699999999994</v>
      </c>
      <c r="P160" s="15">
        <f t="shared" si="16"/>
        <v>1.5088919999999999</v>
      </c>
      <c r="Q160" s="15">
        <f t="shared" si="17"/>
        <v>0.62870499999999996</v>
      </c>
      <c r="R160" s="15">
        <f t="shared" si="18"/>
        <v>3.0177839999999998</v>
      </c>
      <c r="AD160" s="8"/>
    </row>
    <row r="161" spans="1:34" s="7" customFormat="1" x14ac:dyDescent="0.25">
      <c r="A161" s="7" t="s">
        <v>432</v>
      </c>
      <c r="B161" s="7" t="s">
        <v>9</v>
      </c>
      <c r="C161" s="9"/>
      <c r="D161" s="9">
        <v>12341</v>
      </c>
      <c r="E161" s="9">
        <v>12341</v>
      </c>
      <c r="F161" s="9">
        <v>58498</v>
      </c>
      <c r="G161" s="7">
        <v>15.3</v>
      </c>
      <c r="H161" s="7">
        <v>12.340999999999999</v>
      </c>
      <c r="I161" s="10">
        <f t="shared" si="19"/>
        <v>12.340999999999999</v>
      </c>
      <c r="J161" s="7" t="s">
        <v>13</v>
      </c>
      <c r="K161" s="7" t="s">
        <v>11</v>
      </c>
      <c r="L161" s="7">
        <v>84101</v>
      </c>
      <c r="M161" s="8">
        <v>42013</v>
      </c>
      <c r="N161" s="15">
        <f t="shared" si="15"/>
        <v>0.28384299999999996</v>
      </c>
      <c r="O161" s="14">
        <v>0</v>
      </c>
      <c r="P161" s="15">
        <f>N161*11</f>
        <v>3.1222729999999994</v>
      </c>
      <c r="Q161" s="15">
        <f t="shared" si="17"/>
        <v>1.4192149999999999</v>
      </c>
      <c r="R161" s="15">
        <f t="shared" si="18"/>
        <v>4.5414879999999993</v>
      </c>
      <c r="AD161" s="8"/>
    </row>
    <row r="162" spans="1:34" s="7" customFormat="1" x14ac:dyDescent="0.25">
      <c r="A162" s="7" t="s">
        <v>142</v>
      </c>
      <c r="B162" s="7" t="s">
        <v>9</v>
      </c>
      <c r="C162" s="9"/>
      <c r="D162" s="9">
        <v>3178</v>
      </c>
      <c r="E162" s="9">
        <v>3178</v>
      </c>
      <c r="F162" s="9">
        <v>17917</v>
      </c>
      <c r="G162" s="7">
        <v>3.84</v>
      </c>
      <c r="H162" s="7">
        <v>3.1779999999999999</v>
      </c>
      <c r="I162" s="10">
        <f t="shared" si="19"/>
        <v>3.1779999999999999</v>
      </c>
      <c r="J162" s="7" t="s">
        <v>89</v>
      </c>
      <c r="K162" s="7" t="s">
        <v>11</v>
      </c>
      <c r="L162" s="7">
        <v>84118</v>
      </c>
      <c r="M162" s="8">
        <v>41500</v>
      </c>
      <c r="N162" s="15">
        <f t="shared" si="15"/>
        <v>7.3093999999999992E-2</v>
      </c>
      <c r="O162" s="14">
        <f>N162*16</f>
        <v>1.1695039999999999</v>
      </c>
      <c r="P162" s="15">
        <f t="shared" ref="P162:P193" si="20">N162*12</f>
        <v>0.87712799999999991</v>
      </c>
      <c r="Q162" s="15">
        <f t="shared" si="17"/>
        <v>0.36546999999999996</v>
      </c>
      <c r="R162" s="15">
        <f t="shared" si="18"/>
        <v>2.412102</v>
      </c>
      <c r="AD162" s="8"/>
    </row>
    <row r="163" spans="1:34" s="7" customFormat="1" x14ac:dyDescent="0.25">
      <c r="A163" s="7" t="s">
        <v>27</v>
      </c>
      <c r="B163" s="7" t="s">
        <v>9</v>
      </c>
      <c r="C163" s="9"/>
      <c r="D163" s="9">
        <v>22464</v>
      </c>
      <c r="E163" s="9">
        <v>22464</v>
      </c>
      <c r="F163" s="9">
        <v>190869.85</v>
      </c>
      <c r="G163" s="7">
        <v>30</v>
      </c>
      <c r="H163" s="7">
        <v>22.463999999999999</v>
      </c>
      <c r="I163" s="10">
        <f t="shared" si="19"/>
        <v>22.463999999999999</v>
      </c>
      <c r="J163" s="7" t="s">
        <v>28</v>
      </c>
      <c r="K163" s="7" t="s">
        <v>11</v>
      </c>
      <c r="L163" s="7">
        <v>84088</v>
      </c>
      <c r="M163" s="8">
        <v>41760</v>
      </c>
      <c r="N163" s="15">
        <f t="shared" si="15"/>
        <v>0.51667199999999991</v>
      </c>
      <c r="O163" s="14">
        <f>N163*7</f>
        <v>3.6167039999999995</v>
      </c>
      <c r="P163" s="15">
        <f t="shared" si="20"/>
        <v>6.2000639999999994</v>
      </c>
      <c r="Q163" s="15">
        <f t="shared" si="17"/>
        <v>2.5833599999999994</v>
      </c>
      <c r="R163" s="15">
        <f t="shared" si="18"/>
        <v>12.400127999999999</v>
      </c>
      <c r="AD163" s="8"/>
      <c r="AH163" s="8"/>
    </row>
    <row r="164" spans="1:34" s="7" customFormat="1" x14ac:dyDescent="0.25">
      <c r="A164" s="7" t="s">
        <v>145</v>
      </c>
      <c r="B164" s="7" t="s">
        <v>9</v>
      </c>
      <c r="C164" s="9"/>
      <c r="D164" s="9">
        <v>25000</v>
      </c>
      <c r="E164" s="9">
        <v>25000</v>
      </c>
      <c r="F164" s="9">
        <v>119000</v>
      </c>
      <c r="G164" s="7">
        <v>36</v>
      </c>
      <c r="H164" s="7">
        <v>31.01</v>
      </c>
      <c r="I164" s="10">
        <f t="shared" ref="I164:I195" si="21">(D164/1)/1000</f>
        <v>25</v>
      </c>
      <c r="J164" s="7" t="s">
        <v>13</v>
      </c>
      <c r="K164" s="7" t="s">
        <v>11</v>
      </c>
      <c r="L164" s="7">
        <v>84123</v>
      </c>
      <c r="M164" s="8">
        <v>41480</v>
      </c>
      <c r="N164" s="15">
        <f t="shared" si="15"/>
        <v>0.57499999999999996</v>
      </c>
      <c r="O164" s="14">
        <f>N164*17</f>
        <v>9.7749999999999986</v>
      </c>
      <c r="P164" s="15">
        <f t="shared" si="20"/>
        <v>6.8999999999999995</v>
      </c>
      <c r="Q164" s="15">
        <f t="shared" si="17"/>
        <v>2.875</v>
      </c>
      <c r="R164" s="15">
        <f t="shared" si="18"/>
        <v>19.549999999999997</v>
      </c>
      <c r="AD164" s="8"/>
    </row>
    <row r="165" spans="1:34" s="7" customFormat="1" x14ac:dyDescent="0.25">
      <c r="A165" s="7" t="s">
        <v>146</v>
      </c>
      <c r="B165" s="7" t="s">
        <v>9</v>
      </c>
      <c r="C165" s="9"/>
      <c r="D165" s="9">
        <v>23258</v>
      </c>
      <c r="E165" s="9">
        <v>23258</v>
      </c>
      <c r="F165" s="9">
        <v>119000</v>
      </c>
      <c r="G165" s="7">
        <v>27</v>
      </c>
      <c r="H165" s="7">
        <v>23.257999999999999</v>
      </c>
      <c r="I165" s="10">
        <f t="shared" si="21"/>
        <v>23.257999999999999</v>
      </c>
      <c r="J165" s="7" t="s">
        <v>13</v>
      </c>
      <c r="K165" s="7" t="s">
        <v>11</v>
      </c>
      <c r="L165" s="7">
        <v>84123</v>
      </c>
      <c r="M165" s="8">
        <v>41480</v>
      </c>
      <c r="N165" s="15">
        <f t="shared" si="15"/>
        <v>0.53493400000000002</v>
      </c>
      <c r="O165" s="14">
        <f>N165*17</f>
        <v>9.0938780000000001</v>
      </c>
      <c r="P165" s="15">
        <f t="shared" si="20"/>
        <v>6.4192080000000002</v>
      </c>
      <c r="Q165" s="15">
        <f t="shared" si="17"/>
        <v>2.6746699999999999</v>
      </c>
      <c r="R165" s="15">
        <f t="shared" si="18"/>
        <v>18.187756</v>
      </c>
      <c r="AD165" s="8"/>
    </row>
    <row r="166" spans="1:34" s="7" customFormat="1" x14ac:dyDescent="0.25">
      <c r="A166" s="7" t="s">
        <v>147</v>
      </c>
      <c r="B166" s="7" t="s">
        <v>9</v>
      </c>
      <c r="C166" s="9"/>
      <c r="D166" s="9">
        <v>23258</v>
      </c>
      <c r="E166" s="9">
        <v>23258</v>
      </c>
      <c r="F166" s="9">
        <v>119000</v>
      </c>
      <c r="G166" s="7">
        <v>27</v>
      </c>
      <c r="H166" s="7">
        <v>23.257999999999999</v>
      </c>
      <c r="I166" s="10">
        <f t="shared" si="21"/>
        <v>23.257999999999999</v>
      </c>
      <c r="J166" s="7" t="s">
        <v>13</v>
      </c>
      <c r="K166" s="7" t="s">
        <v>11</v>
      </c>
      <c r="L166" s="7">
        <v>84123</v>
      </c>
      <c r="M166" s="8">
        <v>41480</v>
      </c>
      <c r="N166" s="15">
        <f t="shared" si="15"/>
        <v>0.53493400000000002</v>
      </c>
      <c r="O166" s="14">
        <f>N166*17</f>
        <v>9.0938780000000001</v>
      </c>
      <c r="P166" s="15">
        <f t="shared" si="20"/>
        <v>6.4192080000000002</v>
      </c>
      <c r="Q166" s="15">
        <f t="shared" si="17"/>
        <v>2.6746699999999999</v>
      </c>
      <c r="R166" s="15">
        <f t="shared" si="18"/>
        <v>18.187756</v>
      </c>
      <c r="AD166" s="8"/>
    </row>
    <row r="167" spans="1:34" s="7" customFormat="1" x14ac:dyDescent="0.25">
      <c r="A167" s="7" t="s">
        <v>314</v>
      </c>
      <c r="B167" s="7" t="s">
        <v>9</v>
      </c>
      <c r="C167" s="9"/>
      <c r="D167" s="9">
        <v>21502</v>
      </c>
      <c r="E167" s="9">
        <v>21502</v>
      </c>
      <c r="F167" s="9">
        <v>86250</v>
      </c>
      <c r="G167" s="7">
        <v>25</v>
      </c>
      <c r="H167" s="7">
        <v>21.501999999999999</v>
      </c>
      <c r="I167" s="10">
        <f t="shared" si="21"/>
        <v>21.501999999999999</v>
      </c>
      <c r="J167" s="7" t="s">
        <v>315</v>
      </c>
      <c r="K167" s="7" t="s">
        <v>316</v>
      </c>
      <c r="L167" s="7">
        <v>84751</v>
      </c>
      <c r="M167" s="8">
        <v>41892</v>
      </c>
      <c r="N167" s="15">
        <f t="shared" si="15"/>
        <v>0.49454599999999999</v>
      </c>
      <c r="O167" s="14">
        <f>N167*3</f>
        <v>1.483638</v>
      </c>
      <c r="P167" s="15">
        <f t="shared" si="20"/>
        <v>5.934552</v>
      </c>
      <c r="Q167" s="15">
        <f t="shared" si="17"/>
        <v>2.4727299999999999</v>
      </c>
      <c r="R167" s="15">
        <f t="shared" si="18"/>
        <v>9.8909199999999995</v>
      </c>
      <c r="AD167" s="8"/>
    </row>
    <row r="168" spans="1:34" s="7" customFormat="1" x14ac:dyDescent="0.25">
      <c r="A168" s="7" t="s">
        <v>148</v>
      </c>
      <c r="B168" s="7" t="s">
        <v>9</v>
      </c>
      <c r="C168" s="9"/>
      <c r="D168" s="9">
        <v>23621</v>
      </c>
      <c r="E168" s="9">
        <v>23621</v>
      </c>
      <c r="F168" s="9">
        <v>119000</v>
      </c>
      <c r="G168" s="7">
        <v>27</v>
      </c>
      <c r="H168" s="7">
        <v>23.620999999999999</v>
      </c>
      <c r="I168" s="10">
        <f t="shared" si="21"/>
        <v>23.620999999999999</v>
      </c>
      <c r="J168" s="7" t="s">
        <v>13</v>
      </c>
      <c r="K168" s="7" t="s">
        <v>11</v>
      </c>
      <c r="L168" s="7">
        <v>84123</v>
      </c>
      <c r="M168" s="8">
        <v>41480</v>
      </c>
      <c r="N168" s="15">
        <f t="shared" si="15"/>
        <v>0.54328299999999996</v>
      </c>
      <c r="O168" s="14">
        <f>N168*17</f>
        <v>9.235811</v>
      </c>
      <c r="P168" s="15">
        <f t="shared" si="20"/>
        <v>6.5193959999999995</v>
      </c>
      <c r="Q168" s="15">
        <f t="shared" si="17"/>
        <v>2.7164149999999996</v>
      </c>
      <c r="R168" s="15">
        <f t="shared" si="18"/>
        <v>18.471621999999996</v>
      </c>
      <c r="AD168" s="8"/>
    </row>
    <row r="169" spans="1:34" s="7" customFormat="1" x14ac:dyDescent="0.25">
      <c r="A169" s="7" t="s">
        <v>433</v>
      </c>
      <c r="B169" s="7" t="s">
        <v>9</v>
      </c>
      <c r="C169" s="9"/>
      <c r="D169" s="9">
        <v>21281</v>
      </c>
      <c r="E169" s="9">
        <v>21281</v>
      </c>
      <c r="F169" s="9">
        <v>93750</v>
      </c>
      <c r="G169" s="7">
        <v>25</v>
      </c>
      <c r="H169" s="7">
        <v>21.280999999999999</v>
      </c>
      <c r="I169" s="10">
        <f t="shared" si="21"/>
        <v>21.280999999999999</v>
      </c>
      <c r="J169" s="7" t="s">
        <v>315</v>
      </c>
      <c r="K169" s="7" t="s">
        <v>316</v>
      </c>
      <c r="L169" s="7">
        <v>84751</v>
      </c>
      <c r="M169" s="8">
        <v>41936</v>
      </c>
      <c r="N169" s="15">
        <f t="shared" si="15"/>
        <v>0.48946299999999998</v>
      </c>
      <c r="O169" s="14">
        <f>N169*2</f>
        <v>0.97892599999999996</v>
      </c>
      <c r="P169" s="15">
        <f t="shared" si="20"/>
        <v>5.8735559999999998</v>
      </c>
      <c r="Q169" s="15">
        <f t="shared" si="17"/>
        <v>2.4473149999999997</v>
      </c>
      <c r="R169" s="15">
        <f t="shared" si="18"/>
        <v>9.2997969999999999</v>
      </c>
      <c r="AD169" s="8"/>
    </row>
    <row r="170" spans="1:34" s="7" customFormat="1" x14ac:dyDescent="0.25">
      <c r="A170" s="7" t="s">
        <v>169</v>
      </c>
      <c r="B170" s="7" t="s">
        <v>9</v>
      </c>
      <c r="C170" s="9"/>
      <c r="D170" s="9">
        <v>12676</v>
      </c>
      <c r="E170" s="9">
        <v>12676</v>
      </c>
      <c r="F170" s="9">
        <v>50946.62</v>
      </c>
      <c r="G170" s="7">
        <v>15.3</v>
      </c>
      <c r="H170" s="7">
        <v>13.135</v>
      </c>
      <c r="I170" s="10">
        <f t="shared" si="21"/>
        <v>12.676</v>
      </c>
      <c r="J170" s="7" t="s">
        <v>50</v>
      </c>
      <c r="K170" s="7" t="s">
        <v>51</v>
      </c>
      <c r="L170" s="7">
        <v>84404</v>
      </c>
      <c r="M170" s="8">
        <v>41746</v>
      </c>
      <c r="N170" s="15">
        <f t="shared" si="15"/>
        <v>0.29154799999999997</v>
      </c>
      <c r="O170" s="14">
        <f>N170*8</f>
        <v>2.3323839999999998</v>
      </c>
      <c r="P170" s="15">
        <f t="shared" si="20"/>
        <v>3.4985759999999999</v>
      </c>
      <c r="Q170" s="15">
        <f t="shared" si="17"/>
        <v>1.4577399999999998</v>
      </c>
      <c r="R170" s="15">
        <f t="shared" si="18"/>
        <v>7.2886999999999986</v>
      </c>
      <c r="AD170" s="8"/>
    </row>
    <row r="171" spans="1:34" s="7" customFormat="1" x14ac:dyDescent="0.25">
      <c r="A171" s="7" t="s">
        <v>177</v>
      </c>
      <c r="B171" s="7" t="s">
        <v>9</v>
      </c>
      <c r="C171" s="9"/>
      <c r="D171" s="9">
        <v>10453</v>
      </c>
      <c r="E171" s="9">
        <v>10453</v>
      </c>
      <c r="F171" s="9">
        <v>43476</v>
      </c>
      <c r="G171" s="7">
        <v>12.2</v>
      </c>
      <c r="H171" s="7">
        <v>10.452999999999999</v>
      </c>
      <c r="I171" s="10">
        <f t="shared" si="21"/>
        <v>10.452999999999999</v>
      </c>
      <c r="J171" s="7" t="s">
        <v>107</v>
      </c>
      <c r="K171" s="7" t="s">
        <v>108</v>
      </c>
      <c r="L171" s="7">
        <v>84532</v>
      </c>
      <c r="M171" s="8">
        <v>41621</v>
      </c>
      <c r="N171" s="15">
        <f t="shared" si="15"/>
        <v>0.24041899999999999</v>
      </c>
      <c r="O171" s="14">
        <f>N171*12</f>
        <v>2.8850280000000001</v>
      </c>
      <c r="P171" s="15">
        <f t="shared" si="20"/>
        <v>2.8850280000000001</v>
      </c>
      <c r="Q171" s="15">
        <f t="shared" si="17"/>
        <v>1.2020949999999999</v>
      </c>
      <c r="R171" s="15">
        <f t="shared" si="18"/>
        <v>6.9721510000000002</v>
      </c>
      <c r="AD171" s="8"/>
    </row>
    <row r="172" spans="1:34" s="7" customFormat="1" x14ac:dyDescent="0.25">
      <c r="A172" s="7" t="s">
        <v>191</v>
      </c>
      <c r="B172" s="7" t="s">
        <v>9</v>
      </c>
      <c r="C172" s="9"/>
      <c r="D172" s="9">
        <v>25000</v>
      </c>
      <c r="E172" s="9">
        <v>25000</v>
      </c>
      <c r="F172" s="9">
        <v>143680</v>
      </c>
      <c r="G172" s="7">
        <v>31.2</v>
      </c>
      <c r="H172" s="7">
        <v>26.268000000000001</v>
      </c>
      <c r="I172" s="10">
        <f t="shared" si="21"/>
        <v>25</v>
      </c>
      <c r="J172" s="7" t="s">
        <v>35</v>
      </c>
      <c r="K172" s="7" t="s">
        <v>11</v>
      </c>
      <c r="L172" s="7">
        <v>84070</v>
      </c>
      <c r="M172" s="8">
        <v>41664</v>
      </c>
      <c r="N172" s="15">
        <f t="shared" si="15"/>
        <v>0.57499999999999996</v>
      </c>
      <c r="O172" s="14">
        <f>N172*11</f>
        <v>6.3249999999999993</v>
      </c>
      <c r="P172" s="15">
        <f t="shared" si="20"/>
        <v>6.8999999999999995</v>
      </c>
      <c r="Q172" s="15">
        <f t="shared" si="17"/>
        <v>2.875</v>
      </c>
      <c r="R172" s="15">
        <f t="shared" si="18"/>
        <v>16.099999999999998</v>
      </c>
    </row>
    <row r="173" spans="1:34" s="7" customFormat="1" x14ac:dyDescent="0.25">
      <c r="A173" s="7" t="s">
        <v>188</v>
      </c>
      <c r="B173" s="7" t="s">
        <v>9</v>
      </c>
      <c r="C173" s="9"/>
      <c r="D173" s="9">
        <v>8226</v>
      </c>
      <c r="E173" s="9">
        <v>8226</v>
      </c>
      <c r="F173" s="9">
        <v>47500</v>
      </c>
      <c r="G173" s="7">
        <v>10</v>
      </c>
      <c r="H173" s="7">
        <v>8.2260000000000009</v>
      </c>
      <c r="I173" s="10">
        <f t="shared" si="21"/>
        <v>8.2260000000000009</v>
      </c>
      <c r="J173" s="7" t="s">
        <v>189</v>
      </c>
      <c r="K173" s="7" t="s">
        <v>66</v>
      </c>
      <c r="L173" s="7">
        <v>84014</v>
      </c>
      <c r="M173" s="8">
        <v>41663</v>
      </c>
      <c r="N173" s="15">
        <f t="shared" si="15"/>
        <v>0.18919800000000001</v>
      </c>
      <c r="O173" s="14">
        <f>N173*11</f>
        <v>2.081178</v>
      </c>
      <c r="P173" s="15">
        <f t="shared" si="20"/>
        <v>2.2703760000000002</v>
      </c>
      <c r="Q173" s="15">
        <f t="shared" si="17"/>
        <v>0.94599</v>
      </c>
      <c r="R173" s="15">
        <f t="shared" si="18"/>
        <v>5.2975440000000003</v>
      </c>
      <c r="AD173" s="8"/>
    </row>
    <row r="174" spans="1:34" s="7" customFormat="1" x14ac:dyDescent="0.25">
      <c r="A174" s="7" t="s">
        <v>192</v>
      </c>
      <c r="B174" s="7" t="s">
        <v>9</v>
      </c>
      <c r="C174" s="9"/>
      <c r="D174" s="9">
        <v>25000</v>
      </c>
      <c r="E174" s="9">
        <v>25000</v>
      </c>
      <c r="F174" s="9">
        <v>193650</v>
      </c>
      <c r="G174" s="7">
        <v>52.47</v>
      </c>
      <c r="H174" s="7">
        <v>40.17</v>
      </c>
      <c r="I174" s="10">
        <f t="shared" si="21"/>
        <v>25</v>
      </c>
      <c r="J174" s="7" t="s">
        <v>13</v>
      </c>
      <c r="K174" s="7" t="s">
        <v>11</v>
      </c>
      <c r="L174" s="7">
        <v>84101</v>
      </c>
      <c r="M174" s="8">
        <v>41596</v>
      </c>
      <c r="N174" s="15">
        <f t="shared" si="15"/>
        <v>0.57499999999999996</v>
      </c>
      <c r="O174" s="14">
        <f>N174*13</f>
        <v>7.4749999999999996</v>
      </c>
      <c r="P174" s="15">
        <f t="shared" si="20"/>
        <v>6.8999999999999995</v>
      </c>
      <c r="Q174" s="15">
        <f t="shared" si="17"/>
        <v>2.875</v>
      </c>
      <c r="R174" s="15">
        <f t="shared" si="18"/>
        <v>17.25</v>
      </c>
      <c r="AD174" s="8"/>
    </row>
    <row r="175" spans="1:34" s="7" customFormat="1" x14ac:dyDescent="0.25">
      <c r="A175" s="7" t="s">
        <v>193</v>
      </c>
      <c r="B175" s="7" t="s">
        <v>9</v>
      </c>
      <c r="C175" s="9"/>
      <c r="D175" s="9">
        <v>25000</v>
      </c>
      <c r="E175" s="9">
        <v>25000</v>
      </c>
      <c r="F175" s="9">
        <v>181222.2</v>
      </c>
      <c r="G175" s="7">
        <v>35.954999999999998</v>
      </c>
      <c r="H175" s="7">
        <v>30.190999999999999</v>
      </c>
      <c r="I175" s="10">
        <f t="shared" si="21"/>
        <v>25</v>
      </c>
      <c r="J175" s="7" t="s">
        <v>84</v>
      </c>
      <c r="K175" s="7" t="s">
        <v>85</v>
      </c>
      <c r="L175" s="7">
        <v>84057</v>
      </c>
      <c r="M175" s="8">
        <v>41500</v>
      </c>
      <c r="N175" s="15">
        <f t="shared" si="15"/>
        <v>0.57499999999999996</v>
      </c>
      <c r="O175" s="14">
        <f>N175*16</f>
        <v>9.1999999999999993</v>
      </c>
      <c r="P175" s="15">
        <f t="shared" si="20"/>
        <v>6.8999999999999995</v>
      </c>
      <c r="Q175" s="15">
        <f t="shared" si="17"/>
        <v>2.875</v>
      </c>
      <c r="R175" s="15">
        <f t="shared" si="18"/>
        <v>18.974999999999998</v>
      </c>
      <c r="AD175" s="8"/>
    </row>
    <row r="176" spans="1:34" s="7" customFormat="1" x14ac:dyDescent="0.25">
      <c r="A176" s="7" t="s">
        <v>199</v>
      </c>
      <c r="B176" s="7" t="s">
        <v>9</v>
      </c>
      <c r="C176" s="9"/>
      <c r="D176" s="9">
        <v>12476</v>
      </c>
      <c r="E176" s="9">
        <v>12476</v>
      </c>
      <c r="F176" s="9">
        <v>51750</v>
      </c>
      <c r="G176" s="7">
        <v>15.12</v>
      </c>
      <c r="H176" s="7">
        <v>12.476000000000001</v>
      </c>
      <c r="I176" s="10">
        <f t="shared" si="21"/>
        <v>12.476000000000001</v>
      </c>
      <c r="J176" s="7" t="s">
        <v>128</v>
      </c>
      <c r="K176" s="7" t="s">
        <v>85</v>
      </c>
      <c r="L176" s="7">
        <v>84003</v>
      </c>
      <c r="M176" s="8">
        <v>41596</v>
      </c>
      <c r="N176" s="15">
        <f t="shared" si="15"/>
        <v>0.28694800000000004</v>
      </c>
      <c r="O176" s="14">
        <f>N176*13</f>
        <v>3.7303240000000004</v>
      </c>
      <c r="P176" s="15">
        <f t="shared" si="20"/>
        <v>3.4433760000000007</v>
      </c>
      <c r="Q176" s="15">
        <f t="shared" si="17"/>
        <v>1.4347400000000001</v>
      </c>
      <c r="R176" s="15">
        <f t="shared" si="18"/>
        <v>8.6084400000000016</v>
      </c>
      <c r="AD176" s="8"/>
    </row>
    <row r="177" spans="1:30" s="7" customFormat="1" x14ac:dyDescent="0.25">
      <c r="A177" s="7" t="s">
        <v>203</v>
      </c>
      <c r="B177" s="7" t="s">
        <v>9</v>
      </c>
      <c r="C177" s="9"/>
      <c r="D177" s="9">
        <v>20076</v>
      </c>
      <c r="E177" s="9">
        <v>20076</v>
      </c>
      <c r="F177" s="9">
        <v>64428</v>
      </c>
      <c r="G177" s="7">
        <v>24.78</v>
      </c>
      <c r="H177" s="7">
        <v>20.823</v>
      </c>
      <c r="I177" s="10">
        <f t="shared" si="21"/>
        <v>20.076000000000001</v>
      </c>
      <c r="J177" s="7" t="s">
        <v>204</v>
      </c>
      <c r="K177" s="7" t="s">
        <v>11</v>
      </c>
      <c r="L177" s="7">
        <v>84065</v>
      </c>
      <c r="M177" s="8">
        <v>41621</v>
      </c>
      <c r="N177" s="15">
        <f t="shared" si="15"/>
        <v>0.46174799999999999</v>
      </c>
      <c r="O177" s="14">
        <f>N177*12</f>
        <v>5.5409759999999997</v>
      </c>
      <c r="P177" s="15">
        <f t="shared" si="20"/>
        <v>5.5409759999999997</v>
      </c>
      <c r="Q177" s="15">
        <f t="shared" si="17"/>
        <v>2.3087399999999998</v>
      </c>
      <c r="R177" s="15">
        <f t="shared" si="18"/>
        <v>13.390692</v>
      </c>
      <c r="AD177" s="8"/>
    </row>
    <row r="178" spans="1:30" s="7" customFormat="1" x14ac:dyDescent="0.25">
      <c r="A178" s="7" t="s">
        <v>219</v>
      </c>
      <c r="B178" s="7" t="s">
        <v>9</v>
      </c>
      <c r="C178" s="9"/>
      <c r="D178" s="9">
        <v>24020</v>
      </c>
      <c r="E178" s="9">
        <v>24020</v>
      </c>
      <c r="F178" s="9">
        <v>143500</v>
      </c>
      <c r="G178" s="7">
        <v>28.75</v>
      </c>
      <c r="H178" s="7">
        <v>24.02</v>
      </c>
      <c r="I178" s="10">
        <f t="shared" si="21"/>
        <v>24.02</v>
      </c>
      <c r="J178" s="7" t="s">
        <v>13</v>
      </c>
      <c r="K178" s="7" t="s">
        <v>11</v>
      </c>
      <c r="L178" s="7">
        <v>84106</v>
      </c>
      <c r="M178" s="8">
        <v>41760</v>
      </c>
      <c r="N178" s="15">
        <f t="shared" si="15"/>
        <v>0.55245999999999995</v>
      </c>
      <c r="O178" s="14">
        <f>N178*7</f>
        <v>3.8672199999999997</v>
      </c>
      <c r="P178" s="15">
        <f t="shared" si="20"/>
        <v>6.6295199999999994</v>
      </c>
      <c r="Q178" s="15">
        <f t="shared" si="17"/>
        <v>2.7622999999999998</v>
      </c>
      <c r="R178" s="15">
        <f t="shared" si="18"/>
        <v>13.259039999999999</v>
      </c>
      <c r="AD178" s="8"/>
    </row>
    <row r="179" spans="1:30" s="7" customFormat="1" x14ac:dyDescent="0.25">
      <c r="A179" s="7" t="s">
        <v>218</v>
      </c>
      <c r="B179" s="7" t="s">
        <v>9</v>
      </c>
      <c r="C179" s="9"/>
      <c r="D179" s="9">
        <v>25000</v>
      </c>
      <c r="E179" s="9">
        <v>25000</v>
      </c>
      <c r="F179" s="9">
        <v>94709.38</v>
      </c>
      <c r="G179" s="7">
        <v>30</v>
      </c>
      <c r="H179" s="7">
        <v>25.353000000000002</v>
      </c>
      <c r="I179" s="10">
        <f t="shared" si="21"/>
        <v>25</v>
      </c>
      <c r="J179" s="7" t="s">
        <v>89</v>
      </c>
      <c r="K179" s="7" t="s">
        <v>11</v>
      </c>
      <c r="L179" s="7">
        <v>84084</v>
      </c>
      <c r="M179" s="8">
        <v>41670</v>
      </c>
      <c r="N179" s="15">
        <f t="shared" si="15"/>
        <v>0.57499999999999996</v>
      </c>
      <c r="O179" s="14">
        <f>N179*11</f>
        <v>6.3249999999999993</v>
      </c>
      <c r="P179" s="15">
        <f t="shared" si="20"/>
        <v>6.8999999999999995</v>
      </c>
      <c r="Q179" s="15">
        <f t="shared" si="17"/>
        <v>2.875</v>
      </c>
      <c r="R179" s="15">
        <f t="shared" si="18"/>
        <v>16.099999999999998</v>
      </c>
      <c r="AD179" s="8"/>
    </row>
    <row r="180" spans="1:30" s="7" customFormat="1" x14ac:dyDescent="0.25">
      <c r="A180" s="7" t="s">
        <v>220</v>
      </c>
      <c r="B180" s="7" t="s">
        <v>9</v>
      </c>
      <c r="C180" s="9"/>
      <c r="D180" s="9">
        <v>23474</v>
      </c>
      <c r="E180" s="9">
        <v>23474</v>
      </c>
      <c r="F180" s="9">
        <v>143500</v>
      </c>
      <c r="G180" s="7">
        <v>27.54</v>
      </c>
      <c r="H180" s="7">
        <v>23.474</v>
      </c>
      <c r="I180" s="10">
        <f t="shared" si="21"/>
        <v>23.474</v>
      </c>
      <c r="J180" s="7" t="s">
        <v>28</v>
      </c>
      <c r="K180" s="7" t="s">
        <v>11</v>
      </c>
      <c r="L180" s="7">
        <v>84084</v>
      </c>
      <c r="M180" s="8">
        <v>41593</v>
      </c>
      <c r="N180" s="15">
        <f t="shared" si="15"/>
        <v>0.53990199999999999</v>
      </c>
      <c r="O180" s="14">
        <f>N180*13</f>
        <v>7.018726</v>
      </c>
      <c r="P180" s="15">
        <f t="shared" si="20"/>
        <v>6.4788239999999995</v>
      </c>
      <c r="Q180" s="15">
        <f t="shared" si="17"/>
        <v>2.6995100000000001</v>
      </c>
      <c r="R180" s="15">
        <f t="shared" si="18"/>
        <v>16.19706</v>
      </c>
    </row>
    <row r="181" spans="1:30" s="7" customFormat="1" x14ac:dyDescent="0.25">
      <c r="A181" s="7" t="s">
        <v>221</v>
      </c>
      <c r="B181" s="7" t="s">
        <v>9</v>
      </c>
      <c r="C181" s="9"/>
      <c r="D181" s="9">
        <v>2141</v>
      </c>
      <c r="E181" s="9">
        <v>2141</v>
      </c>
      <c r="F181" s="9">
        <v>14000</v>
      </c>
      <c r="G181" s="7">
        <v>2.6</v>
      </c>
      <c r="H181" s="7">
        <v>2.141</v>
      </c>
      <c r="I181" s="10">
        <f t="shared" si="21"/>
        <v>2.141</v>
      </c>
      <c r="J181" s="7" t="s">
        <v>89</v>
      </c>
      <c r="K181" s="7" t="s">
        <v>11</v>
      </c>
      <c r="L181" s="7">
        <v>84119</v>
      </c>
      <c r="M181" s="8">
        <v>41716</v>
      </c>
      <c r="N181" s="15">
        <f t="shared" si="15"/>
        <v>4.9243000000000002E-2</v>
      </c>
      <c r="O181" s="14">
        <f>N181*9</f>
        <v>0.443187</v>
      </c>
      <c r="P181" s="15">
        <f t="shared" si="20"/>
        <v>0.590916</v>
      </c>
      <c r="Q181" s="15">
        <f t="shared" si="17"/>
        <v>0.24621500000000002</v>
      </c>
      <c r="R181" s="15">
        <f t="shared" si="18"/>
        <v>1.2803180000000001</v>
      </c>
      <c r="AD181" s="8"/>
    </row>
    <row r="182" spans="1:30" s="7" customFormat="1" x14ac:dyDescent="0.25">
      <c r="A182" s="7" t="s">
        <v>224</v>
      </c>
      <c r="B182" s="7" t="s">
        <v>9</v>
      </c>
      <c r="C182" s="9"/>
      <c r="D182" s="9">
        <v>12921</v>
      </c>
      <c r="E182" s="9">
        <v>12921</v>
      </c>
      <c r="F182" s="9">
        <v>73440</v>
      </c>
      <c r="G182" s="7">
        <v>15.3</v>
      </c>
      <c r="H182" s="7">
        <v>13.215999999999999</v>
      </c>
      <c r="I182" s="10">
        <f t="shared" si="21"/>
        <v>12.920999999999999</v>
      </c>
      <c r="J182" s="7" t="s">
        <v>13</v>
      </c>
      <c r="K182" s="7" t="s">
        <v>11</v>
      </c>
      <c r="L182" s="7">
        <v>84123</v>
      </c>
      <c r="M182" s="8">
        <v>41664</v>
      </c>
      <c r="N182" s="15">
        <f t="shared" si="15"/>
        <v>0.29718299999999997</v>
      </c>
      <c r="O182" s="14">
        <f>N182*11</f>
        <v>3.2690129999999997</v>
      </c>
      <c r="P182" s="15">
        <f t="shared" si="20"/>
        <v>3.5661959999999997</v>
      </c>
      <c r="Q182" s="15">
        <f t="shared" si="17"/>
        <v>1.4859149999999999</v>
      </c>
      <c r="R182" s="15">
        <f t="shared" si="18"/>
        <v>8.3211239999999993</v>
      </c>
      <c r="AD182" s="8"/>
    </row>
    <row r="183" spans="1:30" s="7" customFormat="1" x14ac:dyDescent="0.25">
      <c r="A183" s="7" t="s">
        <v>225</v>
      </c>
      <c r="B183" s="7" t="s">
        <v>9</v>
      </c>
      <c r="C183" s="9"/>
      <c r="D183" s="9">
        <v>15220</v>
      </c>
      <c r="E183" s="9">
        <v>15220</v>
      </c>
      <c r="F183" s="9">
        <v>54676.18</v>
      </c>
      <c r="G183" s="7">
        <v>17.5</v>
      </c>
      <c r="H183" s="7">
        <v>15.22</v>
      </c>
      <c r="I183" s="10">
        <f t="shared" si="21"/>
        <v>15.22</v>
      </c>
      <c r="J183" s="7" t="s">
        <v>226</v>
      </c>
      <c r="K183" s="7" t="s">
        <v>51</v>
      </c>
      <c r="L183" s="7">
        <v>84405</v>
      </c>
      <c r="M183" s="8">
        <v>41664</v>
      </c>
      <c r="N183" s="15">
        <f t="shared" si="15"/>
        <v>0.35005999999999998</v>
      </c>
      <c r="O183" s="14">
        <f>N183*11</f>
        <v>3.85066</v>
      </c>
      <c r="P183" s="15">
        <f t="shared" si="20"/>
        <v>4.2007199999999996</v>
      </c>
      <c r="Q183" s="15">
        <f t="shared" si="17"/>
        <v>1.7503</v>
      </c>
      <c r="R183" s="15">
        <f t="shared" si="18"/>
        <v>9.8016799999999993</v>
      </c>
      <c r="AD183" s="8"/>
    </row>
    <row r="184" spans="1:30" s="7" customFormat="1" x14ac:dyDescent="0.25">
      <c r="A184" s="7" t="s">
        <v>229</v>
      </c>
      <c r="B184" s="7" t="s">
        <v>9</v>
      </c>
      <c r="C184" s="9"/>
      <c r="D184" s="9">
        <v>5599</v>
      </c>
      <c r="E184" s="9">
        <v>5599</v>
      </c>
      <c r="F184" s="9">
        <v>39168</v>
      </c>
      <c r="G184" s="7">
        <v>8.16</v>
      </c>
      <c r="H184" s="7">
        <v>7.0490000000000004</v>
      </c>
      <c r="I184" s="10">
        <f t="shared" si="21"/>
        <v>5.5990000000000002</v>
      </c>
      <c r="J184" s="7" t="s">
        <v>13</v>
      </c>
      <c r="K184" s="7" t="s">
        <v>11</v>
      </c>
      <c r="L184" s="7">
        <v>84123</v>
      </c>
      <c r="M184" s="8">
        <v>41664</v>
      </c>
      <c r="N184" s="15">
        <f t="shared" si="15"/>
        <v>0.128777</v>
      </c>
      <c r="O184" s="14">
        <f>N184*11</f>
        <v>1.416547</v>
      </c>
      <c r="P184" s="15">
        <f t="shared" si="20"/>
        <v>1.5453239999999999</v>
      </c>
      <c r="Q184" s="15">
        <f t="shared" si="17"/>
        <v>0.64388500000000004</v>
      </c>
      <c r="R184" s="15">
        <f t="shared" si="18"/>
        <v>3.605756</v>
      </c>
      <c r="AD184" s="8"/>
    </row>
    <row r="185" spans="1:30" s="7" customFormat="1" x14ac:dyDescent="0.25">
      <c r="A185" s="7" t="s">
        <v>230</v>
      </c>
      <c r="B185" s="7" t="s">
        <v>9</v>
      </c>
      <c r="C185" s="9"/>
      <c r="D185" s="9">
        <v>12765</v>
      </c>
      <c r="E185" s="9">
        <v>12765</v>
      </c>
      <c r="F185" s="9">
        <v>50053.93</v>
      </c>
      <c r="G185" s="7">
        <v>15</v>
      </c>
      <c r="H185" s="7">
        <v>12.765000000000001</v>
      </c>
      <c r="I185" s="10">
        <f t="shared" si="21"/>
        <v>12.765000000000001</v>
      </c>
      <c r="J185" s="7" t="s">
        <v>13</v>
      </c>
      <c r="K185" s="7" t="s">
        <v>11</v>
      </c>
      <c r="L185" s="7">
        <v>84101</v>
      </c>
      <c r="M185" s="8">
        <v>41694</v>
      </c>
      <c r="N185" s="15">
        <f t="shared" si="15"/>
        <v>0.29359499999999999</v>
      </c>
      <c r="O185" s="14">
        <f>N185*10</f>
        <v>2.9359500000000001</v>
      </c>
      <c r="P185" s="15">
        <f t="shared" si="20"/>
        <v>3.5231399999999997</v>
      </c>
      <c r="Q185" s="15">
        <f t="shared" si="17"/>
        <v>1.467975</v>
      </c>
      <c r="R185" s="15">
        <f t="shared" si="18"/>
        <v>7.9270649999999998</v>
      </c>
      <c r="AD185" s="8"/>
    </row>
    <row r="186" spans="1:30" s="7" customFormat="1" x14ac:dyDescent="0.25">
      <c r="A186" s="7" t="s">
        <v>231</v>
      </c>
      <c r="B186" s="7" t="s">
        <v>9</v>
      </c>
      <c r="C186" s="9"/>
      <c r="D186" s="9">
        <v>25000</v>
      </c>
      <c r="E186" s="9">
        <v>25000</v>
      </c>
      <c r="F186" s="9">
        <v>84523</v>
      </c>
      <c r="G186" s="7">
        <v>30</v>
      </c>
      <c r="H186" s="7">
        <v>25.163</v>
      </c>
      <c r="I186" s="10">
        <f t="shared" si="21"/>
        <v>25</v>
      </c>
      <c r="J186" s="7" t="s">
        <v>89</v>
      </c>
      <c r="K186" s="7" t="s">
        <v>11</v>
      </c>
      <c r="L186" s="7">
        <v>84119</v>
      </c>
      <c r="M186" s="8">
        <v>41529</v>
      </c>
      <c r="N186" s="15">
        <f t="shared" si="15"/>
        <v>0.57499999999999996</v>
      </c>
      <c r="O186" s="14">
        <f>N186*15</f>
        <v>8.625</v>
      </c>
      <c r="P186" s="15">
        <f t="shared" si="20"/>
        <v>6.8999999999999995</v>
      </c>
      <c r="Q186" s="15">
        <f t="shared" si="17"/>
        <v>2.875</v>
      </c>
      <c r="R186" s="15">
        <f t="shared" si="18"/>
        <v>18.399999999999999</v>
      </c>
      <c r="AD186" s="8"/>
    </row>
    <row r="187" spans="1:30" s="7" customFormat="1" x14ac:dyDescent="0.25">
      <c r="A187" s="7" t="s">
        <v>234</v>
      </c>
      <c r="B187" s="7" t="s">
        <v>9</v>
      </c>
      <c r="C187" s="9"/>
      <c r="D187" s="9">
        <v>25000</v>
      </c>
      <c r="E187" s="9">
        <v>25000</v>
      </c>
      <c r="F187" s="9">
        <v>96091</v>
      </c>
      <c r="G187" s="7">
        <v>34.5</v>
      </c>
      <c r="H187" s="7">
        <v>25.763999999999999</v>
      </c>
      <c r="I187" s="10">
        <f t="shared" si="21"/>
        <v>25</v>
      </c>
      <c r="J187" s="7" t="s">
        <v>13</v>
      </c>
      <c r="K187" s="7" t="s">
        <v>11</v>
      </c>
      <c r="L187" s="7">
        <v>84116</v>
      </c>
      <c r="M187" s="8">
        <v>41694</v>
      </c>
      <c r="N187" s="15">
        <f t="shared" si="15"/>
        <v>0.57499999999999996</v>
      </c>
      <c r="O187" s="14">
        <f>N187*10</f>
        <v>5.75</v>
      </c>
      <c r="P187" s="15">
        <f t="shared" si="20"/>
        <v>6.8999999999999995</v>
      </c>
      <c r="Q187" s="15">
        <f t="shared" si="17"/>
        <v>2.875</v>
      </c>
      <c r="R187" s="15">
        <f t="shared" si="18"/>
        <v>15.524999999999999</v>
      </c>
      <c r="AD187" s="8"/>
    </row>
    <row r="188" spans="1:30" s="7" customFormat="1" x14ac:dyDescent="0.25">
      <c r="A188" s="7" t="s">
        <v>235</v>
      </c>
      <c r="B188" s="7" t="s">
        <v>9</v>
      </c>
      <c r="C188" s="9"/>
      <c r="D188" s="9">
        <v>25000</v>
      </c>
      <c r="E188" s="9">
        <v>25000</v>
      </c>
      <c r="F188" s="9">
        <v>101621</v>
      </c>
      <c r="G188" s="7">
        <v>31.5</v>
      </c>
      <c r="H188" s="7">
        <v>25.600999999999999</v>
      </c>
      <c r="I188" s="10">
        <f t="shared" si="21"/>
        <v>25</v>
      </c>
      <c r="J188" s="7" t="s">
        <v>10</v>
      </c>
      <c r="K188" s="7" t="s">
        <v>11</v>
      </c>
      <c r="L188" s="7">
        <v>84120</v>
      </c>
      <c r="M188" s="8">
        <v>41694</v>
      </c>
      <c r="N188" s="15">
        <f t="shared" si="15"/>
        <v>0.57499999999999996</v>
      </c>
      <c r="O188" s="14">
        <f>N188*10</f>
        <v>5.75</v>
      </c>
      <c r="P188" s="15">
        <f t="shared" si="20"/>
        <v>6.8999999999999995</v>
      </c>
      <c r="Q188" s="15">
        <f t="shared" si="17"/>
        <v>2.875</v>
      </c>
      <c r="R188" s="15">
        <f t="shared" si="18"/>
        <v>15.524999999999999</v>
      </c>
      <c r="AD188" s="8"/>
    </row>
    <row r="189" spans="1:30" s="7" customFormat="1" x14ac:dyDescent="0.25">
      <c r="A189" s="7" t="s">
        <v>233</v>
      </c>
      <c r="B189" s="7" t="s">
        <v>9</v>
      </c>
      <c r="C189" s="9"/>
      <c r="D189" s="9">
        <v>3529</v>
      </c>
      <c r="E189" s="9">
        <v>3529</v>
      </c>
      <c r="F189" s="9">
        <v>16828.32</v>
      </c>
      <c r="G189" s="7">
        <v>4.08</v>
      </c>
      <c r="H189" s="7">
        <v>3.5289999999999999</v>
      </c>
      <c r="I189" s="10">
        <f t="shared" si="21"/>
        <v>3.5289999999999999</v>
      </c>
      <c r="J189" s="7" t="s">
        <v>50</v>
      </c>
      <c r="K189" s="7" t="s">
        <v>51</v>
      </c>
      <c r="L189" s="7">
        <v>84404</v>
      </c>
      <c r="M189" s="8">
        <v>41621</v>
      </c>
      <c r="N189" s="15">
        <f t="shared" si="15"/>
        <v>8.1167000000000003E-2</v>
      </c>
      <c r="O189" s="14">
        <f>N189*12</f>
        <v>0.97400400000000009</v>
      </c>
      <c r="P189" s="15">
        <f t="shared" si="20"/>
        <v>0.97400400000000009</v>
      </c>
      <c r="Q189" s="15">
        <f t="shared" si="17"/>
        <v>0.405835</v>
      </c>
      <c r="R189" s="15">
        <f t="shared" si="18"/>
        <v>2.3538430000000004</v>
      </c>
      <c r="AD189" s="8"/>
    </row>
    <row r="190" spans="1:30" s="7" customFormat="1" x14ac:dyDescent="0.25">
      <c r="A190" s="7" t="s">
        <v>237</v>
      </c>
      <c r="B190" s="7" t="s">
        <v>9</v>
      </c>
      <c r="C190" s="9"/>
      <c r="D190" s="9">
        <v>22122</v>
      </c>
      <c r="E190" s="9">
        <v>22122</v>
      </c>
      <c r="F190" s="9">
        <v>41328.410000000003</v>
      </c>
      <c r="G190" s="7">
        <v>31.065000000000001</v>
      </c>
      <c r="H190" s="7">
        <v>26.998000000000001</v>
      </c>
      <c r="I190" s="10">
        <f t="shared" si="21"/>
        <v>22.122</v>
      </c>
      <c r="J190" s="7" t="s">
        <v>238</v>
      </c>
      <c r="K190" s="7" t="s">
        <v>21</v>
      </c>
      <c r="L190" s="7">
        <v>84069</v>
      </c>
      <c r="M190" s="8">
        <v>41708</v>
      </c>
      <c r="N190" s="15">
        <f t="shared" si="15"/>
        <v>0.50880599999999998</v>
      </c>
      <c r="O190" s="14">
        <f>N190*9</f>
        <v>4.5792539999999997</v>
      </c>
      <c r="P190" s="15">
        <f t="shared" si="20"/>
        <v>6.1056720000000002</v>
      </c>
      <c r="Q190" s="15">
        <f t="shared" si="17"/>
        <v>2.5440299999999998</v>
      </c>
      <c r="R190" s="15">
        <f t="shared" si="18"/>
        <v>13.228956</v>
      </c>
      <c r="AD190" s="8"/>
    </row>
    <row r="191" spans="1:30" s="7" customFormat="1" x14ac:dyDescent="0.25">
      <c r="A191" s="7" t="s">
        <v>240</v>
      </c>
      <c r="B191" s="7" t="s">
        <v>9</v>
      </c>
      <c r="C191" s="9"/>
      <c r="D191" s="9">
        <v>23508</v>
      </c>
      <c r="E191" s="9">
        <v>23508</v>
      </c>
      <c r="F191" s="9">
        <v>119000</v>
      </c>
      <c r="G191" s="7">
        <v>27.54</v>
      </c>
      <c r="H191" s="7">
        <v>23.507999999999999</v>
      </c>
      <c r="I191" s="10">
        <f t="shared" si="21"/>
        <v>23.507999999999999</v>
      </c>
      <c r="J191" s="7" t="s">
        <v>89</v>
      </c>
      <c r="K191" s="7" t="s">
        <v>11</v>
      </c>
      <c r="L191" s="7">
        <v>84119</v>
      </c>
      <c r="M191" s="8">
        <v>41689</v>
      </c>
      <c r="N191" s="15">
        <f t="shared" si="15"/>
        <v>0.54068399999999994</v>
      </c>
      <c r="O191" s="14">
        <f>N191*10</f>
        <v>5.406839999999999</v>
      </c>
      <c r="P191" s="15">
        <f t="shared" si="20"/>
        <v>6.4882079999999993</v>
      </c>
      <c r="Q191" s="15">
        <f t="shared" si="17"/>
        <v>2.7034199999999995</v>
      </c>
      <c r="R191" s="15">
        <f t="shared" si="18"/>
        <v>14.598467999999999</v>
      </c>
      <c r="AD191" s="8"/>
    </row>
    <row r="192" spans="1:30" s="7" customFormat="1" x14ac:dyDescent="0.25">
      <c r="A192" s="7" t="s">
        <v>239</v>
      </c>
      <c r="B192" s="7" t="s">
        <v>9</v>
      </c>
      <c r="C192" s="9"/>
      <c r="D192" s="9">
        <v>10188</v>
      </c>
      <c r="E192" s="9">
        <v>10188</v>
      </c>
      <c r="F192" s="9">
        <v>38980.81</v>
      </c>
      <c r="G192" s="7">
        <v>12.5</v>
      </c>
      <c r="H192" s="7">
        <v>10.188000000000001</v>
      </c>
      <c r="I192" s="10">
        <f t="shared" si="21"/>
        <v>10.188000000000001</v>
      </c>
      <c r="J192" s="7" t="s">
        <v>13</v>
      </c>
      <c r="K192" s="7" t="s">
        <v>11</v>
      </c>
      <c r="L192" s="7">
        <v>84101</v>
      </c>
      <c r="M192" s="8">
        <v>41708</v>
      </c>
      <c r="N192" s="15">
        <f t="shared" si="15"/>
        <v>0.234324</v>
      </c>
      <c r="O192" s="14">
        <f>N192*9</f>
        <v>2.1089160000000002</v>
      </c>
      <c r="P192" s="15">
        <f t="shared" si="20"/>
        <v>2.8118880000000002</v>
      </c>
      <c r="Q192" s="15">
        <f t="shared" si="17"/>
        <v>1.1716200000000001</v>
      </c>
      <c r="R192" s="15">
        <f t="shared" si="18"/>
        <v>6.0924240000000003</v>
      </c>
      <c r="AD192" s="8"/>
    </row>
    <row r="193" spans="1:30" s="7" customFormat="1" x14ac:dyDescent="0.25">
      <c r="A193" s="7" t="s">
        <v>242</v>
      </c>
      <c r="B193" s="7" t="s">
        <v>9</v>
      </c>
      <c r="C193" s="9"/>
      <c r="D193" s="9">
        <v>20101</v>
      </c>
      <c r="E193" s="9">
        <v>20101</v>
      </c>
      <c r="F193" s="9">
        <v>29284.38</v>
      </c>
      <c r="G193" s="7">
        <v>23.085000000000001</v>
      </c>
      <c r="H193" s="7">
        <v>20.100999999999999</v>
      </c>
      <c r="I193" s="10">
        <f t="shared" si="21"/>
        <v>20.100999999999999</v>
      </c>
      <c r="J193" s="7" t="s">
        <v>243</v>
      </c>
      <c r="K193" s="7" t="s">
        <v>21</v>
      </c>
      <c r="L193" s="7">
        <v>84080</v>
      </c>
      <c r="M193" s="8">
        <v>41708</v>
      </c>
      <c r="N193" s="15">
        <f t="shared" si="15"/>
        <v>0.46232299999999998</v>
      </c>
      <c r="O193" s="14">
        <f>N193*9</f>
        <v>4.1609069999999999</v>
      </c>
      <c r="P193" s="15">
        <f t="shared" si="20"/>
        <v>5.5478759999999996</v>
      </c>
      <c r="Q193" s="15">
        <f t="shared" si="17"/>
        <v>2.3116149999999998</v>
      </c>
      <c r="R193" s="15">
        <f t="shared" si="18"/>
        <v>12.020398</v>
      </c>
      <c r="AD193" s="8"/>
    </row>
    <row r="194" spans="1:30" s="7" customFormat="1" x14ac:dyDescent="0.25">
      <c r="A194" s="7" t="s">
        <v>246</v>
      </c>
      <c r="B194" s="7" t="s">
        <v>9</v>
      </c>
      <c r="C194" s="9"/>
      <c r="D194" s="9">
        <v>14920</v>
      </c>
      <c r="E194" s="9">
        <v>14920</v>
      </c>
      <c r="F194" s="9">
        <v>110786</v>
      </c>
      <c r="G194" s="7">
        <v>19</v>
      </c>
      <c r="H194" s="7">
        <v>14.92</v>
      </c>
      <c r="I194" s="10">
        <f t="shared" si="21"/>
        <v>14.92</v>
      </c>
      <c r="J194" s="7" t="s">
        <v>247</v>
      </c>
      <c r="K194" s="7" t="s">
        <v>11</v>
      </c>
      <c r="L194" s="7">
        <v>84047</v>
      </c>
      <c r="M194" s="8">
        <v>41536</v>
      </c>
      <c r="N194" s="15">
        <f t="shared" ref="N194:N236" si="22">I194*0.023</f>
        <v>0.34315999999999997</v>
      </c>
      <c r="O194" s="14">
        <f>N194*15</f>
        <v>5.1473999999999993</v>
      </c>
      <c r="P194" s="15">
        <f t="shared" ref="P194:P225" si="23">N194*12</f>
        <v>4.1179199999999998</v>
      </c>
      <c r="Q194" s="15">
        <f t="shared" ref="Q194:Q236" si="24">N194*5</f>
        <v>1.7157999999999998</v>
      </c>
      <c r="R194" s="15">
        <f t="shared" ref="R194:R236" si="25">SUM(O194:Q194)</f>
        <v>10.981119999999999</v>
      </c>
      <c r="AD194" s="8"/>
    </row>
    <row r="195" spans="1:30" s="7" customFormat="1" x14ac:dyDescent="0.25">
      <c r="A195" s="7" t="s">
        <v>250</v>
      </c>
      <c r="B195" s="7" t="s">
        <v>9</v>
      </c>
      <c r="C195" s="9"/>
      <c r="D195" s="9">
        <v>13079</v>
      </c>
      <c r="E195" s="9">
        <v>13079</v>
      </c>
      <c r="F195" s="9">
        <v>62000</v>
      </c>
      <c r="G195" s="7">
        <v>15</v>
      </c>
      <c r="H195" s="7">
        <v>13.084</v>
      </c>
      <c r="I195" s="10">
        <f t="shared" si="21"/>
        <v>13.079000000000001</v>
      </c>
      <c r="J195" s="7" t="s">
        <v>13</v>
      </c>
      <c r="K195" s="7" t="s">
        <v>11</v>
      </c>
      <c r="L195" s="7">
        <v>84101</v>
      </c>
      <c r="M195" s="8">
        <v>41620</v>
      </c>
      <c r="N195" s="15">
        <f t="shared" si="22"/>
        <v>0.300817</v>
      </c>
      <c r="O195" s="14">
        <f>N195*12</f>
        <v>3.609804</v>
      </c>
      <c r="P195" s="15">
        <f t="shared" si="23"/>
        <v>3.609804</v>
      </c>
      <c r="Q195" s="15">
        <f t="shared" si="24"/>
        <v>1.5040849999999999</v>
      </c>
      <c r="R195" s="15">
        <f t="shared" si="25"/>
        <v>8.7236930000000008</v>
      </c>
      <c r="AD195" s="8"/>
    </row>
    <row r="196" spans="1:30" s="7" customFormat="1" x14ac:dyDescent="0.25">
      <c r="A196" s="7" t="s">
        <v>254</v>
      </c>
      <c r="B196" s="7" t="s">
        <v>9</v>
      </c>
      <c r="C196" s="9"/>
      <c r="D196" s="9">
        <v>8674</v>
      </c>
      <c r="E196" s="9">
        <v>8674</v>
      </c>
      <c r="F196" s="9">
        <v>30963.78</v>
      </c>
      <c r="G196" s="7">
        <v>10.8</v>
      </c>
      <c r="H196" s="7">
        <v>8.9</v>
      </c>
      <c r="I196" s="10">
        <f t="shared" ref="I196:I229" si="26">(D196/1)/1000</f>
        <v>8.6739999999999995</v>
      </c>
      <c r="J196" s="7" t="s">
        <v>13</v>
      </c>
      <c r="K196" s="7" t="s">
        <v>11</v>
      </c>
      <c r="L196" s="7">
        <v>84101</v>
      </c>
      <c r="M196" s="8">
        <v>41500</v>
      </c>
      <c r="N196" s="15">
        <f t="shared" si="22"/>
        <v>0.19950199999999998</v>
      </c>
      <c r="O196" s="14">
        <f>N196*16</f>
        <v>3.1920319999999998</v>
      </c>
      <c r="P196" s="15">
        <f t="shared" si="23"/>
        <v>2.3940239999999999</v>
      </c>
      <c r="Q196" s="15">
        <f t="shared" si="24"/>
        <v>0.9975099999999999</v>
      </c>
      <c r="R196" s="15">
        <f t="shared" si="25"/>
        <v>6.5835659999999994</v>
      </c>
      <c r="AD196" s="8"/>
    </row>
    <row r="197" spans="1:30" s="7" customFormat="1" x14ac:dyDescent="0.25">
      <c r="A197" s="7" t="s">
        <v>167</v>
      </c>
      <c r="B197" s="7" t="s">
        <v>9</v>
      </c>
      <c r="C197" s="9"/>
      <c r="D197" s="9">
        <v>25000</v>
      </c>
      <c r="E197" s="9">
        <v>25000</v>
      </c>
      <c r="F197" s="9">
        <v>1363459</v>
      </c>
      <c r="G197" s="7">
        <v>561</v>
      </c>
      <c r="H197" s="7">
        <v>449.61599999999999</v>
      </c>
      <c r="I197" s="10">
        <f t="shared" si="26"/>
        <v>25</v>
      </c>
      <c r="J197" s="7" t="s">
        <v>13</v>
      </c>
      <c r="K197" s="7" t="s">
        <v>11</v>
      </c>
      <c r="L197" s="7">
        <v>84116</v>
      </c>
      <c r="M197" s="8">
        <v>41718</v>
      </c>
      <c r="N197" s="15">
        <f t="shared" si="22"/>
        <v>0.57499999999999996</v>
      </c>
      <c r="O197" s="14">
        <f>N197*9</f>
        <v>5.1749999999999998</v>
      </c>
      <c r="P197" s="15">
        <f t="shared" si="23"/>
        <v>6.8999999999999995</v>
      </c>
      <c r="Q197" s="15">
        <f t="shared" si="24"/>
        <v>2.875</v>
      </c>
      <c r="R197" s="15">
        <f t="shared" si="25"/>
        <v>14.95</v>
      </c>
      <c r="AD197" s="8"/>
    </row>
    <row r="198" spans="1:30" s="7" customFormat="1" x14ac:dyDescent="0.25">
      <c r="A198" s="7" t="s">
        <v>236</v>
      </c>
      <c r="B198" s="7" t="s">
        <v>9</v>
      </c>
      <c r="C198" s="9"/>
      <c r="D198" s="9">
        <v>25000</v>
      </c>
      <c r="E198" s="9">
        <v>25000</v>
      </c>
      <c r="F198" s="9">
        <v>1363459</v>
      </c>
      <c r="G198" s="7">
        <v>561</v>
      </c>
      <c r="H198" s="7">
        <v>449.61599999999999</v>
      </c>
      <c r="I198" s="10">
        <f t="shared" si="26"/>
        <v>25</v>
      </c>
      <c r="J198" s="7" t="s">
        <v>13</v>
      </c>
      <c r="K198" s="7" t="s">
        <v>11</v>
      </c>
      <c r="L198" s="7">
        <v>84101</v>
      </c>
      <c r="M198" s="8">
        <v>41718</v>
      </c>
      <c r="N198" s="15">
        <f t="shared" si="22"/>
        <v>0.57499999999999996</v>
      </c>
      <c r="O198" s="14">
        <f>N198*9</f>
        <v>5.1749999999999998</v>
      </c>
      <c r="P198" s="15">
        <f t="shared" si="23"/>
        <v>6.8999999999999995</v>
      </c>
      <c r="Q198" s="15">
        <f t="shared" si="24"/>
        <v>2.875</v>
      </c>
      <c r="R198" s="15">
        <f t="shared" si="25"/>
        <v>14.95</v>
      </c>
      <c r="AD198" s="8"/>
    </row>
    <row r="199" spans="1:30" s="7" customFormat="1" x14ac:dyDescent="0.25">
      <c r="A199" s="7" t="s">
        <v>232</v>
      </c>
      <c r="B199" s="7" t="s">
        <v>9</v>
      </c>
      <c r="C199" s="9"/>
      <c r="D199" s="9">
        <v>25000</v>
      </c>
      <c r="E199" s="9">
        <v>25000</v>
      </c>
      <c r="F199" s="9">
        <v>681729</v>
      </c>
      <c r="G199" s="7">
        <v>277.2</v>
      </c>
      <c r="H199" s="7">
        <v>221.018</v>
      </c>
      <c r="I199" s="10">
        <f t="shared" si="26"/>
        <v>25</v>
      </c>
      <c r="J199" s="7" t="s">
        <v>13</v>
      </c>
      <c r="K199" s="7" t="s">
        <v>11</v>
      </c>
      <c r="L199" s="7">
        <v>84101</v>
      </c>
      <c r="M199" s="8">
        <v>41718</v>
      </c>
      <c r="N199" s="15">
        <f t="shared" si="22"/>
        <v>0.57499999999999996</v>
      </c>
      <c r="O199" s="14">
        <f>N199*9</f>
        <v>5.1749999999999998</v>
      </c>
      <c r="P199" s="15">
        <f t="shared" si="23"/>
        <v>6.8999999999999995</v>
      </c>
      <c r="Q199" s="15">
        <f t="shared" si="24"/>
        <v>2.875</v>
      </c>
      <c r="R199" s="15">
        <f t="shared" si="25"/>
        <v>14.95</v>
      </c>
      <c r="AD199" s="8"/>
    </row>
    <row r="200" spans="1:30" s="7" customFormat="1" x14ac:dyDescent="0.25">
      <c r="A200" s="7" t="s">
        <v>245</v>
      </c>
      <c r="B200" s="7" t="s">
        <v>9</v>
      </c>
      <c r="C200" s="9"/>
      <c r="D200" s="9">
        <v>25000</v>
      </c>
      <c r="E200" s="9">
        <v>25000</v>
      </c>
      <c r="F200" s="9">
        <v>190911.38</v>
      </c>
      <c r="G200" s="7">
        <v>44.625</v>
      </c>
      <c r="H200" s="7">
        <v>35.737000000000002</v>
      </c>
      <c r="I200" s="10">
        <f t="shared" si="26"/>
        <v>25</v>
      </c>
      <c r="J200" s="7" t="s">
        <v>13</v>
      </c>
      <c r="K200" s="7" t="s">
        <v>11</v>
      </c>
      <c r="L200" s="7">
        <v>84117</v>
      </c>
      <c r="M200" s="8">
        <v>41775</v>
      </c>
      <c r="N200" s="15">
        <f t="shared" si="22"/>
        <v>0.57499999999999996</v>
      </c>
      <c r="O200" s="14">
        <f>N200*7</f>
        <v>4.0249999999999995</v>
      </c>
      <c r="P200" s="15">
        <f t="shared" si="23"/>
        <v>6.8999999999999995</v>
      </c>
      <c r="Q200" s="15">
        <f t="shared" si="24"/>
        <v>2.875</v>
      </c>
      <c r="R200" s="15">
        <f t="shared" si="25"/>
        <v>13.799999999999999</v>
      </c>
      <c r="AD200" s="8"/>
    </row>
    <row r="201" spans="1:30" s="7" customFormat="1" x14ac:dyDescent="0.25">
      <c r="A201" s="7" t="s">
        <v>253</v>
      </c>
      <c r="B201" s="7" t="s">
        <v>9</v>
      </c>
      <c r="C201" s="9"/>
      <c r="D201" s="9">
        <v>24736</v>
      </c>
      <c r="E201" s="9">
        <v>24736</v>
      </c>
      <c r="F201" s="9">
        <v>92067.74</v>
      </c>
      <c r="G201" s="7">
        <v>34.424999999999997</v>
      </c>
      <c r="H201" s="7">
        <v>26.591999999999999</v>
      </c>
      <c r="I201" s="10">
        <f t="shared" si="26"/>
        <v>24.736000000000001</v>
      </c>
      <c r="J201" s="7" t="s">
        <v>13</v>
      </c>
      <c r="K201" s="7" t="s">
        <v>11</v>
      </c>
      <c r="L201" s="7">
        <v>84117</v>
      </c>
      <c r="M201" s="8">
        <v>41775</v>
      </c>
      <c r="N201" s="15">
        <f t="shared" si="22"/>
        <v>0.56892799999999999</v>
      </c>
      <c r="O201" s="14">
        <f>N201*7</f>
        <v>3.9824959999999998</v>
      </c>
      <c r="P201" s="15">
        <f t="shared" si="23"/>
        <v>6.8271359999999994</v>
      </c>
      <c r="Q201" s="15">
        <f t="shared" si="24"/>
        <v>2.8446400000000001</v>
      </c>
      <c r="R201" s="15">
        <f t="shared" si="25"/>
        <v>13.654271999999999</v>
      </c>
      <c r="AD201" s="8"/>
    </row>
    <row r="202" spans="1:30" s="7" customFormat="1" x14ac:dyDescent="0.25">
      <c r="A202" s="7" t="s">
        <v>255</v>
      </c>
      <c r="B202" s="7" t="s">
        <v>9</v>
      </c>
      <c r="C202" s="9"/>
      <c r="D202" s="9">
        <v>25000</v>
      </c>
      <c r="E202" s="9">
        <v>25000</v>
      </c>
      <c r="F202" s="9">
        <v>109461.07</v>
      </c>
      <c r="G202" s="7">
        <v>38.76</v>
      </c>
      <c r="H202" s="7">
        <v>32.106000000000002</v>
      </c>
      <c r="I202" s="10">
        <f t="shared" si="26"/>
        <v>25</v>
      </c>
      <c r="J202" s="7" t="s">
        <v>13</v>
      </c>
      <c r="K202" s="7" t="s">
        <v>11</v>
      </c>
      <c r="L202" s="7">
        <v>84117</v>
      </c>
      <c r="M202" s="8">
        <v>41775</v>
      </c>
      <c r="N202" s="15">
        <f t="shared" si="22"/>
        <v>0.57499999999999996</v>
      </c>
      <c r="O202" s="14">
        <f>N202*7</f>
        <v>4.0249999999999995</v>
      </c>
      <c r="P202" s="15">
        <f t="shared" si="23"/>
        <v>6.8999999999999995</v>
      </c>
      <c r="Q202" s="15">
        <f t="shared" si="24"/>
        <v>2.875</v>
      </c>
      <c r="R202" s="15">
        <f t="shared" si="25"/>
        <v>13.799999999999999</v>
      </c>
      <c r="AD202" s="8"/>
    </row>
    <row r="203" spans="1:30" s="7" customFormat="1" x14ac:dyDescent="0.25">
      <c r="A203" s="7" t="s">
        <v>257</v>
      </c>
      <c r="B203" s="7" t="s">
        <v>9</v>
      </c>
      <c r="C203" s="9"/>
      <c r="D203" s="9">
        <v>8311</v>
      </c>
      <c r="E203" s="9">
        <v>8311</v>
      </c>
      <c r="F203" s="9">
        <v>38708.06</v>
      </c>
      <c r="G203" s="7">
        <v>11.984999999999999</v>
      </c>
      <c r="H203" s="7">
        <v>9.3040000000000003</v>
      </c>
      <c r="I203" s="10">
        <f t="shared" si="26"/>
        <v>8.3109999999999999</v>
      </c>
      <c r="J203" s="7" t="s">
        <v>13</v>
      </c>
      <c r="K203" s="7" t="s">
        <v>11</v>
      </c>
      <c r="L203" s="7">
        <v>84117</v>
      </c>
      <c r="M203" s="8">
        <v>41775</v>
      </c>
      <c r="N203" s="15">
        <f t="shared" si="22"/>
        <v>0.19115299999999999</v>
      </c>
      <c r="O203" s="14">
        <f>N203*7</f>
        <v>1.338071</v>
      </c>
      <c r="P203" s="15">
        <f t="shared" si="23"/>
        <v>2.2938359999999998</v>
      </c>
      <c r="Q203" s="15">
        <f t="shared" si="24"/>
        <v>0.95576499999999998</v>
      </c>
      <c r="R203" s="15">
        <f t="shared" si="25"/>
        <v>4.5876719999999995</v>
      </c>
      <c r="AD203" s="8"/>
    </row>
    <row r="204" spans="1:30" s="7" customFormat="1" x14ac:dyDescent="0.25">
      <c r="A204" s="7" t="s">
        <v>261</v>
      </c>
      <c r="B204" s="7" t="s">
        <v>9</v>
      </c>
      <c r="C204" s="9"/>
      <c r="D204" s="9">
        <v>22332</v>
      </c>
      <c r="E204" s="9">
        <v>22332</v>
      </c>
      <c r="F204" s="9">
        <v>84973.93</v>
      </c>
      <c r="G204" s="7">
        <v>27.26</v>
      </c>
      <c r="H204" s="7">
        <v>22.332000000000001</v>
      </c>
      <c r="I204" s="10">
        <f t="shared" si="26"/>
        <v>22.332000000000001</v>
      </c>
      <c r="J204" s="7" t="s">
        <v>128</v>
      </c>
      <c r="K204" s="7" t="s">
        <v>85</v>
      </c>
      <c r="L204" s="7">
        <v>84003</v>
      </c>
      <c r="M204" s="8">
        <v>41709</v>
      </c>
      <c r="N204" s="15">
        <f t="shared" si="22"/>
        <v>0.51363599999999998</v>
      </c>
      <c r="O204" s="14">
        <f>N204*9</f>
        <v>4.6227239999999998</v>
      </c>
      <c r="P204" s="15">
        <f t="shared" si="23"/>
        <v>6.1636319999999998</v>
      </c>
      <c r="Q204" s="15">
        <f t="shared" si="24"/>
        <v>2.5681799999999999</v>
      </c>
      <c r="R204" s="15">
        <f t="shared" si="25"/>
        <v>13.354536</v>
      </c>
      <c r="AD204" s="8"/>
    </row>
    <row r="205" spans="1:30" s="7" customFormat="1" x14ac:dyDescent="0.25">
      <c r="A205" s="7" t="s">
        <v>259</v>
      </c>
      <c r="B205" s="7" t="s">
        <v>9</v>
      </c>
      <c r="C205" s="9"/>
      <c r="D205" s="9">
        <v>6362</v>
      </c>
      <c r="E205" s="9">
        <v>6362</v>
      </c>
      <c r="F205" s="9">
        <v>36092</v>
      </c>
      <c r="G205" s="7">
        <v>7.5</v>
      </c>
      <c r="H205" s="7">
        <v>6.5860000000000003</v>
      </c>
      <c r="I205" s="10">
        <f t="shared" si="26"/>
        <v>6.3620000000000001</v>
      </c>
      <c r="J205" s="7" t="s">
        <v>50</v>
      </c>
      <c r="K205" s="7" t="s">
        <v>51</v>
      </c>
      <c r="L205" s="7">
        <v>84401</v>
      </c>
      <c r="M205" s="8">
        <v>41664</v>
      </c>
      <c r="N205" s="15">
        <f t="shared" si="22"/>
        <v>0.14632600000000001</v>
      </c>
      <c r="O205" s="14">
        <f>N205*11</f>
        <v>1.6095860000000002</v>
      </c>
      <c r="P205" s="15">
        <f t="shared" si="23"/>
        <v>1.7559120000000001</v>
      </c>
      <c r="Q205" s="15">
        <f t="shared" si="24"/>
        <v>0.73163</v>
      </c>
      <c r="R205" s="15">
        <f t="shared" si="25"/>
        <v>4.0971280000000005</v>
      </c>
      <c r="AD205" s="8"/>
    </row>
    <row r="206" spans="1:30" s="7" customFormat="1" x14ac:dyDescent="0.25">
      <c r="A206" s="7" t="s">
        <v>263</v>
      </c>
      <c r="B206" s="7" t="s">
        <v>9</v>
      </c>
      <c r="C206" s="9"/>
      <c r="D206" s="9">
        <v>25000</v>
      </c>
      <c r="E206" s="9">
        <v>25000</v>
      </c>
      <c r="F206" s="9">
        <v>153500</v>
      </c>
      <c r="G206" s="7">
        <v>30</v>
      </c>
      <c r="H206" s="7">
        <v>25.297999999999998</v>
      </c>
      <c r="I206" s="10">
        <f t="shared" si="26"/>
        <v>25</v>
      </c>
      <c r="J206" s="7" t="s">
        <v>264</v>
      </c>
      <c r="K206" s="7" t="s">
        <v>85</v>
      </c>
      <c r="L206" s="7">
        <v>84042</v>
      </c>
      <c r="M206" s="8">
        <v>41620</v>
      </c>
      <c r="N206" s="15">
        <f t="shared" si="22"/>
        <v>0.57499999999999996</v>
      </c>
      <c r="O206" s="14">
        <f>N206*12</f>
        <v>6.8999999999999995</v>
      </c>
      <c r="P206" s="15">
        <f t="shared" si="23"/>
        <v>6.8999999999999995</v>
      </c>
      <c r="Q206" s="15">
        <f t="shared" si="24"/>
        <v>2.875</v>
      </c>
      <c r="R206" s="15">
        <f t="shared" si="25"/>
        <v>16.674999999999997</v>
      </c>
      <c r="AD206" s="8"/>
    </row>
    <row r="207" spans="1:30" s="7" customFormat="1" x14ac:dyDescent="0.25">
      <c r="A207" s="7" t="s">
        <v>266</v>
      </c>
      <c r="B207" s="7" t="s">
        <v>9</v>
      </c>
      <c r="C207" s="9"/>
      <c r="D207" s="9">
        <v>14757</v>
      </c>
      <c r="E207" s="9">
        <v>14757</v>
      </c>
      <c r="F207" s="9">
        <v>60000</v>
      </c>
      <c r="G207" s="7">
        <v>18</v>
      </c>
      <c r="H207" s="7">
        <v>14.757</v>
      </c>
      <c r="I207" s="10">
        <f t="shared" si="26"/>
        <v>14.757</v>
      </c>
      <c r="J207" s="7" t="s">
        <v>13</v>
      </c>
      <c r="K207" s="7" t="s">
        <v>11</v>
      </c>
      <c r="L207" s="7">
        <v>84109</v>
      </c>
      <c r="M207" s="8">
        <v>41529</v>
      </c>
      <c r="N207" s="15">
        <f t="shared" si="22"/>
        <v>0.33941099999999996</v>
      </c>
      <c r="O207" s="14">
        <f>N207*15</f>
        <v>5.0911649999999993</v>
      </c>
      <c r="P207" s="15">
        <f t="shared" si="23"/>
        <v>4.0729319999999998</v>
      </c>
      <c r="Q207" s="15">
        <f t="shared" si="24"/>
        <v>1.6970549999999998</v>
      </c>
      <c r="R207" s="15">
        <f t="shared" si="25"/>
        <v>10.861151999999997</v>
      </c>
      <c r="AD207" s="8"/>
    </row>
    <row r="208" spans="1:30" s="7" customFormat="1" x14ac:dyDescent="0.25">
      <c r="A208" s="7" t="s">
        <v>267</v>
      </c>
      <c r="B208" s="7" t="s">
        <v>9</v>
      </c>
      <c r="C208" s="9"/>
      <c r="D208" s="9">
        <v>22697</v>
      </c>
      <c r="E208" s="9">
        <v>22697</v>
      </c>
      <c r="F208" s="9">
        <v>84973.93</v>
      </c>
      <c r="G208" s="7">
        <v>27.26</v>
      </c>
      <c r="H208" s="7">
        <v>22.696999999999999</v>
      </c>
      <c r="I208" s="10">
        <f t="shared" si="26"/>
        <v>22.696999999999999</v>
      </c>
      <c r="J208" s="7" t="s">
        <v>10</v>
      </c>
      <c r="K208" s="7" t="s">
        <v>11</v>
      </c>
      <c r="L208" s="7">
        <v>84120</v>
      </c>
      <c r="M208" s="8">
        <v>41709</v>
      </c>
      <c r="N208" s="15">
        <f t="shared" si="22"/>
        <v>0.52203100000000002</v>
      </c>
      <c r="O208" s="14">
        <f>N208*9</f>
        <v>4.6982790000000003</v>
      </c>
      <c r="P208" s="15">
        <f t="shared" si="23"/>
        <v>6.2643719999999998</v>
      </c>
      <c r="Q208" s="15">
        <f t="shared" si="24"/>
        <v>2.6101550000000002</v>
      </c>
      <c r="R208" s="15">
        <f t="shared" si="25"/>
        <v>13.572806000000002</v>
      </c>
      <c r="AD208" s="8"/>
    </row>
    <row r="209" spans="1:30" s="7" customFormat="1" x14ac:dyDescent="0.25">
      <c r="A209" s="7" t="s">
        <v>265</v>
      </c>
      <c r="B209" s="7" t="s">
        <v>9</v>
      </c>
      <c r="C209" s="9"/>
      <c r="D209" s="9">
        <v>22519</v>
      </c>
      <c r="E209" s="9">
        <v>22519</v>
      </c>
      <c r="F209" s="9">
        <v>239800</v>
      </c>
      <c r="G209" s="7">
        <v>27.54</v>
      </c>
      <c r="H209" s="7">
        <v>22.518999999999998</v>
      </c>
      <c r="I209" s="10">
        <f t="shared" si="26"/>
        <v>22.518999999999998</v>
      </c>
      <c r="J209" s="7" t="s">
        <v>13</v>
      </c>
      <c r="K209" s="7" t="s">
        <v>11</v>
      </c>
      <c r="L209" s="7">
        <v>84106</v>
      </c>
      <c r="M209" s="8">
        <v>41682</v>
      </c>
      <c r="N209" s="15">
        <f t="shared" si="22"/>
        <v>0.51793699999999998</v>
      </c>
      <c r="O209" s="14">
        <f>N209*10</f>
        <v>5.1793699999999996</v>
      </c>
      <c r="P209" s="15">
        <f t="shared" si="23"/>
        <v>6.2152440000000002</v>
      </c>
      <c r="Q209" s="15">
        <f t="shared" si="24"/>
        <v>2.5896849999999998</v>
      </c>
      <c r="R209" s="15">
        <f t="shared" si="25"/>
        <v>13.984299</v>
      </c>
      <c r="AD209" s="8"/>
    </row>
    <row r="210" spans="1:30" s="7" customFormat="1" x14ac:dyDescent="0.25">
      <c r="A210" s="7" t="s">
        <v>276</v>
      </c>
      <c r="B210" s="7" t="s">
        <v>9</v>
      </c>
      <c r="C210" s="9"/>
      <c r="D210" s="9">
        <v>24769</v>
      </c>
      <c r="E210" s="9">
        <v>24769</v>
      </c>
      <c r="F210" s="9">
        <v>49899.92</v>
      </c>
      <c r="G210" s="7">
        <v>28.5</v>
      </c>
      <c r="H210" s="7">
        <v>24.768999999999998</v>
      </c>
      <c r="I210" s="10">
        <f t="shared" si="26"/>
        <v>24.768999999999998</v>
      </c>
      <c r="J210" s="7" t="s">
        <v>20</v>
      </c>
      <c r="K210" s="7" t="s">
        <v>21</v>
      </c>
      <c r="L210" s="7">
        <v>84074</v>
      </c>
      <c r="M210" s="8">
        <v>41663</v>
      </c>
      <c r="N210" s="15">
        <f t="shared" si="22"/>
        <v>0.56968699999999994</v>
      </c>
      <c r="O210" s="14">
        <f>N210*11</f>
        <v>6.2665569999999997</v>
      </c>
      <c r="P210" s="15">
        <f t="shared" si="23"/>
        <v>6.8362439999999989</v>
      </c>
      <c r="Q210" s="15">
        <f t="shared" si="24"/>
        <v>2.8484349999999998</v>
      </c>
      <c r="R210" s="15">
        <f t="shared" si="25"/>
        <v>15.951236</v>
      </c>
      <c r="AD210" s="8"/>
    </row>
    <row r="211" spans="1:30" s="7" customFormat="1" x14ac:dyDescent="0.25">
      <c r="A211" s="7" t="s">
        <v>318</v>
      </c>
      <c r="B211" s="7" t="s">
        <v>9</v>
      </c>
      <c r="C211" s="9"/>
      <c r="D211" s="9">
        <v>7100</v>
      </c>
      <c r="E211" s="9">
        <v>7100</v>
      </c>
      <c r="F211" s="9">
        <v>46344</v>
      </c>
      <c r="G211" s="7">
        <v>9.18</v>
      </c>
      <c r="H211" s="7">
        <v>7.1</v>
      </c>
      <c r="I211" s="10">
        <f t="shared" si="26"/>
        <v>7.1</v>
      </c>
      <c r="J211" s="7" t="s">
        <v>13</v>
      </c>
      <c r="K211" s="7" t="s">
        <v>11</v>
      </c>
      <c r="L211" s="7">
        <v>84104</v>
      </c>
      <c r="M211" s="8">
        <v>41789</v>
      </c>
      <c r="N211" s="15">
        <f t="shared" si="22"/>
        <v>0.1633</v>
      </c>
      <c r="O211" s="14">
        <f>N211*7</f>
        <v>1.1431</v>
      </c>
      <c r="P211" s="15">
        <f t="shared" si="23"/>
        <v>1.9596</v>
      </c>
      <c r="Q211" s="15">
        <f t="shared" si="24"/>
        <v>0.8165</v>
      </c>
      <c r="R211" s="15">
        <f t="shared" si="25"/>
        <v>3.9192</v>
      </c>
      <c r="AD211" s="8"/>
    </row>
    <row r="212" spans="1:30" s="7" customFormat="1" x14ac:dyDescent="0.25">
      <c r="A212" s="7" t="s">
        <v>317</v>
      </c>
      <c r="B212" s="7" t="s">
        <v>9</v>
      </c>
      <c r="C212" s="9"/>
      <c r="D212" s="9">
        <v>6978</v>
      </c>
      <c r="E212" s="9">
        <v>6978</v>
      </c>
      <c r="F212" s="9">
        <v>56976</v>
      </c>
      <c r="G212" s="7">
        <v>8.36</v>
      </c>
      <c r="H212" s="7">
        <v>6.9779999999999998</v>
      </c>
      <c r="I212" s="10">
        <f t="shared" si="26"/>
        <v>6.9779999999999998</v>
      </c>
      <c r="J212" s="7" t="s">
        <v>107</v>
      </c>
      <c r="K212" s="7" t="s">
        <v>108</v>
      </c>
      <c r="L212" s="7">
        <v>84532</v>
      </c>
      <c r="M212" s="8">
        <v>41915</v>
      </c>
      <c r="N212" s="15">
        <f t="shared" si="22"/>
        <v>0.160494</v>
      </c>
      <c r="O212" s="14">
        <f>N212*2</f>
        <v>0.320988</v>
      </c>
      <c r="P212" s="15">
        <f t="shared" si="23"/>
        <v>1.9259279999999999</v>
      </c>
      <c r="Q212" s="15">
        <f t="shared" si="24"/>
        <v>0.80247000000000002</v>
      </c>
      <c r="R212" s="15">
        <f t="shared" si="25"/>
        <v>3.0493859999999997</v>
      </c>
      <c r="AD212" s="8"/>
    </row>
    <row r="213" spans="1:30" s="7" customFormat="1" x14ac:dyDescent="0.25">
      <c r="A213" s="7" t="s">
        <v>319</v>
      </c>
      <c r="B213" s="7" t="s">
        <v>9</v>
      </c>
      <c r="C213" s="9"/>
      <c r="D213" s="9">
        <v>21481</v>
      </c>
      <c r="E213" s="9">
        <v>21481</v>
      </c>
      <c r="F213" s="9">
        <v>37395.769999999997</v>
      </c>
      <c r="G213" s="7">
        <v>26.88</v>
      </c>
      <c r="H213" s="7">
        <v>22.350999999999999</v>
      </c>
      <c r="I213" s="10">
        <f t="shared" si="26"/>
        <v>21.481000000000002</v>
      </c>
      <c r="J213" s="7" t="s">
        <v>50</v>
      </c>
      <c r="K213" s="7" t="s">
        <v>51</v>
      </c>
      <c r="L213" s="7">
        <v>84401</v>
      </c>
      <c r="M213" s="8">
        <v>41802</v>
      </c>
      <c r="N213" s="15">
        <f t="shared" si="22"/>
        <v>0.49406300000000003</v>
      </c>
      <c r="O213" s="14">
        <f>N213*6</f>
        <v>2.964378</v>
      </c>
      <c r="P213" s="15">
        <f t="shared" si="23"/>
        <v>5.9287559999999999</v>
      </c>
      <c r="Q213" s="15">
        <f t="shared" si="24"/>
        <v>2.4703150000000003</v>
      </c>
      <c r="R213" s="15">
        <f t="shared" si="25"/>
        <v>11.363448999999999</v>
      </c>
      <c r="AD213" s="8"/>
    </row>
    <row r="214" spans="1:30" s="7" customFormat="1" x14ac:dyDescent="0.25">
      <c r="A214" s="7" t="s">
        <v>434</v>
      </c>
      <c r="B214" s="7" t="s">
        <v>9</v>
      </c>
      <c r="C214" s="9"/>
      <c r="D214" s="9">
        <v>25000</v>
      </c>
      <c r="E214" s="9">
        <v>25000</v>
      </c>
      <c r="F214" s="9">
        <v>98223</v>
      </c>
      <c r="G214" s="7">
        <v>32.4</v>
      </c>
      <c r="H214" s="7">
        <v>25.096</v>
      </c>
      <c r="I214" s="10">
        <f t="shared" si="26"/>
        <v>25</v>
      </c>
      <c r="J214" s="7" t="s">
        <v>273</v>
      </c>
      <c r="K214" s="7" t="s">
        <v>274</v>
      </c>
      <c r="L214" s="7">
        <v>84652</v>
      </c>
      <c r="M214" s="8">
        <v>41989</v>
      </c>
      <c r="N214" s="15">
        <f t="shared" si="22"/>
        <v>0.57499999999999996</v>
      </c>
      <c r="O214" s="14">
        <v>0</v>
      </c>
      <c r="P214" s="15">
        <f t="shared" si="23"/>
        <v>6.8999999999999995</v>
      </c>
      <c r="Q214" s="15">
        <f t="shared" si="24"/>
        <v>2.875</v>
      </c>
      <c r="R214" s="15">
        <f t="shared" si="25"/>
        <v>9.7749999999999986</v>
      </c>
      <c r="AD214" s="8"/>
    </row>
    <row r="215" spans="1:30" s="7" customFormat="1" x14ac:dyDescent="0.25">
      <c r="A215" s="7" t="s">
        <v>278</v>
      </c>
      <c r="B215" s="7" t="s">
        <v>9</v>
      </c>
      <c r="C215" s="9"/>
      <c r="D215" s="9">
        <v>25000</v>
      </c>
      <c r="E215" s="9">
        <v>25000</v>
      </c>
      <c r="F215" s="9">
        <v>97541.759999999995</v>
      </c>
      <c r="G215" s="7">
        <v>30.6</v>
      </c>
      <c r="H215" s="7">
        <v>25.684000000000001</v>
      </c>
      <c r="I215" s="10">
        <f t="shared" si="26"/>
        <v>25</v>
      </c>
      <c r="J215" s="7" t="s">
        <v>20</v>
      </c>
      <c r="K215" s="7" t="s">
        <v>21</v>
      </c>
      <c r="L215" s="7">
        <v>84074</v>
      </c>
      <c r="M215" s="8">
        <v>41548</v>
      </c>
      <c r="N215" s="15">
        <f t="shared" si="22"/>
        <v>0.57499999999999996</v>
      </c>
      <c r="O215" s="14">
        <f>N215*14</f>
        <v>8.0499999999999989</v>
      </c>
      <c r="P215" s="15">
        <f t="shared" si="23"/>
        <v>6.8999999999999995</v>
      </c>
      <c r="Q215" s="15">
        <f t="shared" si="24"/>
        <v>2.875</v>
      </c>
      <c r="R215" s="15">
        <f t="shared" si="25"/>
        <v>17.824999999999999</v>
      </c>
      <c r="AD215" s="8"/>
    </row>
    <row r="216" spans="1:30" s="7" customFormat="1" x14ac:dyDescent="0.25">
      <c r="A216" s="7" t="s">
        <v>280</v>
      </c>
      <c r="B216" s="7" t="s">
        <v>9</v>
      </c>
      <c r="C216" s="9"/>
      <c r="D216" s="9">
        <v>25000</v>
      </c>
      <c r="E216" s="9">
        <v>25000</v>
      </c>
      <c r="F216" s="9">
        <v>760102.83</v>
      </c>
      <c r="G216" s="7">
        <v>236.25</v>
      </c>
      <c r="H216" s="7">
        <v>204.27</v>
      </c>
      <c r="I216" s="10">
        <f t="shared" si="26"/>
        <v>25</v>
      </c>
      <c r="J216" s="7" t="s">
        <v>10</v>
      </c>
      <c r="K216" s="7" t="s">
        <v>11</v>
      </c>
      <c r="L216" s="7">
        <v>84120</v>
      </c>
      <c r="M216" s="8">
        <v>41682</v>
      </c>
      <c r="N216" s="15">
        <f t="shared" si="22"/>
        <v>0.57499999999999996</v>
      </c>
      <c r="O216" s="14">
        <f>N216*10</f>
        <v>5.75</v>
      </c>
      <c r="P216" s="15">
        <f t="shared" si="23"/>
        <v>6.8999999999999995</v>
      </c>
      <c r="Q216" s="15">
        <f t="shared" si="24"/>
        <v>2.875</v>
      </c>
      <c r="R216" s="15">
        <f t="shared" si="25"/>
        <v>15.524999999999999</v>
      </c>
      <c r="AD216" s="8"/>
    </row>
    <row r="217" spans="1:30" s="7" customFormat="1" x14ac:dyDescent="0.25">
      <c r="A217" s="7" t="s">
        <v>320</v>
      </c>
      <c r="B217" s="7" t="s">
        <v>9</v>
      </c>
      <c r="C217" s="9"/>
      <c r="D217" s="9">
        <v>21036</v>
      </c>
      <c r="E217" s="9">
        <v>21036</v>
      </c>
      <c r="F217" s="9">
        <v>42477.29</v>
      </c>
      <c r="G217" s="7">
        <v>24.64</v>
      </c>
      <c r="H217" s="7">
        <v>21.036000000000001</v>
      </c>
      <c r="I217" s="10">
        <f t="shared" si="26"/>
        <v>21.036000000000001</v>
      </c>
      <c r="J217" s="7" t="s">
        <v>50</v>
      </c>
      <c r="K217" s="7" t="s">
        <v>51</v>
      </c>
      <c r="L217" s="7">
        <v>84401</v>
      </c>
      <c r="M217" s="8">
        <v>41802</v>
      </c>
      <c r="N217" s="15">
        <f t="shared" si="22"/>
        <v>0.48382800000000004</v>
      </c>
      <c r="O217" s="14">
        <f>N217*6</f>
        <v>2.9029680000000004</v>
      </c>
      <c r="P217" s="15">
        <f t="shared" si="23"/>
        <v>5.8059360000000009</v>
      </c>
      <c r="Q217" s="15">
        <f t="shared" si="24"/>
        <v>2.4191400000000001</v>
      </c>
      <c r="R217" s="15">
        <f t="shared" si="25"/>
        <v>11.128044000000001</v>
      </c>
      <c r="AD217" s="8"/>
    </row>
    <row r="218" spans="1:30" s="7" customFormat="1" x14ac:dyDescent="0.25">
      <c r="A218" s="7" t="s">
        <v>279</v>
      </c>
      <c r="B218" s="7" t="s">
        <v>9</v>
      </c>
      <c r="C218" s="9"/>
      <c r="D218" s="9">
        <v>25000</v>
      </c>
      <c r="E218" s="9">
        <v>25000</v>
      </c>
      <c r="F218" s="9">
        <v>282858.40999999997</v>
      </c>
      <c r="G218" s="7">
        <v>78.03</v>
      </c>
      <c r="H218" s="7">
        <v>62.366</v>
      </c>
      <c r="I218" s="10">
        <f t="shared" si="26"/>
        <v>25</v>
      </c>
      <c r="J218" s="7" t="s">
        <v>13</v>
      </c>
      <c r="K218" s="7" t="s">
        <v>11</v>
      </c>
      <c r="L218" s="7">
        <v>84117</v>
      </c>
      <c r="M218" s="8">
        <v>41775</v>
      </c>
      <c r="N218" s="15">
        <f t="shared" si="22"/>
        <v>0.57499999999999996</v>
      </c>
      <c r="O218" s="14">
        <f>N218*7</f>
        <v>4.0249999999999995</v>
      </c>
      <c r="P218" s="15">
        <f t="shared" si="23"/>
        <v>6.8999999999999995</v>
      </c>
      <c r="Q218" s="15">
        <f t="shared" si="24"/>
        <v>2.875</v>
      </c>
      <c r="R218" s="15">
        <f t="shared" si="25"/>
        <v>13.799999999999999</v>
      </c>
      <c r="AD218" s="8"/>
    </row>
    <row r="219" spans="1:30" s="7" customFormat="1" x14ac:dyDescent="0.25">
      <c r="A219" s="7" t="s">
        <v>281</v>
      </c>
      <c r="B219" s="7" t="s">
        <v>9</v>
      </c>
      <c r="C219" s="9"/>
      <c r="D219" s="9">
        <v>25000</v>
      </c>
      <c r="E219" s="9">
        <v>25000</v>
      </c>
      <c r="F219" s="9">
        <v>62533</v>
      </c>
      <c r="G219" s="7">
        <v>32.4</v>
      </c>
      <c r="H219" s="7">
        <v>28.876999999999999</v>
      </c>
      <c r="I219" s="10">
        <f t="shared" si="26"/>
        <v>25</v>
      </c>
      <c r="J219" s="7" t="s">
        <v>273</v>
      </c>
      <c r="K219" s="7" t="s">
        <v>282</v>
      </c>
      <c r="L219" s="7">
        <v>84652</v>
      </c>
      <c r="M219" s="8">
        <v>41665</v>
      </c>
      <c r="N219" s="15">
        <f t="shared" si="22"/>
        <v>0.57499999999999996</v>
      </c>
      <c r="O219" s="14">
        <f>N219*11</f>
        <v>6.3249999999999993</v>
      </c>
      <c r="P219" s="15">
        <f t="shared" si="23"/>
        <v>6.8999999999999995</v>
      </c>
      <c r="Q219" s="15">
        <f t="shared" si="24"/>
        <v>2.875</v>
      </c>
      <c r="R219" s="15">
        <f t="shared" si="25"/>
        <v>16.099999999999998</v>
      </c>
      <c r="AD219" s="8"/>
    </row>
    <row r="220" spans="1:30" s="7" customFormat="1" x14ac:dyDescent="0.25">
      <c r="A220" s="7" t="s">
        <v>321</v>
      </c>
      <c r="B220" s="7" t="s">
        <v>9</v>
      </c>
      <c r="C220" s="9"/>
      <c r="D220" s="9">
        <v>25000</v>
      </c>
      <c r="E220" s="9">
        <v>25000</v>
      </c>
      <c r="F220" s="9">
        <v>146545.21</v>
      </c>
      <c r="G220" s="7">
        <v>42</v>
      </c>
      <c r="H220" s="7">
        <v>34.652999999999999</v>
      </c>
      <c r="I220" s="10">
        <f t="shared" si="26"/>
        <v>25</v>
      </c>
      <c r="J220" s="7" t="s">
        <v>247</v>
      </c>
      <c r="K220" s="7" t="s">
        <v>11</v>
      </c>
      <c r="L220" s="7">
        <v>84047</v>
      </c>
      <c r="M220" s="8">
        <v>41827</v>
      </c>
      <c r="N220" s="15">
        <f t="shared" si="22"/>
        <v>0.57499999999999996</v>
      </c>
      <c r="O220" s="14">
        <f>N220*5</f>
        <v>2.875</v>
      </c>
      <c r="P220" s="15">
        <f t="shared" si="23"/>
        <v>6.8999999999999995</v>
      </c>
      <c r="Q220" s="15">
        <f t="shared" si="24"/>
        <v>2.875</v>
      </c>
      <c r="R220" s="15">
        <f t="shared" si="25"/>
        <v>12.649999999999999</v>
      </c>
      <c r="AD220" s="8"/>
    </row>
    <row r="221" spans="1:30" s="7" customFormat="1" x14ac:dyDescent="0.25">
      <c r="A221" s="7" t="s">
        <v>277</v>
      </c>
      <c r="B221" s="7" t="s">
        <v>9</v>
      </c>
      <c r="C221" s="9"/>
      <c r="D221" s="9">
        <v>25000</v>
      </c>
      <c r="E221" s="9">
        <v>25000</v>
      </c>
      <c r="F221" s="9">
        <v>188261</v>
      </c>
      <c r="G221" s="7">
        <v>58.31</v>
      </c>
      <c r="H221" s="7">
        <v>43.926000000000002</v>
      </c>
      <c r="I221" s="10">
        <f t="shared" si="26"/>
        <v>25</v>
      </c>
      <c r="J221" s="7" t="s">
        <v>35</v>
      </c>
      <c r="K221" s="7" t="s">
        <v>11</v>
      </c>
      <c r="L221" s="7">
        <v>84070</v>
      </c>
      <c r="M221" s="8">
        <v>41664</v>
      </c>
      <c r="N221" s="15">
        <f t="shared" si="22"/>
        <v>0.57499999999999996</v>
      </c>
      <c r="O221" s="14">
        <f>N221*11</f>
        <v>6.3249999999999993</v>
      </c>
      <c r="P221" s="15">
        <f t="shared" si="23"/>
        <v>6.8999999999999995</v>
      </c>
      <c r="Q221" s="15">
        <f t="shared" si="24"/>
        <v>2.875</v>
      </c>
      <c r="R221" s="15">
        <f t="shared" si="25"/>
        <v>16.099999999999998</v>
      </c>
      <c r="AD221" s="8"/>
    </row>
    <row r="222" spans="1:30" s="7" customFormat="1" x14ac:dyDescent="0.25">
      <c r="A222" s="7" t="s">
        <v>435</v>
      </c>
      <c r="B222" s="7" t="s">
        <v>9</v>
      </c>
      <c r="C222" s="9"/>
      <c r="D222" s="9">
        <v>6580</v>
      </c>
      <c r="E222" s="9">
        <v>6580</v>
      </c>
      <c r="F222" s="9">
        <v>33108</v>
      </c>
      <c r="G222" s="7">
        <v>8.06</v>
      </c>
      <c r="H222" s="7">
        <v>6.58</v>
      </c>
      <c r="I222" s="10">
        <f t="shared" si="26"/>
        <v>6.58</v>
      </c>
      <c r="J222" s="7" t="s">
        <v>50</v>
      </c>
      <c r="K222" s="7" t="s">
        <v>51</v>
      </c>
      <c r="L222" s="7">
        <v>84401</v>
      </c>
      <c r="M222" s="8">
        <v>41936</v>
      </c>
      <c r="N222" s="15">
        <f t="shared" si="22"/>
        <v>0.15134</v>
      </c>
      <c r="O222" s="14">
        <f>N222*2</f>
        <v>0.30268</v>
      </c>
      <c r="P222" s="15">
        <f t="shared" si="23"/>
        <v>1.8160799999999999</v>
      </c>
      <c r="Q222" s="15">
        <f t="shared" si="24"/>
        <v>0.75670000000000004</v>
      </c>
      <c r="R222" s="15">
        <f t="shared" si="25"/>
        <v>2.8754599999999999</v>
      </c>
      <c r="AD222" s="8"/>
    </row>
    <row r="223" spans="1:30" s="7" customFormat="1" x14ac:dyDescent="0.25">
      <c r="A223" s="7" t="s">
        <v>283</v>
      </c>
      <c r="B223" s="7" t="s">
        <v>9</v>
      </c>
      <c r="C223" s="9"/>
      <c r="D223" s="9">
        <v>17322</v>
      </c>
      <c r="E223" s="9">
        <v>17322</v>
      </c>
      <c r="F223" s="9">
        <v>69054</v>
      </c>
      <c r="G223" s="7">
        <v>23.32</v>
      </c>
      <c r="H223" s="7">
        <v>17.321999999999999</v>
      </c>
      <c r="I223" s="10">
        <f t="shared" si="26"/>
        <v>17.321999999999999</v>
      </c>
      <c r="J223" s="7" t="s">
        <v>10</v>
      </c>
      <c r="K223" s="7" t="s">
        <v>11</v>
      </c>
      <c r="L223" s="7">
        <v>84119</v>
      </c>
      <c r="M223" s="8">
        <v>41578</v>
      </c>
      <c r="N223" s="15">
        <f t="shared" si="22"/>
        <v>0.39840599999999998</v>
      </c>
      <c r="O223" s="14">
        <f>N223*14</f>
        <v>5.5776839999999996</v>
      </c>
      <c r="P223" s="15">
        <f t="shared" si="23"/>
        <v>4.7808719999999996</v>
      </c>
      <c r="Q223" s="15">
        <f t="shared" si="24"/>
        <v>1.99203</v>
      </c>
      <c r="R223" s="15">
        <f t="shared" si="25"/>
        <v>12.350586</v>
      </c>
      <c r="AD223" s="8"/>
    </row>
    <row r="224" spans="1:30" s="7" customFormat="1" x14ac:dyDescent="0.25">
      <c r="A224" s="7" t="s">
        <v>286</v>
      </c>
      <c r="B224" s="7" t="s">
        <v>9</v>
      </c>
      <c r="C224" s="9"/>
      <c r="D224" s="9">
        <v>25000</v>
      </c>
      <c r="E224" s="9">
        <v>25000</v>
      </c>
      <c r="F224" s="9">
        <v>110000</v>
      </c>
      <c r="G224" s="7">
        <v>32.045999999999999</v>
      </c>
      <c r="H224" s="7">
        <v>26.863</v>
      </c>
      <c r="I224" s="10">
        <f t="shared" si="26"/>
        <v>25</v>
      </c>
      <c r="J224" s="7" t="s">
        <v>10</v>
      </c>
      <c r="K224" s="7" t="s">
        <v>11</v>
      </c>
      <c r="L224" s="7">
        <v>84119</v>
      </c>
      <c r="M224" s="8">
        <v>41703</v>
      </c>
      <c r="N224" s="15">
        <f t="shared" si="22"/>
        <v>0.57499999999999996</v>
      </c>
      <c r="O224" s="14">
        <f>N224*9</f>
        <v>5.1749999999999998</v>
      </c>
      <c r="P224" s="15">
        <f t="shared" si="23"/>
        <v>6.8999999999999995</v>
      </c>
      <c r="Q224" s="15">
        <f t="shared" si="24"/>
        <v>2.875</v>
      </c>
      <c r="R224" s="15">
        <f t="shared" si="25"/>
        <v>14.95</v>
      </c>
      <c r="AD224" s="8"/>
    </row>
    <row r="225" spans="1:30" s="7" customFormat="1" x14ac:dyDescent="0.25">
      <c r="A225" s="7" t="s">
        <v>285</v>
      </c>
      <c r="B225" s="7" t="s">
        <v>9</v>
      </c>
      <c r="C225" s="9"/>
      <c r="D225" s="9">
        <v>7811</v>
      </c>
      <c r="E225" s="9">
        <v>7811</v>
      </c>
      <c r="F225" s="9">
        <v>38519</v>
      </c>
      <c r="G225" s="7">
        <v>9.69</v>
      </c>
      <c r="H225" s="7">
        <v>7.8109999999999999</v>
      </c>
      <c r="I225" s="10">
        <f t="shared" si="26"/>
        <v>7.8109999999999999</v>
      </c>
      <c r="J225" s="7" t="s">
        <v>35</v>
      </c>
      <c r="K225" s="7" t="s">
        <v>11</v>
      </c>
      <c r="L225" s="7">
        <v>84090</v>
      </c>
      <c r="M225" s="8">
        <v>41663</v>
      </c>
      <c r="N225" s="15">
        <f t="shared" si="22"/>
        <v>0.17965300000000001</v>
      </c>
      <c r="O225" s="14">
        <f>N225*11</f>
        <v>1.976183</v>
      </c>
      <c r="P225" s="15">
        <f t="shared" si="23"/>
        <v>2.1558359999999999</v>
      </c>
      <c r="Q225" s="15">
        <f t="shared" si="24"/>
        <v>0.89826500000000009</v>
      </c>
      <c r="R225" s="15">
        <f t="shared" si="25"/>
        <v>5.030284</v>
      </c>
      <c r="AD225" s="8"/>
    </row>
    <row r="226" spans="1:30" s="7" customFormat="1" x14ac:dyDescent="0.25">
      <c r="A226" s="7" t="s">
        <v>322</v>
      </c>
      <c r="B226" s="7" t="s">
        <v>9</v>
      </c>
      <c r="C226" s="9"/>
      <c r="D226" s="9">
        <v>15406</v>
      </c>
      <c r="E226" s="9">
        <v>15406</v>
      </c>
      <c r="F226" s="9">
        <v>55223.39</v>
      </c>
      <c r="G226" s="7">
        <v>20</v>
      </c>
      <c r="H226" s="7">
        <v>15.406000000000001</v>
      </c>
      <c r="I226" s="10">
        <f t="shared" si="26"/>
        <v>15.406000000000001</v>
      </c>
      <c r="J226" s="7" t="s">
        <v>17</v>
      </c>
      <c r="K226" s="7" t="s">
        <v>11</v>
      </c>
      <c r="L226" s="7">
        <v>84065</v>
      </c>
      <c r="M226" s="8">
        <v>41831</v>
      </c>
      <c r="N226" s="15">
        <f t="shared" si="22"/>
        <v>0.35433799999999999</v>
      </c>
      <c r="O226" s="14">
        <f>N226*5</f>
        <v>1.77169</v>
      </c>
      <c r="P226" s="15">
        <f t="shared" ref="P226:P233" si="27">N226*12</f>
        <v>4.2520559999999996</v>
      </c>
      <c r="Q226" s="15">
        <f t="shared" si="24"/>
        <v>1.77169</v>
      </c>
      <c r="R226" s="15">
        <f t="shared" si="25"/>
        <v>7.7954359999999987</v>
      </c>
      <c r="AD226" s="8"/>
    </row>
    <row r="227" spans="1:30" s="7" customFormat="1" x14ac:dyDescent="0.25">
      <c r="A227" s="7" t="s">
        <v>284</v>
      </c>
      <c r="B227" s="7" t="s">
        <v>9</v>
      </c>
      <c r="C227" s="9"/>
      <c r="D227" s="9">
        <v>23589</v>
      </c>
      <c r="E227" s="9">
        <v>23589</v>
      </c>
      <c r="F227" s="9">
        <v>160650</v>
      </c>
      <c r="G227" s="7">
        <v>28.08</v>
      </c>
      <c r="H227" s="7">
        <v>23.588999999999999</v>
      </c>
      <c r="I227" s="10">
        <f t="shared" si="26"/>
        <v>23.588999999999999</v>
      </c>
      <c r="J227" s="7" t="s">
        <v>13</v>
      </c>
      <c r="K227" s="7" t="s">
        <v>11</v>
      </c>
      <c r="L227" s="7">
        <v>84101</v>
      </c>
      <c r="M227" s="8">
        <v>41548</v>
      </c>
      <c r="N227" s="15">
        <f t="shared" si="22"/>
        <v>0.542547</v>
      </c>
      <c r="O227" s="14">
        <f>N227*14</f>
        <v>7.5956580000000002</v>
      </c>
      <c r="P227" s="15">
        <f t="shared" si="27"/>
        <v>6.5105640000000005</v>
      </c>
      <c r="Q227" s="15">
        <f t="shared" si="24"/>
        <v>2.7127349999999999</v>
      </c>
      <c r="R227" s="15">
        <f t="shared" si="25"/>
        <v>16.818957000000001</v>
      </c>
      <c r="AD227" s="8"/>
    </row>
    <row r="228" spans="1:30" s="7" customFormat="1" x14ac:dyDescent="0.25">
      <c r="A228" s="7" t="s">
        <v>323</v>
      </c>
      <c r="B228" s="7" t="s">
        <v>9</v>
      </c>
      <c r="C228" s="9"/>
      <c r="D228" s="9">
        <v>25000</v>
      </c>
      <c r="E228" s="9">
        <v>25000</v>
      </c>
      <c r="F228" s="9">
        <v>92037.5</v>
      </c>
      <c r="G228" s="7">
        <v>30</v>
      </c>
      <c r="H228" s="7">
        <v>25.956</v>
      </c>
      <c r="I228" s="10">
        <f t="shared" si="26"/>
        <v>25</v>
      </c>
      <c r="J228" s="7" t="s">
        <v>17</v>
      </c>
      <c r="K228" s="7" t="s">
        <v>11</v>
      </c>
      <c r="L228" s="7">
        <v>84065</v>
      </c>
      <c r="M228" s="8">
        <v>41831</v>
      </c>
      <c r="N228" s="15">
        <f t="shared" si="22"/>
        <v>0.57499999999999996</v>
      </c>
      <c r="O228" s="14">
        <f>N228*5</f>
        <v>2.875</v>
      </c>
      <c r="P228" s="15">
        <f t="shared" si="27"/>
        <v>6.8999999999999995</v>
      </c>
      <c r="Q228" s="15">
        <f t="shared" si="24"/>
        <v>2.875</v>
      </c>
      <c r="R228" s="15">
        <f t="shared" si="25"/>
        <v>12.649999999999999</v>
      </c>
      <c r="AD228" s="8"/>
    </row>
    <row r="229" spans="1:30" s="7" customFormat="1" x14ac:dyDescent="0.25">
      <c r="A229" s="7" t="s">
        <v>287</v>
      </c>
      <c r="B229" s="7" t="s">
        <v>9</v>
      </c>
      <c r="C229" s="9"/>
      <c r="D229" s="9">
        <v>8774</v>
      </c>
      <c r="E229" s="9">
        <v>8774</v>
      </c>
      <c r="F229" s="9">
        <v>33936.17</v>
      </c>
      <c r="G229" s="7">
        <v>10.8</v>
      </c>
      <c r="H229" s="7">
        <v>8.7739999999999991</v>
      </c>
      <c r="I229" s="10">
        <f t="shared" si="26"/>
        <v>8.7739999999999991</v>
      </c>
      <c r="J229" s="7" t="s">
        <v>13</v>
      </c>
      <c r="K229" s="7" t="s">
        <v>11</v>
      </c>
      <c r="L229" s="7">
        <v>84101</v>
      </c>
      <c r="M229" s="8">
        <v>41670</v>
      </c>
      <c r="N229" s="15">
        <f t="shared" si="22"/>
        <v>0.20180199999999998</v>
      </c>
      <c r="O229" s="14">
        <f>N229*11</f>
        <v>2.2198219999999997</v>
      </c>
      <c r="P229" s="15">
        <f t="shared" si="27"/>
        <v>2.4216239999999996</v>
      </c>
      <c r="Q229" s="15">
        <f t="shared" si="24"/>
        <v>1.00901</v>
      </c>
      <c r="R229" s="18">
        <f t="shared" si="25"/>
        <v>5.6504559999999993</v>
      </c>
      <c r="AD229" s="8"/>
    </row>
    <row r="230" spans="1:30" s="7" customFormat="1" x14ac:dyDescent="0.25">
      <c r="A230" s="7" t="s">
        <v>40</v>
      </c>
      <c r="B230" s="7" t="s">
        <v>41</v>
      </c>
      <c r="C230" s="9">
        <v>86915.57</v>
      </c>
      <c r="D230" s="9"/>
      <c r="E230" s="9">
        <v>434577.85</v>
      </c>
      <c r="F230" s="9">
        <v>1774018.5</v>
      </c>
      <c r="G230" s="7">
        <v>599.04</v>
      </c>
      <c r="H230" s="7">
        <v>485.10899999999998</v>
      </c>
      <c r="I230" s="11">
        <f t="shared" ref="I230:I236" si="28">((((E230/5)/0.223958868)/0.8)/1000)</f>
        <v>485.10900001512772</v>
      </c>
      <c r="J230" s="7" t="s">
        <v>13</v>
      </c>
      <c r="K230" s="7" t="s">
        <v>11</v>
      </c>
      <c r="L230" s="7">
        <v>84104</v>
      </c>
      <c r="M230" s="8">
        <v>41604</v>
      </c>
      <c r="N230" s="15">
        <f t="shared" si="22"/>
        <v>11.157507000347938</v>
      </c>
      <c r="O230" s="14">
        <f>N230*13</f>
        <v>145.04759100452318</v>
      </c>
      <c r="P230" s="15">
        <f t="shared" si="27"/>
        <v>133.89008400417526</v>
      </c>
      <c r="Q230" s="15">
        <f t="shared" si="24"/>
        <v>55.787535001739684</v>
      </c>
      <c r="R230" s="15">
        <f t="shared" si="25"/>
        <v>334.7252100104381</v>
      </c>
      <c r="AD230" s="8"/>
    </row>
    <row r="231" spans="1:30" s="7" customFormat="1" x14ac:dyDescent="0.25">
      <c r="A231" s="7" t="s">
        <v>436</v>
      </c>
      <c r="B231" s="7" t="s">
        <v>41</v>
      </c>
      <c r="C231" s="9">
        <v>32358.65</v>
      </c>
      <c r="D231" s="9"/>
      <c r="E231" s="9">
        <v>161793.25</v>
      </c>
      <c r="F231" s="9">
        <v>588650</v>
      </c>
      <c r="G231" s="7">
        <v>231.8</v>
      </c>
      <c r="H231" s="7">
        <v>180.60599999999999</v>
      </c>
      <c r="I231" s="11">
        <f t="shared" si="28"/>
        <v>180.60598743515706</v>
      </c>
      <c r="J231" s="7" t="s">
        <v>128</v>
      </c>
      <c r="K231" s="7" t="s">
        <v>85</v>
      </c>
      <c r="L231" s="7">
        <v>84003</v>
      </c>
      <c r="M231" s="8">
        <v>41988</v>
      </c>
      <c r="N231" s="15">
        <f t="shared" si="22"/>
        <v>4.153937711008612</v>
      </c>
      <c r="O231" s="14">
        <v>0</v>
      </c>
      <c r="P231" s="15">
        <f t="shared" si="27"/>
        <v>49.84725253210334</v>
      </c>
      <c r="Q231" s="15">
        <f t="shared" si="24"/>
        <v>20.769688555043061</v>
      </c>
      <c r="R231" s="15">
        <f t="shared" si="25"/>
        <v>70.616941087146401</v>
      </c>
      <c r="AD231" s="8"/>
    </row>
    <row r="232" spans="1:30" s="7" customFormat="1" x14ac:dyDescent="0.25">
      <c r="A232" s="7" t="s">
        <v>312</v>
      </c>
      <c r="B232" s="7" t="s">
        <v>41</v>
      </c>
      <c r="C232" s="9">
        <v>55009.85</v>
      </c>
      <c r="D232" s="9"/>
      <c r="E232" s="9">
        <v>260921.95</v>
      </c>
      <c r="F232" s="9">
        <v>1285414.2</v>
      </c>
      <c r="G232" s="7">
        <v>364.14</v>
      </c>
      <c r="H232" s="7">
        <v>307.03100000000001</v>
      </c>
      <c r="I232" s="11">
        <f t="shared" si="28"/>
        <v>291.26101628625844</v>
      </c>
      <c r="J232" s="7" t="s">
        <v>13</v>
      </c>
      <c r="K232" s="7" t="s">
        <v>11</v>
      </c>
      <c r="L232" s="7">
        <v>84130</v>
      </c>
      <c r="M232" s="8">
        <v>41885</v>
      </c>
      <c r="N232" s="15">
        <f t="shared" si="22"/>
        <v>6.6990033745839437</v>
      </c>
      <c r="O232" s="14">
        <f>N232*3</f>
        <v>20.097010123751829</v>
      </c>
      <c r="P232" s="15">
        <f t="shared" si="27"/>
        <v>80.388040495007317</v>
      </c>
      <c r="Q232" s="15">
        <f t="shared" si="24"/>
        <v>33.49501687291972</v>
      </c>
      <c r="R232" s="15">
        <f t="shared" si="25"/>
        <v>133.98006749167888</v>
      </c>
      <c r="AD232" s="8"/>
    </row>
    <row r="233" spans="1:30" s="7" customFormat="1" x14ac:dyDescent="0.25">
      <c r="A233" s="7" t="s">
        <v>437</v>
      </c>
      <c r="B233" s="7" t="s">
        <v>41</v>
      </c>
      <c r="C233" s="9">
        <v>14654.26</v>
      </c>
      <c r="D233" s="9"/>
      <c r="E233" s="9">
        <v>73271.3</v>
      </c>
      <c r="F233" s="9">
        <v>346235</v>
      </c>
      <c r="G233" s="7">
        <v>102.6</v>
      </c>
      <c r="H233" s="7">
        <v>83.653999999999996</v>
      </c>
      <c r="I233" s="11">
        <f t="shared" si="28"/>
        <v>81.791023340946694</v>
      </c>
      <c r="J233" s="7" t="s">
        <v>13</v>
      </c>
      <c r="K233" s="7" t="s">
        <v>11</v>
      </c>
      <c r="L233" s="7">
        <v>84112</v>
      </c>
      <c r="M233" s="8">
        <v>41936</v>
      </c>
      <c r="N233" s="15">
        <f t="shared" si="22"/>
        <v>1.881193536841774</v>
      </c>
      <c r="O233" s="14">
        <f>N233*2</f>
        <v>3.7623870736835481</v>
      </c>
      <c r="P233" s="15">
        <f t="shared" si="27"/>
        <v>22.574322442101288</v>
      </c>
      <c r="Q233" s="15">
        <f t="shared" si="24"/>
        <v>9.4059676842088695</v>
      </c>
      <c r="R233" s="15">
        <f t="shared" si="25"/>
        <v>35.742677199993707</v>
      </c>
      <c r="AD233" s="8"/>
    </row>
    <row r="234" spans="1:30" s="7" customFormat="1" x14ac:dyDescent="0.25">
      <c r="A234" s="7" t="s">
        <v>438</v>
      </c>
      <c r="B234" s="7" t="s">
        <v>41</v>
      </c>
      <c r="C234" s="9">
        <v>113402.56</v>
      </c>
      <c r="D234" s="9"/>
      <c r="E234" s="9">
        <v>564421.15</v>
      </c>
      <c r="F234" s="9">
        <v>2793218.4</v>
      </c>
      <c r="G234" s="7">
        <v>791.28</v>
      </c>
      <c r="H234" s="7">
        <v>632.94299999999998</v>
      </c>
      <c r="I234" s="11">
        <f t="shared" si="28"/>
        <v>630.05001212990589</v>
      </c>
      <c r="J234" s="7" t="s">
        <v>120</v>
      </c>
      <c r="K234" s="7" t="s">
        <v>11</v>
      </c>
      <c r="L234" s="7">
        <v>84118</v>
      </c>
      <c r="M234" s="8">
        <v>42115</v>
      </c>
      <c r="N234" s="15">
        <f t="shared" si="22"/>
        <v>14.491150278987835</v>
      </c>
      <c r="O234" s="14">
        <v>0</v>
      </c>
      <c r="P234" s="15">
        <f>N234*8</f>
        <v>115.92920223190268</v>
      </c>
      <c r="Q234" s="15">
        <f t="shared" si="24"/>
        <v>72.45575139493917</v>
      </c>
      <c r="R234" s="15">
        <f t="shared" si="25"/>
        <v>188.38495362684185</v>
      </c>
      <c r="AD234" s="8"/>
    </row>
    <row r="235" spans="1:30" s="7" customFormat="1" x14ac:dyDescent="0.25">
      <c r="A235" s="7" t="s">
        <v>581</v>
      </c>
      <c r="B235" s="7" t="s">
        <v>41</v>
      </c>
      <c r="C235" s="9">
        <v>86545.95</v>
      </c>
      <c r="D235" s="9"/>
      <c r="E235" s="9">
        <v>432729.75</v>
      </c>
      <c r="F235" s="9">
        <v>1110000</v>
      </c>
      <c r="G235" s="7">
        <v>583.20000000000005</v>
      </c>
      <c r="H235" s="7">
        <v>520.36800000000005</v>
      </c>
      <c r="I235" s="11">
        <f t="shared" si="28"/>
        <v>483.04600959136832</v>
      </c>
      <c r="J235" s="7" t="s">
        <v>273</v>
      </c>
      <c r="K235" s="7" t="s">
        <v>274</v>
      </c>
      <c r="L235" s="7">
        <v>84652</v>
      </c>
      <c r="M235" s="8">
        <v>42265</v>
      </c>
      <c r="N235" s="15">
        <f t="shared" si="22"/>
        <v>11.110058220601472</v>
      </c>
      <c r="O235" s="14">
        <v>0</v>
      </c>
      <c r="P235" s="15">
        <f>N235*3</f>
        <v>33.330174661804413</v>
      </c>
      <c r="Q235" s="15">
        <f t="shared" si="24"/>
        <v>55.550291103007361</v>
      </c>
      <c r="R235" s="18">
        <f t="shared" si="25"/>
        <v>88.880465764811774</v>
      </c>
      <c r="AD235" s="8"/>
    </row>
    <row r="236" spans="1:30" s="7" customFormat="1" ht="15.75" thickBot="1" x14ac:dyDescent="0.3">
      <c r="A236" s="7" t="s">
        <v>272</v>
      </c>
      <c r="B236" s="7" t="s">
        <v>41</v>
      </c>
      <c r="C236" s="9">
        <v>41390.29</v>
      </c>
      <c r="D236" s="9"/>
      <c r="E236" s="9">
        <v>206951.45</v>
      </c>
      <c r="F236" s="9">
        <v>463968</v>
      </c>
      <c r="G236" s="7">
        <v>259.2</v>
      </c>
      <c r="H236" s="7">
        <v>231.01499999999999</v>
      </c>
      <c r="I236" s="11">
        <f t="shared" si="28"/>
        <v>231.01502057958248</v>
      </c>
      <c r="J236" s="7" t="s">
        <v>273</v>
      </c>
      <c r="K236" s="7" t="s">
        <v>274</v>
      </c>
      <c r="L236" s="7">
        <v>84652</v>
      </c>
      <c r="M236" s="8">
        <v>41665</v>
      </c>
      <c r="N236" s="15">
        <f t="shared" si="22"/>
        <v>5.3133454733303971</v>
      </c>
      <c r="O236" s="14">
        <f>N236*11</f>
        <v>58.446800206634364</v>
      </c>
      <c r="P236" s="15">
        <f>N236*12</f>
        <v>63.760145679964765</v>
      </c>
      <c r="Q236" s="15">
        <f t="shared" si="24"/>
        <v>26.566727366651985</v>
      </c>
      <c r="R236" s="16">
        <f t="shared" si="25"/>
        <v>148.7736732532511</v>
      </c>
      <c r="AD236" s="8"/>
    </row>
    <row r="237" spans="1:30" x14ac:dyDescent="0.25">
      <c r="R237" s="15">
        <f>SUM(R2:R236)</f>
        <v>2357.2899494341627</v>
      </c>
    </row>
  </sheetData>
  <sortState ref="A2:AI237">
    <sortCondition ref="B2:B237"/>
    <sortCondition ref="A2:A237"/>
  </sortState>
  <pageMargins left="0.7" right="0.7" top="0.75" bottom="0.75" header="0.3" footer="0.3"/>
  <pageSetup scale="53" fitToHeight="0" orientation="landscape" r:id="rId1"/>
  <headerFooter>
    <oddHeader>&amp;C&amp;12Utah Solar Incentive Program 2016 Annual Report- Attachment A: System Specific Information
2013 Completed Projects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40"/>
  <sheetViews>
    <sheetView view="pageLayout" topLeftCell="A156" zoomScaleNormal="110" workbookViewId="0">
      <selection activeCell="I230" sqref="I230:I236"/>
    </sheetView>
  </sheetViews>
  <sheetFormatPr defaultRowHeight="15" x14ac:dyDescent="0.25"/>
  <cols>
    <col min="1" max="1" width="14.140625" customWidth="1"/>
    <col min="2" max="2" width="21" customWidth="1"/>
    <col min="3" max="3" width="11.7109375" style="9" customWidth="1"/>
    <col min="4" max="4" width="11.140625" style="9" customWidth="1"/>
    <col min="5" max="5" width="11.28515625" style="9" customWidth="1"/>
    <col min="6" max="6" width="13" style="9" customWidth="1"/>
    <col min="7" max="7" width="11" customWidth="1"/>
    <col min="8" max="8" width="11.5703125" customWidth="1"/>
    <col min="9" max="9" width="11.5703125" style="7" customWidth="1"/>
    <col min="10" max="10" width="19.5703125" customWidth="1"/>
    <col min="11" max="11" width="13.28515625" customWidth="1"/>
    <col min="13" max="13" width="10.42578125" customWidth="1"/>
    <col min="14" max="14" width="9.42578125" style="15" customWidth="1"/>
    <col min="15" max="15" width="9.140625" style="15"/>
    <col min="16" max="16" width="10.5703125" style="15" customWidth="1"/>
    <col min="17" max="17" width="10.42578125" style="15" customWidth="1"/>
    <col min="18" max="18" width="12.42578125" style="15" customWidth="1"/>
  </cols>
  <sheetData>
    <row r="1" spans="1:29" s="1" customFormat="1" ht="75" x14ac:dyDescent="0.25">
      <c r="A1" s="2" t="s">
        <v>0</v>
      </c>
      <c r="B1" s="2" t="s">
        <v>5</v>
      </c>
      <c r="C1" s="3" t="s">
        <v>1</v>
      </c>
      <c r="D1" s="3" t="s">
        <v>2</v>
      </c>
      <c r="E1" s="3" t="s">
        <v>3</v>
      </c>
      <c r="F1" s="3" t="s">
        <v>4</v>
      </c>
      <c r="G1" s="2" t="s">
        <v>303</v>
      </c>
      <c r="H1" s="2" t="s">
        <v>304</v>
      </c>
      <c r="I1" s="2" t="s">
        <v>582</v>
      </c>
      <c r="J1" s="2" t="s">
        <v>305</v>
      </c>
      <c r="K1" s="2" t="s">
        <v>306</v>
      </c>
      <c r="L1" s="2" t="s">
        <v>307</v>
      </c>
      <c r="M1" s="2" t="s">
        <v>324</v>
      </c>
      <c r="N1" s="17" t="s">
        <v>431</v>
      </c>
      <c r="O1" s="12" t="s">
        <v>935</v>
      </c>
      <c r="P1" s="2" t="s">
        <v>933</v>
      </c>
      <c r="Q1" s="2" t="s">
        <v>934</v>
      </c>
      <c r="R1" s="2" t="s">
        <v>936</v>
      </c>
    </row>
    <row r="2" spans="1:29" s="7" customFormat="1" x14ac:dyDescent="0.25">
      <c r="A2" s="7" t="s">
        <v>325</v>
      </c>
      <c r="B2" s="7" t="s">
        <v>7</v>
      </c>
      <c r="C2" s="9"/>
      <c r="D2" s="9">
        <v>4800</v>
      </c>
      <c r="E2" s="9">
        <v>4800</v>
      </c>
      <c r="F2" s="9">
        <v>8421</v>
      </c>
      <c r="G2" s="7">
        <v>5.4</v>
      </c>
      <c r="H2" s="7">
        <v>4.5460000000000003</v>
      </c>
      <c r="I2" s="11">
        <f t="shared" ref="I2:I33" si="0">(E2/1.2)/1000</f>
        <v>4</v>
      </c>
      <c r="J2" s="7" t="s">
        <v>28</v>
      </c>
      <c r="K2" s="7" t="s">
        <v>11</v>
      </c>
      <c r="L2" s="7">
        <v>84088</v>
      </c>
      <c r="M2" s="8">
        <v>41789</v>
      </c>
      <c r="N2" s="15">
        <f t="shared" ref="N2:N65" si="1">I2*0.023</f>
        <v>9.1999999999999998E-2</v>
      </c>
      <c r="O2" s="15">
        <f>N2*7</f>
        <v>0.64400000000000002</v>
      </c>
      <c r="P2" s="15">
        <f>N2*12</f>
        <v>1.1040000000000001</v>
      </c>
      <c r="Q2" s="15">
        <f t="shared" ref="Q2:Q33" si="2">N2*5</f>
        <v>0.45999999999999996</v>
      </c>
      <c r="R2" s="15">
        <f t="shared" ref="R2:R65" si="3">SUM(O2:Q2)</f>
        <v>2.2080000000000002</v>
      </c>
      <c r="AA2" s="8"/>
      <c r="AC2" s="8"/>
    </row>
    <row r="3" spans="1:29" s="7" customFormat="1" x14ac:dyDescent="0.25">
      <c r="A3" s="7" t="s">
        <v>288</v>
      </c>
      <c r="B3" s="7" t="s">
        <v>7</v>
      </c>
      <c r="C3" s="9"/>
      <c r="D3" s="9">
        <v>4800</v>
      </c>
      <c r="E3" s="9">
        <v>4800</v>
      </c>
      <c r="F3" s="9">
        <v>18764.71</v>
      </c>
      <c r="G3" s="7">
        <v>7.14</v>
      </c>
      <c r="H3" s="7">
        <v>5.7510000000000003</v>
      </c>
      <c r="I3" s="11">
        <f t="shared" si="0"/>
        <v>4</v>
      </c>
      <c r="J3" s="7" t="s">
        <v>71</v>
      </c>
      <c r="K3" s="7" t="s">
        <v>72</v>
      </c>
      <c r="L3" s="7">
        <v>84738</v>
      </c>
      <c r="M3" s="8">
        <v>41775</v>
      </c>
      <c r="N3" s="15">
        <f t="shared" si="1"/>
        <v>9.1999999999999998E-2</v>
      </c>
      <c r="O3" s="15">
        <f>N3*7</f>
        <v>0.64400000000000002</v>
      </c>
      <c r="P3" s="15">
        <f>N3*12</f>
        <v>1.1040000000000001</v>
      </c>
      <c r="Q3" s="15">
        <f t="shared" si="2"/>
        <v>0.45999999999999996</v>
      </c>
      <c r="R3" s="15">
        <f t="shared" si="3"/>
        <v>2.2080000000000002</v>
      </c>
      <c r="AA3" s="8"/>
      <c r="AC3" s="8"/>
    </row>
    <row r="4" spans="1:29" s="7" customFormat="1" x14ac:dyDescent="0.25">
      <c r="A4" s="7" t="s">
        <v>455</v>
      </c>
      <c r="B4" s="7" t="s">
        <v>7</v>
      </c>
      <c r="C4" s="9"/>
      <c r="D4" s="9">
        <v>4088.4</v>
      </c>
      <c r="E4" s="9">
        <v>4218</v>
      </c>
      <c r="F4" s="9">
        <v>17556</v>
      </c>
      <c r="G4" s="7">
        <v>4.32</v>
      </c>
      <c r="H4" s="7">
        <v>3.5150000000000001</v>
      </c>
      <c r="I4" s="11">
        <f t="shared" si="0"/>
        <v>3.5150000000000001</v>
      </c>
      <c r="J4" s="7" t="s">
        <v>13</v>
      </c>
      <c r="K4" s="7" t="s">
        <v>11</v>
      </c>
      <c r="L4" s="7">
        <v>84103</v>
      </c>
      <c r="M4" s="8">
        <v>41988</v>
      </c>
      <c r="N4" s="15">
        <f t="shared" si="1"/>
        <v>8.0845E-2</v>
      </c>
      <c r="O4" s="15">
        <v>0</v>
      </c>
      <c r="P4" s="15">
        <f>N4*12</f>
        <v>0.97014</v>
      </c>
      <c r="Q4" s="15">
        <f t="shared" si="2"/>
        <v>0.404225</v>
      </c>
      <c r="R4" s="15">
        <f t="shared" si="3"/>
        <v>1.3743650000000001</v>
      </c>
      <c r="AA4" s="8"/>
      <c r="AC4" s="8"/>
    </row>
    <row r="5" spans="1:29" s="7" customFormat="1" x14ac:dyDescent="0.25">
      <c r="A5" s="7" t="s">
        <v>458</v>
      </c>
      <c r="B5" s="7" t="s">
        <v>7</v>
      </c>
      <c r="C5" s="9"/>
      <c r="D5" s="9">
        <v>3850.8</v>
      </c>
      <c r="E5" s="9">
        <v>3850.8</v>
      </c>
      <c r="F5" s="9">
        <v>25650.34</v>
      </c>
      <c r="G5" s="7">
        <v>4.9000000000000004</v>
      </c>
      <c r="H5" s="7">
        <v>4.3579999999999997</v>
      </c>
      <c r="I5" s="11">
        <f t="shared" si="0"/>
        <v>3.2090000000000005</v>
      </c>
      <c r="J5" s="7" t="s">
        <v>13</v>
      </c>
      <c r="K5" s="7" t="s">
        <v>11</v>
      </c>
      <c r="L5" s="7">
        <v>84108</v>
      </c>
      <c r="M5" s="8">
        <v>42117</v>
      </c>
      <c r="N5" s="15">
        <f t="shared" si="1"/>
        <v>7.3807000000000011E-2</v>
      </c>
      <c r="O5" s="15">
        <v>0</v>
      </c>
      <c r="P5" s="15">
        <f>N5*8</f>
        <v>0.59045600000000009</v>
      </c>
      <c r="Q5" s="15">
        <f t="shared" si="2"/>
        <v>0.36903500000000006</v>
      </c>
      <c r="R5" s="15">
        <f t="shared" si="3"/>
        <v>0.95949100000000009</v>
      </c>
      <c r="AA5" s="8"/>
      <c r="AC5" s="8"/>
    </row>
    <row r="6" spans="1:29" s="7" customFormat="1" x14ac:dyDescent="0.25">
      <c r="A6" s="7" t="s">
        <v>329</v>
      </c>
      <c r="B6" s="7" t="s">
        <v>7</v>
      </c>
      <c r="C6" s="9"/>
      <c r="D6" s="9">
        <v>4364.3999999999996</v>
      </c>
      <c r="E6" s="9">
        <v>4364.3999999999996</v>
      </c>
      <c r="F6" s="9">
        <v>11389.29</v>
      </c>
      <c r="G6" s="7">
        <v>4.32</v>
      </c>
      <c r="H6" s="7">
        <v>3.637</v>
      </c>
      <c r="I6" s="11">
        <f t="shared" si="0"/>
        <v>3.637</v>
      </c>
      <c r="J6" s="7" t="s">
        <v>30</v>
      </c>
      <c r="K6" s="7" t="s">
        <v>31</v>
      </c>
      <c r="L6" s="7">
        <v>84098</v>
      </c>
      <c r="M6" s="8">
        <v>41901</v>
      </c>
      <c r="N6" s="15">
        <f t="shared" si="1"/>
        <v>8.3651000000000003E-2</v>
      </c>
      <c r="O6" s="15">
        <f>N6*3</f>
        <v>0.25095299999999998</v>
      </c>
      <c r="P6" s="15">
        <f>N6*12</f>
        <v>1.0038119999999999</v>
      </c>
      <c r="Q6" s="15">
        <f t="shared" si="2"/>
        <v>0.41825500000000004</v>
      </c>
      <c r="R6" s="15">
        <f t="shared" si="3"/>
        <v>1.67302</v>
      </c>
      <c r="AA6" s="8"/>
      <c r="AC6" s="8"/>
    </row>
    <row r="7" spans="1:29" s="7" customFormat="1" x14ac:dyDescent="0.25">
      <c r="A7" s="7" t="s">
        <v>326</v>
      </c>
      <c r="B7" s="7" t="s">
        <v>7</v>
      </c>
      <c r="C7" s="9"/>
      <c r="D7" s="9">
        <v>3243.6</v>
      </c>
      <c r="E7" s="9">
        <v>3243.6</v>
      </c>
      <c r="F7" s="9">
        <v>10763</v>
      </c>
      <c r="G7" s="7">
        <v>3.18</v>
      </c>
      <c r="H7" s="7">
        <v>2.7029999999999998</v>
      </c>
      <c r="I7" s="11">
        <f t="shared" si="0"/>
        <v>2.7029999999999998</v>
      </c>
      <c r="J7" s="7" t="s">
        <v>327</v>
      </c>
      <c r="K7" s="7" t="s">
        <v>11</v>
      </c>
      <c r="L7" s="7">
        <v>84044</v>
      </c>
      <c r="M7" s="8">
        <v>41887</v>
      </c>
      <c r="N7" s="15">
        <f t="shared" si="1"/>
        <v>6.2168999999999995E-2</v>
      </c>
      <c r="O7" s="15">
        <f>N7*3</f>
        <v>0.18650699999999998</v>
      </c>
      <c r="P7" s="15">
        <f>N7*12</f>
        <v>0.74602799999999991</v>
      </c>
      <c r="Q7" s="15">
        <f t="shared" si="2"/>
        <v>0.31084499999999998</v>
      </c>
      <c r="R7" s="15">
        <f t="shared" si="3"/>
        <v>1.2433799999999999</v>
      </c>
      <c r="AA7" s="8"/>
      <c r="AC7" s="8"/>
    </row>
    <row r="8" spans="1:29" s="7" customFormat="1" x14ac:dyDescent="0.25">
      <c r="A8" s="7" t="s">
        <v>457</v>
      </c>
      <c r="B8" s="7" t="s">
        <v>7</v>
      </c>
      <c r="C8" s="9"/>
      <c r="D8" s="9">
        <v>3632.4</v>
      </c>
      <c r="E8" s="9">
        <v>3632.4</v>
      </c>
      <c r="F8" s="9">
        <v>26154</v>
      </c>
      <c r="G8" s="7">
        <v>4.95</v>
      </c>
      <c r="H8" s="7">
        <v>3.4830000000000001</v>
      </c>
      <c r="I8" s="11">
        <f t="shared" si="0"/>
        <v>3.0270000000000001</v>
      </c>
      <c r="J8" s="7" t="s">
        <v>35</v>
      </c>
      <c r="K8" s="7" t="s">
        <v>11</v>
      </c>
      <c r="L8" s="7">
        <v>84092</v>
      </c>
      <c r="M8" s="8">
        <v>41999</v>
      </c>
      <c r="N8" s="15">
        <f t="shared" si="1"/>
        <v>6.9621000000000002E-2</v>
      </c>
      <c r="O8" s="15">
        <v>0</v>
      </c>
      <c r="P8" s="15">
        <f>N8*12</f>
        <v>0.83545200000000008</v>
      </c>
      <c r="Q8" s="15">
        <f t="shared" si="2"/>
        <v>0.348105</v>
      </c>
      <c r="R8" s="15">
        <f t="shared" si="3"/>
        <v>1.183557</v>
      </c>
      <c r="AA8" s="8"/>
      <c r="AC8" s="8"/>
    </row>
    <row r="9" spans="1:29" s="7" customFormat="1" x14ac:dyDescent="0.25">
      <c r="A9" s="7" t="s">
        <v>459</v>
      </c>
      <c r="B9" s="7" t="s">
        <v>7</v>
      </c>
      <c r="C9" s="9"/>
      <c r="D9" s="9">
        <v>4800</v>
      </c>
      <c r="E9" s="9">
        <v>4800</v>
      </c>
      <c r="F9" s="9">
        <v>14268</v>
      </c>
      <c r="G9" s="7">
        <v>4.6550000000000002</v>
      </c>
      <c r="H9" s="7">
        <v>4.1029999999999998</v>
      </c>
      <c r="I9" s="11">
        <f t="shared" si="0"/>
        <v>4</v>
      </c>
      <c r="J9" s="7" t="s">
        <v>333</v>
      </c>
      <c r="K9" s="7" t="s">
        <v>51</v>
      </c>
      <c r="L9" s="7">
        <v>84414</v>
      </c>
      <c r="M9" s="8">
        <v>42083</v>
      </c>
      <c r="N9" s="15">
        <f t="shared" si="1"/>
        <v>9.1999999999999998E-2</v>
      </c>
      <c r="O9" s="15">
        <v>0</v>
      </c>
      <c r="P9" s="15">
        <f>N9*9</f>
        <v>0.82799999999999996</v>
      </c>
      <c r="Q9" s="15">
        <f t="shared" si="2"/>
        <v>0.45999999999999996</v>
      </c>
      <c r="R9" s="15">
        <f t="shared" si="3"/>
        <v>1.2879999999999998</v>
      </c>
      <c r="AA9" s="8"/>
      <c r="AC9" s="8"/>
    </row>
    <row r="10" spans="1:29" s="7" customFormat="1" x14ac:dyDescent="0.25">
      <c r="A10" s="7" t="s">
        <v>330</v>
      </c>
      <c r="B10" s="7" t="s">
        <v>7</v>
      </c>
      <c r="C10" s="9"/>
      <c r="D10" s="9">
        <v>4126.8</v>
      </c>
      <c r="E10" s="9">
        <v>4126.8</v>
      </c>
      <c r="F10" s="9">
        <v>13275</v>
      </c>
      <c r="G10" s="7">
        <v>4.25</v>
      </c>
      <c r="H10" s="7">
        <v>3.4390000000000001</v>
      </c>
      <c r="I10" s="11">
        <f t="shared" si="0"/>
        <v>3.4390000000000005</v>
      </c>
      <c r="J10" s="7" t="s">
        <v>130</v>
      </c>
      <c r="K10" s="7" t="s">
        <v>11</v>
      </c>
      <c r="L10" s="7">
        <v>84047</v>
      </c>
      <c r="M10" s="8">
        <v>41850</v>
      </c>
      <c r="N10" s="15">
        <f t="shared" si="1"/>
        <v>7.9097000000000015E-2</v>
      </c>
      <c r="O10" s="19">
        <f>N10*5</f>
        <v>0.39548500000000009</v>
      </c>
      <c r="P10" s="15">
        <f>N10*12</f>
        <v>0.94916400000000012</v>
      </c>
      <c r="Q10" s="15">
        <f t="shared" si="2"/>
        <v>0.39548500000000009</v>
      </c>
      <c r="R10" s="15">
        <f t="shared" si="3"/>
        <v>1.7401340000000003</v>
      </c>
      <c r="AA10" s="8"/>
      <c r="AC10" s="8"/>
    </row>
    <row r="11" spans="1:29" s="7" customFormat="1" x14ac:dyDescent="0.25">
      <c r="A11" s="7" t="s">
        <v>331</v>
      </c>
      <c r="B11" s="7" t="s">
        <v>7</v>
      </c>
      <c r="C11" s="9"/>
      <c r="D11" s="9">
        <v>3673.2</v>
      </c>
      <c r="E11" s="9">
        <v>3673.2</v>
      </c>
      <c r="F11" s="9">
        <v>17212</v>
      </c>
      <c r="G11" s="7">
        <v>4.32</v>
      </c>
      <c r="H11" s="7">
        <v>3.0609999999999999</v>
      </c>
      <c r="I11" s="11">
        <f t="shared" si="0"/>
        <v>3.0609999999999999</v>
      </c>
      <c r="J11" s="7" t="s">
        <v>13</v>
      </c>
      <c r="K11" s="7" t="s">
        <v>11</v>
      </c>
      <c r="L11" s="7">
        <v>84105</v>
      </c>
      <c r="M11" s="8">
        <v>41912</v>
      </c>
      <c r="N11" s="15">
        <f t="shared" si="1"/>
        <v>7.0402999999999993E-2</v>
      </c>
      <c r="O11" s="15">
        <f>N11*3</f>
        <v>0.21120899999999998</v>
      </c>
      <c r="P11" s="15">
        <f>N11*12</f>
        <v>0.84483599999999992</v>
      </c>
      <c r="Q11" s="15">
        <f t="shared" si="2"/>
        <v>0.35201499999999997</v>
      </c>
      <c r="R11" s="15">
        <f t="shared" si="3"/>
        <v>1.4080599999999999</v>
      </c>
      <c r="AA11" s="8"/>
      <c r="AC11" s="8"/>
    </row>
    <row r="12" spans="1:29" s="7" customFormat="1" x14ac:dyDescent="0.25">
      <c r="A12" s="7" t="s">
        <v>460</v>
      </c>
      <c r="B12" s="7" t="s">
        <v>7</v>
      </c>
      <c r="C12" s="9"/>
      <c r="D12" s="9">
        <v>4800</v>
      </c>
      <c r="E12" s="9">
        <v>4800</v>
      </c>
      <c r="F12" s="9">
        <v>24049</v>
      </c>
      <c r="G12" s="7">
        <v>6.12</v>
      </c>
      <c r="H12" s="7">
        <v>5.306</v>
      </c>
      <c r="I12" s="11">
        <f t="shared" si="0"/>
        <v>4</v>
      </c>
      <c r="J12" s="7" t="s">
        <v>114</v>
      </c>
      <c r="K12" s="7" t="s">
        <v>85</v>
      </c>
      <c r="L12" s="7">
        <v>84004</v>
      </c>
      <c r="M12" s="8">
        <v>41936</v>
      </c>
      <c r="N12" s="15">
        <f t="shared" si="1"/>
        <v>9.1999999999999998E-2</v>
      </c>
      <c r="O12" s="15">
        <f>N12*2</f>
        <v>0.184</v>
      </c>
      <c r="P12" s="15">
        <f>N12*12</f>
        <v>1.1040000000000001</v>
      </c>
      <c r="Q12" s="15">
        <f t="shared" si="2"/>
        <v>0.45999999999999996</v>
      </c>
      <c r="R12" s="15">
        <f t="shared" si="3"/>
        <v>1.748</v>
      </c>
      <c r="AA12" s="8"/>
      <c r="AC12" s="8"/>
    </row>
    <row r="13" spans="1:29" s="7" customFormat="1" x14ac:dyDescent="0.25">
      <c r="A13" s="7" t="s">
        <v>461</v>
      </c>
      <c r="B13" s="7" t="s">
        <v>7</v>
      </c>
      <c r="C13" s="9"/>
      <c r="D13" s="9">
        <v>4592.3999999999996</v>
      </c>
      <c r="E13" s="9">
        <v>4592.3999999999996</v>
      </c>
      <c r="F13" s="9">
        <v>15800</v>
      </c>
      <c r="G13" s="7">
        <v>4.41</v>
      </c>
      <c r="H13" s="7">
        <v>3.827</v>
      </c>
      <c r="I13" s="11">
        <f t="shared" si="0"/>
        <v>3.827</v>
      </c>
      <c r="J13" s="7" t="s">
        <v>204</v>
      </c>
      <c r="K13" s="7" t="s">
        <v>11</v>
      </c>
      <c r="L13" s="7">
        <v>84065</v>
      </c>
      <c r="M13" s="8">
        <v>42101</v>
      </c>
      <c r="N13" s="15">
        <f t="shared" si="1"/>
        <v>8.8021000000000002E-2</v>
      </c>
      <c r="O13" s="15">
        <v>0</v>
      </c>
      <c r="P13" s="15">
        <f>N13*8</f>
        <v>0.70416800000000002</v>
      </c>
      <c r="Q13" s="15">
        <f t="shared" si="2"/>
        <v>0.44010500000000002</v>
      </c>
      <c r="R13" s="15">
        <f t="shared" si="3"/>
        <v>1.1442730000000001</v>
      </c>
      <c r="AA13" s="8"/>
      <c r="AC13" s="8"/>
    </row>
    <row r="14" spans="1:29" s="7" customFormat="1" x14ac:dyDescent="0.25">
      <c r="A14" s="7" t="s">
        <v>332</v>
      </c>
      <c r="B14" s="7" t="s">
        <v>7</v>
      </c>
      <c r="C14" s="9"/>
      <c r="D14" s="9">
        <v>4358.3999999999996</v>
      </c>
      <c r="E14" s="9">
        <v>4358.3999999999996</v>
      </c>
      <c r="F14" s="9">
        <v>18464</v>
      </c>
      <c r="G14" s="7">
        <v>4.75</v>
      </c>
      <c r="H14" s="7">
        <v>3.6320000000000001</v>
      </c>
      <c r="I14" s="11">
        <f t="shared" si="0"/>
        <v>3.6320000000000001</v>
      </c>
      <c r="J14" s="7" t="s">
        <v>333</v>
      </c>
      <c r="K14" s="7" t="s">
        <v>51</v>
      </c>
      <c r="L14" s="7">
        <v>84414</v>
      </c>
      <c r="M14" s="8">
        <v>41887</v>
      </c>
      <c r="N14" s="15">
        <f t="shared" si="1"/>
        <v>8.3535999999999999E-2</v>
      </c>
      <c r="O14" s="15">
        <f>N14*3</f>
        <v>0.250608</v>
      </c>
      <c r="P14" s="15">
        <f t="shared" ref="P14:P19" si="4">N14*12</f>
        <v>1.002432</v>
      </c>
      <c r="Q14" s="15">
        <f t="shared" si="2"/>
        <v>0.41768</v>
      </c>
      <c r="R14" s="15">
        <f t="shared" si="3"/>
        <v>1.67072</v>
      </c>
      <c r="AA14" s="8"/>
      <c r="AC14" s="8"/>
    </row>
    <row r="15" spans="1:29" s="7" customFormat="1" x14ac:dyDescent="0.25">
      <c r="A15" s="7" t="s">
        <v>289</v>
      </c>
      <c r="B15" s="7" t="s">
        <v>7</v>
      </c>
      <c r="C15" s="9"/>
      <c r="D15" s="9">
        <v>4800</v>
      </c>
      <c r="E15" s="9">
        <v>4800</v>
      </c>
      <c r="F15" s="9">
        <v>25392</v>
      </c>
      <c r="G15" s="7">
        <v>5.4</v>
      </c>
      <c r="H15" s="7">
        <v>4.1639999999999997</v>
      </c>
      <c r="I15" s="11">
        <f t="shared" si="0"/>
        <v>4</v>
      </c>
      <c r="J15" s="7" t="s">
        <v>71</v>
      </c>
      <c r="K15" s="7" t="s">
        <v>72</v>
      </c>
      <c r="L15" s="7">
        <v>84738</v>
      </c>
      <c r="M15" s="8">
        <v>41775</v>
      </c>
      <c r="N15" s="15">
        <f t="shared" si="1"/>
        <v>9.1999999999999998E-2</v>
      </c>
      <c r="O15" s="15">
        <f>N15*7</f>
        <v>0.64400000000000002</v>
      </c>
      <c r="P15" s="15">
        <f t="shared" si="4"/>
        <v>1.1040000000000001</v>
      </c>
      <c r="Q15" s="15">
        <f t="shared" si="2"/>
        <v>0.45999999999999996</v>
      </c>
      <c r="R15" s="15">
        <f t="shared" si="3"/>
        <v>2.2080000000000002</v>
      </c>
      <c r="AA15" s="8"/>
      <c r="AC15" s="8"/>
    </row>
    <row r="16" spans="1:29" s="7" customFormat="1" x14ac:dyDescent="0.25">
      <c r="A16" s="7" t="s">
        <v>290</v>
      </c>
      <c r="B16" s="7" t="s">
        <v>7</v>
      </c>
      <c r="C16" s="9"/>
      <c r="D16" s="9">
        <v>4333.2</v>
      </c>
      <c r="E16" s="9">
        <v>4333.2</v>
      </c>
      <c r="F16" s="9">
        <v>17243</v>
      </c>
      <c r="G16" s="7">
        <v>4.32</v>
      </c>
      <c r="H16" s="7">
        <v>3.6110000000000002</v>
      </c>
      <c r="I16" s="11">
        <f t="shared" si="0"/>
        <v>3.6110000000000002</v>
      </c>
      <c r="J16" s="7" t="s">
        <v>130</v>
      </c>
      <c r="K16" s="7" t="s">
        <v>11</v>
      </c>
      <c r="L16" s="7">
        <v>84121</v>
      </c>
      <c r="M16" s="8">
        <v>41775</v>
      </c>
      <c r="N16" s="15">
        <f t="shared" si="1"/>
        <v>8.3053000000000002E-2</v>
      </c>
      <c r="O16" s="15">
        <f>N16*7</f>
        <v>0.58137099999999997</v>
      </c>
      <c r="P16" s="15">
        <f t="shared" si="4"/>
        <v>0.99663600000000008</v>
      </c>
      <c r="Q16" s="15">
        <f t="shared" si="2"/>
        <v>0.415265</v>
      </c>
      <c r="R16" s="15">
        <f t="shared" si="3"/>
        <v>1.9932719999999999</v>
      </c>
      <c r="AA16" s="8"/>
      <c r="AC16" s="8"/>
    </row>
    <row r="17" spans="1:29" s="7" customFormat="1" x14ac:dyDescent="0.25">
      <c r="A17" s="7" t="s">
        <v>335</v>
      </c>
      <c r="B17" s="7" t="s">
        <v>7</v>
      </c>
      <c r="C17" s="9"/>
      <c r="D17" s="9">
        <v>4800</v>
      </c>
      <c r="E17" s="9">
        <v>4800</v>
      </c>
      <c r="F17" s="9">
        <v>11348.84</v>
      </c>
      <c r="G17" s="7">
        <v>5.3550000000000004</v>
      </c>
      <c r="H17" s="7">
        <v>4.66</v>
      </c>
      <c r="I17" s="11">
        <f t="shared" si="0"/>
        <v>4</v>
      </c>
      <c r="J17" s="7" t="s">
        <v>336</v>
      </c>
      <c r="K17" s="7" t="s">
        <v>51</v>
      </c>
      <c r="L17" s="7">
        <v>84405</v>
      </c>
      <c r="M17" s="8">
        <v>41850</v>
      </c>
      <c r="N17" s="15">
        <f t="shared" si="1"/>
        <v>9.1999999999999998E-2</v>
      </c>
      <c r="O17" s="19">
        <f>N17*5</f>
        <v>0.45999999999999996</v>
      </c>
      <c r="P17" s="15">
        <f t="shared" si="4"/>
        <v>1.1040000000000001</v>
      </c>
      <c r="Q17" s="15">
        <f t="shared" si="2"/>
        <v>0.45999999999999996</v>
      </c>
      <c r="R17" s="15">
        <f t="shared" si="3"/>
        <v>2.024</v>
      </c>
      <c r="AA17" s="8"/>
      <c r="AC17" s="8"/>
    </row>
    <row r="18" spans="1:29" s="7" customFormat="1" x14ac:dyDescent="0.25">
      <c r="A18" s="7" t="s">
        <v>456</v>
      </c>
      <c r="B18" s="7" t="s">
        <v>7</v>
      </c>
      <c r="C18" s="9"/>
      <c r="D18" s="9">
        <v>4800</v>
      </c>
      <c r="E18" s="9">
        <v>4800</v>
      </c>
      <c r="F18" s="9">
        <v>12391.11</v>
      </c>
      <c r="G18" s="7">
        <v>7.02</v>
      </c>
      <c r="H18" s="7">
        <v>5.9939999999999998</v>
      </c>
      <c r="I18" s="11">
        <f t="shared" si="0"/>
        <v>4</v>
      </c>
      <c r="J18" s="7" t="s">
        <v>189</v>
      </c>
      <c r="K18" s="7" t="s">
        <v>66</v>
      </c>
      <c r="L18" s="7">
        <v>84014</v>
      </c>
      <c r="M18" s="8">
        <v>41988</v>
      </c>
      <c r="N18" s="15">
        <f t="shared" si="1"/>
        <v>9.1999999999999998E-2</v>
      </c>
      <c r="O18" s="15">
        <v>0</v>
      </c>
      <c r="P18" s="15">
        <f t="shared" si="4"/>
        <v>1.1040000000000001</v>
      </c>
      <c r="Q18" s="15">
        <f t="shared" si="2"/>
        <v>0.45999999999999996</v>
      </c>
      <c r="R18" s="15">
        <f t="shared" si="3"/>
        <v>1.5640000000000001</v>
      </c>
      <c r="AA18" s="8"/>
      <c r="AC18" s="8"/>
    </row>
    <row r="19" spans="1:29" s="7" customFormat="1" x14ac:dyDescent="0.25">
      <c r="A19" s="7" t="s">
        <v>339</v>
      </c>
      <c r="B19" s="7" t="s">
        <v>7</v>
      </c>
      <c r="C19" s="9"/>
      <c r="D19" s="9">
        <v>4800</v>
      </c>
      <c r="E19" s="9">
        <v>4800</v>
      </c>
      <c r="F19" s="9">
        <v>17741</v>
      </c>
      <c r="G19" s="7">
        <v>4.68</v>
      </c>
      <c r="H19" s="7">
        <v>4.01</v>
      </c>
      <c r="I19" s="11">
        <f t="shared" si="0"/>
        <v>4</v>
      </c>
      <c r="J19" s="7" t="s">
        <v>67</v>
      </c>
      <c r="K19" s="7" t="s">
        <v>11</v>
      </c>
      <c r="L19" s="7">
        <v>84095</v>
      </c>
      <c r="M19" s="8">
        <v>41857</v>
      </c>
      <c r="N19" s="15">
        <f t="shared" si="1"/>
        <v>9.1999999999999998E-2</v>
      </c>
      <c r="O19" s="15">
        <f>N19*4</f>
        <v>0.36799999999999999</v>
      </c>
      <c r="P19" s="15">
        <f t="shared" si="4"/>
        <v>1.1040000000000001</v>
      </c>
      <c r="Q19" s="15">
        <f t="shared" si="2"/>
        <v>0.45999999999999996</v>
      </c>
      <c r="R19" s="15">
        <f t="shared" si="3"/>
        <v>1.9319999999999999</v>
      </c>
      <c r="AA19" s="8"/>
      <c r="AC19" s="8"/>
    </row>
    <row r="20" spans="1:29" s="7" customFormat="1" x14ac:dyDescent="0.25">
      <c r="A20" s="7" t="s">
        <v>462</v>
      </c>
      <c r="B20" s="7" t="s">
        <v>7</v>
      </c>
      <c r="C20" s="9"/>
      <c r="D20" s="9">
        <v>4800</v>
      </c>
      <c r="E20" s="9">
        <v>4800</v>
      </c>
      <c r="F20" s="9">
        <v>20083</v>
      </c>
      <c r="G20" s="7">
        <v>5.67</v>
      </c>
      <c r="H20" s="7">
        <v>4.7569999999999997</v>
      </c>
      <c r="I20" s="11">
        <f t="shared" si="0"/>
        <v>4</v>
      </c>
      <c r="J20" s="7" t="s">
        <v>126</v>
      </c>
      <c r="K20" s="7" t="s">
        <v>11</v>
      </c>
      <c r="L20" s="7">
        <v>84020</v>
      </c>
      <c r="M20" s="8">
        <v>42048</v>
      </c>
      <c r="N20" s="15">
        <f t="shared" si="1"/>
        <v>9.1999999999999998E-2</v>
      </c>
      <c r="O20" s="15">
        <v>0</v>
      </c>
      <c r="P20" s="15">
        <f>N20*10</f>
        <v>0.91999999999999993</v>
      </c>
      <c r="Q20" s="15">
        <f t="shared" si="2"/>
        <v>0.45999999999999996</v>
      </c>
      <c r="R20" s="15">
        <f t="shared" si="3"/>
        <v>1.38</v>
      </c>
      <c r="AA20" s="8"/>
      <c r="AC20" s="8"/>
    </row>
    <row r="21" spans="1:29" s="7" customFormat="1" x14ac:dyDescent="0.25">
      <c r="A21" s="7" t="s">
        <v>337</v>
      </c>
      <c r="B21" s="7" t="s">
        <v>7</v>
      </c>
      <c r="C21" s="9"/>
      <c r="D21" s="9">
        <v>4800</v>
      </c>
      <c r="E21" s="9">
        <v>4800</v>
      </c>
      <c r="F21" s="9">
        <v>27319</v>
      </c>
      <c r="G21" s="7">
        <v>10.78</v>
      </c>
      <c r="H21" s="7">
        <v>9.2880000000000003</v>
      </c>
      <c r="I21" s="11">
        <f t="shared" si="0"/>
        <v>4</v>
      </c>
      <c r="J21" s="7" t="s">
        <v>28</v>
      </c>
      <c r="K21" s="7" t="s">
        <v>11</v>
      </c>
      <c r="L21" s="7">
        <v>84088</v>
      </c>
      <c r="M21" s="8">
        <v>41789</v>
      </c>
      <c r="N21" s="15">
        <f t="shared" si="1"/>
        <v>9.1999999999999998E-2</v>
      </c>
      <c r="O21" s="15">
        <f>N21*7</f>
        <v>0.64400000000000002</v>
      </c>
      <c r="P21" s="15">
        <f t="shared" ref="P21:P34" si="5">N21*12</f>
        <v>1.1040000000000001</v>
      </c>
      <c r="Q21" s="15">
        <f t="shared" si="2"/>
        <v>0.45999999999999996</v>
      </c>
      <c r="R21" s="15">
        <f t="shared" si="3"/>
        <v>2.2080000000000002</v>
      </c>
      <c r="AA21" s="8"/>
      <c r="AC21" s="8"/>
    </row>
    <row r="22" spans="1:29" s="7" customFormat="1" x14ac:dyDescent="0.25">
      <c r="A22" s="7" t="s">
        <v>340</v>
      </c>
      <c r="B22" s="7" t="s">
        <v>7</v>
      </c>
      <c r="C22" s="9"/>
      <c r="D22" s="9">
        <v>2341.1999999999998</v>
      </c>
      <c r="E22" s="9">
        <v>2341.1999999999998</v>
      </c>
      <c r="F22" s="9">
        <v>8898</v>
      </c>
      <c r="G22" s="7">
        <v>2.3849999999999998</v>
      </c>
      <c r="H22" s="7">
        <v>1.9510000000000001</v>
      </c>
      <c r="I22" s="11">
        <f t="shared" si="0"/>
        <v>1.9510000000000001</v>
      </c>
      <c r="J22" s="7" t="s">
        <v>341</v>
      </c>
      <c r="K22" s="7" t="s">
        <v>31</v>
      </c>
      <c r="L22" s="7">
        <v>84060</v>
      </c>
      <c r="M22" s="8">
        <v>41929</v>
      </c>
      <c r="N22" s="15">
        <f t="shared" si="1"/>
        <v>4.4873000000000003E-2</v>
      </c>
      <c r="O22" s="15">
        <f>N22*2</f>
        <v>8.9746000000000006E-2</v>
      </c>
      <c r="P22" s="15">
        <f t="shared" si="5"/>
        <v>0.53847600000000007</v>
      </c>
      <c r="Q22" s="15">
        <f t="shared" si="2"/>
        <v>0.22436500000000001</v>
      </c>
      <c r="R22" s="15">
        <f t="shared" si="3"/>
        <v>0.85258700000000009</v>
      </c>
      <c r="AA22" s="8"/>
      <c r="AC22" s="8"/>
    </row>
    <row r="23" spans="1:29" s="7" customFormat="1" x14ac:dyDescent="0.25">
      <c r="A23" s="7" t="s">
        <v>338</v>
      </c>
      <c r="B23" s="7" t="s">
        <v>7</v>
      </c>
      <c r="C23" s="9"/>
      <c r="D23" s="9">
        <v>4800</v>
      </c>
      <c r="E23" s="9">
        <v>4800</v>
      </c>
      <c r="F23" s="9">
        <v>18126</v>
      </c>
      <c r="G23" s="7">
        <v>5.0350000000000001</v>
      </c>
      <c r="H23" s="7">
        <v>4.3170000000000002</v>
      </c>
      <c r="I23" s="11">
        <f t="shared" si="0"/>
        <v>4</v>
      </c>
      <c r="J23" s="7" t="s">
        <v>171</v>
      </c>
      <c r="K23" s="7" t="s">
        <v>66</v>
      </c>
      <c r="L23" s="7">
        <v>84041</v>
      </c>
      <c r="M23" s="8">
        <v>41821</v>
      </c>
      <c r="N23" s="15">
        <f t="shared" si="1"/>
        <v>9.1999999999999998E-2</v>
      </c>
      <c r="O23" s="15">
        <f>N23*5</f>
        <v>0.45999999999999996</v>
      </c>
      <c r="P23" s="15">
        <f t="shared" si="5"/>
        <v>1.1040000000000001</v>
      </c>
      <c r="Q23" s="15">
        <f t="shared" si="2"/>
        <v>0.45999999999999996</v>
      </c>
      <c r="R23" s="15">
        <f t="shared" si="3"/>
        <v>2.024</v>
      </c>
      <c r="AA23" s="8"/>
      <c r="AC23" s="8"/>
    </row>
    <row r="24" spans="1:29" s="7" customFormat="1" x14ac:dyDescent="0.25">
      <c r="A24" s="7" t="s">
        <v>344</v>
      </c>
      <c r="B24" s="7" t="s">
        <v>7</v>
      </c>
      <c r="C24" s="9"/>
      <c r="D24" s="9">
        <v>3928.8</v>
      </c>
      <c r="E24" s="9">
        <v>3928.8</v>
      </c>
      <c r="F24" s="9">
        <v>15832.64</v>
      </c>
      <c r="G24" s="7">
        <v>3.75</v>
      </c>
      <c r="H24" s="7">
        <v>3.274</v>
      </c>
      <c r="I24" s="11">
        <f t="shared" si="0"/>
        <v>3.2740000000000005</v>
      </c>
      <c r="J24" s="7" t="s">
        <v>124</v>
      </c>
      <c r="K24" s="7" t="s">
        <v>66</v>
      </c>
      <c r="L24" s="7">
        <v>84025</v>
      </c>
      <c r="M24" s="8">
        <v>41887</v>
      </c>
      <c r="N24" s="15">
        <f t="shared" si="1"/>
        <v>7.5302000000000008E-2</v>
      </c>
      <c r="O24" s="15">
        <f>N24*3</f>
        <v>0.22590600000000002</v>
      </c>
      <c r="P24" s="15">
        <f t="shared" si="5"/>
        <v>0.90362400000000009</v>
      </c>
      <c r="Q24" s="15">
        <f t="shared" si="2"/>
        <v>0.37651000000000001</v>
      </c>
      <c r="R24" s="15">
        <f t="shared" si="3"/>
        <v>1.50604</v>
      </c>
      <c r="AA24" s="8"/>
      <c r="AC24" s="8"/>
    </row>
    <row r="25" spans="1:29" s="7" customFormat="1" x14ac:dyDescent="0.25">
      <c r="A25" s="7" t="s">
        <v>345</v>
      </c>
      <c r="B25" s="7" t="s">
        <v>7</v>
      </c>
      <c r="C25" s="9"/>
      <c r="D25" s="9">
        <v>4142.3999999999996</v>
      </c>
      <c r="E25" s="9">
        <v>4142.3999999999996</v>
      </c>
      <c r="F25" s="9">
        <v>14314</v>
      </c>
      <c r="G25" s="7">
        <v>4.05</v>
      </c>
      <c r="H25" s="7">
        <v>3.452</v>
      </c>
      <c r="I25" s="11">
        <f t="shared" si="0"/>
        <v>3.452</v>
      </c>
      <c r="J25" s="7" t="s">
        <v>28</v>
      </c>
      <c r="K25" s="7" t="s">
        <v>11</v>
      </c>
      <c r="L25" s="7">
        <v>84088</v>
      </c>
      <c r="M25" s="8">
        <v>41887</v>
      </c>
      <c r="N25" s="15">
        <f t="shared" si="1"/>
        <v>7.9395999999999994E-2</v>
      </c>
      <c r="O25" s="15">
        <f>N25*3</f>
        <v>0.23818799999999998</v>
      </c>
      <c r="P25" s="15">
        <f t="shared" si="5"/>
        <v>0.95275199999999993</v>
      </c>
      <c r="Q25" s="15">
        <f t="shared" si="2"/>
        <v>0.39698</v>
      </c>
      <c r="R25" s="15">
        <f t="shared" si="3"/>
        <v>1.58792</v>
      </c>
      <c r="AA25" s="8"/>
      <c r="AC25" s="8"/>
    </row>
    <row r="26" spans="1:29" s="7" customFormat="1" x14ac:dyDescent="0.25">
      <c r="A26" s="7" t="s">
        <v>347</v>
      </c>
      <c r="B26" s="7" t="s">
        <v>7</v>
      </c>
      <c r="C26" s="9"/>
      <c r="D26" s="9">
        <v>3610.8</v>
      </c>
      <c r="E26" s="9">
        <v>3610.8</v>
      </c>
      <c r="F26" s="9">
        <v>17525</v>
      </c>
      <c r="G26" s="7">
        <v>3.71</v>
      </c>
      <c r="H26" s="7">
        <v>3.0089999999999999</v>
      </c>
      <c r="I26" s="11">
        <f t="shared" si="0"/>
        <v>3.0090000000000003</v>
      </c>
      <c r="J26" s="7" t="s">
        <v>30</v>
      </c>
      <c r="K26" s="7" t="s">
        <v>31</v>
      </c>
      <c r="L26" s="7">
        <v>84098</v>
      </c>
      <c r="M26" s="8">
        <v>41869</v>
      </c>
      <c r="N26" s="15">
        <f t="shared" si="1"/>
        <v>6.9207000000000005E-2</v>
      </c>
      <c r="O26" s="15">
        <f>N26*4</f>
        <v>0.27682800000000002</v>
      </c>
      <c r="P26" s="15">
        <f t="shared" si="5"/>
        <v>0.830484</v>
      </c>
      <c r="Q26" s="15">
        <f t="shared" si="2"/>
        <v>0.34603500000000004</v>
      </c>
      <c r="R26" s="15">
        <f t="shared" si="3"/>
        <v>1.4533470000000002</v>
      </c>
      <c r="AA26" s="8"/>
      <c r="AC26" s="8"/>
    </row>
    <row r="27" spans="1:29" s="7" customFormat="1" x14ac:dyDescent="0.25">
      <c r="A27" s="7" t="s">
        <v>291</v>
      </c>
      <c r="B27" s="7" t="s">
        <v>7</v>
      </c>
      <c r="C27" s="9"/>
      <c r="D27" s="9">
        <v>3142.8</v>
      </c>
      <c r="E27" s="9">
        <v>3142.8</v>
      </c>
      <c r="F27" s="9">
        <v>12724.24</v>
      </c>
      <c r="G27" s="7">
        <v>3</v>
      </c>
      <c r="H27" s="7">
        <v>2.6419999999999999</v>
      </c>
      <c r="I27" s="11">
        <f t="shared" si="0"/>
        <v>2.6190000000000007</v>
      </c>
      <c r="J27" s="7" t="s">
        <v>23</v>
      </c>
      <c r="K27" s="7" t="s">
        <v>24</v>
      </c>
      <c r="L27" s="7">
        <v>84720</v>
      </c>
      <c r="M27" s="8">
        <v>41775</v>
      </c>
      <c r="N27" s="15">
        <f t="shared" si="1"/>
        <v>6.0237000000000013E-2</v>
      </c>
      <c r="O27" s="15">
        <f>N27*7</f>
        <v>0.42165900000000012</v>
      </c>
      <c r="P27" s="15">
        <f t="shared" si="5"/>
        <v>0.72284400000000015</v>
      </c>
      <c r="Q27" s="15">
        <f t="shared" si="2"/>
        <v>0.30118500000000004</v>
      </c>
      <c r="R27" s="15">
        <f t="shared" si="3"/>
        <v>1.4456880000000003</v>
      </c>
      <c r="AA27" s="8"/>
      <c r="AC27" s="8"/>
    </row>
    <row r="28" spans="1:29" s="7" customFormat="1" x14ac:dyDescent="0.25">
      <c r="A28" s="7" t="s">
        <v>464</v>
      </c>
      <c r="B28" s="7" t="s">
        <v>7</v>
      </c>
      <c r="C28" s="9"/>
      <c r="D28" s="9">
        <v>4800</v>
      </c>
      <c r="E28" s="9">
        <v>4800</v>
      </c>
      <c r="F28" s="9">
        <v>35200</v>
      </c>
      <c r="G28" s="7">
        <v>11</v>
      </c>
      <c r="H28" s="7">
        <v>8.2710000000000008</v>
      </c>
      <c r="I28" s="11">
        <f t="shared" si="0"/>
        <v>4</v>
      </c>
      <c r="J28" s="7" t="s">
        <v>13</v>
      </c>
      <c r="K28" s="7" t="s">
        <v>11</v>
      </c>
      <c r="L28" s="7">
        <v>84124</v>
      </c>
      <c r="M28" s="8">
        <v>41964</v>
      </c>
      <c r="N28" s="15">
        <f t="shared" si="1"/>
        <v>9.1999999999999998E-2</v>
      </c>
      <c r="O28" s="15">
        <f>N28*1</f>
        <v>9.1999999999999998E-2</v>
      </c>
      <c r="P28" s="15">
        <f t="shared" si="5"/>
        <v>1.1040000000000001</v>
      </c>
      <c r="Q28" s="15">
        <f t="shared" si="2"/>
        <v>0.45999999999999996</v>
      </c>
      <c r="R28" s="15">
        <f t="shared" si="3"/>
        <v>1.6560000000000001</v>
      </c>
      <c r="AA28" s="8"/>
      <c r="AC28" s="8"/>
    </row>
    <row r="29" spans="1:29" s="7" customFormat="1" x14ac:dyDescent="0.25">
      <c r="A29" s="7" t="s">
        <v>349</v>
      </c>
      <c r="B29" s="7" t="s">
        <v>7</v>
      </c>
      <c r="C29" s="9"/>
      <c r="D29" s="9">
        <v>4116</v>
      </c>
      <c r="E29" s="9">
        <v>4116</v>
      </c>
      <c r="F29" s="9">
        <v>19273.650000000001</v>
      </c>
      <c r="G29" s="7">
        <v>5</v>
      </c>
      <c r="H29" s="7">
        <v>3.9060000000000001</v>
      </c>
      <c r="I29" s="11">
        <f t="shared" si="0"/>
        <v>3.43</v>
      </c>
      <c r="J29" s="7" t="s">
        <v>84</v>
      </c>
      <c r="K29" s="7" t="s">
        <v>85</v>
      </c>
      <c r="L29" s="7">
        <v>84057</v>
      </c>
      <c r="M29" s="8">
        <v>41828</v>
      </c>
      <c r="N29" s="15">
        <f t="shared" si="1"/>
        <v>7.8890000000000002E-2</v>
      </c>
      <c r="O29" s="19">
        <f>N29*5</f>
        <v>0.39445000000000002</v>
      </c>
      <c r="P29" s="15">
        <f t="shared" si="5"/>
        <v>0.94667999999999997</v>
      </c>
      <c r="Q29" s="15">
        <f t="shared" si="2"/>
        <v>0.39445000000000002</v>
      </c>
      <c r="R29" s="15">
        <f t="shared" si="3"/>
        <v>1.7355799999999999</v>
      </c>
      <c r="AA29" s="8"/>
      <c r="AC29" s="8"/>
    </row>
    <row r="30" spans="1:29" s="7" customFormat="1" x14ac:dyDescent="0.25">
      <c r="A30" s="7" t="s">
        <v>342</v>
      </c>
      <c r="B30" s="7" t="s">
        <v>7</v>
      </c>
      <c r="C30" s="9"/>
      <c r="D30" s="9">
        <v>4800</v>
      </c>
      <c r="E30" s="9">
        <v>4800</v>
      </c>
      <c r="F30" s="9">
        <v>25700</v>
      </c>
      <c r="G30" s="7">
        <v>6.72</v>
      </c>
      <c r="H30" s="7">
        <v>5.625</v>
      </c>
      <c r="I30" s="11">
        <f t="shared" si="0"/>
        <v>4</v>
      </c>
      <c r="J30" s="7" t="s">
        <v>343</v>
      </c>
      <c r="K30" s="7" t="s">
        <v>72</v>
      </c>
      <c r="L30" s="7">
        <v>84746</v>
      </c>
      <c r="M30" s="8">
        <v>41843</v>
      </c>
      <c r="N30" s="15">
        <f t="shared" si="1"/>
        <v>9.1999999999999998E-2</v>
      </c>
      <c r="O30" s="19">
        <f>N30*5</f>
        <v>0.45999999999999996</v>
      </c>
      <c r="P30" s="15">
        <f t="shared" si="5"/>
        <v>1.1040000000000001</v>
      </c>
      <c r="Q30" s="15">
        <f t="shared" si="2"/>
        <v>0.45999999999999996</v>
      </c>
      <c r="R30" s="15">
        <f t="shared" si="3"/>
        <v>2.024</v>
      </c>
      <c r="AA30" s="8"/>
      <c r="AC30" s="8"/>
    </row>
    <row r="31" spans="1:29" s="7" customFormat="1" x14ac:dyDescent="0.25">
      <c r="A31" s="7" t="s">
        <v>348</v>
      </c>
      <c r="B31" s="7" t="s">
        <v>7</v>
      </c>
      <c r="C31" s="9"/>
      <c r="D31" s="9">
        <v>4800</v>
      </c>
      <c r="E31" s="9">
        <v>4800</v>
      </c>
      <c r="F31" s="9">
        <v>29400</v>
      </c>
      <c r="G31" s="7">
        <v>7.5</v>
      </c>
      <c r="H31" s="7">
        <v>6.4870000000000001</v>
      </c>
      <c r="I31" s="11">
        <f t="shared" si="0"/>
        <v>4</v>
      </c>
      <c r="J31" s="7" t="s">
        <v>71</v>
      </c>
      <c r="K31" s="7" t="s">
        <v>72</v>
      </c>
      <c r="L31" s="7">
        <v>84738</v>
      </c>
      <c r="M31" s="8">
        <v>41904</v>
      </c>
      <c r="N31" s="15">
        <f t="shared" si="1"/>
        <v>9.1999999999999998E-2</v>
      </c>
      <c r="O31" s="15">
        <f>N31*3</f>
        <v>0.27600000000000002</v>
      </c>
      <c r="P31" s="15">
        <f t="shared" si="5"/>
        <v>1.1040000000000001</v>
      </c>
      <c r="Q31" s="15">
        <f t="shared" si="2"/>
        <v>0.45999999999999996</v>
      </c>
      <c r="R31" s="15">
        <f t="shared" si="3"/>
        <v>1.84</v>
      </c>
      <c r="AA31" s="8"/>
      <c r="AC31" s="8"/>
    </row>
    <row r="32" spans="1:29" s="7" customFormat="1" x14ac:dyDescent="0.25">
      <c r="A32" s="7" t="s">
        <v>334</v>
      </c>
      <c r="B32" s="7" t="s">
        <v>7</v>
      </c>
      <c r="C32" s="9"/>
      <c r="D32" s="9">
        <v>2511.6</v>
      </c>
      <c r="E32" s="9">
        <v>2511.6</v>
      </c>
      <c r="F32" s="9">
        <v>11693</v>
      </c>
      <c r="G32" s="7">
        <v>2.5</v>
      </c>
      <c r="H32" s="7">
        <v>2.093</v>
      </c>
      <c r="I32" s="11">
        <f t="shared" si="0"/>
        <v>2.093</v>
      </c>
      <c r="J32" s="7" t="s">
        <v>35</v>
      </c>
      <c r="K32" s="7" t="s">
        <v>11</v>
      </c>
      <c r="L32" s="7">
        <v>84092</v>
      </c>
      <c r="M32" s="8">
        <v>41890</v>
      </c>
      <c r="N32" s="15">
        <f t="shared" si="1"/>
        <v>4.8139000000000001E-2</v>
      </c>
      <c r="O32" s="15">
        <f>N32*3</f>
        <v>0.14441700000000002</v>
      </c>
      <c r="P32" s="15">
        <f t="shared" si="5"/>
        <v>0.57766800000000007</v>
      </c>
      <c r="Q32" s="15">
        <f t="shared" si="2"/>
        <v>0.24069499999999999</v>
      </c>
      <c r="R32" s="15">
        <f t="shared" si="3"/>
        <v>0.96278000000000008</v>
      </c>
      <c r="AA32" s="8"/>
      <c r="AC32" s="8"/>
    </row>
    <row r="33" spans="1:29" s="7" customFormat="1" x14ac:dyDescent="0.25">
      <c r="A33" s="7" t="s">
        <v>465</v>
      </c>
      <c r="B33" s="7" t="s">
        <v>7</v>
      </c>
      <c r="C33" s="9"/>
      <c r="D33" s="9">
        <v>2967.6</v>
      </c>
      <c r="E33" s="9">
        <v>2967.6</v>
      </c>
      <c r="F33" s="9">
        <v>13500</v>
      </c>
      <c r="G33" s="7">
        <v>3.06</v>
      </c>
      <c r="H33" s="7">
        <v>2.4729999999999999</v>
      </c>
      <c r="I33" s="11">
        <f t="shared" si="0"/>
        <v>2.4729999999999999</v>
      </c>
      <c r="J33" s="7" t="s">
        <v>466</v>
      </c>
      <c r="K33" s="7" t="s">
        <v>108</v>
      </c>
      <c r="L33" s="7">
        <v>84532</v>
      </c>
      <c r="M33" s="8">
        <v>41999</v>
      </c>
      <c r="N33" s="15">
        <f t="shared" si="1"/>
        <v>5.6878999999999999E-2</v>
      </c>
      <c r="O33" s="15">
        <v>0</v>
      </c>
      <c r="P33" s="15">
        <f t="shared" si="5"/>
        <v>0.68254799999999993</v>
      </c>
      <c r="Q33" s="15">
        <f t="shared" si="2"/>
        <v>0.28439500000000001</v>
      </c>
      <c r="R33" s="15">
        <f t="shared" si="3"/>
        <v>0.96694299999999989</v>
      </c>
      <c r="AA33" s="8"/>
      <c r="AC33" s="8"/>
    </row>
    <row r="34" spans="1:29" s="7" customFormat="1" x14ac:dyDescent="0.25">
      <c r="A34" s="7" t="s">
        <v>350</v>
      </c>
      <c r="B34" s="7" t="s">
        <v>7</v>
      </c>
      <c r="C34" s="9"/>
      <c r="D34" s="9">
        <v>4800</v>
      </c>
      <c r="E34" s="9">
        <v>4800</v>
      </c>
      <c r="F34" s="9">
        <v>15789.48</v>
      </c>
      <c r="G34" s="7">
        <v>5</v>
      </c>
      <c r="H34" s="7">
        <v>4.258</v>
      </c>
      <c r="I34" s="11">
        <f t="shared" ref="I34:I65" si="6">(E34/1.2)/1000</f>
        <v>4</v>
      </c>
      <c r="J34" s="7" t="s">
        <v>351</v>
      </c>
      <c r="K34" s="7" t="s">
        <v>85</v>
      </c>
      <c r="L34" s="7">
        <v>84045</v>
      </c>
      <c r="M34" s="8">
        <v>41827</v>
      </c>
      <c r="N34" s="15">
        <f t="shared" si="1"/>
        <v>9.1999999999999998E-2</v>
      </c>
      <c r="O34" s="19">
        <f>N34*5</f>
        <v>0.45999999999999996</v>
      </c>
      <c r="P34" s="15">
        <f t="shared" si="5"/>
        <v>1.1040000000000001</v>
      </c>
      <c r="Q34" s="15">
        <f t="shared" ref="Q34:Q50" si="7">N34*5</f>
        <v>0.45999999999999996</v>
      </c>
      <c r="R34" s="15">
        <f t="shared" si="3"/>
        <v>2.024</v>
      </c>
      <c r="AA34" s="8"/>
      <c r="AC34" s="8"/>
    </row>
    <row r="35" spans="1:29" s="7" customFormat="1" x14ac:dyDescent="0.25">
      <c r="A35" s="7" t="s">
        <v>454</v>
      </c>
      <c r="B35" s="7" t="s">
        <v>7</v>
      </c>
      <c r="C35" s="9"/>
      <c r="D35" s="9">
        <v>4800</v>
      </c>
      <c r="E35" s="9">
        <v>4800</v>
      </c>
      <c r="F35" s="9">
        <v>18043.27</v>
      </c>
      <c r="G35" s="7">
        <v>6.05</v>
      </c>
      <c r="H35" s="7">
        <v>5.1479999999999997</v>
      </c>
      <c r="I35" s="11">
        <f t="shared" si="6"/>
        <v>4</v>
      </c>
      <c r="J35" s="7" t="s">
        <v>105</v>
      </c>
      <c r="K35" s="7" t="s">
        <v>51</v>
      </c>
      <c r="L35" s="7">
        <v>84317</v>
      </c>
      <c r="M35" s="8">
        <v>42042</v>
      </c>
      <c r="N35" s="15">
        <f t="shared" si="1"/>
        <v>9.1999999999999998E-2</v>
      </c>
      <c r="O35" s="15">
        <v>0</v>
      </c>
      <c r="P35" s="15">
        <f>N35*10</f>
        <v>0.91999999999999993</v>
      </c>
      <c r="Q35" s="15">
        <f t="shared" si="7"/>
        <v>0.45999999999999996</v>
      </c>
      <c r="R35" s="15">
        <f t="shared" si="3"/>
        <v>1.38</v>
      </c>
      <c r="AA35" s="8"/>
      <c r="AC35" s="8"/>
    </row>
    <row r="36" spans="1:29" s="7" customFormat="1" x14ac:dyDescent="0.25">
      <c r="A36" s="7" t="s">
        <v>467</v>
      </c>
      <c r="B36" s="7" t="s">
        <v>7</v>
      </c>
      <c r="C36" s="9"/>
      <c r="D36" s="9">
        <v>4800</v>
      </c>
      <c r="E36" s="9">
        <v>4800</v>
      </c>
      <c r="F36" s="9">
        <v>14706.18</v>
      </c>
      <c r="G36" s="7">
        <v>8.4</v>
      </c>
      <c r="H36" s="7">
        <v>7.3120000000000003</v>
      </c>
      <c r="I36" s="11">
        <f t="shared" si="6"/>
        <v>4</v>
      </c>
      <c r="J36" s="7" t="s">
        <v>62</v>
      </c>
      <c r="K36" s="7" t="s">
        <v>51</v>
      </c>
      <c r="L36" s="7">
        <v>84401</v>
      </c>
      <c r="M36" s="8">
        <v>42051</v>
      </c>
      <c r="N36" s="15">
        <f t="shared" si="1"/>
        <v>9.1999999999999998E-2</v>
      </c>
      <c r="O36" s="15">
        <v>0</v>
      </c>
      <c r="P36" s="15">
        <f>N36*10</f>
        <v>0.91999999999999993</v>
      </c>
      <c r="Q36" s="15">
        <f t="shared" si="7"/>
        <v>0.45999999999999996</v>
      </c>
      <c r="R36" s="15">
        <f t="shared" si="3"/>
        <v>1.38</v>
      </c>
      <c r="AA36" s="8"/>
      <c r="AC36" s="8"/>
    </row>
    <row r="37" spans="1:29" s="7" customFormat="1" x14ac:dyDescent="0.25">
      <c r="A37" s="7" t="s">
        <v>353</v>
      </c>
      <c r="B37" s="7" t="s">
        <v>7</v>
      </c>
      <c r="C37" s="9"/>
      <c r="D37" s="9">
        <v>4800</v>
      </c>
      <c r="E37" s="9">
        <v>4800</v>
      </c>
      <c r="F37" s="9">
        <v>23112</v>
      </c>
      <c r="G37" s="7">
        <v>7.14</v>
      </c>
      <c r="H37" s="7">
        <v>6.13</v>
      </c>
      <c r="I37" s="11">
        <f t="shared" si="6"/>
        <v>4</v>
      </c>
      <c r="J37" s="7" t="s">
        <v>354</v>
      </c>
      <c r="K37" s="7" t="s">
        <v>21</v>
      </c>
      <c r="L37" s="7">
        <v>84074</v>
      </c>
      <c r="M37" s="8">
        <v>41900</v>
      </c>
      <c r="N37" s="15">
        <f t="shared" si="1"/>
        <v>9.1999999999999998E-2</v>
      </c>
      <c r="O37" s="15">
        <f>N37*3</f>
        <v>0.27600000000000002</v>
      </c>
      <c r="P37" s="15">
        <f>N37*12</f>
        <v>1.1040000000000001</v>
      </c>
      <c r="Q37" s="15">
        <f t="shared" si="7"/>
        <v>0.45999999999999996</v>
      </c>
      <c r="R37" s="15">
        <f t="shared" si="3"/>
        <v>1.84</v>
      </c>
      <c r="AA37" s="8"/>
      <c r="AC37" s="8"/>
    </row>
    <row r="38" spans="1:29" s="7" customFormat="1" x14ac:dyDescent="0.25">
      <c r="A38" s="7" t="s">
        <v>293</v>
      </c>
      <c r="B38" s="7" t="s">
        <v>7</v>
      </c>
      <c r="C38" s="9"/>
      <c r="D38" s="9">
        <v>4800</v>
      </c>
      <c r="E38" s="9">
        <v>4800</v>
      </c>
      <c r="F38" s="9">
        <v>18064.349999999999</v>
      </c>
      <c r="G38" s="7">
        <v>5.3550000000000004</v>
      </c>
      <c r="H38" s="7">
        <v>4.6589999999999998</v>
      </c>
      <c r="I38" s="11">
        <f t="shared" si="6"/>
        <v>4</v>
      </c>
      <c r="J38" s="7" t="s">
        <v>294</v>
      </c>
      <c r="K38" s="7" t="s">
        <v>85</v>
      </c>
      <c r="L38" s="7">
        <v>84003</v>
      </c>
      <c r="M38" s="8">
        <v>41775</v>
      </c>
      <c r="N38" s="15">
        <f t="shared" si="1"/>
        <v>9.1999999999999998E-2</v>
      </c>
      <c r="O38" s="15">
        <f>N38*7</f>
        <v>0.64400000000000002</v>
      </c>
      <c r="P38" s="15">
        <f>N38*12</f>
        <v>1.1040000000000001</v>
      </c>
      <c r="Q38" s="15">
        <f t="shared" si="7"/>
        <v>0.45999999999999996</v>
      </c>
      <c r="R38" s="15">
        <f t="shared" si="3"/>
        <v>2.2080000000000002</v>
      </c>
      <c r="AA38" s="8"/>
      <c r="AC38" s="8"/>
    </row>
    <row r="39" spans="1:29" s="7" customFormat="1" x14ac:dyDescent="0.25">
      <c r="A39" s="7" t="s">
        <v>587</v>
      </c>
      <c r="B39" s="7" t="s">
        <v>7</v>
      </c>
      <c r="C39" s="9"/>
      <c r="D39" s="9">
        <v>4800</v>
      </c>
      <c r="E39" s="9">
        <v>4800</v>
      </c>
      <c r="F39" s="9">
        <v>16648.07</v>
      </c>
      <c r="G39" s="7">
        <v>6.49</v>
      </c>
      <c r="H39" s="7">
        <v>5.9370000000000003</v>
      </c>
      <c r="I39" s="11">
        <f t="shared" si="6"/>
        <v>4</v>
      </c>
      <c r="J39" s="7" t="s">
        <v>38</v>
      </c>
      <c r="K39" s="7" t="s">
        <v>11</v>
      </c>
      <c r="L39" s="7">
        <v>84096</v>
      </c>
      <c r="M39" s="8">
        <v>42146</v>
      </c>
      <c r="N39" s="15">
        <f t="shared" si="1"/>
        <v>9.1999999999999998E-2</v>
      </c>
      <c r="O39" s="15">
        <v>0</v>
      </c>
      <c r="P39" s="15">
        <f>N39*7</f>
        <v>0.64400000000000002</v>
      </c>
      <c r="Q39" s="15">
        <f t="shared" si="7"/>
        <v>0.45999999999999996</v>
      </c>
      <c r="R39" s="15">
        <f t="shared" si="3"/>
        <v>1.1040000000000001</v>
      </c>
      <c r="AA39" s="8"/>
      <c r="AC39" s="8"/>
    </row>
    <row r="40" spans="1:29" s="7" customFormat="1" x14ac:dyDescent="0.25">
      <c r="A40" s="7" t="s">
        <v>355</v>
      </c>
      <c r="B40" s="7" t="s">
        <v>7</v>
      </c>
      <c r="C40" s="9"/>
      <c r="D40" s="9">
        <v>3745.2</v>
      </c>
      <c r="E40" s="9">
        <v>3745.2</v>
      </c>
      <c r="F40" s="9">
        <v>15871.2</v>
      </c>
      <c r="G40" s="7">
        <v>4.08</v>
      </c>
      <c r="H40" s="7">
        <v>3.121</v>
      </c>
      <c r="I40" s="11">
        <f t="shared" si="6"/>
        <v>3.121</v>
      </c>
      <c r="J40" s="7" t="s">
        <v>13</v>
      </c>
      <c r="K40" s="7" t="s">
        <v>11</v>
      </c>
      <c r="L40" s="7">
        <v>84103</v>
      </c>
      <c r="M40" s="8">
        <v>41808</v>
      </c>
      <c r="N40" s="15">
        <f t="shared" si="1"/>
        <v>7.1783E-2</v>
      </c>
      <c r="O40" s="15">
        <f>N40*6</f>
        <v>0.43069800000000003</v>
      </c>
      <c r="P40" s="15">
        <f>N40*12</f>
        <v>0.86139600000000005</v>
      </c>
      <c r="Q40" s="15">
        <f t="shared" si="7"/>
        <v>0.35891499999999998</v>
      </c>
      <c r="R40" s="15">
        <f t="shared" si="3"/>
        <v>1.6510090000000002</v>
      </c>
      <c r="AA40" s="8"/>
      <c r="AC40" s="8"/>
    </row>
    <row r="41" spans="1:29" s="7" customFormat="1" x14ac:dyDescent="0.25">
      <c r="A41" s="7" t="s">
        <v>356</v>
      </c>
      <c r="B41" s="7" t="s">
        <v>7</v>
      </c>
      <c r="C41" s="9"/>
      <c r="D41" s="9">
        <v>4800</v>
      </c>
      <c r="E41" s="9">
        <v>4800</v>
      </c>
      <c r="F41" s="9">
        <v>17442</v>
      </c>
      <c r="G41" s="7">
        <v>5.0999999999999996</v>
      </c>
      <c r="H41" s="7">
        <v>4.3319999999999999</v>
      </c>
      <c r="I41" s="11">
        <f t="shared" si="6"/>
        <v>4</v>
      </c>
      <c r="J41" s="7" t="s">
        <v>357</v>
      </c>
      <c r="K41" s="7" t="s">
        <v>66</v>
      </c>
      <c r="L41" s="7">
        <v>84087</v>
      </c>
      <c r="M41" s="8">
        <v>41802</v>
      </c>
      <c r="N41" s="15">
        <f t="shared" si="1"/>
        <v>9.1999999999999998E-2</v>
      </c>
      <c r="O41" s="15">
        <f>N41*6</f>
        <v>0.55200000000000005</v>
      </c>
      <c r="P41" s="15">
        <f>N41*12</f>
        <v>1.1040000000000001</v>
      </c>
      <c r="Q41" s="15">
        <f t="shared" si="7"/>
        <v>0.45999999999999996</v>
      </c>
      <c r="R41" s="15">
        <f t="shared" si="3"/>
        <v>2.1160000000000001</v>
      </c>
      <c r="AA41" s="8"/>
      <c r="AC41" s="8"/>
    </row>
    <row r="42" spans="1:29" s="7" customFormat="1" x14ac:dyDescent="0.25">
      <c r="A42" s="7" t="s">
        <v>295</v>
      </c>
      <c r="B42" s="7" t="s">
        <v>7</v>
      </c>
      <c r="C42" s="9"/>
      <c r="D42" s="9">
        <v>3890.4</v>
      </c>
      <c r="E42" s="9">
        <v>3890.4</v>
      </c>
      <c r="F42" s="9">
        <v>24750</v>
      </c>
      <c r="G42" s="7">
        <v>3.9750000000000001</v>
      </c>
      <c r="H42" s="7">
        <v>3.242</v>
      </c>
      <c r="I42" s="11">
        <f t="shared" si="6"/>
        <v>3.242</v>
      </c>
      <c r="J42" s="7" t="s">
        <v>126</v>
      </c>
      <c r="K42" s="7" t="s">
        <v>11</v>
      </c>
      <c r="L42" s="7">
        <v>84020</v>
      </c>
      <c r="M42" s="8">
        <v>41777</v>
      </c>
      <c r="N42" s="15">
        <f t="shared" si="1"/>
        <v>7.4565999999999993E-2</v>
      </c>
      <c r="O42" s="15">
        <f>N42*7</f>
        <v>0.52196199999999993</v>
      </c>
      <c r="P42" s="15">
        <f>N42*12</f>
        <v>0.89479199999999992</v>
      </c>
      <c r="Q42" s="15">
        <f t="shared" si="7"/>
        <v>0.37282999999999999</v>
      </c>
      <c r="R42" s="15">
        <f t="shared" si="3"/>
        <v>1.7895839999999998</v>
      </c>
      <c r="AA42" s="8"/>
      <c r="AC42" s="8"/>
    </row>
    <row r="43" spans="1:29" s="7" customFormat="1" x14ac:dyDescent="0.25">
      <c r="A43" s="7" t="s">
        <v>468</v>
      </c>
      <c r="B43" s="7" t="s">
        <v>7</v>
      </c>
      <c r="C43" s="9"/>
      <c r="D43" s="9">
        <v>2685.6</v>
      </c>
      <c r="E43" s="9">
        <v>2685.6</v>
      </c>
      <c r="F43" s="9">
        <v>16750</v>
      </c>
      <c r="G43" s="7">
        <v>2.75</v>
      </c>
      <c r="H43" s="7">
        <v>2.238</v>
      </c>
      <c r="I43" s="11">
        <f t="shared" si="6"/>
        <v>2.238</v>
      </c>
      <c r="J43" s="7" t="s">
        <v>30</v>
      </c>
      <c r="K43" s="7" t="s">
        <v>31</v>
      </c>
      <c r="L43" s="7">
        <v>84060</v>
      </c>
      <c r="M43" s="8">
        <v>42051</v>
      </c>
      <c r="N43" s="15">
        <f t="shared" si="1"/>
        <v>5.1473999999999999E-2</v>
      </c>
      <c r="O43" s="15">
        <v>0</v>
      </c>
      <c r="P43" s="15">
        <f>N43*10</f>
        <v>0.51473999999999998</v>
      </c>
      <c r="Q43" s="15">
        <f t="shared" si="7"/>
        <v>0.25736999999999999</v>
      </c>
      <c r="R43" s="15">
        <f t="shared" si="3"/>
        <v>0.77210999999999996</v>
      </c>
      <c r="AA43" s="8"/>
      <c r="AC43" s="8"/>
    </row>
    <row r="44" spans="1:29" s="7" customFormat="1" x14ac:dyDescent="0.25">
      <c r="A44" s="7" t="s">
        <v>358</v>
      </c>
      <c r="B44" s="7" t="s">
        <v>7</v>
      </c>
      <c r="C44" s="9"/>
      <c r="D44" s="9">
        <v>3902.4</v>
      </c>
      <c r="E44" s="9">
        <v>3902.4</v>
      </c>
      <c r="F44" s="9">
        <v>18101.62</v>
      </c>
      <c r="G44" s="7">
        <v>4.32</v>
      </c>
      <c r="H44" s="7">
        <v>3.2519999999999998</v>
      </c>
      <c r="I44" s="11">
        <f t="shared" si="6"/>
        <v>3.2519999999999998</v>
      </c>
      <c r="J44" s="7" t="s">
        <v>50</v>
      </c>
      <c r="K44" s="7" t="s">
        <v>51</v>
      </c>
      <c r="L44" s="7">
        <v>84404</v>
      </c>
      <c r="M44" s="8">
        <v>41828</v>
      </c>
      <c r="N44" s="15">
        <f t="shared" si="1"/>
        <v>7.4795999999999987E-2</v>
      </c>
      <c r="O44" s="19">
        <f>N44*5</f>
        <v>0.37397999999999992</v>
      </c>
      <c r="P44" s="15">
        <f>N44*12</f>
        <v>0.89755199999999991</v>
      </c>
      <c r="Q44" s="15">
        <f t="shared" si="7"/>
        <v>0.37397999999999992</v>
      </c>
      <c r="R44" s="15">
        <f t="shared" si="3"/>
        <v>1.6455119999999999</v>
      </c>
      <c r="AA44" s="8"/>
      <c r="AC44" s="8"/>
    </row>
    <row r="45" spans="1:29" s="7" customFormat="1" x14ac:dyDescent="0.25">
      <c r="A45" s="7" t="s">
        <v>359</v>
      </c>
      <c r="B45" s="7" t="s">
        <v>7</v>
      </c>
      <c r="C45" s="9"/>
      <c r="D45" s="9">
        <v>2709.6</v>
      </c>
      <c r="E45" s="9">
        <v>2709.6</v>
      </c>
      <c r="F45" s="9">
        <v>15750</v>
      </c>
      <c r="G45" s="7">
        <v>4.24</v>
      </c>
      <c r="H45" s="7">
        <v>3.2919999999999998</v>
      </c>
      <c r="I45" s="11">
        <f t="shared" si="6"/>
        <v>2.258</v>
      </c>
      <c r="J45" s="7" t="s">
        <v>13</v>
      </c>
      <c r="K45" s="7" t="s">
        <v>11</v>
      </c>
      <c r="L45" s="7">
        <v>84105</v>
      </c>
      <c r="M45" s="8">
        <v>41850</v>
      </c>
      <c r="N45" s="15">
        <f t="shared" si="1"/>
        <v>5.1934000000000001E-2</v>
      </c>
      <c r="O45" s="19">
        <f>N45*5</f>
        <v>0.25967000000000001</v>
      </c>
      <c r="P45" s="15">
        <f>N45*12</f>
        <v>0.62320799999999998</v>
      </c>
      <c r="Q45" s="15">
        <f t="shared" si="7"/>
        <v>0.25967000000000001</v>
      </c>
      <c r="R45" s="15">
        <f t="shared" si="3"/>
        <v>1.1425480000000001</v>
      </c>
      <c r="AA45" s="8"/>
      <c r="AC45" s="8"/>
    </row>
    <row r="46" spans="1:29" s="7" customFormat="1" x14ac:dyDescent="0.25">
      <c r="A46" s="7" t="s">
        <v>360</v>
      </c>
      <c r="B46" s="7" t="s">
        <v>7</v>
      </c>
      <c r="C46" s="9"/>
      <c r="D46" s="9">
        <v>3888</v>
      </c>
      <c r="E46" s="9">
        <v>3888</v>
      </c>
      <c r="F46" s="9">
        <v>14649</v>
      </c>
      <c r="G46" s="7">
        <v>3.8250000000000002</v>
      </c>
      <c r="H46" s="7">
        <v>3.24</v>
      </c>
      <c r="I46" s="11">
        <f t="shared" si="6"/>
        <v>3.24</v>
      </c>
      <c r="J46" s="7" t="s">
        <v>171</v>
      </c>
      <c r="K46" s="7" t="s">
        <v>66</v>
      </c>
      <c r="L46" s="7">
        <v>84041</v>
      </c>
      <c r="M46" s="8">
        <v>41901</v>
      </c>
      <c r="N46" s="15">
        <f t="shared" si="1"/>
        <v>7.4520000000000003E-2</v>
      </c>
      <c r="O46" s="15">
        <f>N46*3</f>
        <v>0.22356000000000001</v>
      </c>
      <c r="P46" s="15">
        <f>N46*12</f>
        <v>0.89424000000000003</v>
      </c>
      <c r="Q46" s="15">
        <f t="shared" si="7"/>
        <v>0.37260000000000004</v>
      </c>
      <c r="R46" s="15">
        <f t="shared" si="3"/>
        <v>1.4904000000000002</v>
      </c>
      <c r="AA46" s="8"/>
      <c r="AC46" s="8"/>
    </row>
    <row r="47" spans="1:29" s="7" customFormat="1" x14ac:dyDescent="0.25">
      <c r="A47" s="7" t="s">
        <v>469</v>
      </c>
      <c r="B47" s="7" t="s">
        <v>7</v>
      </c>
      <c r="C47" s="9"/>
      <c r="D47" s="9">
        <v>4800</v>
      </c>
      <c r="E47" s="9">
        <v>4800</v>
      </c>
      <c r="F47" s="9">
        <v>15257.67</v>
      </c>
      <c r="G47" s="7">
        <v>9.18</v>
      </c>
      <c r="H47" s="7">
        <v>7.9169999999999998</v>
      </c>
      <c r="I47" s="11">
        <f t="shared" si="6"/>
        <v>4</v>
      </c>
      <c r="J47" s="7" t="s">
        <v>470</v>
      </c>
      <c r="K47" s="7" t="s">
        <v>363</v>
      </c>
      <c r="L47" s="7">
        <v>84306</v>
      </c>
      <c r="M47" s="8">
        <v>42069</v>
      </c>
      <c r="N47" s="15">
        <f t="shared" si="1"/>
        <v>9.1999999999999998E-2</v>
      </c>
      <c r="O47" s="15">
        <v>0</v>
      </c>
      <c r="P47" s="15">
        <f>N47*9</f>
        <v>0.82799999999999996</v>
      </c>
      <c r="Q47" s="15">
        <f t="shared" si="7"/>
        <v>0.45999999999999996</v>
      </c>
      <c r="R47" s="15">
        <f t="shared" si="3"/>
        <v>1.2879999999999998</v>
      </c>
      <c r="AA47" s="8"/>
      <c r="AC47" s="8"/>
    </row>
    <row r="48" spans="1:29" s="7" customFormat="1" x14ac:dyDescent="0.25">
      <c r="A48" s="7" t="s">
        <v>361</v>
      </c>
      <c r="B48" s="7" t="s">
        <v>7</v>
      </c>
      <c r="C48" s="9"/>
      <c r="D48" s="9">
        <v>4266</v>
      </c>
      <c r="E48" s="9">
        <v>4266</v>
      </c>
      <c r="F48" s="9">
        <v>17500</v>
      </c>
      <c r="G48" s="7">
        <v>5</v>
      </c>
      <c r="H48" s="7">
        <v>3.5550000000000002</v>
      </c>
      <c r="I48" s="11">
        <f t="shared" si="6"/>
        <v>3.5550000000000002</v>
      </c>
      <c r="J48" s="7" t="s">
        <v>362</v>
      </c>
      <c r="K48" s="7" t="s">
        <v>363</v>
      </c>
      <c r="L48" s="7">
        <v>84337</v>
      </c>
      <c r="M48" s="8">
        <v>41885</v>
      </c>
      <c r="N48" s="15">
        <f t="shared" si="1"/>
        <v>8.1765000000000004E-2</v>
      </c>
      <c r="O48" s="15">
        <f>N48*3</f>
        <v>0.24529500000000001</v>
      </c>
      <c r="P48" s="15">
        <f>N48*12</f>
        <v>0.98118000000000005</v>
      </c>
      <c r="Q48" s="15">
        <f t="shared" si="7"/>
        <v>0.40882499999999999</v>
      </c>
      <c r="R48" s="15">
        <f t="shared" si="3"/>
        <v>1.6353</v>
      </c>
      <c r="AA48" s="8"/>
      <c r="AC48" s="8"/>
    </row>
    <row r="49" spans="1:31" s="7" customFormat="1" x14ac:dyDescent="0.25">
      <c r="A49" s="7" t="s">
        <v>471</v>
      </c>
      <c r="B49" s="7" t="s">
        <v>7</v>
      </c>
      <c r="C49" s="9"/>
      <c r="D49" s="9">
        <v>4555.2</v>
      </c>
      <c r="E49" s="9">
        <v>4555.2</v>
      </c>
      <c r="F49" s="9">
        <v>19688</v>
      </c>
      <c r="G49" s="7">
        <v>4.68</v>
      </c>
      <c r="H49" s="7">
        <v>3.7959999999999998</v>
      </c>
      <c r="I49" s="11">
        <f t="shared" si="6"/>
        <v>3.7959999999999998</v>
      </c>
      <c r="J49" s="7" t="s">
        <v>175</v>
      </c>
      <c r="K49" s="7" t="s">
        <v>11</v>
      </c>
      <c r="L49" s="7">
        <v>84121</v>
      </c>
      <c r="M49" s="8">
        <v>41999</v>
      </c>
      <c r="N49" s="15">
        <f t="shared" si="1"/>
        <v>8.7307999999999997E-2</v>
      </c>
      <c r="O49" s="15">
        <v>0</v>
      </c>
      <c r="P49" s="15">
        <f>N49*12</f>
        <v>1.047696</v>
      </c>
      <c r="Q49" s="15">
        <f t="shared" si="7"/>
        <v>0.43653999999999998</v>
      </c>
      <c r="R49" s="15">
        <f t="shared" si="3"/>
        <v>1.4842359999999999</v>
      </c>
      <c r="AA49" s="8"/>
      <c r="AC49" s="8"/>
    </row>
    <row r="50" spans="1:31" s="7" customFormat="1" x14ac:dyDescent="0.25">
      <c r="A50" s="7" t="s">
        <v>472</v>
      </c>
      <c r="B50" s="7" t="s">
        <v>7</v>
      </c>
      <c r="C50" s="9"/>
      <c r="D50" s="9">
        <v>4800</v>
      </c>
      <c r="E50" s="9">
        <v>4800</v>
      </c>
      <c r="F50" s="9">
        <v>22402</v>
      </c>
      <c r="G50" s="7">
        <v>12.6</v>
      </c>
      <c r="H50" s="7">
        <v>9.8490000000000002</v>
      </c>
      <c r="I50" s="11">
        <f t="shared" si="6"/>
        <v>4</v>
      </c>
      <c r="J50" s="7" t="s">
        <v>473</v>
      </c>
      <c r="K50" s="7" t="s">
        <v>51</v>
      </c>
      <c r="L50" s="7">
        <v>84404</v>
      </c>
      <c r="M50" s="8">
        <v>41936</v>
      </c>
      <c r="N50" s="15">
        <f t="shared" si="1"/>
        <v>9.1999999999999998E-2</v>
      </c>
      <c r="O50" s="15">
        <f>N50*2</f>
        <v>0.184</v>
      </c>
      <c r="P50" s="15">
        <f>N50*12</f>
        <v>1.1040000000000001</v>
      </c>
      <c r="Q50" s="15">
        <f t="shared" si="7"/>
        <v>0.45999999999999996</v>
      </c>
      <c r="R50" s="15">
        <f t="shared" si="3"/>
        <v>1.748</v>
      </c>
      <c r="AA50" s="8"/>
      <c r="AC50" s="8"/>
    </row>
    <row r="51" spans="1:31" s="7" customFormat="1" x14ac:dyDescent="0.25">
      <c r="A51" s="7" t="s">
        <v>296</v>
      </c>
      <c r="B51" s="7" t="s">
        <v>7</v>
      </c>
      <c r="C51" s="9"/>
      <c r="D51" s="9">
        <v>3634.8</v>
      </c>
      <c r="E51" s="9">
        <v>3634.8</v>
      </c>
      <c r="F51" s="9">
        <v>11126</v>
      </c>
      <c r="G51" s="7">
        <v>3.54</v>
      </c>
      <c r="H51" s="7">
        <v>3.0870000000000002</v>
      </c>
      <c r="I51" s="11">
        <f t="shared" si="6"/>
        <v>3.0290000000000004</v>
      </c>
      <c r="J51" s="7" t="s">
        <v>171</v>
      </c>
      <c r="K51" s="7" t="s">
        <v>66</v>
      </c>
      <c r="L51" s="7">
        <v>84040</v>
      </c>
      <c r="M51" s="8">
        <v>42493</v>
      </c>
      <c r="N51" s="15">
        <f t="shared" si="1"/>
        <v>6.9667000000000007E-2</v>
      </c>
      <c r="O51" s="15">
        <v>0</v>
      </c>
      <c r="P51" s="15">
        <v>0</v>
      </c>
      <c r="Q51" s="15">
        <v>0</v>
      </c>
      <c r="R51" s="15">
        <f t="shared" si="3"/>
        <v>0</v>
      </c>
      <c r="AA51" s="8"/>
      <c r="AC51" s="8"/>
      <c r="AE51" s="8"/>
    </row>
    <row r="52" spans="1:31" s="7" customFormat="1" x14ac:dyDescent="0.25">
      <c r="A52" s="7" t="s">
        <v>364</v>
      </c>
      <c r="B52" s="7" t="s">
        <v>7</v>
      </c>
      <c r="C52" s="9"/>
      <c r="D52" s="9">
        <v>4800</v>
      </c>
      <c r="E52" s="9">
        <v>4800</v>
      </c>
      <c r="F52" s="9">
        <v>24671</v>
      </c>
      <c r="G52" s="7">
        <v>7.4249999999999998</v>
      </c>
      <c r="H52" s="7">
        <v>5.8019999999999996</v>
      </c>
      <c r="I52" s="11">
        <f t="shared" si="6"/>
        <v>4</v>
      </c>
      <c r="J52" s="7" t="s">
        <v>206</v>
      </c>
      <c r="K52" s="7" t="s">
        <v>51</v>
      </c>
      <c r="L52" s="7">
        <v>84405</v>
      </c>
      <c r="M52" s="8">
        <v>41914</v>
      </c>
      <c r="N52" s="15">
        <f t="shared" si="1"/>
        <v>9.1999999999999998E-2</v>
      </c>
      <c r="O52" s="15">
        <f>N52*2</f>
        <v>0.184</v>
      </c>
      <c r="P52" s="15">
        <f>N52*12</f>
        <v>1.1040000000000001</v>
      </c>
      <c r="Q52" s="15">
        <f t="shared" ref="Q52:Q83" si="8">N52*5</f>
        <v>0.45999999999999996</v>
      </c>
      <c r="R52" s="15">
        <f t="shared" si="3"/>
        <v>1.748</v>
      </c>
      <c r="AA52" s="8"/>
      <c r="AC52" s="8"/>
    </row>
    <row r="53" spans="1:31" s="7" customFormat="1" x14ac:dyDescent="0.25">
      <c r="A53" s="7" t="s">
        <v>365</v>
      </c>
      <c r="B53" s="7" t="s">
        <v>7</v>
      </c>
      <c r="C53" s="9"/>
      <c r="D53" s="9">
        <v>4800</v>
      </c>
      <c r="E53" s="9">
        <v>4800</v>
      </c>
      <c r="F53" s="9">
        <v>28228.5</v>
      </c>
      <c r="G53" s="7">
        <v>7.65</v>
      </c>
      <c r="H53" s="7">
        <v>6.0659999999999998</v>
      </c>
      <c r="I53" s="11">
        <f t="shared" si="6"/>
        <v>4</v>
      </c>
      <c r="J53" s="7" t="s">
        <v>13</v>
      </c>
      <c r="K53" s="7" t="s">
        <v>11</v>
      </c>
      <c r="L53" s="7">
        <v>84103</v>
      </c>
      <c r="M53" s="8">
        <v>41850</v>
      </c>
      <c r="N53" s="15">
        <f t="shared" si="1"/>
        <v>9.1999999999999998E-2</v>
      </c>
      <c r="O53" s="19">
        <f>N53*5</f>
        <v>0.45999999999999996</v>
      </c>
      <c r="P53" s="15">
        <f>N53*12</f>
        <v>1.1040000000000001</v>
      </c>
      <c r="Q53" s="15">
        <f t="shared" si="8"/>
        <v>0.45999999999999996</v>
      </c>
      <c r="R53" s="15">
        <f t="shared" si="3"/>
        <v>2.024</v>
      </c>
      <c r="AA53" s="8"/>
      <c r="AC53" s="8"/>
    </row>
    <row r="54" spans="1:31" s="7" customFormat="1" x14ac:dyDescent="0.25">
      <c r="A54" s="7" t="s">
        <v>463</v>
      </c>
      <c r="B54" s="7" t="s">
        <v>7</v>
      </c>
      <c r="C54" s="9"/>
      <c r="D54" s="9">
        <v>4800</v>
      </c>
      <c r="E54" s="9">
        <v>4800</v>
      </c>
      <c r="F54" s="9">
        <v>39429.730000000003</v>
      </c>
      <c r="G54" s="7">
        <v>6.6</v>
      </c>
      <c r="H54" s="7">
        <v>8.016</v>
      </c>
      <c r="I54" s="11">
        <f t="shared" si="6"/>
        <v>4</v>
      </c>
      <c r="J54" s="7" t="s">
        <v>105</v>
      </c>
      <c r="K54" s="7" t="s">
        <v>51</v>
      </c>
      <c r="L54" s="7">
        <v>84317</v>
      </c>
      <c r="M54" s="8">
        <v>42069</v>
      </c>
      <c r="N54" s="15">
        <f t="shared" si="1"/>
        <v>9.1999999999999998E-2</v>
      </c>
      <c r="O54" s="15">
        <v>0</v>
      </c>
      <c r="P54" s="15">
        <f>N54*9</f>
        <v>0.82799999999999996</v>
      </c>
      <c r="Q54" s="15">
        <f t="shared" si="8"/>
        <v>0.45999999999999996</v>
      </c>
      <c r="R54" s="15">
        <f t="shared" si="3"/>
        <v>1.2879999999999998</v>
      </c>
      <c r="AA54" s="8"/>
      <c r="AC54" s="8"/>
    </row>
    <row r="55" spans="1:31" s="7" customFormat="1" x14ac:dyDescent="0.25">
      <c r="A55" s="7" t="s">
        <v>368</v>
      </c>
      <c r="B55" s="7" t="s">
        <v>7</v>
      </c>
      <c r="C55" s="9"/>
      <c r="D55" s="9">
        <v>1930.8</v>
      </c>
      <c r="E55" s="9">
        <v>1930.8</v>
      </c>
      <c r="F55" s="9">
        <v>7411</v>
      </c>
      <c r="G55" s="7">
        <v>1.925</v>
      </c>
      <c r="H55" s="7">
        <v>1.609</v>
      </c>
      <c r="I55" s="11">
        <f t="shared" si="6"/>
        <v>1.609</v>
      </c>
      <c r="J55" s="7" t="s">
        <v>341</v>
      </c>
      <c r="K55" s="7" t="s">
        <v>31</v>
      </c>
      <c r="L55" s="7">
        <v>84060</v>
      </c>
      <c r="M55" s="8">
        <v>41887</v>
      </c>
      <c r="N55" s="15">
        <f t="shared" si="1"/>
        <v>3.7006999999999998E-2</v>
      </c>
      <c r="O55" s="15">
        <f>N55*3</f>
        <v>0.11102099999999999</v>
      </c>
      <c r="P55" s="15">
        <f>N55*12</f>
        <v>0.44408399999999998</v>
      </c>
      <c r="Q55" s="15">
        <f t="shared" si="8"/>
        <v>0.18503500000000001</v>
      </c>
      <c r="R55" s="15">
        <f t="shared" si="3"/>
        <v>0.74014000000000002</v>
      </c>
      <c r="AA55" s="8"/>
      <c r="AC55" s="8"/>
    </row>
    <row r="56" spans="1:31" s="7" customFormat="1" x14ac:dyDescent="0.25">
      <c r="A56" s="7" t="s">
        <v>369</v>
      </c>
      <c r="B56" s="7" t="s">
        <v>7</v>
      </c>
      <c r="C56" s="9"/>
      <c r="D56" s="9">
        <v>4213.2</v>
      </c>
      <c r="E56" s="9">
        <v>4213.2</v>
      </c>
      <c r="F56" s="9">
        <v>11853.02</v>
      </c>
      <c r="G56" s="7">
        <v>4.08</v>
      </c>
      <c r="H56" s="7">
        <v>3.5110000000000001</v>
      </c>
      <c r="I56" s="11">
        <f t="shared" si="6"/>
        <v>3.5110000000000001</v>
      </c>
      <c r="J56" s="7" t="s">
        <v>370</v>
      </c>
      <c r="K56" s="7" t="s">
        <v>72</v>
      </c>
      <c r="L56" s="7">
        <v>84763</v>
      </c>
      <c r="M56" s="8">
        <v>41900</v>
      </c>
      <c r="N56" s="15">
        <f t="shared" si="1"/>
        <v>8.0753000000000005E-2</v>
      </c>
      <c r="O56" s="15">
        <f>N56*3</f>
        <v>0.242259</v>
      </c>
      <c r="P56" s="15">
        <f>N56*12</f>
        <v>0.96903600000000001</v>
      </c>
      <c r="Q56" s="15">
        <f t="shared" si="8"/>
        <v>0.40376500000000004</v>
      </c>
      <c r="R56" s="15">
        <f t="shared" si="3"/>
        <v>1.6150600000000002</v>
      </c>
      <c r="AA56" s="8"/>
      <c r="AC56" s="8"/>
    </row>
    <row r="57" spans="1:31" s="7" customFormat="1" x14ac:dyDescent="0.25">
      <c r="A57" s="7" t="s">
        <v>475</v>
      </c>
      <c r="B57" s="7" t="s">
        <v>7</v>
      </c>
      <c r="C57" s="9"/>
      <c r="D57" s="9">
        <v>4800</v>
      </c>
      <c r="E57" s="9">
        <v>4800</v>
      </c>
      <c r="F57" s="9">
        <v>21778</v>
      </c>
      <c r="G57" s="7">
        <v>4.95</v>
      </c>
      <c r="H57" s="7">
        <v>4.1849999999999996</v>
      </c>
      <c r="I57" s="11">
        <f t="shared" si="6"/>
        <v>4</v>
      </c>
      <c r="J57" s="7" t="s">
        <v>476</v>
      </c>
      <c r="K57" s="7" t="s">
        <v>11</v>
      </c>
      <c r="L57" s="7">
        <v>84104</v>
      </c>
      <c r="M57" s="8">
        <v>42069</v>
      </c>
      <c r="N57" s="15">
        <f t="shared" si="1"/>
        <v>9.1999999999999998E-2</v>
      </c>
      <c r="O57" s="15">
        <v>0</v>
      </c>
      <c r="P57" s="15">
        <f>N57*9</f>
        <v>0.82799999999999996</v>
      </c>
      <c r="Q57" s="15">
        <f t="shared" si="8"/>
        <v>0.45999999999999996</v>
      </c>
      <c r="R57" s="15">
        <f t="shared" si="3"/>
        <v>1.2879999999999998</v>
      </c>
      <c r="AA57" s="8"/>
      <c r="AC57" s="8"/>
    </row>
    <row r="58" spans="1:31" s="7" customFormat="1" x14ac:dyDescent="0.25">
      <c r="A58" s="7" t="s">
        <v>477</v>
      </c>
      <c r="B58" s="7" t="s">
        <v>7</v>
      </c>
      <c r="C58" s="9"/>
      <c r="D58" s="9">
        <v>4332</v>
      </c>
      <c r="E58" s="9">
        <v>4332</v>
      </c>
      <c r="F58" s="9">
        <v>20594.55</v>
      </c>
      <c r="G58" s="7">
        <v>5</v>
      </c>
      <c r="H58" s="7">
        <v>3.61</v>
      </c>
      <c r="I58" s="11">
        <f t="shared" si="6"/>
        <v>3.61</v>
      </c>
      <c r="J58" s="7" t="s">
        <v>269</v>
      </c>
      <c r="K58" s="7" t="s">
        <v>66</v>
      </c>
      <c r="L58" s="7">
        <v>84037</v>
      </c>
      <c r="M58" s="8">
        <v>42042</v>
      </c>
      <c r="N58" s="15">
        <f t="shared" si="1"/>
        <v>8.3029999999999993E-2</v>
      </c>
      <c r="O58" s="15">
        <v>0</v>
      </c>
      <c r="P58" s="15">
        <f>N58*10</f>
        <v>0.83029999999999993</v>
      </c>
      <c r="Q58" s="15">
        <f t="shared" si="8"/>
        <v>0.41514999999999996</v>
      </c>
      <c r="R58" s="15">
        <f t="shared" si="3"/>
        <v>1.2454499999999999</v>
      </c>
      <c r="AA58" s="8"/>
      <c r="AC58" s="8"/>
    </row>
    <row r="59" spans="1:31" s="7" customFormat="1" x14ac:dyDescent="0.25">
      <c r="A59" s="7" t="s">
        <v>297</v>
      </c>
      <c r="B59" s="7" t="s">
        <v>7</v>
      </c>
      <c r="C59" s="9"/>
      <c r="D59" s="9">
        <v>4292.3999999999996</v>
      </c>
      <c r="E59" s="9">
        <v>4292.3999999999996</v>
      </c>
      <c r="F59" s="9">
        <v>15239</v>
      </c>
      <c r="G59" s="7">
        <v>4.335</v>
      </c>
      <c r="H59" s="7">
        <v>3.577</v>
      </c>
      <c r="I59" s="11">
        <f t="shared" si="6"/>
        <v>3.577</v>
      </c>
      <c r="J59" s="7" t="s">
        <v>204</v>
      </c>
      <c r="K59" s="7" t="s">
        <v>11</v>
      </c>
      <c r="L59" s="7">
        <v>84065</v>
      </c>
      <c r="M59" s="8">
        <v>41760</v>
      </c>
      <c r="N59" s="15">
        <f t="shared" si="1"/>
        <v>8.2270999999999997E-2</v>
      </c>
      <c r="O59" s="15">
        <f>N59*7</f>
        <v>0.57589699999999999</v>
      </c>
      <c r="P59" s="15">
        <f>N59*12</f>
        <v>0.98725200000000002</v>
      </c>
      <c r="Q59" s="15">
        <f t="shared" si="8"/>
        <v>0.41135499999999997</v>
      </c>
      <c r="R59" s="15">
        <f t="shared" si="3"/>
        <v>1.974504</v>
      </c>
      <c r="AA59" s="8"/>
      <c r="AC59" s="8"/>
    </row>
    <row r="60" spans="1:31" s="7" customFormat="1" x14ac:dyDescent="0.25">
      <c r="A60" s="7" t="s">
        <v>374</v>
      </c>
      <c r="B60" s="7" t="s">
        <v>7</v>
      </c>
      <c r="C60" s="9"/>
      <c r="D60" s="9">
        <v>4800</v>
      </c>
      <c r="E60" s="9">
        <v>4800</v>
      </c>
      <c r="F60" s="9">
        <v>17647</v>
      </c>
      <c r="G60" s="7">
        <v>5.0999999999999996</v>
      </c>
      <c r="H60" s="7">
        <v>4.3849999999999998</v>
      </c>
      <c r="I60" s="11">
        <f t="shared" si="6"/>
        <v>4</v>
      </c>
      <c r="J60" s="7" t="s">
        <v>67</v>
      </c>
      <c r="K60" s="7" t="s">
        <v>11</v>
      </c>
      <c r="L60" s="7">
        <v>84095</v>
      </c>
      <c r="M60" s="8">
        <v>41789</v>
      </c>
      <c r="N60" s="15">
        <f t="shared" si="1"/>
        <v>9.1999999999999998E-2</v>
      </c>
      <c r="O60" s="15">
        <f>N60*7</f>
        <v>0.64400000000000002</v>
      </c>
      <c r="P60" s="15">
        <f>N60*12</f>
        <v>1.1040000000000001</v>
      </c>
      <c r="Q60" s="15">
        <f t="shared" si="8"/>
        <v>0.45999999999999996</v>
      </c>
      <c r="R60" s="15">
        <f t="shared" si="3"/>
        <v>2.2080000000000002</v>
      </c>
      <c r="AA60" s="8"/>
      <c r="AC60" s="8"/>
    </row>
    <row r="61" spans="1:31" s="7" customFormat="1" x14ac:dyDescent="0.25">
      <c r="A61" s="7" t="s">
        <v>478</v>
      </c>
      <c r="B61" s="7" t="s">
        <v>7</v>
      </c>
      <c r="C61" s="9"/>
      <c r="D61" s="9">
        <v>4800</v>
      </c>
      <c r="E61" s="9">
        <v>4800</v>
      </c>
      <c r="F61" s="9">
        <v>23133</v>
      </c>
      <c r="G61" s="7">
        <v>6.48</v>
      </c>
      <c r="H61" s="7">
        <v>4.4189999999999996</v>
      </c>
      <c r="I61" s="11">
        <f t="shared" si="6"/>
        <v>4</v>
      </c>
      <c r="J61" s="7" t="s">
        <v>35</v>
      </c>
      <c r="K61" s="7" t="s">
        <v>11</v>
      </c>
      <c r="L61" s="7">
        <v>84093</v>
      </c>
      <c r="M61" s="8">
        <v>42048</v>
      </c>
      <c r="N61" s="15">
        <f t="shared" si="1"/>
        <v>9.1999999999999998E-2</v>
      </c>
      <c r="O61" s="15">
        <v>0</v>
      </c>
      <c r="P61" s="15">
        <f>N61*10</f>
        <v>0.91999999999999993</v>
      </c>
      <c r="Q61" s="15">
        <f t="shared" si="8"/>
        <v>0.45999999999999996</v>
      </c>
      <c r="R61" s="15">
        <f t="shared" si="3"/>
        <v>1.38</v>
      </c>
      <c r="AA61" s="8"/>
      <c r="AC61" s="8"/>
    </row>
    <row r="62" spans="1:31" s="7" customFormat="1" x14ac:dyDescent="0.25">
      <c r="A62" s="7" t="s">
        <v>479</v>
      </c>
      <c r="B62" s="7" t="s">
        <v>7</v>
      </c>
      <c r="C62" s="9"/>
      <c r="D62" s="9">
        <v>3927.6</v>
      </c>
      <c r="E62" s="9">
        <v>3927.6</v>
      </c>
      <c r="F62" s="9">
        <v>13900</v>
      </c>
      <c r="G62" s="7">
        <v>4.05</v>
      </c>
      <c r="H62" s="7">
        <v>3.2730000000000001</v>
      </c>
      <c r="I62" s="11">
        <f t="shared" si="6"/>
        <v>3.2730000000000001</v>
      </c>
      <c r="J62" s="7" t="s">
        <v>13</v>
      </c>
      <c r="K62" s="7" t="s">
        <v>11</v>
      </c>
      <c r="L62" s="7">
        <v>84101</v>
      </c>
      <c r="M62" s="8">
        <v>41990</v>
      </c>
      <c r="N62" s="15">
        <f t="shared" si="1"/>
        <v>7.5278999999999999E-2</v>
      </c>
      <c r="O62" s="15">
        <v>0</v>
      </c>
      <c r="P62" s="15">
        <f>N62*12</f>
        <v>0.90334800000000004</v>
      </c>
      <c r="Q62" s="15">
        <f t="shared" si="8"/>
        <v>0.37639499999999998</v>
      </c>
      <c r="R62" s="15">
        <f t="shared" si="3"/>
        <v>1.2797430000000001</v>
      </c>
      <c r="AA62" s="8"/>
      <c r="AC62" s="8"/>
    </row>
    <row r="63" spans="1:31" s="7" customFormat="1" x14ac:dyDescent="0.25">
      <c r="A63" s="7" t="s">
        <v>375</v>
      </c>
      <c r="B63" s="7" t="s">
        <v>7</v>
      </c>
      <c r="C63" s="9"/>
      <c r="D63" s="9">
        <v>3927.6</v>
      </c>
      <c r="E63" s="9">
        <v>3927.6</v>
      </c>
      <c r="F63" s="9">
        <v>13900</v>
      </c>
      <c r="G63" s="7">
        <v>4.05</v>
      </c>
      <c r="H63" s="7">
        <v>3.2730000000000001</v>
      </c>
      <c r="I63" s="11">
        <f t="shared" si="6"/>
        <v>3.2730000000000001</v>
      </c>
      <c r="J63" s="7" t="s">
        <v>13</v>
      </c>
      <c r="K63" s="7" t="s">
        <v>11</v>
      </c>
      <c r="L63" s="7">
        <v>84101</v>
      </c>
      <c r="M63" s="8">
        <v>41843</v>
      </c>
      <c r="N63" s="15">
        <f t="shared" si="1"/>
        <v>7.5278999999999999E-2</v>
      </c>
      <c r="O63" s="19">
        <f>N63*5</f>
        <v>0.37639499999999998</v>
      </c>
      <c r="P63" s="15">
        <f>N63*12</f>
        <v>0.90334800000000004</v>
      </c>
      <c r="Q63" s="15">
        <f t="shared" si="8"/>
        <v>0.37639499999999998</v>
      </c>
      <c r="R63" s="15">
        <f t="shared" si="3"/>
        <v>1.6561380000000001</v>
      </c>
      <c r="AA63" s="8"/>
      <c r="AC63" s="8"/>
    </row>
    <row r="64" spans="1:31" s="7" customFormat="1" x14ac:dyDescent="0.25">
      <c r="A64" s="7" t="s">
        <v>594</v>
      </c>
      <c r="B64" s="7" t="s">
        <v>7</v>
      </c>
      <c r="C64" s="9"/>
      <c r="D64" s="9">
        <v>4800</v>
      </c>
      <c r="E64" s="9">
        <v>4800</v>
      </c>
      <c r="F64" s="9">
        <v>16330</v>
      </c>
      <c r="G64" s="7">
        <v>4.8600000000000003</v>
      </c>
      <c r="H64" s="7">
        <v>4.1379999999999999</v>
      </c>
      <c r="I64" s="11">
        <f t="shared" si="6"/>
        <v>4</v>
      </c>
      <c r="J64" s="7" t="s">
        <v>13</v>
      </c>
      <c r="K64" s="7" t="s">
        <v>11</v>
      </c>
      <c r="L64" s="7">
        <v>84101</v>
      </c>
      <c r="M64" s="8">
        <v>42257</v>
      </c>
      <c r="N64" s="15">
        <f t="shared" si="1"/>
        <v>9.1999999999999998E-2</v>
      </c>
      <c r="O64" s="15">
        <v>0</v>
      </c>
      <c r="P64" s="15">
        <f>N64*3</f>
        <v>0.27600000000000002</v>
      </c>
      <c r="Q64" s="15">
        <f t="shared" si="8"/>
        <v>0.45999999999999996</v>
      </c>
      <c r="R64" s="15">
        <f t="shared" si="3"/>
        <v>0.73599999999999999</v>
      </c>
      <c r="AA64" s="8"/>
      <c r="AC64" s="8"/>
    </row>
    <row r="65" spans="1:31" s="7" customFormat="1" x14ac:dyDescent="0.25">
      <c r="A65" s="7" t="s">
        <v>480</v>
      </c>
      <c r="B65" s="7" t="s">
        <v>7</v>
      </c>
      <c r="C65" s="9"/>
      <c r="D65" s="9">
        <v>4800</v>
      </c>
      <c r="E65" s="9">
        <v>4800</v>
      </c>
      <c r="F65" s="9">
        <v>23975</v>
      </c>
      <c r="G65" s="7">
        <v>6.5</v>
      </c>
      <c r="H65" s="7">
        <v>5.6740000000000004</v>
      </c>
      <c r="I65" s="11">
        <f t="shared" si="6"/>
        <v>4</v>
      </c>
      <c r="J65" s="7" t="s">
        <v>10</v>
      </c>
      <c r="K65" s="7" t="s">
        <v>11</v>
      </c>
      <c r="L65" s="7">
        <v>84120</v>
      </c>
      <c r="M65" s="8">
        <v>42062</v>
      </c>
      <c r="N65" s="15">
        <f t="shared" si="1"/>
        <v>9.1999999999999998E-2</v>
      </c>
      <c r="O65" s="15">
        <v>0</v>
      </c>
      <c r="P65" s="15">
        <f>N65*10</f>
        <v>0.91999999999999993</v>
      </c>
      <c r="Q65" s="15">
        <f t="shared" si="8"/>
        <v>0.45999999999999996</v>
      </c>
      <c r="R65" s="15">
        <f t="shared" si="3"/>
        <v>1.38</v>
      </c>
      <c r="AA65" s="8"/>
      <c r="AC65" s="8"/>
    </row>
    <row r="66" spans="1:31" s="7" customFormat="1" x14ac:dyDescent="0.25">
      <c r="A66" s="7" t="s">
        <v>376</v>
      </c>
      <c r="B66" s="7" t="s">
        <v>7</v>
      </c>
      <c r="C66" s="9"/>
      <c r="D66" s="9">
        <v>4800</v>
      </c>
      <c r="E66" s="9">
        <v>4800</v>
      </c>
      <c r="F66" s="9">
        <v>17130</v>
      </c>
      <c r="G66" s="7">
        <v>4.8449999999999998</v>
      </c>
      <c r="H66" s="7">
        <v>4.25</v>
      </c>
      <c r="I66" s="11">
        <f t="shared" ref="I66:I97" si="9">(E66/1.2)/1000</f>
        <v>4</v>
      </c>
      <c r="J66" s="7" t="s">
        <v>67</v>
      </c>
      <c r="K66" s="7" t="s">
        <v>11</v>
      </c>
      <c r="L66" s="7">
        <v>84095</v>
      </c>
      <c r="M66" s="8">
        <v>41843</v>
      </c>
      <c r="N66" s="15">
        <f t="shared" ref="N66:N129" si="10">I66*0.023</f>
        <v>9.1999999999999998E-2</v>
      </c>
      <c r="O66" s="19">
        <f>N66*5</f>
        <v>0.45999999999999996</v>
      </c>
      <c r="P66" s="15">
        <f>N66*12</f>
        <v>1.1040000000000001</v>
      </c>
      <c r="Q66" s="15">
        <f t="shared" si="8"/>
        <v>0.45999999999999996</v>
      </c>
      <c r="R66" s="15">
        <f t="shared" ref="R66:R129" si="11">SUM(O66:Q66)</f>
        <v>2.024</v>
      </c>
      <c r="AA66" s="8"/>
      <c r="AC66" s="8"/>
    </row>
    <row r="67" spans="1:31" s="7" customFormat="1" x14ac:dyDescent="0.25">
      <c r="A67" s="7" t="s">
        <v>377</v>
      </c>
      <c r="B67" s="7" t="s">
        <v>7</v>
      </c>
      <c r="C67" s="9"/>
      <c r="D67" s="9">
        <v>3232.8</v>
      </c>
      <c r="E67" s="9">
        <v>3232.8</v>
      </c>
      <c r="F67" s="9">
        <v>12986.34</v>
      </c>
      <c r="G67" s="7">
        <v>3.24</v>
      </c>
      <c r="H67" s="7">
        <v>2.694</v>
      </c>
      <c r="I67" s="11">
        <f t="shared" si="9"/>
        <v>2.6940000000000004</v>
      </c>
      <c r="J67" s="7" t="s">
        <v>124</v>
      </c>
      <c r="K67" s="7" t="s">
        <v>66</v>
      </c>
      <c r="L67" s="7">
        <v>84025</v>
      </c>
      <c r="M67" s="8">
        <v>41828</v>
      </c>
      <c r="N67" s="15">
        <f t="shared" si="10"/>
        <v>6.196200000000001E-2</v>
      </c>
      <c r="O67" s="19">
        <f>N67*5</f>
        <v>0.30981000000000003</v>
      </c>
      <c r="P67" s="15">
        <f>N67*12</f>
        <v>0.74354400000000009</v>
      </c>
      <c r="Q67" s="15">
        <f t="shared" si="8"/>
        <v>0.30981000000000003</v>
      </c>
      <c r="R67" s="15">
        <f t="shared" si="11"/>
        <v>1.3631640000000003</v>
      </c>
      <c r="AA67" s="8"/>
      <c r="AC67" s="8"/>
    </row>
    <row r="68" spans="1:31" s="7" customFormat="1" x14ac:dyDescent="0.25">
      <c r="A68" s="7" t="s">
        <v>481</v>
      </c>
      <c r="B68" s="7" t="s">
        <v>7</v>
      </c>
      <c r="C68" s="9"/>
      <c r="D68" s="9">
        <v>4800</v>
      </c>
      <c r="E68" s="9">
        <v>4800</v>
      </c>
      <c r="F68" s="9">
        <v>36351</v>
      </c>
      <c r="G68" s="7">
        <v>11</v>
      </c>
      <c r="H68" s="7">
        <v>8.7119999999999997</v>
      </c>
      <c r="I68" s="11">
        <f t="shared" si="9"/>
        <v>4</v>
      </c>
      <c r="J68" s="7" t="s">
        <v>35</v>
      </c>
      <c r="K68" s="7" t="s">
        <v>11</v>
      </c>
      <c r="L68" s="7">
        <v>84093</v>
      </c>
      <c r="M68" s="8">
        <v>41964</v>
      </c>
      <c r="N68" s="15">
        <f t="shared" si="10"/>
        <v>9.1999999999999998E-2</v>
      </c>
      <c r="O68" s="15">
        <f>N68*1</f>
        <v>9.1999999999999998E-2</v>
      </c>
      <c r="P68" s="15">
        <f>N68*12</f>
        <v>1.1040000000000001</v>
      </c>
      <c r="Q68" s="15">
        <f t="shared" si="8"/>
        <v>0.45999999999999996</v>
      </c>
      <c r="R68" s="15">
        <f t="shared" si="11"/>
        <v>1.6560000000000001</v>
      </c>
      <c r="AA68" s="8"/>
      <c r="AC68" s="8"/>
    </row>
    <row r="69" spans="1:31" s="7" customFormat="1" x14ac:dyDescent="0.25">
      <c r="A69" s="7" t="s">
        <v>482</v>
      </c>
      <c r="B69" s="7" t="s">
        <v>7</v>
      </c>
      <c r="C69" s="9"/>
      <c r="D69" s="9">
        <v>4800</v>
      </c>
      <c r="E69" s="9">
        <v>4800</v>
      </c>
      <c r="F69" s="9">
        <v>18000</v>
      </c>
      <c r="G69" s="7">
        <v>5.0999999999999996</v>
      </c>
      <c r="H69" s="7">
        <v>4.3760000000000003</v>
      </c>
      <c r="I69" s="11">
        <f t="shared" si="9"/>
        <v>4</v>
      </c>
      <c r="J69" s="7" t="s">
        <v>483</v>
      </c>
      <c r="K69" s="7" t="s">
        <v>11</v>
      </c>
      <c r="L69" s="7">
        <v>84065</v>
      </c>
      <c r="M69" s="8">
        <v>42069</v>
      </c>
      <c r="N69" s="15">
        <f t="shared" si="10"/>
        <v>9.1999999999999998E-2</v>
      </c>
      <c r="O69" s="15">
        <v>0</v>
      </c>
      <c r="P69" s="15">
        <f>N69*9</f>
        <v>0.82799999999999996</v>
      </c>
      <c r="Q69" s="15">
        <f t="shared" si="8"/>
        <v>0.45999999999999996</v>
      </c>
      <c r="R69" s="15">
        <f t="shared" si="11"/>
        <v>1.2879999999999998</v>
      </c>
      <c r="AA69" s="8"/>
      <c r="AC69" s="8"/>
    </row>
    <row r="70" spans="1:31" s="7" customFormat="1" x14ac:dyDescent="0.25">
      <c r="A70" s="7" t="s">
        <v>298</v>
      </c>
      <c r="B70" s="7" t="s">
        <v>7</v>
      </c>
      <c r="C70" s="9"/>
      <c r="D70" s="9">
        <v>4800</v>
      </c>
      <c r="E70" s="9">
        <v>4800</v>
      </c>
      <c r="F70" s="9">
        <v>24257</v>
      </c>
      <c r="G70" s="7">
        <v>7.28</v>
      </c>
      <c r="H70" s="7">
        <v>6.0659999999999998</v>
      </c>
      <c r="I70" s="11">
        <f t="shared" si="9"/>
        <v>4</v>
      </c>
      <c r="J70" s="7" t="s">
        <v>128</v>
      </c>
      <c r="K70" s="7" t="s">
        <v>85</v>
      </c>
      <c r="L70" s="7">
        <v>84003</v>
      </c>
      <c r="M70" s="8">
        <v>41775</v>
      </c>
      <c r="N70" s="15">
        <f t="shared" si="10"/>
        <v>9.1999999999999998E-2</v>
      </c>
      <c r="O70" s="15">
        <f>N70*7</f>
        <v>0.64400000000000002</v>
      </c>
      <c r="P70" s="15">
        <f>N70*12</f>
        <v>1.1040000000000001</v>
      </c>
      <c r="Q70" s="15">
        <f t="shared" si="8"/>
        <v>0.45999999999999996</v>
      </c>
      <c r="R70" s="15">
        <f t="shared" si="11"/>
        <v>2.2080000000000002</v>
      </c>
      <c r="AA70" s="8"/>
      <c r="AC70" s="8"/>
    </row>
    <row r="71" spans="1:31" s="7" customFormat="1" x14ac:dyDescent="0.25">
      <c r="A71" s="7" t="s">
        <v>474</v>
      </c>
      <c r="B71" s="7" t="s">
        <v>7</v>
      </c>
      <c r="C71" s="9"/>
      <c r="D71" s="9">
        <v>4256.3999999999996</v>
      </c>
      <c r="E71" s="9">
        <v>4256.3999999999996</v>
      </c>
      <c r="F71" s="9">
        <v>16337.46</v>
      </c>
      <c r="G71" s="7">
        <v>4.4000000000000004</v>
      </c>
      <c r="H71" s="7">
        <v>3.5470000000000002</v>
      </c>
      <c r="I71" s="11">
        <f t="shared" si="9"/>
        <v>3.5470000000000002</v>
      </c>
      <c r="J71" s="7" t="s">
        <v>13</v>
      </c>
      <c r="K71" s="7" t="s">
        <v>11</v>
      </c>
      <c r="L71" s="7">
        <v>84108</v>
      </c>
      <c r="M71" s="8">
        <v>42117</v>
      </c>
      <c r="N71" s="15">
        <f t="shared" si="10"/>
        <v>8.1581000000000001E-2</v>
      </c>
      <c r="O71" s="15">
        <v>0</v>
      </c>
      <c r="P71" s="15">
        <f>N71*8</f>
        <v>0.65264800000000001</v>
      </c>
      <c r="Q71" s="15">
        <f t="shared" si="8"/>
        <v>0.40790500000000002</v>
      </c>
      <c r="R71" s="15">
        <f t="shared" si="11"/>
        <v>1.0605530000000001</v>
      </c>
      <c r="AA71" s="8"/>
      <c r="AC71" s="8"/>
    </row>
    <row r="72" spans="1:31" s="7" customFormat="1" x14ac:dyDescent="0.25">
      <c r="A72" s="7" t="s">
        <v>379</v>
      </c>
      <c r="B72" s="7" t="s">
        <v>7</v>
      </c>
      <c r="C72" s="9"/>
      <c r="D72" s="9">
        <v>3120</v>
      </c>
      <c r="E72" s="9">
        <v>3120</v>
      </c>
      <c r="F72" s="9">
        <v>14550</v>
      </c>
      <c r="G72" s="7">
        <v>3.25</v>
      </c>
      <c r="H72" s="7">
        <v>2.6</v>
      </c>
      <c r="I72" s="11">
        <f t="shared" si="9"/>
        <v>2.6</v>
      </c>
      <c r="J72" s="7" t="s">
        <v>21</v>
      </c>
      <c r="K72" s="7" t="s">
        <v>21</v>
      </c>
      <c r="L72" s="7">
        <v>84074</v>
      </c>
      <c r="M72" s="8">
        <v>41850</v>
      </c>
      <c r="N72" s="15">
        <f t="shared" si="10"/>
        <v>5.9799999999999999E-2</v>
      </c>
      <c r="O72" s="19">
        <f>N72*5</f>
        <v>0.29899999999999999</v>
      </c>
      <c r="P72" s="15">
        <f>N72*12</f>
        <v>0.71760000000000002</v>
      </c>
      <c r="Q72" s="15">
        <f t="shared" si="8"/>
        <v>0.29899999999999999</v>
      </c>
      <c r="R72" s="15">
        <f t="shared" si="11"/>
        <v>1.3155999999999999</v>
      </c>
      <c r="AA72" s="8"/>
      <c r="AC72" s="8"/>
    </row>
    <row r="73" spans="1:31" s="7" customFormat="1" x14ac:dyDescent="0.25">
      <c r="A73" s="7" t="s">
        <v>381</v>
      </c>
      <c r="B73" s="7" t="s">
        <v>7</v>
      </c>
      <c r="C73" s="9"/>
      <c r="D73" s="9">
        <v>4800</v>
      </c>
      <c r="E73" s="9">
        <v>4800</v>
      </c>
      <c r="F73" s="9">
        <v>26103</v>
      </c>
      <c r="G73" s="7">
        <v>7.56</v>
      </c>
      <c r="H73" s="7">
        <v>6.4459999999999997</v>
      </c>
      <c r="I73" s="11">
        <f t="shared" si="9"/>
        <v>4</v>
      </c>
      <c r="J73" s="7" t="s">
        <v>30</v>
      </c>
      <c r="K73" s="7" t="s">
        <v>31</v>
      </c>
      <c r="L73" s="7">
        <v>84098</v>
      </c>
      <c r="M73" s="8">
        <v>41855</v>
      </c>
      <c r="N73" s="15">
        <f t="shared" si="10"/>
        <v>9.1999999999999998E-2</v>
      </c>
      <c r="O73" s="19">
        <f>N73*4</f>
        <v>0.36799999999999999</v>
      </c>
      <c r="P73" s="15">
        <f>N73*12</f>
        <v>1.1040000000000001</v>
      </c>
      <c r="Q73" s="15">
        <f t="shared" si="8"/>
        <v>0.45999999999999996</v>
      </c>
      <c r="R73" s="15">
        <f t="shared" si="11"/>
        <v>1.9319999999999999</v>
      </c>
      <c r="AA73" s="8"/>
      <c r="AC73" s="8"/>
      <c r="AE73" s="8"/>
    </row>
    <row r="74" spans="1:31" s="7" customFormat="1" x14ac:dyDescent="0.25">
      <c r="A74" s="7" t="s">
        <v>382</v>
      </c>
      <c r="B74" s="7" t="s">
        <v>7</v>
      </c>
      <c r="C74" s="9"/>
      <c r="D74" s="9">
        <v>4800</v>
      </c>
      <c r="E74" s="9">
        <v>4800</v>
      </c>
      <c r="F74" s="9">
        <v>39295.379999999997</v>
      </c>
      <c r="G74" s="7">
        <v>11.88</v>
      </c>
      <c r="H74" s="7">
        <v>9.9870000000000001</v>
      </c>
      <c r="I74" s="11">
        <f t="shared" si="9"/>
        <v>4</v>
      </c>
      <c r="J74" s="7" t="s">
        <v>67</v>
      </c>
      <c r="K74" s="7" t="s">
        <v>11</v>
      </c>
      <c r="L74" s="7">
        <v>84095</v>
      </c>
      <c r="M74" s="8">
        <v>41869</v>
      </c>
      <c r="N74" s="15">
        <f t="shared" si="10"/>
        <v>9.1999999999999998E-2</v>
      </c>
      <c r="O74" s="15">
        <f>N74*4</f>
        <v>0.36799999999999999</v>
      </c>
      <c r="P74" s="15">
        <f>N74*12</f>
        <v>1.1040000000000001</v>
      </c>
      <c r="Q74" s="15">
        <f t="shared" si="8"/>
        <v>0.45999999999999996</v>
      </c>
      <c r="R74" s="15">
        <f t="shared" si="11"/>
        <v>1.9319999999999999</v>
      </c>
      <c r="AA74" s="8"/>
      <c r="AC74" s="8"/>
    </row>
    <row r="75" spans="1:31" s="7" customFormat="1" x14ac:dyDescent="0.25">
      <c r="A75" s="7" t="s">
        <v>383</v>
      </c>
      <c r="B75" s="7" t="s">
        <v>7</v>
      </c>
      <c r="C75" s="9"/>
      <c r="D75" s="9">
        <v>4332</v>
      </c>
      <c r="E75" s="9">
        <v>4332</v>
      </c>
      <c r="F75" s="9">
        <v>16932</v>
      </c>
      <c r="G75" s="7">
        <v>5.0999999999999996</v>
      </c>
      <c r="H75" s="7">
        <v>3.61</v>
      </c>
      <c r="I75" s="11">
        <f t="shared" si="9"/>
        <v>3.61</v>
      </c>
      <c r="J75" s="7" t="s">
        <v>384</v>
      </c>
      <c r="K75" s="7" t="s">
        <v>363</v>
      </c>
      <c r="L75" s="7">
        <v>84302</v>
      </c>
      <c r="M75" s="8">
        <v>41900</v>
      </c>
      <c r="N75" s="15">
        <f t="shared" si="10"/>
        <v>8.3029999999999993E-2</v>
      </c>
      <c r="O75" s="15">
        <f>N75*3</f>
        <v>0.24908999999999998</v>
      </c>
      <c r="P75" s="15">
        <f>N75*12</f>
        <v>0.99635999999999991</v>
      </c>
      <c r="Q75" s="15">
        <f t="shared" si="8"/>
        <v>0.41514999999999996</v>
      </c>
      <c r="R75" s="15">
        <f t="shared" si="11"/>
        <v>1.6605999999999999</v>
      </c>
      <c r="AA75" s="8"/>
      <c r="AC75" s="8"/>
    </row>
    <row r="76" spans="1:31" s="7" customFormat="1" x14ac:dyDescent="0.25">
      <c r="A76" s="7" t="s">
        <v>385</v>
      </c>
      <c r="B76" s="7" t="s">
        <v>7</v>
      </c>
      <c r="C76" s="9"/>
      <c r="D76" s="9">
        <v>4800</v>
      </c>
      <c r="E76" s="9">
        <v>4800</v>
      </c>
      <c r="F76" s="9">
        <v>18150.650000000001</v>
      </c>
      <c r="G76" s="7">
        <v>5.61</v>
      </c>
      <c r="H76" s="7">
        <v>4.7089999999999996</v>
      </c>
      <c r="I76" s="11">
        <f t="shared" si="9"/>
        <v>4</v>
      </c>
      <c r="J76" s="7" t="s">
        <v>84</v>
      </c>
      <c r="K76" s="7" t="s">
        <v>85</v>
      </c>
      <c r="L76" s="7">
        <v>84097</v>
      </c>
      <c r="M76" s="8">
        <v>41789</v>
      </c>
      <c r="N76" s="15">
        <f t="shared" si="10"/>
        <v>9.1999999999999998E-2</v>
      </c>
      <c r="O76" s="15">
        <f>N76*7</f>
        <v>0.64400000000000002</v>
      </c>
      <c r="P76" s="15">
        <f>N76*12</f>
        <v>1.1040000000000001</v>
      </c>
      <c r="Q76" s="15">
        <f t="shared" si="8"/>
        <v>0.45999999999999996</v>
      </c>
      <c r="R76" s="15">
        <f t="shared" si="11"/>
        <v>2.2080000000000002</v>
      </c>
      <c r="AA76" s="8"/>
      <c r="AC76" s="8"/>
    </row>
    <row r="77" spans="1:31" s="7" customFormat="1" x14ac:dyDescent="0.25">
      <c r="A77" s="7" t="s">
        <v>484</v>
      </c>
      <c r="B77" s="7" t="s">
        <v>7</v>
      </c>
      <c r="C77" s="9"/>
      <c r="D77" s="9">
        <v>4800</v>
      </c>
      <c r="E77" s="9">
        <v>4800</v>
      </c>
      <c r="F77" s="9">
        <v>13416.12</v>
      </c>
      <c r="G77" s="7">
        <v>7.02</v>
      </c>
      <c r="H77" s="7">
        <v>5.6020000000000003</v>
      </c>
      <c r="I77" s="11">
        <f t="shared" si="9"/>
        <v>4</v>
      </c>
      <c r="J77" s="7" t="s">
        <v>189</v>
      </c>
      <c r="K77" s="7" t="s">
        <v>66</v>
      </c>
      <c r="L77" s="7">
        <v>84014</v>
      </c>
      <c r="M77" s="8">
        <v>42012</v>
      </c>
      <c r="N77" s="15">
        <f t="shared" si="10"/>
        <v>9.1999999999999998E-2</v>
      </c>
      <c r="O77" s="15">
        <v>0</v>
      </c>
      <c r="P77" s="15">
        <f>N77*11</f>
        <v>1.012</v>
      </c>
      <c r="Q77" s="15">
        <f t="shared" si="8"/>
        <v>0.45999999999999996</v>
      </c>
      <c r="R77" s="15">
        <f t="shared" si="11"/>
        <v>1.472</v>
      </c>
      <c r="AA77" s="8"/>
      <c r="AC77" s="8"/>
    </row>
    <row r="78" spans="1:31" s="7" customFormat="1" x14ac:dyDescent="0.25">
      <c r="A78" s="7" t="s">
        <v>485</v>
      </c>
      <c r="B78" s="7" t="s">
        <v>7</v>
      </c>
      <c r="C78" s="9"/>
      <c r="D78" s="9">
        <v>4800</v>
      </c>
      <c r="E78" s="9">
        <v>4800</v>
      </c>
      <c r="F78" s="9">
        <v>10483.19</v>
      </c>
      <c r="G78" s="7">
        <v>6.375</v>
      </c>
      <c r="H78" s="7">
        <v>5.6349999999999998</v>
      </c>
      <c r="I78" s="11">
        <f t="shared" si="9"/>
        <v>4</v>
      </c>
      <c r="J78" s="7" t="s">
        <v>28</v>
      </c>
      <c r="K78" s="7" t="s">
        <v>11</v>
      </c>
      <c r="L78" s="7">
        <v>84081</v>
      </c>
      <c r="M78" s="8">
        <v>42004</v>
      </c>
      <c r="N78" s="15">
        <f t="shared" si="10"/>
        <v>9.1999999999999998E-2</v>
      </c>
      <c r="O78" s="15">
        <v>0</v>
      </c>
      <c r="P78" s="15">
        <f t="shared" ref="P78:P87" si="12">N78*12</f>
        <v>1.1040000000000001</v>
      </c>
      <c r="Q78" s="15">
        <f t="shared" si="8"/>
        <v>0.45999999999999996</v>
      </c>
      <c r="R78" s="15">
        <f t="shared" si="11"/>
        <v>1.5640000000000001</v>
      </c>
      <c r="AA78" s="8"/>
      <c r="AC78" s="8"/>
    </row>
    <row r="79" spans="1:31" s="7" customFormat="1" x14ac:dyDescent="0.25">
      <c r="A79" s="7" t="s">
        <v>367</v>
      </c>
      <c r="B79" s="7" t="s">
        <v>7</v>
      </c>
      <c r="C79" s="9"/>
      <c r="D79" s="9">
        <v>4800</v>
      </c>
      <c r="E79" s="9">
        <v>4800</v>
      </c>
      <c r="F79" s="9">
        <v>18082.560000000001</v>
      </c>
      <c r="G79" s="7">
        <v>9.6</v>
      </c>
      <c r="H79" s="7">
        <v>7.0830000000000002</v>
      </c>
      <c r="I79" s="11">
        <f t="shared" si="9"/>
        <v>4</v>
      </c>
      <c r="J79" s="7" t="s">
        <v>13</v>
      </c>
      <c r="K79" s="7" t="s">
        <v>11</v>
      </c>
      <c r="L79" s="7">
        <v>84101</v>
      </c>
      <c r="M79" s="8">
        <v>41850</v>
      </c>
      <c r="N79" s="15">
        <f t="shared" si="10"/>
        <v>9.1999999999999998E-2</v>
      </c>
      <c r="O79" s="19">
        <f>N79*5</f>
        <v>0.45999999999999996</v>
      </c>
      <c r="P79" s="15">
        <f t="shared" si="12"/>
        <v>1.1040000000000001</v>
      </c>
      <c r="Q79" s="15">
        <f t="shared" si="8"/>
        <v>0.45999999999999996</v>
      </c>
      <c r="R79" s="15">
        <f t="shared" si="11"/>
        <v>2.024</v>
      </c>
      <c r="AA79" s="8"/>
      <c r="AC79" s="8"/>
    </row>
    <row r="80" spans="1:31" s="7" customFormat="1" x14ac:dyDescent="0.25">
      <c r="A80" s="7" t="s">
        <v>386</v>
      </c>
      <c r="B80" s="7" t="s">
        <v>7</v>
      </c>
      <c r="C80" s="9"/>
      <c r="D80" s="9">
        <v>4800</v>
      </c>
      <c r="E80" s="9">
        <v>4800</v>
      </c>
      <c r="F80" s="9">
        <v>21850</v>
      </c>
      <c r="G80" s="7">
        <v>7.65</v>
      </c>
      <c r="H80" s="7">
        <v>5.6340000000000003</v>
      </c>
      <c r="I80" s="11">
        <f t="shared" si="9"/>
        <v>4</v>
      </c>
      <c r="J80" s="7" t="s">
        <v>67</v>
      </c>
      <c r="K80" s="7" t="s">
        <v>11</v>
      </c>
      <c r="L80" s="7">
        <v>84095</v>
      </c>
      <c r="M80" s="8">
        <v>41885</v>
      </c>
      <c r="N80" s="15">
        <f t="shared" si="10"/>
        <v>9.1999999999999998E-2</v>
      </c>
      <c r="O80" s="15">
        <f>N80*3</f>
        <v>0.27600000000000002</v>
      </c>
      <c r="P80" s="15">
        <f t="shared" si="12"/>
        <v>1.1040000000000001</v>
      </c>
      <c r="Q80" s="15">
        <f t="shared" si="8"/>
        <v>0.45999999999999996</v>
      </c>
      <c r="R80" s="15">
        <f t="shared" si="11"/>
        <v>1.84</v>
      </c>
      <c r="AA80" s="8"/>
      <c r="AC80" s="8"/>
    </row>
    <row r="81" spans="1:29" s="7" customFormat="1" x14ac:dyDescent="0.25">
      <c r="A81" s="7" t="s">
        <v>387</v>
      </c>
      <c r="B81" s="7" t="s">
        <v>7</v>
      </c>
      <c r="C81" s="9"/>
      <c r="D81" s="9">
        <v>4800</v>
      </c>
      <c r="E81" s="9">
        <v>4800</v>
      </c>
      <c r="F81" s="9">
        <v>10500</v>
      </c>
      <c r="G81" s="7">
        <v>5</v>
      </c>
      <c r="H81" s="7">
        <v>4.0670000000000002</v>
      </c>
      <c r="I81" s="11">
        <f t="shared" si="9"/>
        <v>4</v>
      </c>
      <c r="J81" s="7" t="s">
        <v>351</v>
      </c>
      <c r="K81" s="7" t="s">
        <v>85</v>
      </c>
      <c r="L81" s="7">
        <v>84045</v>
      </c>
      <c r="M81" s="8">
        <v>41855</v>
      </c>
      <c r="N81" s="15">
        <f t="shared" si="10"/>
        <v>9.1999999999999998E-2</v>
      </c>
      <c r="O81" s="15">
        <f>N81*4</f>
        <v>0.36799999999999999</v>
      </c>
      <c r="P81" s="15">
        <f t="shared" si="12"/>
        <v>1.1040000000000001</v>
      </c>
      <c r="Q81" s="15">
        <f t="shared" si="8"/>
        <v>0.45999999999999996</v>
      </c>
      <c r="R81" s="15">
        <f t="shared" si="11"/>
        <v>1.9319999999999999</v>
      </c>
      <c r="AA81" s="8"/>
      <c r="AC81" s="8"/>
    </row>
    <row r="82" spans="1:29" s="7" customFormat="1" x14ac:dyDescent="0.25">
      <c r="A82" s="7" t="s">
        <v>388</v>
      </c>
      <c r="B82" s="7" t="s">
        <v>7</v>
      </c>
      <c r="C82" s="9"/>
      <c r="D82" s="9">
        <v>3580.8</v>
      </c>
      <c r="E82" s="9">
        <v>3580.8</v>
      </c>
      <c r="F82" s="9">
        <v>17500</v>
      </c>
      <c r="G82" s="7">
        <v>4</v>
      </c>
      <c r="H82" s="7">
        <v>2.984</v>
      </c>
      <c r="I82" s="11">
        <f t="shared" si="9"/>
        <v>2.9840000000000004</v>
      </c>
      <c r="J82" s="7" t="s">
        <v>389</v>
      </c>
      <c r="K82" s="7" t="s">
        <v>85</v>
      </c>
      <c r="L82" s="7">
        <v>84062</v>
      </c>
      <c r="M82" s="8">
        <v>41831</v>
      </c>
      <c r="N82" s="15">
        <f t="shared" si="10"/>
        <v>6.8632000000000012E-2</v>
      </c>
      <c r="O82" s="19">
        <f>N82*5</f>
        <v>0.34316000000000008</v>
      </c>
      <c r="P82" s="15">
        <f t="shared" si="12"/>
        <v>0.82358400000000009</v>
      </c>
      <c r="Q82" s="15">
        <f t="shared" si="8"/>
        <v>0.34316000000000008</v>
      </c>
      <c r="R82" s="15">
        <f t="shared" si="11"/>
        <v>1.5099040000000004</v>
      </c>
      <c r="AA82" s="8"/>
      <c r="AC82" s="8"/>
    </row>
    <row r="83" spans="1:29" s="7" customFormat="1" x14ac:dyDescent="0.25">
      <c r="A83" s="7" t="s">
        <v>390</v>
      </c>
      <c r="B83" s="7" t="s">
        <v>7</v>
      </c>
      <c r="C83" s="9"/>
      <c r="D83" s="9">
        <v>4800</v>
      </c>
      <c r="E83" s="9">
        <v>4800</v>
      </c>
      <c r="F83" s="9">
        <v>26683.200000000001</v>
      </c>
      <c r="G83" s="7">
        <v>8.16</v>
      </c>
      <c r="H83" s="7">
        <v>5.649</v>
      </c>
      <c r="I83" s="11">
        <f t="shared" si="9"/>
        <v>4</v>
      </c>
      <c r="J83" s="7" t="s">
        <v>391</v>
      </c>
      <c r="K83" s="7" t="s">
        <v>66</v>
      </c>
      <c r="L83" s="7">
        <v>84037</v>
      </c>
      <c r="M83" s="8">
        <v>41789</v>
      </c>
      <c r="N83" s="15">
        <f t="shared" si="10"/>
        <v>9.1999999999999998E-2</v>
      </c>
      <c r="O83" s="15">
        <f>N83*7</f>
        <v>0.64400000000000002</v>
      </c>
      <c r="P83" s="15">
        <f t="shared" si="12"/>
        <v>1.1040000000000001</v>
      </c>
      <c r="Q83" s="15">
        <f t="shared" si="8"/>
        <v>0.45999999999999996</v>
      </c>
      <c r="R83" s="15">
        <f t="shared" si="11"/>
        <v>2.2080000000000002</v>
      </c>
      <c r="AA83" s="8"/>
      <c r="AC83" s="8"/>
    </row>
    <row r="84" spans="1:29" s="7" customFormat="1" x14ac:dyDescent="0.25">
      <c r="A84" s="7" t="s">
        <v>486</v>
      </c>
      <c r="B84" s="7" t="s">
        <v>7</v>
      </c>
      <c r="C84" s="9"/>
      <c r="D84" s="9">
        <v>4800</v>
      </c>
      <c r="E84" s="9">
        <v>4800</v>
      </c>
      <c r="F84" s="9">
        <v>27221.83</v>
      </c>
      <c r="G84" s="7">
        <v>6.03</v>
      </c>
      <c r="H84" s="7">
        <v>5.1420000000000003</v>
      </c>
      <c r="I84" s="11">
        <f t="shared" si="9"/>
        <v>4</v>
      </c>
      <c r="J84" s="7" t="s">
        <v>35</v>
      </c>
      <c r="K84" s="7" t="s">
        <v>11</v>
      </c>
      <c r="L84" s="7">
        <v>84092</v>
      </c>
      <c r="M84" s="8">
        <v>41964</v>
      </c>
      <c r="N84" s="15">
        <f t="shared" si="10"/>
        <v>9.1999999999999998E-2</v>
      </c>
      <c r="O84" s="15">
        <f>N84*1</f>
        <v>9.1999999999999998E-2</v>
      </c>
      <c r="P84" s="15">
        <f t="shared" si="12"/>
        <v>1.1040000000000001</v>
      </c>
      <c r="Q84" s="15">
        <f t="shared" ref="Q84:Q115" si="13">N84*5</f>
        <v>0.45999999999999996</v>
      </c>
      <c r="R84" s="15">
        <f t="shared" si="11"/>
        <v>1.6560000000000001</v>
      </c>
      <c r="AA84" s="8"/>
      <c r="AC84" s="8"/>
    </row>
    <row r="85" spans="1:29" s="7" customFormat="1" x14ac:dyDescent="0.25">
      <c r="A85" s="7" t="s">
        <v>380</v>
      </c>
      <c r="B85" s="7" t="s">
        <v>7</v>
      </c>
      <c r="C85" s="9"/>
      <c r="D85" s="9">
        <v>4800</v>
      </c>
      <c r="E85" s="9">
        <v>4800</v>
      </c>
      <c r="F85" s="9">
        <v>33152</v>
      </c>
      <c r="G85" s="7">
        <v>7.83</v>
      </c>
      <c r="H85" s="7">
        <v>6.8209999999999997</v>
      </c>
      <c r="I85" s="11">
        <f t="shared" si="9"/>
        <v>4</v>
      </c>
      <c r="J85" s="7" t="s">
        <v>30</v>
      </c>
      <c r="K85" s="7" t="s">
        <v>31</v>
      </c>
      <c r="L85" s="7">
        <v>84098</v>
      </c>
      <c r="M85" s="8">
        <v>41869</v>
      </c>
      <c r="N85" s="15">
        <f t="shared" si="10"/>
        <v>9.1999999999999998E-2</v>
      </c>
      <c r="O85" s="15">
        <f>N85*4</f>
        <v>0.36799999999999999</v>
      </c>
      <c r="P85" s="15">
        <f t="shared" si="12"/>
        <v>1.1040000000000001</v>
      </c>
      <c r="Q85" s="15">
        <f t="shared" si="13"/>
        <v>0.45999999999999996</v>
      </c>
      <c r="R85" s="15">
        <f t="shared" si="11"/>
        <v>1.9319999999999999</v>
      </c>
      <c r="AA85" s="8"/>
      <c r="AC85" s="8"/>
    </row>
    <row r="86" spans="1:29" s="7" customFormat="1" x14ac:dyDescent="0.25">
      <c r="A86" s="7" t="s">
        <v>487</v>
      </c>
      <c r="B86" s="7" t="s">
        <v>7</v>
      </c>
      <c r="C86" s="9"/>
      <c r="D86" s="9">
        <v>4800</v>
      </c>
      <c r="E86" s="9">
        <v>4800</v>
      </c>
      <c r="F86" s="9">
        <v>20741.810000000001</v>
      </c>
      <c r="G86" s="7">
        <v>6.12</v>
      </c>
      <c r="H86" s="7">
        <v>5.056</v>
      </c>
      <c r="I86" s="11">
        <f t="shared" si="9"/>
        <v>4</v>
      </c>
      <c r="J86" s="7" t="s">
        <v>488</v>
      </c>
      <c r="K86" s="7" t="s">
        <v>82</v>
      </c>
      <c r="L86" s="7">
        <v>84321</v>
      </c>
      <c r="M86" s="8">
        <v>41988</v>
      </c>
      <c r="N86" s="15">
        <f t="shared" si="10"/>
        <v>9.1999999999999998E-2</v>
      </c>
      <c r="O86" s="15">
        <v>0</v>
      </c>
      <c r="P86" s="15">
        <f t="shared" si="12"/>
        <v>1.1040000000000001</v>
      </c>
      <c r="Q86" s="15">
        <f t="shared" si="13"/>
        <v>0.45999999999999996</v>
      </c>
      <c r="R86" s="15">
        <f t="shared" si="11"/>
        <v>1.5640000000000001</v>
      </c>
      <c r="AA86" s="8"/>
      <c r="AC86" s="8"/>
    </row>
    <row r="87" spans="1:29" s="7" customFormat="1" x14ac:dyDescent="0.25">
      <c r="A87" s="7" t="s">
        <v>394</v>
      </c>
      <c r="B87" s="7" t="s">
        <v>7</v>
      </c>
      <c r="C87" s="9"/>
      <c r="D87" s="9">
        <v>4800</v>
      </c>
      <c r="E87" s="9">
        <v>4800</v>
      </c>
      <c r="F87" s="9">
        <v>31443.86</v>
      </c>
      <c r="G87" s="7">
        <v>8.91</v>
      </c>
      <c r="H87" s="7">
        <v>7.2149999999999999</v>
      </c>
      <c r="I87" s="11">
        <f t="shared" si="9"/>
        <v>4</v>
      </c>
      <c r="J87" s="7" t="s">
        <v>13</v>
      </c>
      <c r="K87" s="7" t="s">
        <v>11</v>
      </c>
      <c r="L87" s="7">
        <v>84103</v>
      </c>
      <c r="M87" s="8">
        <v>41912</v>
      </c>
      <c r="N87" s="15">
        <f t="shared" si="10"/>
        <v>9.1999999999999998E-2</v>
      </c>
      <c r="O87" s="15">
        <f>N87*3</f>
        <v>0.27600000000000002</v>
      </c>
      <c r="P87" s="15">
        <f t="shared" si="12"/>
        <v>1.1040000000000001</v>
      </c>
      <c r="Q87" s="15">
        <f t="shared" si="13"/>
        <v>0.45999999999999996</v>
      </c>
      <c r="R87" s="15">
        <f t="shared" si="11"/>
        <v>1.84</v>
      </c>
      <c r="AA87" s="8"/>
      <c r="AC87" s="8"/>
    </row>
    <row r="88" spans="1:29" s="7" customFormat="1" x14ac:dyDescent="0.25">
      <c r="A88" s="7" t="s">
        <v>489</v>
      </c>
      <c r="B88" s="7" t="s">
        <v>7</v>
      </c>
      <c r="C88" s="9"/>
      <c r="D88" s="9">
        <v>4800</v>
      </c>
      <c r="E88" s="9">
        <v>4800</v>
      </c>
      <c r="F88" s="9">
        <v>8386</v>
      </c>
      <c r="G88" s="7">
        <v>4.59</v>
      </c>
      <c r="H88" s="7">
        <v>4.0339999999999998</v>
      </c>
      <c r="I88" s="11">
        <f t="shared" si="9"/>
        <v>4</v>
      </c>
      <c r="J88" s="7" t="s">
        <v>333</v>
      </c>
      <c r="K88" s="7" t="s">
        <v>51</v>
      </c>
      <c r="L88" s="7">
        <v>84414</v>
      </c>
      <c r="M88" s="8">
        <v>42042</v>
      </c>
      <c r="N88" s="15">
        <f t="shared" si="10"/>
        <v>9.1999999999999998E-2</v>
      </c>
      <c r="O88" s="15">
        <v>0</v>
      </c>
      <c r="P88" s="15">
        <f>N88*10</f>
        <v>0.91999999999999993</v>
      </c>
      <c r="Q88" s="15">
        <f t="shared" si="13"/>
        <v>0.45999999999999996</v>
      </c>
      <c r="R88" s="15">
        <f t="shared" si="11"/>
        <v>1.38</v>
      </c>
      <c r="AA88" s="8"/>
      <c r="AC88" s="8"/>
    </row>
    <row r="89" spans="1:29" s="7" customFormat="1" x14ac:dyDescent="0.25">
      <c r="A89" s="7" t="s">
        <v>352</v>
      </c>
      <c r="B89" s="7" t="s">
        <v>7</v>
      </c>
      <c r="C89" s="9"/>
      <c r="D89" s="9">
        <v>4567.2</v>
      </c>
      <c r="E89" s="9">
        <v>4567.2</v>
      </c>
      <c r="F89" s="9">
        <v>24198</v>
      </c>
      <c r="G89" s="7">
        <v>4.75</v>
      </c>
      <c r="H89" s="7">
        <v>3.806</v>
      </c>
      <c r="I89" s="11">
        <f t="shared" si="9"/>
        <v>3.806</v>
      </c>
      <c r="J89" s="7" t="s">
        <v>126</v>
      </c>
      <c r="K89" s="7" t="s">
        <v>85</v>
      </c>
      <c r="L89" s="7">
        <v>84020</v>
      </c>
      <c r="M89" s="8">
        <v>41808</v>
      </c>
      <c r="N89" s="15">
        <f t="shared" si="10"/>
        <v>8.7538000000000005E-2</v>
      </c>
      <c r="O89" s="15">
        <f>N89*6</f>
        <v>0.52522800000000003</v>
      </c>
      <c r="P89" s="15">
        <f>N89*12</f>
        <v>1.0504560000000001</v>
      </c>
      <c r="Q89" s="15">
        <f t="shared" si="13"/>
        <v>0.43769000000000002</v>
      </c>
      <c r="R89" s="15">
        <f t="shared" si="11"/>
        <v>2.0133740000000002</v>
      </c>
      <c r="AA89" s="8"/>
      <c r="AC89" s="8"/>
    </row>
    <row r="90" spans="1:29" s="7" customFormat="1" x14ac:dyDescent="0.25">
      <c r="A90" s="7" t="s">
        <v>366</v>
      </c>
      <c r="B90" s="7" t="s">
        <v>7</v>
      </c>
      <c r="C90" s="9"/>
      <c r="D90" s="9">
        <v>4134</v>
      </c>
      <c r="E90" s="9">
        <v>4134</v>
      </c>
      <c r="F90" s="9">
        <v>11906.92</v>
      </c>
      <c r="G90" s="7">
        <v>4.32</v>
      </c>
      <c r="H90" s="7">
        <v>3.6110000000000002</v>
      </c>
      <c r="I90" s="11">
        <f t="shared" si="9"/>
        <v>3.4449999999999998</v>
      </c>
      <c r="J90" s="7" t="s">
        <v>30</v>
      </c>
      <c r="K90" s="7" t="s">
        <v>31</v>
      </c>
      <c r="L90" s="7">
        <v>84098</v>
      </c>
      <c r="M90" s="8">
        <v>41831</v>
      </c>
      <c r="N90" s="15">
        <f t="shared" si="10"/>
        <v>7.9235E-2</v>
      </c>
      <c r="O90" s="19">
        <f>N90*5</f>
        <v>0.396175</v>
      </c>
      <c r="P90" s="15">
        <f>N90*12</f>
        <v>0.95082</v>
      </c>
      <c r="Q90" s="15">
        <f t="shared" si="13"/>
        <v>0.396175</v>
      </c>
      <c r="R90" s="15">
        <f t="shared" si="11"/>
        <v>1.7431699999999999</v>
      </c>
      <c r="AA90" s="8"/>
      <c r="AC90" s="8"/>
    </row>
    <row r="91" spans="1:29" s="7" customFormat="1" x14ac:dyDescent="0.25">
      <c r="A91" s="7" t="s">
        <v>491</v>
      </c>
      <c r="B91" s="7" t="s">
        <v>7</v>
      </c>
      <c r="C91" s="9"/>
      <c r="D91" s="9">
        <v>4604.3999999999996</v>
      </c>
      <c r="E91" s="9">
        <v>4604.3999999999996</v>
      </c>
      <c r="F91" s="9">
        <v>17752</v>
      </c>
      <c r="G91" s="7">
        <v>4.95</v>
      </c>
      <c r="H91" s="7">
        <v>3.8370000000000002</v>
      </c>
      <c r="I91" s="11">
        <f t="shared" si="9"/>
        <v>3.8370000000000002</v>
      </c>
      <c r="J91" s="7" t="s">
        <v>13</v>
      </c>
      <c r="K91" s="7" t="s">
        <v>11</v>
      </c>
      <c r="L91" s="7">
        <v>84103</v>
      </c>
      <c r="M91" s="8">
        <v>42117</v>
      </c>
      <c r="N91" s="15">
        <f t="shared" si="10"/>
        <v>8.8250999999999996E-2</v>
      </c>
      <c r="O91" s="15">
        <v>0</v>
      </c>
      <c r="P91" s="15">
        <f>N91*8</f>
        <v>0.70600799999999997</v>
      </c>
      <c r="Q91" s="15">
        <f t="shared" si="13"/>
        <v>0.44125499999999995</v>
      </c>
      <c r="R91" s="15">
        <f t="shared" si="11"/>
        <v>1.1472629999999999</v>
      </c>
      <c r="AA91" s="8"/>
      <c r="AC91" s="8"/>
    </row>
    <row r="92" spans="1:29" s="7" customFormat="1" x14ac:dyDescent="0.25">
      <c r="A92" s="7" t="s">
        <v>492</v>
      </c>
      <c r="B92" s="7" t="s">
        <v>7</v>
      </c>
      <c r="C92" s="9"/>
      <c r="D92" s="9">
        <v>1434</v>
      </c>
      <c r="E92" s="9">
        <v>1434</v>
      </c>
      <c r="F92" s="9">
        <v>6095</v>
      </c>
      <c r="G92" s="7">
        <v>1.53</v>
      </c>
      <c r="H92" s="7">
        <v>1.1950000000000001</v>
      </c>
      <c r="I92" s="11">
        <f t="shared" si="9"/>
        <v>1.1950000000000001</v>
      </c>
      <c r="J92" s="7" t="s">
        <v>67</v>
      </c>
      <c r="K92" s="7" t="s">
        <v>11</v>
      </c>
      <c r="L92" s="7">
        <v>84095</v>
      </c>
      <c r="M92" s="8">
        <v>41990</v>
      </c>
      <c r="N92" s="15">
        <f t="shared" si="10"/>
        <v>2.7485000000000002E-2</v>
      </c>
      <c r="O92" s="15">
        <v>0</v>
      </c>
      <c r="P92" s="15">
        <f t="shared" ref="P92:P103" si="14">N92*12</f>
        <v>0.32982</v>
      </c>
      <c r="Q92" s="15">
        <f t="shared" si="13"/>
        <v>0.13742500000000002</v>
      </c>
      <c r="R92" s="15">
        <f t="shared" si="11"/>
        <v>0.46724500000000002</v>
      </c>
      <c r="AA92" s="8"/>
      <c r="AC92" s="8"/>
    </row>
    <row r="93" spans="1:29" s="7" customFormat="1" x14ac:dyDescent="0.25">
      <c r="A93" s="7" t="s">
        <v>493</v>
      </c>
      <c r="B93" s="7" t="s">
        <v>7</v>
      </c>
      <c r="C93" s="9"/>
      <c r="D93" s="9">
        <v>772.8</v>
      </c>
      <c r="E93" s="9">
        <v>772.8</v>
      </c>
      <c r="F93" s="9">
        <v>3454</v>
      </c>
      <c r="G93" s="7">
        <v>0.76500000000000001</v>
      </c>
      <c r="H93" s="7">
        <v>0.64400000000000002</v>
      </c>
      <c r="I93" s="11">
        <f t="shared" si="9"/>
        <v>0.64400000000000002</v>
      </c>
      <c r="J93" s="7" t="s">
        <v>38</v>
      </c>
      <c r="K93" s="7" t="s">
        <v>11</v>
      </c>
      <c r="L93" s="7">
        <v>84096</v>
      </c>
      <c r="M93" s="8">
        <v>41990</v>
      </c>
      <c r="N93" s="15">
        <f t="shared" si="10"/>
        <v>1.4812000000000001E-2</v>
      </c>
      <c r="O93" s="15">
        <v>0</v>
      </c>
      <c r="P93" s="15">
        <f t="shared" si="14"/>
        <v>0.17774400000000001</v>
      </c>
      <c r="Q93" s="15">
        <f t="shared" si="13"/>
        <v>7.4060000000000001E-2</v>
      </c>
      <c r="R93" s="15">
        <f t="shared" si="11"/>
        <v>0.25180400000000003</v>
      </c>
      <c r="AA93" s="8"/>
      <c r="AC93" s="8"/>
    </row>
    <row r="94" spans="1:29" s="7" customFormat="1" x14ac:dyDescent="0.25">
      <c r="A94" s="7" t="s">
        <v>396</v>
      </c>
      <c r="B94" s="7" t="s">
        <v>7</v>
      </c>
      <c r="C94" s="9"/>
      <c r="D94" s="9">
        <v>4800</v>
      </c>
      <c r="E94" s="9">
        <v>4800</v>
      </c>
      <c r="F94" s="9">
        <v>18300</v>
      </c>
      <c r="G94" s="7">
        <v>6</v>
      </c>
      <c r="H94" s="7">
        <v>5.2709999999999999</v>
      </c>
      <c r="I94" s="11">
        <f t="shared" si="9"/>
        <v>4</v>
      </c>
      <c r="J94" s="7" t="s">
        <v>13</v>
      </c>
      <c r="K94" s="7" t="s">
        <v>11</v>
      </c>
      <c r="L94" s="7">
        <v>84109</v>
      </c>
      <c r="M94" s="8">
        <v>41912</v>
      </c>
      <c r="N94" s="15">
        <f t="shared" si="10"/>
        <v>9.1999999999999998E-2</v>
      </c>
      <c r="O94" s="15">
        <f>N94*3</f>
        <v>0.27600000000000002</v>
      </c>
      <c r="P94" s="15">
        <f t="shared" si="14"/>
        <v>1.1040000000000001</v>
      </c>
      <c r="Q94" s="15">
        <f t="shared" si="13"/>
        <v>0.45999999999999996</v>
      </c>
      <c r="R94" s="15">
        <f t="shared" si="11"/>
        <v>1.84</v>
      </c>
      <c r="AA94" s="8"/>
      <c r="AC94" s="8"/>
    </row>
    <row r="95" spans="1:29" s="7" customFormat="1" x14ac:dyDescent="0.25">
      <c r="A95" s="7" t="s">
        <v>494</v>
      </c>
      <c r="B95" s="7" t="s">
        <v>7</v>
      </c>
      <c r="C95" s="9"/>
      <c r="D95" s="9">
        <v>669.6</v>
      </c>
      <c r="E95" s="9">
        <v>669.6</v>
      </c>
      <c r="F95" s="9">
        <v>3454</v>
      </c>
      <c r="G95" s="7">
        <v>0.76500000000000001</v>
      </c>
      <c r="H95" s="7">
        <v>0.55800000000000005</v>
      </c>
      <c r="I95" s="11">
        <f t="shared" si="9"/>
        <v>0.55800000000000005</v>
      </c>
      <c r="J95" s="7" t="s">
        <v>38</v>
      </c>
      <c r="K95" s="7" t="s">
        <v>11</v>
      </c>
      <c r="L95" s="7">
        <v>84096</v>
      </c>
      <c r="M95" s="8">
        <v>41990</v>
      </c>
      <c r="N95" s="15">
        <f t="shared" si="10"/>
        <v>1.2834000000000002E-2</v>
      </c>
      <c r="O95" s="15">
        <v>0</v>
      </c>
      <c r="P95" s="15">
        <f t="shared" si="14"/>
        <v>0.15400800000000003</v>
      </c>
      <c r="Q95" s="15">
        <f t="shared" si="13"/>
        <v>6.4170000000000005E-2</v>
      </c>
      <c r="R95" s="15">
        <f t="shared" si="11"/>
        <v>0.21817800000000004</v>
      </c>
    </row>
    <row r="96" spans="1:29" s="7" customFormat="1" x14ac:dyDescent="0.25">
      <c r="A96" s="7" t="s">
        <v>495</v>
      </c>
      <c r="B96" s="7" t="s">
        <v>7</v>
      </c>
      <c r="C96" s="9"/>
      <c r="D96" s="9">
        <v>772.8</v>
      </c>
      <c r="E96" s="9">
        <v>772.8</v>
      </c>
      <c r="F96" s="9">
        <v>3454</v>
      </c>
      <c r="G96" s="7">
        <v>0.76500000000000001</v>
      </c>
      <c r="H96" s="7">
        <v>0.64400000000000002</v>
      </c>
      <c r="I96" s="11">
        <f t="shared" si="9"/>
        <v>0.64400000000000002</v>
      </c>
      <c r="J96" s="7" t="s">
        <v>38</v>
      </c>
      <c r="K96" s="7" t="s">
        <v>11</v>
      </c>
      <c r="L96" s="7">
        <v>84096</v>
      </c>
      <c r="M96" s="8">
        <v>41990</v>
      </c>
      <c r="N96" s="15">
        <f t="shared" si="10"/>
        <v>1.4812000000000001E-2</v>
      </c>
      <c r="O96" s="15">
        <v>0</v>
      </c>
      <c r="P96" s="15">
        <f t="shared" si="14"/>
        <v>0.17774400000000001</v>
      </c>
      <c r="Q96" s="15">
        <f t="shared" si="13"/>
        <v>7.4060000000000001E-2</v>
      </c>
      <c r="R96" s="15">
        <f t="shared" si="11"/>
        <v>0.25180400000000003</v>
      </c>
      <c r="AA96" s="8"/>
      <c r="AC96" s="8"/>
    </row>
    <row r="97" spans="1:29" s="7" customFormat="1" x14ac:dyDescent="0.25">
      <c r="A97" s="7" t="s">
        <v>496</v>
      </c>
      <c r="B97" s="7" t="s">
        <v>7</v>
      </c>
      <c r="C97" s="9"/>
      <c r="D97" s="9">
        <v>748.8</v>
      </c>
      <c r="E97" s="9">
        <v>748.8</v>
      </c>
      <c r="F97" s="9">
        <v>3454</v>
      </c>
      <c r="G97" s="7">
        <v>0.76500000000000001</v>
      </c>
      <c r="H97" s="7">
        <v>0.624</v>
      </c>
      <c r="I97" s="11">
        <f t="shared" si="9"/>
        <v>0.624</v>
      </c>
      <c r="J97" s="7" t="s">
        <v>38</v>
      </c>
      <c r="K97" s="7" t="s">
        <v>11</v>
      </c>
      <c r="L97" s="7">
        <v>84096</v>
      </c>
      <c r="M97" s="8">
        <v>41990</v>
      </c>
      <c r="N97" s="15">
        <f t="shared" si="10"/>
        <v>1.4352E-2</v>
      </c>
      <c r="O97" s="15">
        <v>0</v>
      </c>
      <c r="P97" s="15">
        <f t="shared" si="14"/>
        <v>0.17222399999999999</v>
      </c>
      <c r="Q97" s="15">
        <f t="shared" si="13"/>
        <v>7.1760000000000004E-2</v>
      </c>
      <c r="R97" s="15">
        <f t="shared" si="11"/>
        <v>0.24398399999999998</v>
      </c>
      <c r="AA97" s="8"/>
      <c r="AC97" s="8"/>
    </row>
    <row r="98" spans="1:29" s="7" customFormat="1" x14ac:dyDescent="0.25">
      <c r="A98" s="7" t="s">
        <v>497</v>
      </c>
      <c r="B98" s="7" t="s">
        <v>7</v>
      </c>
      <c r="C98" s="9"/>
      <c r="D98" s="9">
        <v>772.8</v>
      </c>
      <c r="E98" s="9">
        <v>772.8</v>
      </c>
      <c r="F98" s="9">
        <v>3454</v>
      </c>
      <c r="G98" s="7">
        <v>0.76500000000000001</v>
      </c>
      <c r="H98" s="7">
        <v>0.64400000000000002</v>
      </c>
      <c r="I98" s="11">
        <f t="shared" ref="I98:I129" si="15">(E98/1.2)/1000</f>
        <v>0.64400000000000002</v>
      </c>
      <c r="J98" s="7" t="s">
        <v>38</v>
      </c>
      <c r="K98" s="7" t="s">
        <v>11</v>
      </c>
      <c r="L98" s="7">
        <v>84096</v>
      </c>
      <c r="M98" s="8">
        <v>41990</v>
      </c>
      <c r="N98" s="15">
        <f t="shared" si="10"/>
        <v>1.4812000000000001E-2</v>
      </c>
      <c r="O98" s="15">
        <v>0</v>
      </c>
      <c r="P98" s="15">
        <f t="shared" si="14"/>
        <v>0.17774400000000001</v>
      </c>
      <c r="Q98" s="15">
        <f t="shared" si="13"/>
        <v>7.4060000000000001E-2</v>
      </c>
      <c r="R98" s="15">
        <f t="shared" si="11"/>
        <v>0.25180400000000003</v>
      </c>
      <c r="AA98" s="8"/>
      <c r="AC98" s="8"/>
    </row>
    <row r="99" spans="1:29" s="7" customFormat="1" x14ac:dyDescent="0.25">
      <c r="A99" s="7" t="s">
        <v>397</v>
      </c>
      <c r="B99" s="7" t="s">
        <v>7</v>
      </c>
      <c r="C99" s="9"/>
      <c r="D99" s="9">
        <v>3991.2</v>
      </c>
      <c r="E99" s="9">
        <v>3991.2</v>
      </c>
      <c r="F99" s="9">
        <v>19403</v>
      </c>
      <c r="G99" s="7">
        <v>4.7699999999999996</v>
      </c>
      <c r="H99" s="7">
        <v>3.3260000000000001</v>
      </c>
      <c r="I99" s="11">
        <f t="shared" si="15"/>
        <v>3.3260000000000001</v>
      </c>
      <c r="J99" s="7" t="s">
        <v>13</v>
      </c>
      <c r="K99" s="7" t="s">
        <v>11</v>
      </c>
      <c r="L99" s="7">
        <v>84121</v>
      </c>
      <c r="M99" s="8">
        <v>41831</v>
      </c>
      <c r="N99" s="15">
        <f t="shared" si="10"/>
        <v>7.6497999999999997E-2</v>
      </c>
      <c r="O99" s="19">
        <f>N99*5</f>
        <v>0.38249</v>
      </c>
      <c r="P99" s="15">
        <f t="shared" si="14"/>
        <v>0.9179759999999999</v>
      </c>
      <c r="Q99" s="15">
        <f t="shared" si="13"/>
        <v>0.38249</v>
      </c>
      <c r="R99" s="15">
        <f t="shared" si="11"/>
        <v>1.6829559999999999</v>
      </c>
      <c r="AA99" s="8"/>
      <c r="AC99" s="8"/>
    </row>
    <row r="100" spans="1:29" s="7" customFormat="1" x14ac:dyDescent="0.25">
      <c r="A100" s="7" t="s">
        <v>498</v>
      </c>
      <c r="B100" s="7" t="s">
        <v>7</v>
      </c>
      <c r="C100" s="9"/>
      <c r="D100" s="9">
        <v>772.8</v>
      </c>
      <c r="E100" s="9">
        <v>772.8</v>
      </c>
      <c r="F100" s="9">
        <v>3454</v>
      </c>
      <c r="G100" s="7">
        <v>0.76500000000000001</v>
      </c>
      <c r="H100" s="7">
        <v>0.64400000000000002</v>
      </c>
      <c r="I100" s="11">
        <f t="shared" si="15"/>
        <v>0.64400000000000002</v>
      </c>
      <c r="J100" s="7" t="s">
        <v>38</v>
      </c>
      <c r="K100" s="7" t="s">
        <v>11</v>
      </c>
      <c r="L100" s="7">
        <v>84096</v>
      </c>
      <c r="M100" s="8">
        <v>41990</v>
      </c>
      <c r="N100" s="15">
        <f t="shared" si="10"/>
        <v>1.4812000000000001E-2</v>
      </c>
      <c r="O100" s="15">
        <v>0</v>
      </c>
      <c r="P100" s="15">
        <f t="shared" si="14"/>
        <v>0.17774400000000001</v>
      </c>
      <c r="Q100" s="15">
        <f t="shared" si="13"/>
        <v>7.4060000000000001E-2</v>
      </c>
      <c r="R100" s="15">
        <f t="shared" si="11"/>
        <v>0.25180400000000003</v>
      </c>
      <c r="AA100" s="8"/>
      <c r="AC100" s="8"/>
    </row>
    <row r="101" spans="1:29" s="7" customFormat="1" x14ac:dyDescent="0.25">
      <c r="A101" s="7" t="s">
        <v>500</v>
      </c>
      <c r="B101" s="7" t="s">
        <v>7</v>
      </c>
      <c r="C101" s="9"/>
      <c r="D101" s="9">
        <v>748.8</v>
      </c>
      <c r="E101" s="9">
        <v>748.8</v>
      </c>
      <c r="F101" s="9">
        <v>3454</v>
      </c>
      <c r="G101" s="7">
        <v>0.75</v>
      </c>
      <c r="H101" s="7">
        <v>0.624</v>
      </c>
      <c r="I101" s="11">
        <f t="shared" si="15"/>
        <v>0.624</v>
      </c>
      <c r="J101" s="7" t="s">
        <v>38</v>
      </c>
      <c r="K101" s="7" t="s">
        <v>11</v>
      </c>
      <c r="L101" s="7">
        <v>84096</v>
      </c>
      <c r="M101" s="8">
        <v>41990</v>
      </c>
      <c r="N101" s="15">
        <f t="shared" si="10"/>
        <v>1.4352E-2</v>
      </c>
      <c r="O101" s="15">
        <v>0</v>
      </c>
      <c r="P101" s="15">
        <f t="shared" si="14"/>
        <v>0.17222399999999999</v>
      </c>
      <c r="Q101" s="15">
        <f t="shared" si="13"/>
        <v>7.1760000000000004E-2</v>
      </c>
      <c r="R101" s="15">
        <f t="shared" si="11"/>
        <v>0.24398399999999998</v>
      </c>
      <c r="AA101" s="8"/>
      <c r="AC101" s="8"/>
    </row>
    <row r="102" spans="1:29" s="7" customFormat="1" x14ac:dyDescent="0.25">
      <c r="A102" s="7" t="s">
        <v>501</v>
      </c>
      <c r="B102" s="7" t="s">
        <v>7</v>
      </c>
      <c r="C102" s="9"/>
      <c r="D102" s="9">
        <v>778.8</v>
      </c>
      <c r="E102" s="9">
        <v>778.8</v>
      </c>
      <c r="F102" s="9">
        <v>3454</v>
      </c>
      <c r="G102" s="7">
        <v>0.76500000000000001</v>
      </c>
      <c r="H102" s="7">
        <v>0.64900000000000002</v>
      </c>
      <c r="I102" s="11">
        <f t="shared" si="15"/>
        <v>0.64900000000000002</v>
      </c>
      <c r="J102" s="7" t="s">
        <v>38</v>
      </c>
      <c r="K102" s="7" t="s">
        <v>11</v>
      </c>
      <c r="L102" s="7">
        <v>84096</v>
      </c>
      <c r="M102" s="8">
        <v>41999</v>
      </c>
      <c r="N102" s="15">
        <f t="shared" si="10"/>
        <v>1.4927000000000001E-2</v>
      </c>
      <c r="O102" s="15">
        <v>0</v>
      </c>
      <c r="P102" s="15">
        <f t="shared" si="14"/>
        <v>0.17912400000000001</v>
      </c>
      <c r="Q102" s="15">
        <f t="shared" si="13"/>
        <v>7.4635000000000007E-2</v>
      </c>
      <c r="R102" s="15">
        <f t="shared" si="11"/>
        <v>0.25375900000000001</v>
      </c>
      <c r="AA102" s="8"/>
      <c r="AC102" s="8"/>
    </row>
    <row r="103" spans="1:29" s="7" customFormat="1" x14ac:dyDescent="0.25">
      <c r="A103" s="7" t="s">
        <v>502</v>
      </c>
      <c r="B103" s="7" t="s">
        <v>7</v>
      </c>
      <c r="C103" s="9"/>
      <c r="D103" s="9">
        <v>4208.3999999999996</v>
      </c>
      <c r="E103" s="9">
        <v>4208.3999999999996</v>
      </c>
      <c r="F103" s="9">
        <v>19404.400000000001</v>
      </c>
      <c r="G103" s="7">
        <v>6</v>
      </c>
      <c r="H103" s="7">
        <v>5.0540000000000003</v>
      </c>
      <c r="I103" s="11">
        <f t="shared" si="15"/>
        <v>3.5070000000000001</v>
      </c>
      <c r="J103" s="7" t="s">
        <v>118</v>
      </c>
      <c r="K103" s="7" t="s">
        <v>66</v>
      </c>
      <c r="L103" s="7">
        <v>84054</v>
      </c>
      <c r="M103" s="8">
        <v>41964</v>
      </c>
      <c r="N103" s="15">
        <f t="shared" si="10"/>
        <v>8.0660999999999997E-2</v>
      </c>
      <c r="O103" s="15">
        <f>N103*1</f>
        <v>8.0660999999999997E-2</v>
      </c>
      <c r="P103" s="15">
        <f t="shared" si="14"/>
        <v>0.96793200000000001</v>
      </c>
      <c r="Q103" s="15">
        <f t="shared" si="13"/>
        <v>0.40330499999999997</v>
      </c>
      <c r="R103" s="15">
        <f t="shared" si="11"/>
        <v>1.4518980000000001</v>
      </c>
      <c r="AA103" s="8"/>
      <c r="AC103" s="8"/>
    </row>
    <row r="104" spans="1:29" s="7" customFormat="1" x14ac:dyDescent="0.25">
      <c r="A104" s="7" t="s">
        <v>499</v>
      </c>
      <c r="B104" s="7" t="s">
        <v>7</v>
      </c>
      <c r="C104" s="9"/>
      <c r="D104" s="9">
        <v>3038.4</v>
      </c>
      <c r="E104" s="9">
        <v>3038.4</v>
      </c>
      <c r="F104" s="9">
        <v>24154.61</v>
      </c>
      <c r="G104" s="7">
        <v>3.3</v>
      </c>
      <c r="H104" s="7">
        <v>2.6150000000000002</v>
      </c>
      <c r="I104" s="11">
        <f t="shared" si="15"/>
        <v>2.532</v>
      </c>
      <c r="J104" s="7" t="s">
        <v>171</v>
      </c>
      <c r="K104" s="7" t="s">
        <v>66</v>
      </c>
      <c r="L104" s="7">
        <v>84040</v>
      </c>
      <c r="M104" s="8">
        <v>42012</v>
      </c>
      <c r="N104" s="15">
        <f t="shared" si="10"/>
        <v>5.8236000000000003E-2</v>
      </c>
      <c r="O104" s="15">
        <v>0</v>
      </c>
      <c r="P104" s="15">
        <f>N104*11</f>
        <v>0.64059600000000005</v>
      </c>
      <c r="Q104" s="15">
        <f t="shared" si="13"/>
        <v>0.29117999999999999</v>
      </c>
      <c r="R104" s="15">
        <f t="shared" si="11"/>
        <v>0.93177600000000005</v>
      </c>
      <c r="AA104" s="8"/>
      <c r="AC104" s="8"/>
    </row>
    <row r="105" spans="1:29" s="7" customFormat="1" x14ac:dyDescent="0.25">
      <c r="A105" s="7" t="s">
        <v>503</v>
      </c>
      <c r="B105" s="7" t="s">
        <v>7</v>
      </c>
      <c r="C105" s="9"/>
      <c r="D105" s="9">
        <v>660</v>
      </c>
      <c r="E105" s="9">
        <v>660</v>
      </c>
      <c r="F105" s="9">
        <v>3454</v>
      </c>
      <c r="G105" s="7">
        <v>0.76500000000000001</v>
      </c>
      <c r="H105" s="7">
        <v>0.55000000000000004</v>
      </c>
      <c r="I105" s="11">
        <f t="shared" si="15"/>
        <v>0.55000000000000004</v>
      </c>
      <c r="J105" s="7" t="s">
        <v>38</v>
      </c>
      <c r="K105" s="7" t="s">
        <v>11</v>
      </c>
      <c r="L105" s="7">
        <v>84096</v>
      </c>
      <c r="M105" s="8">
        <v>41999</v>
      </c>
      <c r="N105" s="15">
        <f t="shared" si="10"/>
        <v>1.2650000000000002E-2</v>
      </c>
      <c r="O105" s="15">
        <v>0</v>
      </c>
      <c r="P105" s="15">
        <f t="shared" ref="P105:P117" si="16">N105*12</f>
        <v>0.15180000000000002</v>
      </c>
      <c r="Q105" s="15">
        <f t="shared" si="13"/>
        <v>6.3250000000000001E-2</v>
      </c>
      <c r="R105" s="15">
        <f t="shared" si="11"/>
        <v>0.21505000000000002</v>
      </c>
      <c r="AA105" s="8"/>
      <c r="AC105" s="8"/>
    </row>
    <row r="106" spans="1:29" s="7" customFormat="1" x14ac:dyDescent="0.25">
      <c r="A106" s="7" t="s">
        <v>504</v>
      </c>
      <c r="B106" s="7" t="s">
        <v>7</v>
      </c>
      <c r="C106" s="9"/>
      <c r="D106" s="9">
        <v>672</v>
      </c>
      <c r="E106" s="9">
        <v>672</v>
      </c>
      <c r="F106" s="9">
        <v>3454</v>
      </c>
      <c r="G106" s="7">
        <v>0.76500000000000001</v>
      </c>
      <c r="H106" s="7">
        <v>0.56000000000000005</v>
      </c>
      <c r="I106" s="11">
        <f t="shared" si="15"/>
        <v>0.56000000000000005</v>
      </c>
      <c r="J106" s="7" t="s">
        <v>38</v>
      </c>
      <c r="K106" s="7" t="s">
        <v>11</v>
      </c>
      <c r="L106" s="7">
        <v>84096</v>
      </c>
      <c r="M106" s="8">
        <v>41999</v>
      </c>
      <c r="N106" s="15">
        <f t="shared" si="10"/>
        <v>1.2880000000000001E-2</v>
      </c>
      <c r="O106" s="15">
        <v>0</v>
      </c>
      <c r="P106" s="15">
        <f t="shared" si="16"/>
        <v>0.15456</v>
      </c>
      <c r="Q106" s="15">
        <f t="shared" si="13"/>
        <v>6.4399999999999999E-2</v>
      </c>
      <c r="R106" s="15">
        <f t="shared" si="11"/>
        <v>0.21895999999999999</v>
      </c>
      <c r="AA106" s="8"/>
      <c r="AC106" s="8"/>
    </row>
    <row r="107" spans="1:29" s="7" customFormat="1" x14ac:dyDescent="0.25">
      <c r="A107" s="7" t="s">
        <v>399</v>
      </c>
      <c r="B107" s="7" t="s">
        <v>7</v>
      </c>
      <c r="C107" s="9"/>
      <c r="D107" s="9">
        <v>4270.8</v>
      </c>
      <c r="E107" s="9">
        <v>4270.8</v>
      </c>
      <c r="F107" s="9">
        <v>17023</v>
      </c>
      <c r="G107" s="7">
        <v>4.16</v>
      </c>
      <c r="H107" s="7">
        <v>3.5590000000000002</v>
      </c>
      <c r="I107" s="11">
        <f t="shared" si="15"/>
        <v>3.5590000000000006</v>
      </c>
      <c r="J107" s="7" t="s">
        <v>13</v>
      </c>
      <c r="K107" s="7" t="s">
        <v>11</v>
      </c>
      <c r="L107" s="7">
        <v>84103</v>
      </c>
      <c r="M107" s="8">
        <v>41869</v>
      </c>
      <c r="N107" s="15">
        <f t="shared" si="10"/>
        <v>8.1857000000000013E-2</v>
      </c>
      <c r="O107" s="15">
        <f>N107*4</f>
        <v>0.32742800000000005</v>
      </c>
      <c r="P107" s="15">
        <f t="shared" si="16"/>
        <v>0.98228400000000016</v>
      </c>
      <c r="Q107" s="15">
        <f t="shared" si="13"/>
        <v>0.40928500000000007</v>
      </c>
      <c r="R107" s="15">
        <f t="shared" si="11"/>
        <v>1.7189970000000003</v>
      </c>
      <c r="AA107" s="8"/>
      <c r="AC107" s="8"/>
    </row>
    <row r="108" spans="1:29" s="7" customFormat="1" x14ac:dyDescent="0.25">
      <c r="A108" s="7" t="s">
        <v>505</v>
      </c>
      <c r="B108" s="7" t="s">
        <v>7</v>
      </c>
      <c r="C108" s="9"/>
      <c r="D108" s="9">
        <v>697.2</v>
      </c>
      <c r="E108" s="9">
        <v>697.2</v>
      </c>
      <c r="F108" s="9">
        <v>3454</v>
      </c>
      <c r="G108" s="7">
        <v>0.76500000000000001</v>
      </c>
      <c r="H108" s="7">
        <v>0.58099999999999996</v>
      </c>
      <c r="I108" s="11">
        <f t="shared" si="15"/>
        <v>0.58100000000000007</v>
      </c>
      <c r="J108" s="7" t="s">
        <v>38</v>
      </c>
      <c r="K108" s="7" t="s">
        <v>11</v>
      </c>
      <c r="L108" s="7">
        <v>84096</v>
      </c>
      <c r="M108" s="8">
        <v>41999</v>
      </c>
      <c r="N108" s="15">
        <f t="shared" si="10"/>
        <v>1.3363000000000002E-2</v>
      </c>
      <c r="O108" s="15">
        <v>0</v>
      </c>
      <c r="P108" s="15">
        <f t="shared" si="16"/>
        <v>0.16035600000000003</v>
      </c>
      <c r="Q108" s="15">
        <f t="shared" si="13"/>
        <v>6.6815000000000013E-2</v>
      </c>
      <c r="R108" s="15">
        <f t="shared" si="11"/>
        <v>0.22717100000000004</v>
      </c>
      <c r="AA108" s="8"/>
      <c r="AC108" s="8"/>
    </row>
    <row r="109" spans="1:29" s="7" customFormat="1" x14ac:dyDescent="0.25">
      <c r="A109" s="7" t="s">
        <v>506</v>
      </c>
      <c r="B109" s="7" t="s">
        <v>7</v>
      </c>
      <c r="C109" s="9"/>
      <c r="D109" s="9">
        <v>676.8</v>
      </c>
      <c r="E109" s="9">
        <v>676.8</v>
      </c>
      <c r="F109" s="9">
        <v>3454</v>
      </c>
      <c r="G109" s="7">
        <v>0.76500000000000001</v>
      </c>
      <c r="H109" s="7">
        <v>0.56399999999999995</v>
      </c>
      <c r="I109" s="11">
        <f t="shared" si="15"/>
        <v>0.56399999999999995</v>
      </c>
      <c r="J109" s="7" t="s">
        <v>38</v>
      </c>
      <c r="K109" s="7" t="s">
        <v>11</v>
      </c>
      <c r="L109" s="7">
        <v>84096</v>
      </c>
      <c r="M109" s="8">
        <v>41999</v>
      </c>
      <c r="N109" s="15">
        <f t="shared" si="10"/>
        <v>1.2971999999999999E-2</v>
      </c>
      <c r="O109" s="15">
        <v>0</v>
      </c>
      <c r="P109" s="15">
        <f t="shared" si="16"/>
        <v>0.155664</v>
      </c>
      <c r="Q109" s="15">
        <f t="shared" si="13"/>
        <v>6.4860000000000001E-2</v>
      </c>
      <c r="R109" s="15">
        <f t="shared" si="11"/>
        <v>0.220524</v>
      </c>
      <c r="AA109" s="8"/>
      <c r="AC109" s="8"/>
    </row>
    <row r="110" spans="1:29" s="7" customFormat="1" x14ac:dyDescent="0.25">
      <c r="A110" s="7" t="s">
        <v>395</v>
      </c>
      <c r="B110" s="7" t="s">
        <v>7</v>
      </c>
      <c r="C110" s="9"/>
      <c r="D110" s="9">
        <v>4800</v>
      </c>
      <c r="E110" s="9">
        <v>4800</v>
      </c>
      <c r="F110" s="9">
        <v>11626.05</v>
      </c>
      <c r="G110" s="7">
        <v>5</v>
      </c>
      <c r="H110" s="7">
        <v>4.1639999999999997</v>
      </c>
      <c r="I110" s="11">
        <f t="shared" si="15"/>
        <v>4</v>
      </c>
      <c r="J110" s="7" t="s">
        <v>126</v>
      </c>
      <c r="K110" s="7" t="s">
        <v>11</v>
      </c>
      <c r="L110" s="7">
        <v>84020</v>
      </c>
      <c r="M110" s="8">
        <v>41885</v>
      </c>
      <c r="N110" s="15">
        <f t="shared" si="10"/>
        <v>9.1999999999999998E-2</v>
      </c>
      <c r="O110" s="15">
        <f>N110*3</f>
        <v>0.27600000000000002</v>
      </c>
      <c r="P110" s="15">
        <f t="shared" si="16"/>
        <v>1.1040000000000001</v>
      </c>
      <c r="Q110" s="15">
        <f t="shared" si="13"/>
        <v>0.45999999999999996</v>
      </c>
      <c r="R110" s="15">
        <f t="shared" si="11"/>
        <v>1.84</v>
      </c>
    </row>
    <row r="111" spans="1:29" s="7" customFormat="1" x14ac:dyDescent="0.25">
      <c r="A111" s="7" t="s">
        <v>507</v>
      </c>
      <c r="B111" s="7" t="s">
        <v>7</v>
      </c>
      <c r="C111" s="9"/>
      <c r="D111" s="9">
        <v>676.8</v>
      </c>
      <c r="E111" s="9">
        <v>676.8</v>
      </c>
      <c r="F111" s="9">
        <v>3454</v>
      </c>
      <c r="G111" s="7">
        <v>0.76500000000000001</v>
      </c>
      <c r="H111" s="7">
        <v>0.56399999999999995</v>
      </c>
      <c r="I111" s="11">
        <f t="shared" si="15"/>
        <v>0.56399999999999995</v>
      </c>
      <c r="J111" s="7" t="s">
        <v>38</v>
      </c>
      <c r="K111" s="7" t="s">
        <v>11</v>
      </c>
      <c r="L111" s="7">
        <v>84096</v>
      </c>
      <c r="M111" s="8">
        <v>41999</v>
      </c>
      <c r="N111" s="15">
        <f t="shared" si="10"/>
        <v>1.2971999999999999E-2</v>
      </c>
      <c r="O111" s="15">
        <v>0</v>
      </c>
      <c r="P111" s="15">
        <f t="shared" si="16"/>
        <v>0.155664</v>
      </c>
      <c r="Q111" s="15">
        <f t="shared" si="13"/>
        <v>6.4860000000000001E-2</v>
      </c>
      <c r="R111" s="15">
        <f t="shared" si="11"/>
        <v>0.220524</v>
      </c>
      <c r="AA111" s="8"/>
      <c r="AC111" s="8"/>
    </row>
    <row r="112" spans="1:29" s="7" customFormat="1" x14ac:dyDescent="0.25">
      <c r="A112" s="7" t="s">
        <v>508</v>
      </c>
      <c r="B112" s="7" t="s">
        <v>7</v>
      </c>
      <c r="C112" s="9"/>
      <c r="D112" s="9">
        <v>772.8</v>
      </c>
      <c r="E112" s="9">
        <v>772.8</v>
      </c>
      <c r="F112" s="9">
        <v>3454</v>
      </c>
      <c r="G112" s="7">
        <v>0.76500000000000001</v>
      </c>
      <c r="H112" s="7">
        <v>0.64400000000000002</v>
      </c>
      <c r="I112" s="11">
        <f t="shared" si="15"/>
        <v>0.64400000000000002</v>
      </c>
      <c r="J112" s="7" t="s">
        <v>38</v>
      </c>
      <c r="K112" s="7" t="s">
        <v>11</v>
      </c>
      <c r="L112" s="7">
        <v>84096</v>
      </c>
      <c r="M112" s="8">
        <v>41999</v>
      </c>
      <c r="N112" s="15">
        <f t="shared" si="10"/>
        <v>1.4812000000000001E-2</v>
      </c>
      <c r="O112" s="15">
        <v>0</v>
      </c>
      <c r="P112" s="15">
        <f t="shared" si="16"/>
        <v>0.17774400000000001</v>
      </c>
      <c r="Q112" s="15">
        <f t="shared" si="13"/>
        <v>7.4060000000000001E-2</v>
      </c>
      <c r="R112" s="15">
        <f t="shared" si="11"/>
        <v>0.25180400000000003</v>
      </c>
      <c r="AA112" s="8"/>
      <c r="AC112" s="8"/>
    </row>
    <row r="113" spans="1:32" s="7" customFormat="1" x14ac:dyDescent="0.25">
      <c r="A113" s="7" t="s">
        <v>509</v>
      </c>
      <c r="B113" s="7" t="s">
        <v>7</v>
      </c>
      <c r="C113" s="9"/>
      <c r="D113" s="9">
        <v>669.6</v>
      </c>
      <c r="E113" s="9">
        <v>669.6</v>
      </c>
      <c r="F113" s="9">
        <v>3454</v>
      </c>
      <c r="G113" s="7">
        <v>0.76500000000000001</v>
      </c>
      <c r="H113" s="7">
        <v>0.55800000000000005</v>
      </c>
      <c r="I113" s="11">
        <f t="shared" si="15"/>
        <v>0.55800000000000005</v>
      </c>
      <c r="J113" s="7" t="s">
        <v>38</v>
      </c>
      <c r="K113" s="7" t="s">
        <v>11</v>
      </c>
      <c r="L113" s="7">
        <v>84096</v>
      </c>
      <c r="M113" s="8">
        <v>41999</v>
      </c>
      <c r="N113" s="15">
        <f t="shared" si="10"/>
        <v>1.2834000000000002E-2</v>
      </c>
      <c r="O113" s="15">
        <v>0</v>
      </c>
      <c r="P113" s="15">
        <f t="shared" si="16"/>
        <v>0.15400800000000003</v>
      </c>
      <c r="Q113" s="15">
        <f t="shared" si="13"/>
        <v>6.4170000000000005E-2</v>
      </c>
      <c r="R113" s="15">
        <f t="shared" si="11"/>
        <v>0.21817800000000004</v>
      </c>
      <c r="AA113" s="8"/>
      <c r="AC113" s="8"/>
    </row>
    <row r="114" spans="1:32" s="7" customFormat="1" x14ac:dyDescent="0.25">
      <c r="A114" s="7" t="s">
        <v>401</v>
      </c>
      <c r="B114" s="7" t="s">
        <v>7</v>
      </c>
      <c r="C114" s="9"/>
      <c r="D114" s="9">
        <v>4166.3999999999996</v>
      </c>
      <c r="E114" s="9">
        <v>4166.3999999999996</v>
      </c>
      <c r="F114" s="9">
        <v>14908</v>
      </c>
      <c r="G114" s="7">
        <v>4</v>
      </c>
      <c r="H114" s="7">
        <v>3.472</v>
      </c>
      <c r="I114" s="11">
        <f t="shared" si="15"/>
        <v>3.472</v>
      </c>
      <c r="J114" s="7" t="s">
        <v>107</v>
      </c>
      <c r="K114" s="7" t="s">
        <v>108</v>
      </c>
      <c r="L114" s="7">
        <v>84532</v>
      </c>
      <c r="M114" s="8">
        <v>41830</v>
      </c>
      <c r="N114" s="15">
        <f t="shared" si="10"/>
        <v>7.9855999999999996E-2</v>
      </c>
      <c r="O114" s="19">
        <f>N114*5</f>
        <v>0.39927999999999997</v>
      </c>
      <c r="P114" s="15">
        <f t="shared" si="16"/>
        <v>0.95827200000000001</v>
      </c>
      <c r="Q114" s="15">
        <f t="shared" si="13"/>
        <v>0.39927999999999997</v>
      </c>
      <c r="R114" s="15">
        <f t="shared" si="11"/>
        <v>1.7568320000000002</v>
      </c>
      <c r="AA114" s="8"/>
      <c r="AC114" s="8"/>
    </row>
    <row r="115" spans="1:32" s="7" customFormat="1" x14ac:dyDescent="0.25">
      <c r="A115" s="7" t="s">
        <v>402</v>
      </c>
      <c r="B115" s="7" t="s">
        <v>7</v>
      </c>
      <c r="C115" s="9"/>
      <c r="D115" s="9">
        <v>4124.3999999999996</v>
      </c>
      <c r="E115" s="9">
        <v>4124.3999999999996</v>
      </c>
      <c r="F115" s="9">
        <v>32500</v>
      </c>
      <c r="G115" s="7">
        <v>5</v>
      </c>
      <c r="H115" s="7">
        <v>4.0599999999999996</v>
      </c>
      <c r="I115" s="11">
        <f t="shared" si="15"/>
        <v>3.4369999999999998</v>
      </c>
      <c r="J115" s="7" t="s">
        <v>13</v>
      </c>
      <c r="K115" s="7" t="s">
        <v>11</v>
      </c>
      <c r="L115" s="7">
        <v>84115</v>
      </c>
      <c r="M115" s="8">
        <v>41821</v>
      </c>
      <c r="N115" s="15">
        <f t="shared" si="10"/>
        <v>7.9050999999999996E-2</v>
      </c>
      <c r="O115" s="15">
        <f>N115*4</f>
        <v>0.31620399999999999</v>
      </c>
      <c r="P115" s="15">
        <f t="shared" si="16"/>
        <v>0.94861200000000001</v>
      </c>
      <c r="Q115" s="15">
        <f t="shared" si="13"/>
        <v>0.39525499999999997</v>
      </c>
      <c r="R115" s="15">
        <f t="shared" si="11"/>
        <v>1.6600709999999999</v>
      </c>
      <c r="AA115" s="8"/>
      <c r="AC115" s="8"/>
    </row>
    <row r="116" spans="1:32" s="7" customFormat="1" x14ac:dyDescent="0.25">
      <c r="A116" s="7" t="s">
        <v>510</v>
      </c>
      <c r="B116" s="7" t="s">
        <v>7</v>
      </c>
      <c r="C116" s="9"/>
      <c r="D116" s="9">
        <v>711.6</v>
      </c>
      <c r="E116" s="9">
        <v>711.6</v>
      </c>
      <c r="F116" s="9">
        <v>3700</v>
      </c>
      <c r="G116" s="7">
        <v>0.76500000000000001</v>
      </c>
      <c r="H116" s="7">
        <v>0.59299999999999997</v>
      </c>
      <c r="I116" s="11">
        <f t="shared" si="15"/>
        <v>0.59299999999999997</v>
      </c>
      <c r="J116" s="7" t="s">
        <v>171</v>
      </c>
      <c r="K116" s="7" t="s">
        <v>66</v>
      </c>
      <c r="L116" s="7">
        <v>84041</v>
      </c>
      <c r="M116" s="8">
        <v>41990</v>
      </c>
      <c r="N116" s="15">
        <f t="shared" si="10"/>
        <v>1.3638999999999998E-2</v>
      </c>
      <c r="O116" s="15">
        <v>0</v>
      </c>
      <c r="P116" s="15">
        <f t="shared" si="16"/>
        <v>0.16366799999999998</v>
      </c>
      <c r="Q116" s="15">
        <f t="shared" ref="Q116:Q147" si="17">N116*5</f>
        <v>6.8194999999999992E-2</v>
      </c>
      <c r="R116" s="15">
        <f t="shared" si="11"/>
        <v>0.23186299999999999</v>
      </c>
      <c r="AA116" s="8"/>
      <c r="AC116" s="8"/>
    </row>
    <row r="117" spans="1:32" s="7" customFormat="1" x14ac:dyDescent="0.25">
      <c r="A117" s="7" t="s">
        <v>490</v>
      </c>
      <c r="B117" s="7" t="s">
        <v>7</v>
      </c>
      <c r="C117" s="9"/>
      <c r="D117" s="9">
        <v>3009.6</v>
      </c>
      <c r="E117" s="9">
        <v>3009.6</v>
      </c>
      <c r="F117" s="9">
        <v>9917</v>
      </c>
      <c r="G117" s="7">
        <v>3.57</v>
      </c>
      <c r="H117" s="7">
        <v>3.069</v>
      </c>
      <c r="I117" s="11">
        <f t="shared" si="15"/>
        <v>2.508</v>
      </c>
      <c r="J117" s="7" t="s">
        <v>226</v>
      </c>
      <c r="K117" s="7" t="s">
        <v>51</v>
      </c>
      <c r="L117" s="7">
        <v>84405</v>
      </c>
      <c r="M117" s="8">
        <v>41936</v>
      </c>
      <c r="N117" s="15">
        <f t="shared" si="10"/>
        <v>5.7683999999999999E-2</v>
      </c>
      <c r="O117" s="15">
        <f>N117*2</f>
        <v>0.115368</v>
      </c>
      <c r="P117" s="15">
        <f t="shared" si="16"/>
        <v>0.69220799999999993</v>
      </c>
      <c r="Q117" s="15">
        <f t="shared" si="17"/>
        <v>0.28842000000000001</v>
      </c>
      <c r="R117" s="15">
        <f t="shared" si="11"/>
        <v>1.095996</v>
      </c>
      <c r="AA117" s="8"/>
      <c r="AC117" s="8"/>
    </row>
    <row r="118" spans="1:32" s="7" customFormat="1" x14ac:dyDescent="0.25">
      <c r="A118" s="7" t="s">
        <v>598</v>
      </c>
      <c r="B118" s="7" t="s">
        <v>7</v>
      </c>
      <c r="C118" s="9"/>
      <c r="D118" s="9">
        <v>4800</v>
      </c>
      <c r="E118" s="9">
        <v>4800</v>
      </c>
      <c r="F118" s="9">
        <v>56269.69</v>
      </c>
      <c r="G118" s="7">
        <v>16.2</v>
      </c>
      <c r="H118" s="7">
        <v>13.784000000000001</v>
      </c>
      <c r="I118" s="11">
        <f t="shared" si="15"/>
        <v>4</v>
      </c>
      <c r="J118" s="7" t="s">
        <v>30</v>
      </c>
      <c r="K118" s="7" t="s">
        <v>31</v>
      </c>
      <c r="L118" s="7">
        <v>84098</v>
      </c>
      <c r="M118" s="8">
        <v>42159</v>
      </c>
      <c r="N118" s="15">
        <f t="shared" si="10"/>
        <v>9.1999999999999998E-2</v>
      </c>
      <c r="O118" s="15">
        <v>0</v>
      </c>
      <c r="P118" s="15">
        <f>N118*6</f>
        <v>0.55200000000000005</v>
      </c>
      <c r="Q118" s="15">
        <f t="shared" si="17"/>
        <v>0.45999999999999996</v>
      </c>
      <c r="R118" s="15">
        <f t="shared" si="11"/>
        <v>1.012</v>
      </c>
      <c r="AA118" s="8"/>
      <c r="AC118" s="8"/>
    </row>
    <row r="119" spans="1:32" s="7" customFormat="1" x14ac:dyDescent="0.25">
      <c r="A119" s="7" t="s">
        <v>404</v>
      </c>
      <c r="B119" s="7" t="s">
        <v>7</v>
      </c>
      <c r="C119" s="9"/>
      <c r="D119" s="9">
        <v>4800</v>
      </c>
      <c r="E119" s="9">
        <v>4800</v>
      </c>
      <c r="F119" s="9">
        <v>43807.5</v>
      </c>
      <c r="G119" s="7">
        <v>13.5</v>
      </c>
      <c r="H119" s="7">
        <v>11.28</v>
      </c>
      <c r="I119" s="11">
        <f t="shared" si="15"/>
        <v>4</v>
      </c>
      <c r="J119" s="7" t="s">
        <v>124</v>
      </c>
      <c r="K119" s="7" t="s">
        <v>66</v>
      </c>
      <c r="L119" s="7">
        <v>84025</v>
      </c>
      <c r="M119" s="8">
        <v>41890</v>
      </c>
      <c r="N119" s="15">
        <f t="shared" si="10"/>
        <v>9.1999999999999998E-2</v>
      </c>
      <c r="O119" s="15">
        <f>N119*3</f>
        <v>0.27600000000000002</v>
      </c>
      <c r="P119" s="15">
        <f>N119*12</f>
        <v>1.1040000000000001</v>
      </c>
      <c r="Q119" s="15">
        <f t="shared" si="17"/>
        <v>0.45999999999999996</v>
      </c>
      <c r="R119" s="15">
        <f t="shared" si="11"/>
        <v>1.84</v>
      </c>
      <c r="AA119" s="8"/>
      <c r="AC119" s="8"/>
    </row>
    <row r="120" spans="1:32" s="7" customFormat="1" x14ac:dyDescent="0.25">
      <c r="A120" s="7" t="s">
        <v>511</v>
      </c>
      <c r="B120" s="7" t="s">
        <v>7</v>
      </c>
      <c r="C120" s="9"/>
      <c r="D120" s="9">
        <v>4429.2</v>
      </c>
      <c r="E120" s="9">
        <v>4429.2</v>
      </c>
      <c r="F120" s="9">
        <v>15211</v>
      </c>
      <c r="G120" s="7">
        <v>4.335</v>
      </c>
      <c r="H120" s="7">
        <v>3.6909999999999998</v>
      </c>
      <c r="I120" s="11">
        <f t="shared" si="15"/>
        <v>3.6909999999999998</v>
      </c>
      <c r="J120" s="7" t="s">
        <v>35</v>
      </c>
      <c r="K120" s="7" t="s">
        <v>11</v>
      </c>
      <c r="L120" s="7">
        <v>84093</v>
      </c>
      <c r="M120" s="8">
        <v>41964</v>
      </c>
      <c r="N120" s="15">
        <f t="shared" si="10"/>
        <v>8.4892999999999996E-2</v>
      </c>
      <c r="O120" s="15">
        <f>N120*1</f>
        <v>8.4892999999999996E-2</v>
      </c>
      <c r="P120" s="15">
        <f>N120*12</f>
        <v>1.018716</v>
      </c>
      <c r="Q120" s="15">
        <f t="shared" si="17"/>
        <v>0.42446499999999998</v>
      </c>
      <c r="R120" s="15">
        <f t="shared" si="11"/>
        <v>1.5280740000000002</v>
      </c>
      <c r="AA120" s="8"/>
      <c r="AC120" s="8"/>
      <c r="AF120" s="8"/>
    </row>
    <row r="121" spans="1:32" s="7" customFormat="1" x14ac:dyDescent="0.25">
      <c r="A121" s="7" t="s">
        <v>512</v>
      </c>
      <c r="B121" s="7" t="s">
        <v>7</v>
      </c>
      <c r="C121" s="9"/>
      <c r="D121" s="9">
        <v>4800</v>
      </c>
      <c r="E121" s="9">
        <v>4800</v>
      </c>
      <c r="F121" s="9">
        <v>19402</v>
      </c>
      <c r="G121" s="7">
        <v>4.95</v>
      </c>
      <c r="H121" s="7">
        <v>4.3129999999999997</v>
      </c>
      <c r="I121" s="11">
        <f t="shared" si="15"/>
        <v>4</v>
      </c>
      <c r="J121" s="7" t="s">
        <v>198</v>
      </c>
      <c r="K121" s="7" t="s">
        <v>108</v>
      </c>
      <c r="L121" s="7">
        <v>84532</v>
      </c>
      <c r="M121" s="8">
        <v>42117</v>
      </c>
      <c r="N121" s="15">
        <f t="shared" si="10"/>
        <v>9.1999999999999998E-2</v>
      </c>
      <c r="O121" s="15">
        <v>0</v>
      </c>
      <c r="P121" s="15">
        <f>N121*8</f>
        <v>0.73599999999999999</v>
      </c>
      <c r="Q121" s="15">
        <f t="shared" si="17"/>
        <v>0.45999999999999996</v>
      </c>
      <c r="R121" s="15">
        <f t="shared" si="11"/>
        <v>1.196</v>
      </c>
      <c r="AA121" s="8"/>
      <c r="AC121" s="8"/>
    </row>
    <row r="122" spans="1:32" s="7" customFormat="1" x14ac:dyDescent="0.25">
      <c r="A122" s="7" t="s">
        <v>513</v>
      </c>
      <c r="B122" s="7" t="s">
        <v>7</v>
      </c>
      <c r="C122" s="9"/>
      <c r="D122" s="9">
        <v>3399.6</v>
      </c>
      <c r="E122" s="9">
        <v>3399.6</v>
      </c>
      <c r="F122" s="9">
        <v>12391</v>
      </c>
      <c r="G122" s="7">
        <v>3.3</v>
      </c>
      <c r="H122" s="7">
        <v>2.8330000000000002</v>
      </c>
      <c r="I122" s="11">
        <f t="shared" si="15"/>
        <v>2.8330000000000002</v>
      </c>
      <c r="J122" s="7" t="s">
        <v>175</v>
      </c>
      <c r="K122" s="7" t="s">
        <v>11</v>
      </c>
      <c r="L122" s="7">
        <v>84121</v>
      </c>
      <c r="M122" s="8">
        <v>42013</v>
      </c>
      <c r="N122" s="15">
        <f t="shared" si="10"/>
        <v>6.5159000000000009E-2</v>
      </c>
      <c r="O122" s="15">
        <v>0</v>
      </c>
      <c r="P122" s="15">
        <f>N122*11</f>
        <v>0.71674900000000008</v>
      </c>
      <c r="Q122" s="15">
        <f t="shared" si="17"/>
        <v>0.32579500000000006</v>
      </c>
      <c r="R122" s="15">
        <f t="shared" si="11"/>
        <v>1.0425440000000001</v>
      </c>
      <c r="AA122" s="8"/>
      <c r="AC122" s="8"/>
    </row>
    <row r="123" spans="1:32" s="7" customFormat="1" x14ac:dyDescent="0.25">
      <c r="A123" s="7" t="s">
        <v>514</v>
      </c>
      <c r="B123" s="7" t="s">
        <v>7</v>
      </c>
      <c r="C123" s="9"/>
      <c r="D123" s="9">
        <v>764.4</v>
      </c>
      <c r="E123" s="9">
        <v>764.4</v>
      </c>
      <c r="F123" s="9">
        <v>3680</v>
      </c>
      <c r="G123" s="7">
        <v>0.76500000000000001</v>
      </c>
      <c r="H123" s="7">
        <v>0.63700000000000001</v>
      </c>
      <c r="I123" s="11">
        <f t="shared" si="15"/>
        <v>0.63700000000000001</v>
      </c>
      <c r="J123" s="7" t="s">
        <v>515</v>
      </c>
      <c r="K123" s="7" t="s">
        <v>85</v>
      </c>
      <c r="L123" s="7">
        <v>84062</v>
      </c>
      <c r="M123" s="8">
        <v>41990</v>
      </c>
      <c r="N123" s="15">
        <f t="shared" si="10"/>
        <v>1.4651000000000001E-2</v>
      </c>
      <c r="O123" s="15">
        <v>0</v>
      </c>
      <c r="P123" s="15">
        <f>N123*12</f>
        <v>0.17581200000000002</v>
      </c>
      <c r="Q123" s="15">
        <f t="shared" si="17"/>
        <v>7.3255000000000001E-2</v>
      </c>
      <c r="R123" s="15">
        <f t="shared" si="11"/>
        <v>0.24906700000000004</v>
      </c>
      <c r="AA123" s="8"/>
      <c r="AC123" s="8"/>
    </row>
    <row r="124" spans="1:32" s="7" customFormat="1" x14ac:dyDescent="0.25">
      <c r="A124" s="7" t="s">
        <v>516</v>
      </c>
      <c r="B124" s="7" t="s">
        <v>7</v>
      </c>
      <c r="C124" s="9"/>
      <c r="D124" s="9">
        <v>1720.8</v>
      </c>
      <c r="E124" s="9">
        <v>1720.8</v>
      </c>
      <c r="F124" s="9">
        <v>8950</v>
      </c>
      <c r="G124" s="7">
        <v>1.68</v>
      </c>
      <c r="H124" s="7">
        <v>1.4339999999999999</v>
      </c>
      <c r="I124" s="11">
        <f t="shared" si="15"/>
        <v>1.4339999999999999</v>
      </c>
      <c r="J124" s="7" t="s">
        <v>198</v>
      </c>
      <c r="K124" s="7" t="s">
        <v>108</v>
      </c>
      <c r="L124" s="7">
        <v>84532</v>
      </c>
      <c r="M124" s="8">
        <v>42061</v>
      </c>
      <c r="N124" s="15">
        <f t="shared" si="10"/>
        <v>3.2981999999999997E-2</v>
      </c>
      <c r="O124" s="15">
        <v>0</v>
      </c>
      <c r="P124" s="15">
        <f>N124*10</f>
        <v>0.32982</v>
      </c>
      <c r="Q124" s="15">
        <f t="shared" si="17"/>
        <v>0.16491</v>
      </c>
      <c r="R124" s="15">
        <f t="shared" si="11"/>
        <v>0.49473</v>
      </c>
      <c r="AA124" s="8"/>
      <c r="AC124" s="8"/>
    </row>
    <row r="125" spans="1:32" s="7" customFormat="1" x14ac:dyDescent="0.25">
      <c r="A125" s="7" t="s">
        <v>406</v>
      </c>
      <c r="B125" s="7" t="s">
        <v>7</v>
      </c>
      <c r="C125" s="9"/>
      <c r="D125" s="9">
        <v>4219.2</v>
      </c>
      <c r="E125" s="9">
        <v>4219.2</v>
      </c>
      <c r="F125" s="9">
        <v>14121.04</v>
      </c>
      <c r="G125" s="7">
        <v>4.08</v>
      </c>
      <c r="H125" s="7">
        <v>3.516</v>
      </c>
      <c r="I125" s="11">
        <f t="shared" si="15"/>
        <v>3.516</v>
      </c>
      <c r="J125" s="7" t="s">
        <v>67</v>
      </c>
      <c r="K125" s="7" t="s">
        <v>11</v>
      </c>
      <c r="L125" s="7">
        <v>84095</v>
      </c>
      <c r="M125" s="8">
        <v>41901</v>
      </c>
      <c r="N125" s="15">
        <f t="shared" si="10"/>
        <v>8.0867999999999995E-2</v>
      </c>
      <c r="O125" s="15">
        <f>N125*3</f>
        <v>0.24260399999999999</v>
      </c>
      <c r="P125" s="15">
        <f>N125*12</f>
        <v>0.97041599999999995</v>
      </c>
      <c r="Q125" s="15">
        <f t="shared" si="17"/>
        <v>0.40433999999999998</v>
      </c>
      <c r="R125" s="15">
        <f t="shared" si="11"/>
        <v>1.6173599999999999</v>
      </c>
      <c r="AA125" s="8"/>
      <c r="AC125" s="8"/>
    </row>
    <row r="126" spans="1:32" s="7" customFormat="1" x14ac:dyDescent="0.25">
      <c r="A126" s="7" t="s">
        <v>299</v>
      </c>
      <c r="B126" s="7" t="s">
        <v>7</v>
      </c>
      <c r="C126" s="9"/>
      <c r="D126" s="9">
        <v>4800</v>
      </c>
      <c r="E126" s="9">
        <v>4800</v>
      </c>
      <c r="F126" s="9">
        <v>22455</v>
      </c>
      <c r="G126" s="7">
        <v>6.63</v>
      </c>
      <c r="H126" s="7">
        <v>5.82</v>
      </c>
      <c r="I126" s="11">
        <f t="shared" si="15"/>
        <v>4</v>
      </c>
      <c r="J126" s="7" t="s">
        <v>300</v>
      </c>
      <c r="K126" s="7" t="s">
        <v>11</v>
      </c>
      <c r="L126" s="7">
        <v>84128</v>
      </c>
      <c r="M126" s="8">
        <v>41777</v>
      </c>
      <c r="N126" s="15">
        <f t="shared" si="10"/>
        <v>9.1999999999999998E-2</v>
      </c>
      <c r="O126" s="15">
        <f>N126*7</f>
        <v>0.64400000000000002</v>
      </c>
      <c r="P126" s="15">
        <f>N126*12</f>
        <v>1.1040000000000001</v>
      </c>
      <c r="Q126" s="15">
        <f t="shared" si="17"/>
        <v>0.45999999999999996</v>
      </c>
      <c r="R126" s="15">
        <f t="shared" si="11"/>
        <v>2.2080000000000002</v>
      </c>
      <c r="AA126" s="8"/>
      <c r="AC126" s="8"/>
    </row>
    <row r="127" spans="1:32" s="7" customFormat="1" x14ac:dyDescent="0.25">
      <c r="A127" s="7" t="s">
        <v>407</v>
      </c>
      <c r="B127" s="7" t="s">
        <v>7</v>
      </c>
      <c r="C127" s="9"/>
      <c r="D127" s="9">
        <v>4766.3999999999996</v>
      </c>
      <c r="E127" s="9">
        <v>4766.3999999999996</v>
      </c>
      <c r="F127" s="9">
        <v>18000</v>
      </c>
      <c r="G127" s="7">
        <v>4.7699999999999996</v>
      </c>
      <c r="H127" s="7">
        <v>3.972</v>
      </c>
      <c r="I127" s="11">
        <f t="shared" si="15"/>
        <v>3.972</v>
      </c>
      <c r="J127" s="7" t="s">
        <v>189</v>
      </c>
      <c r="K127" s="7" t="s">
        <v>66</v>
      </c>
      <c r="L127" s="7">
        <v>84014</v>
      </c>
      <c r="M127" s="8">
        <v>41850</v>
      </c>
      <c r="N127" s="15">
        <f t="shared" si="10"/>
        <v>9.1355999999999993E-2</v>
      </c>
      <c r="O127" s="19">
        <f>N127*5</f>
        <v>0.45677999999999996</v>
      </c>
      <c r="P127" s="15">
        <f>N127*12</f>
        <v>1.0962719999999999</v>
      </c>
      <c r="Q127" s="15">
        <f t="shared" si="17"/>
        <v>0.45677999999999996</v>
      </c>
      <c r="R127" s="15">
        <f t="shared" si="11"/>
        <v>2.0098319999999998</v>
      </c>
      <c r="AA127" s="8"/>
      <c r="AC127" s="8"/>
    </row>
    <row r="128" spans="1:32" s="7" customFormat="1" x14ac:dyDescent="0.25">
      <c r="A128" s="7" t="s">
        <v>301</v>
      </c>
      <c r="B128" s="7" t="s">
        <v>7</v>
      </c>
      <c r="C128" s="9"/>
      <c r="D128" s="9">
        <v>4800</v>
      </c>
      <c r="E128" s="9">
        <v>4800</v>
      </c>
      <c r="F128" s="9">
        <v>16933</v>
      </c>
      <c r="G128" s="7">
        <v>5.0999999999999996</v>
      </c>
      <c r="H128" s="7">
        <v>4.3730000000000002</v>
      </c>
      <c r="I128" s="11">
        <f t="shared" si="15"/>
        <v>4</v>
      </c>
      <c r="J128" s="7" t="s">
        <v>302</v>
      </c>
      <c r="K128" s="7" t="s">
        <v>66</v>
      </c>
      <c r="L128" s="7">
        <v>84015</v>
      </c>
      <c r="M128" s="8">
        <v>41775</v>
      </c>
      <c r="N128" s="15">
        <f t="shared" si="10"/>
        <v>9.1999999999999998E-2</v>
      </c>
      <c r="O128" s="15">
        <f>N128*7</f>
        <v>0.64400000000000002</v>
      </c>
      <c r="P128" s="15">
        <f>N128*12</f>
        <v>1.1040000000000001</v>
      </c>
      <c r="Q128" s="15">
        <f t="shared" si="17"/>
        <v>0.45999999999999996</v>
      </c>
      <c r="R128" s="15">
        <f t="shared" si="11"/>
        <v>2.2080000000000002</v>
      </c>
      <c r="AA128" s="8"/>
      <c r="AC128" s="8"/>
    </row>
    <row r="129" spans="1:30" s="7" customFormat="1" x14ac:dyDescent="0.25">
      <c r="A129" s="7" t="s">
        <v>517</v>
      </c>
      <c r="B129" s="7" t="s">
        <v>7</v>
      </c>
      <c r="C129" s="9"/>
      <c r="D129" s="9">
        <v>4800</v>
      </c>
      <c r="E129" s="9">
        <v>4800</v>
      </c>
      <c r="F129" s="9">
        <v>37631.99</v>
      </c>
      <c r="G129" s="7">
        <v>12.24</v>
      </c>
      <c r="H129" s="7">
        <v>10.704000000000001</v>
      </c>
      <c r="I129" s="11">
        <f t="shared" si="15"/>
        <v>4</v>
      </c>
      <c r="J129" s="7" t="s">
        <v>518</v>
      </c>
      <c r="K129" s="7" t="s">
        <v>31</v>
      </c>
      <c r="L129" s="7">
        <v>84017</v>
      </c>
      <c r="M129" s="8">
        <v>42061</v>
      </c>
      <c r="N129" s="15">
        <f t="shared" si="10"/>
        <v>9.1999999999999998E-2</v>
      </c>
      <c r="O129" s="15">
        <v>0</v>
      </c>
      <c r="P129" s="15">
        <f>N129*10</f>
        <v>0.91999999999999993</v>
      </c>
      <c r="Q129" s="15">
        <f t="shared" si="17"/>
        <v>0.45999999999999996</v>
      </c>
      <c r="R129" s="15">
        <f t="shared" si="11"/>
        <v>1.38</v>
      </c>
      <c r="AA129" s="8"/>
      <c r="AC129" s="8"/>
    </row>
    <row r="130" spans="1:30" s="7" customFormat="1" x14ac:dyDescent="0.25">
      <c r="A130" s="7" t="s">
        <v>408</v>
      </c>
      <c r="B130" s="7" t="s">
        <v>7</v>
      </c>
      <c r="C130" s="9"/>
      <c r="D130" s="9">
        <v>4800</v>
      </c>
      <c r="E130" s="9">
        <v>4800</v>
      </c>
      <c r="F130" s="9">
        <v>22500</v>
      </c>
      <c r="G130" s="7">
        <v>4.9000000000000004</v>
      </c>
      <c r="H130" s="7">
        <v>4.3179999999999996</v>
      </c>
      <c r="I130" s="11">
        <f t="shared" ref="I130:I141" si="18">(E130/1.2)/1000</f>
        <v>4</v>
      </c>
      <c r="J130" s="7" t="s">
        <v>409</v>
      </c>
      <c r="K130" s="7" t="s">
        <v>11</v>
      </c>
      <c r="L130" s="7">
        <v>84107</v>
      </c>
      <c r="M130" s="8">
        <v>41856</v>
      </c>
      <c r="N130" s="15">
        <f t="shared" ref="N130:N193" si="19">I130*0.023</f>
        <v>9.1999999999999998E-2</v>
      </c>
      <c r="O130" s="15">
        <f>N130*4</f>
        <v>0.36799999999999999</v>
      </c>
      <c r="P130" s="15">
        <f>N130*12</f>
        <v>1.1040000000000001</v>
      </c>
      <c r="Q130" s="15">
        <f t="shared" si="17"/>
        <v>0.45999999999999996</v>
      </c>
      <c r="R130" s="15">
        <f t="shared" ref="R130:R193" si="20">SUM(O130:Q130)</f>
        <v>1.9319999999999999</v>
      </c>
      <c r="AA130" s="8"/>
      <c r="AB130" s="8"/>
      <c r="AC130" s="8"/>
    </row>
    <row r="131" spans="1:30" s="7" customFormat="1" x14ac:dyDescent="0.25">
      <c r="A131" s="7" t="s">
        <v>519</v>
      </c>
      <c r="B131" s="7" t="s">
        <v>7</v>
      </c>
      <c r="C131" s="9"/>
      <c r="D131" s="9">
        <v>3907.2</v>
      </c>
      <c r="E131" s="9">
        <v>3907.2</v>
      </c>
      <c r="F131" s="9">
        <v>20834.07</v>
      </c>
      <c r="G131" s="7">
        <v>3.7949999999999999</v>
      </c>
      <c r="H131" s="7">
        <v>3.2559999999999998</v>
      </c>
      <c r="I131" s="11">
        <f t="shared" si="18"/>
        <v>3.2559999999999998</v>
      </c>
      <c r="J131" s="7" t="s">
        <v>13</v>
      </c>
      <c r="K131" s="7" t="s">
        <v>11</v>
      </c>
      <c r="L131" s="7">
        <v>84103</v>
      </c>
      <c r="M131" s="8">
        <v>42042</v>
      </c>
      <c r="N131" s="15">
        <f t="shared" si="19"/>
        <v>7.4887999999999996E-2</v>
      </c>
      <c r="O131" s="15">
        <v>0</v>
      </c>
      <c r="P131" s="15">
        <f>N131*10</f>
        <v>0.74887999999999999</v>
      </c>
      <c r="Q131" s="15">
        <f t="shared" si="17"/>
        <v>0.37444</v>
      </c>
      <c r="R131" s="15">
        <f t="shared" si="20"/>
        <v>1.1233200000000001</v>
      </c>
      <c r="AA131" s="8"/>
      <c r="AC131" s="8"/>
    </row>
    <row r="132" spans="1:30" s="7" customFormat="1" x14ac:dyDescent="0.25">
      <c r="A132" s="7" t="s">
        <v>520</v>
      </c>
      <c r="B132" s="7" t="s">
        <v>7</v>
      </c>
      <c r="C132" s="9"/>
      <c r="D132" s="9">
        <v>4117.2</v>
      </c>
      <c r="E132" s="9">
        <v>4117.2</v>
      </c>
      <c r="F132" s="9">
        <v>16200</v>
      </c>
      <c r="G132" s="7">
        <v>4.05</v>
      </c>
      <c r="H132" s="7">
        <v>3.431</v>
      </c>
      <c r="I132" s="11">
        <f t="shared" si="18"/>
        <v>3.431</v>
      </c>
      <c r="J132" s="7" t="s">
        <v>186</v>
      </c>
      <c r="K132" s="7" t="s">
        <v>66</v>
      </c>
      <c r="L132" s="7">
        <v>84015</v>
      </c>
      <c r="M132" s="8">
        <v>42075</v>
      </c>
      <c r="N132" s="15">
        <f t="shared" si="19"/>
        <v>7.8912999999999997E-2</v>
      </c>
      <c r="O132" s="15">
        <v>0</v>
      </c>
      <c r="P132" s="15">
        <f>N132*9</f>
        <v>0.71021699999999999</v>
      </c>
      <c r="Q132" s="15">
        <f t="shared" si="17"/>
        <v>0.394565</v>
      </c>
      <c r="R132" s="15">
        <f t="shared" si="20"/>
        <v>1.1047819999999999</v>
      </c>
      <c r="AA132" s="8"/>
      <c r="AC132" s="8"/>
    </row>
    <row r="133" spans="1:30" s="7" customFormat="1" x14ac:dyDescent="0.25">
      <c r="A133" s="7" t="s">
        <v>521</v>
      </c>
      <c r="B133" s="7" t="s">
        <v>7</v>
      </c>
      <c r="C133" s="9"/>
      <c r="D133" s="9">
        <v>1496.4</v>
      </c>
      <c r="E133" s="9">
        <v>1496.4</v>
      </c>
      <c r="F133" s="9">
        <v>6095</v>
      </c>
      <c r="G133" s="7">
        <v>1.53</v>
      </c>
      <c r="H133" s="7">
        <v>1.2470000000000001</v>
      </c>
      <c r="I133" s="11">
        <f t="shared" si="18"/>
        <v>1.2470000000000003</v>
      </c>
      <c r="J133" s="7" t="s">
        <v>38</v>
      </c>
      <c r="K133" s="7" t="s">
        <v>11</v>
      </c>
      <c r="L133" s="7">
        <v>84096</v>
      </c>
      <c r="M133" s="8">
        <v>41990</v>
      </c>
      <c r="N133" s="15">
        <f t="shared" si="19"/>
        <v>2.8681000000000009E-2</v>
      </c>
      <c r="O133" s="15">
        <v>0</v>
      </c>
      <c r="P133" s="15">
        <f>N133*12</f>
        <v>0.34417200000000009</v>
      </c>
      <c r="Q133" s="15">
        <f t="shared" si="17"/>
        <v>0.14340500000000003</v>
      </c>
      <c r="R133" s="15">
        <f t="shared" si="20"/>
        <v>0.48757700000000015</v>
      </c>
      <c r="AA133" s="8"/>
      <c r="AC133" s="8"/>
    </row>
    <row r="134" spans="1:30" s="7" customFormat="1" x14ac:dyDescent="0.25">
      <c r="A134" s="7" t="s">
        <v>416</v>
      </c>
      <c r="B134" s="7" t="s">
        <v>7</v>
      </c>
      <c r="C134" s="9"/>
      <c r="D134" s="9">
        <v>4422</v>
      </c>
      <c r="E134" s="9">
        <v>4422</v>
      </c>
      <c r="F134" s="9">
        <v>18100</v>
      </c>
      <c r="G134" s="7">
        <v>4.75</v>
      </c>
      <c r="H134" s="7">
        <v>3.6850000000000001</v>
      </c>
      <c r="I134" s="11">
        <f t="shared" si="18"/>
        <v>3.6850000000000001</v>
      </c>
      <c r="J134" s="7" t="s">
        <v>264</v>
      </c>
      <c r="K134" s="7" t="s">
        <v>85</v>
      </c>
      <c r="L134" s="7">
        <v>84042</v>
      </c>
      <c r="M134" s="8">
        <v>41905</v>
      </c>
      <c r="N134" s="15">
        <f t="shared" si="19"/>
        <v>8.4754999999999997E-2</v>
      </c>
      <c r="O134" s="15">
        <f>N134*3</f>
        <v>0.25426499999999996</v>
      </c>
      <c r="P134" s="15">
        <f>N134*12</f>
        <v>1.0170599999999999</v>
      </c>
      <c r="Q134" s="15">
        <f t="shared" si="17"/>
        <v>0.42377500000000001</v>
      </c>
      <c r="R134" s="15">
        <f t="shared" si="20"/>
        <v>1.6950999999999998</v>
      </c>
      <c r="AA134" s="8"/>
      <c r="AC134" s="8"/>
    </row>
    <row r="135" spans="1:30" s="7" customFormat="1" x14ac:dyDescent="0.25">
      <c r="A135" s="7" t="s">
        <v>522</v>
      </c>
      <c r="B135" s="7" t="s">
        <v>7</v>
      </c>
      <c r="C135" s="9"/>
      <c r="D135" s="9">
        <v>4800</v>
      </c>
      <c r="E135" s="9">
        <v>4800</v>
      </c>
      <c r="F135" s="9">
        <v>19997</v>
      </c>
      <c r="G135" s="7">
        <v>5.7750000000000004</v>
      </c>
      <c r="H135" s="7">
        <v>4.8529999999999998</v>
      </c>
      <c r="I135" s="11">
        <f t="shared" si="18"/>
        <v>4</v>
      </c>
      <c r="J135" s="7" t="s">
        <v>523</v>
      </c>
      <c r="K135" s="7" t="s">
        <v>31</v>
      </c>
      <c r="L135" s="7">
        <v>84055</v>
      </c>
      <c r="M135" s="8">
        <v>42061</v>
      </c>
      <c r="N135" s="15">
        <f t="shared" si="19"/>
        <v>9.1999999999999998E-2</v>
      </c>
      <c r="O135" s="15">
        <v>0</v>
      </c>
      <c r="P135" s="15">
        <f>N135*10</f>
        <v>0.91999999999999993</v>
      </c>
      <c r="Q135" s="15">
        <f t="shared" si="17"/>
        <v>0.45999999999999996</v>
      </c>
      <c r="R135" s="15">
        <f t="shared" si="20"/>
        <v>1.38</v>
      </c>
      <c r="AA135" s="8"/>
      <c r="AC135" s="8"/>
    </row>
    <row r="136" spans="1:30" s="7" customFormat="1" x14ac:dyDescent="0.25">
      <c r="A136" s="7" t="s">
        <v>524</v>
      </c>
      <c r="B136" s="7" t="s">
        <v>7</v>
      </c>
      <c r="C136" s="9"/>
      <c r="D136" s="9">
        <v>3015.6</v>
      </c>
      <c r="E136" s="9">
        <v>3015.6</v>
      </c>
      <c r="F136" s="9">
        <v>40163.64</v>
      </c>
      <c r="G136" s="7">
        <v>3.3149999999999999</v>
      </c>
      <c r="H136" s="7">
        <v>3.476</v>
      </c>
      <c r="I136" s="11">
        <f t="shared" si="18"/>
        <v>2.5129999999999999</v>
      </c>
      <c r="J136" s="7" t="s">
        <v>51</v>
      </c>
      <c r="K136" s="7" t="s">
        <v>51</v>
      </c>
      <c r="M136" s="8">
        <v>42101</v>
      </c>
      <c r="N136" s="15">
        <f t="shared" si="19"/>
        <v>5.7798999999999996E-2</v>
      </c>
      <c r="O136" s="15">
        <v>0</v>
      </c>
      <c r="P136" s="15">
        <f>N136*8</f>
        <v>0.46239199999999997</v>
      </c>
      <c r="Q136" s="15">
        <f t="shared" si="17"/>
        <v>0.288995</v>
      </c>
      <c r="R136" s="15">
        <f t="shared" si="20"/>
        <v>0.75138700000000003</v>
      </c>
      <c r="AA136" s="8"/>
      <c r="AC136" s="8"/>
      <c r="AD136" s="8"/>
    </row>
    <row r="137" spans="1:30" s="7" customFormat="1" x14ac:dyDescent="0.25">
      <c r="A137" s="7" t="s">
        <v>418</v>
      </c>
      <c r="B137" s="7" t="s">
        <v>7</v>
      </c>
      <c r="C137" s="9"/>
      <c r="D137" s="9">
        <v>4242</v>
      </c>
      <c r="E137" s="9">
        <v>4242</v>
      </c>
      <c r="F137" s="9">
        <v>12848</v>
      </c>
      <c r="G137" s="7">
        <v>4.08</v>
      </c>
      <c r="H137" s="7">
        <v>3.5350000000000001</v>
      </c>
      <c r="I137" s="11">
        <f t="shared" si="18"/>
        <v>3.5350000000000001</v>
      </c>
      <c r="J137" s="7" t="s">
        <v>35</v>
      </c>
      <c r="K137" s="7" t="s">
        <v>11</v>
      </c>
      <c r="L137" s="7">
        <v>84070</v>
      </c>
      <c r="M137" s="8">
        <v>41795</v>
      </c>
      <c r="N137" s="15">
        <f t="shared" si="19"/>
        <v>8.1305000000000002E-2</v>
      </c>
      <c r="O137" s="15">
        <f>N137*6</f>
        <v>0.48782999999999999</v>
      </c>
      <c r="P137" s="15">
        <f>N137*12</f>
        <v>0.97565999999999997</v>
      </c>
      <c r="Q137" s="15">
        <f t="shared" si="17"/>
        <v>0.40652500000000003</v>
      </c>
      <c r="R137" s="15">
        <f t="shared" si="20"/>
        <v>1.870015</v>
      </c>
      <c r="AA137" s="8"/>
      <c r="AC137" s="8"/>
    </row>
    <row r="138" spans="1:30" s="7" customFormat="1" x14ac:dyDescent="0.25">
      <c r="A138" s="7" t="s">
        <v>420</v>
      </c>
      <c r="B138" s="7" t="s">
        <v>7</v>
      </c>
      <c r="C138" s="9"/>
      <c r="D138" s="9">
        <v>4800</v>
      </c>
      <c r="E138" s="9">
        <v>4800</v>
      </c>
      <c r="F138" s="9">
        <v>25609.69</v>
      </c>
      <c r="G138" s="7">
        <v>6.36</v>
      </c>
      <c r="H138" s="7">
        <v>5.3410000000000002</v>
      </c>
      <c r="I138" s="11">
        <f t="shared" si="18"/>
        <v>4</v>
      </c>
      <c r="J138" s="7" t="s">
        <v>421</v>
      </c>
      <c r="K138" s="7" t="s">
        <v>66</v>
      </c>
      <c r="L138" s="7">
        <v>84025</v>
      </c>
      <c r="M138" s="8">
        <v>41885</v>
      </c>
      <c r="N138" s="15">
        <f t="shared" si="19"/>
        <v>9.1999999999999998E-2</v>
      </c>
      <c r="O138" s="15">
        <f>N138*3</f>
        <v>0.27600000000000002</v>
      </c>
      <c r="P138" s="15">
        <f>N138*12</f>
        <v>1.1040000000000001</v>
      </c>
      <c r="Q138" s="15">
        <f t="shared" si="17"/>
        <v>0.45999999999999996</v>
      </c>
      <c r="R138" s="15">
        <f t="shared" si="20"/>
        <v>1.84</v>
      </c>
      <c r="AA138" s="8"/>
      <c r="AC138" s="8"/>
    </row>
    <row r="139" spans="1:30" s="7" customFormat="1" x14ac:dyDescent="0.25">
      <c r="A139" s="7" t="s">
        <v>422</v>
      </c>
      <c r="B139" s="7" t="s">
        <v>7</v>
      </c>
      <c r="C139" s="9"/>
      <c r="D139" s="9">
        <v>3679.2</v>
      </c>
      <c r="E139" s="9">
        <v>3679.2</v>
      </c>
      <c r="F139" s="9">
        <v>16308</v>
      </c>
      <c r="G139" s="7">
        <v>4</v>
      </c>
      <c r="H139" s="7">
        <v>3.3860000000000001</v>
      </c>
      <c r="I139" s="11">
        <f t="shared" si="18"/>
        <v>3.0659999999999998</v>
      </c>
      <c r="J139" s="7" t="s">
        <v>107</v>
      </c>
      <c r="K139" s="7" t="s">
        <v>108</v>
      </c>
      <c r="L139" s="7">
        <v>84532</v>
      </c>
      <c r="M139" s="8">
        <v>41831</v>
      </c>
      <c r="N139" s="15">
        <f t="shared" si="19"/>
        <v>7.0517999999999997E-2</v>
      </c>
      <c r="O139" s="19">
        <f>N139*5</f>
        <v>0.35258999999999996</v>
      </c>
      <c r="P139" s="15">
        <f>N139*12</f>
        <v>0.84621599999999997</v>
      </c>
      <c r="Q139" s="15">
        <f t="shared" si="17"/>
        <v>0.35258999999999996</v>
      </c>
      <c r="R139" s="15">
        <f t="shared" si="20"/>
        <v>1.5513959999999998</v>
      </c>
      <c r="AA139" s="8"/>
      <c r="AC139" s="8"/>
    </row>
    <row r="140" spans="1:30" s="7" customFormat="1" x14ac:dyDescent="0.25">
      <c r="A140" s="7" t="s">
        <v>423</v>
      </c>
      <c r="B140" s="7" t="s">
        <v>7</v>
      </c>
      <c r="C140" s="9"/>
      <c r="D140" s="9">
        <v>4800</v>
      </c>
      <c r="E140" s="9">
        <v>4800</v>
      </c>
      <c r="F140" s="9">
        <v>24000</v>
      </c>
      <c r="G140" s="7">
        <v>6.24</v>
      </c>
      <c r="H140" s="7">
        <v>4.8419999999999996</v>
      </c>
      <c r="I140" s="11">
        <f t="shared" si="18"/>
        <v>4</v>
      </c>
      <c r="J140" s="7" t="s">
        <v>67</v>
      </c>
      <c r="K140" s="7" t="s">
        <v>11</v>
      </c>
      <c r="L140" s="7">
        <v>84095</v>
      </c>
      <c r="M140" s="8">
        <v>41789</v>
      </c>
      <c r="N140" s="15">
        <f t="shared" si="19"/>
        <v>9.1999999999999998E-2</v>
      </c>
      <c r="O140" s="15">
        <f>N140*7</f>
        <v>0.64400000000000002</v>
      </c>
      <c r="P140" s="15">
        <f>N140*12</f>
        <v>1.1040000000000001</v>
      </c>
      <c r="Q140" s="15">
        <f t="shared" si="17"/>
        <v>0.45999999999999996</v>
      </c>
      <c r="R140" s="15">
        <f t="shared" si="20"/>
        <v>2.2080000000000002</v>
      </c>
      <c r="AA140" s="8"/>
      <c r="AC140" s="8"/>
    </row>
    <row r="141" spans="1:30" s="7" customFormat="1" x14ac:dyDescent="0.25">
      <c r="A141" s="7" t="s">
        <v>525</v>
      </c>
      <c r="B141" s="7" t="s">
        <v>7</v>
      </c>
      <c r="C141" s="9"/>
      <c r="D141" s="9">
        <v>4672.8</v>
      </c>
      <c r="E141" s="9">
        <v>4672.8</v>
      </c>
      <c r="F141" s="9">
        <v>16225</v>
      </c>
      <c r="G141" s="7">
        <v>4.4000000000000004</v>
      </c>
      <c r="H141" s="7">
        <v>3.8940000000000001</v>
      </c>
      <c r="I141" s="11">
        <f t="shared" si="18"/>
        <v>3.8940000000000006</v>
      </c>
      <c r="J141" s="7" t="s">
        <v>13</v>
      </c>
      <c r="K141" s="7" t="s">
        <v>11</v>
      </c>
      <c r="L141" s="7">
        <v>84103</v>
      </c>
      <c r="M141" s="8">
        <v>42004</v>
      </c>
      <c r="N141" s="15">
        <f t="shared" si="19"/>
        <v>8.9562000000000017E-2</v>
      </c>
      <c r="O141" s="15">
        <v>0</v>
      </c>
      <c r="P141" s="15">
        <f>N141*12</f>
        <v>1.0747440000000001</v>
      </c>
      <c r="Q141" s="15">
        <f t="shared" si="17"/>
        <v>0.4478100000000001</v>
      </c>
      <c r="R141" s="15">
        <f t="shared" si="20"/>
        <v>1.5225540000000002</v>
      </c>
    </row>
    <row r="142" spans="1:30" s="7" customFormat="1" x14ac:dyDescent="0.25">
      <c r="A142" s="7" t="s">
        <v>583</v>
      </c>
      <c r="B142" s="7" t="s">
        <v>9</v>
      </c>
      <c r="C142" s="9"/>
      <c r="D142" s="9">
        <v>8590.85</v>
      </c>
      <c r="E142" s="9">
        <v>8590.85</v>
      </c>
      <c r="F142" s="9">
        <v>149300</v>
      </c>
      <c r="G142" s="7">
        <v>10.71</v>
      </c>
      <c r="H142" s="7">
        <v>9.0429999999999993</v>
      </c>
      <c r="I142" s="10">
        <f t="shared" ref="I142:I173" si="21">(D142/0.95)/1000</f>
        <v>9.0429999999999993</v>
      </c>
      <c r="J142" s="7" t="s">
        <v>264</v>
      </c>
      <c r="K142" s="7" t="s">
        <v>85</v>
      </c>
      <c r="L142" s="7">
        <v>84042</v>
      </c>
      <c r="M142" s="8">
        <v>42235</v>
      </c>
      <c r="N142" s="15">
        <f t="shared" si="19"/>
        <v>0.20798899999999998</v>
      </c>
      <c r="O142" s="15">
        <v>0</v>
      </c>
      <c r="P142" s="15">
        <f>N142*4</f>
        <v>0.83195599999999992</v>
      </c>
      <c r="Q142" s="15">
        <f t="shared" si="17"/>
        <v>1.0399449999999999</v>
      </c>
      <c r="R142" s="15">
        <f t="shared" si="20"/>
        <v>1.8719009999999998</v>
      </c>
      <c r="AA142" s="8"/>
      <c r="AC142" s="8"/>
    </row>
    <row r="143" spans="1:30" s="7" customFormat="1" x14ac:dyDescent="0.25">
      <c r="A143" s="7" t="s">
        <v>526</v>
      </c>
      <c r="B143" s="7" t="s">
        <v>9</v>
      </c>
      <c r="C143" s="9"/>
      <c r="D143" s="9">
        <v>6713.65</v>
      </c>
      <c r="E143" s="9">
        <v>6713.65</v>
      </c>
      <c r="F143" s="9">
        <v>34037</v>
      </c>
      <c r="G143" s="7">
        <v>9.0749999999999993</v>
      </c>
      <c r="H143" s="7">
        <v>7.0670000000000002</v>
      </c>
      <c r="I143" s="10">
        <f t="shared" si="21"/>
        <v>7.0670000000000002</v>
      </c>
      <c r="J143" s="7" t="s">
        <v>35</v>
      </c>
      <c r="K143" s="7" t="s">
        <v>11</v>
      </c>
      <c r="L143" s="7">
        <v>84070</v>
      </c>
      <c r="M143" s="8">
        <v>42042</v>
      </c>
      <c r="N143" s="15">
        <f t="shared" si="19"/>
        <v>0.16254099999999999</v>
      </c>
      <c r="O143" s="15">
        <v>0</v>
      </c>
      <c r="P143" s="15">
        <f>N143*10</f>
        <v>1.62541</v>
      </c>
      <c r="Q143" s="15">
        <f t="shared" si="17"/>
        <v>0.81270500000000001</v>
      </c>
      <c r="R143" s="15">
        <f t="shared" si="20"/>
        <v>2.4381149999999998</v>
      </c>
      <c r="AA143" s="8"/>
      <c r="AC143" s="8"/>
    </row>
    <row r="144" spans="1:30" s="7" customFormat="1" x14ac:dyDescent="0.25">
      <c r="A144" s="7" t="s">
        <v>584</v>
      </c>
      <c r="B144" s="7" t="s">
        <v>9</v>
      </c>
      <c r="C144" s="9"/>
      <c r="D144" s="9">
        <v>11571</v>
      </c>
      <c r="E144" s="9">
        <v>11571</v>
      </c>
      <c r="F144" s="9">
        <v>57288</v>
      </c>
      <c r="G144" s="7">
        <v>15.08</v>
      </c>
      <c r="H144" s="7">
        <v>12.257</v>
      </c>
      <c r="I144" s="10">
        <f t="shared" si="21"/>
        <v>12.18</v>
      </c>
      <c r="J144" s="7" t="s">
        <v>13</v>
      </c>
      <c r="K144" s="7" t="s">
        <v>11</v>
      </c>
      <c r="L144" s="7">
        <v>84105</v>
      </c>
      <c r="M144" s="8">
        <v>42159</v>
      </c>
      <c r="N144" s="15">
        <f t="shared" si="19"/>
        <v>0.28014</v>
      </c>
      <c r="O144" s="15">
        <v>0</v>
      </c>
      <c r="P144" s="15">
        <f>N144*6</f>
        <v>1.6808399999999999</v>
      </c>
      <c r="Q144" s="15">
        <f t="shared" si="17"/>
        <v>1.4007000000000001</v>
      </c>
      <c r="R144" s="15">
        <f t="shared" si="20"/>
        <v>3.0815399999999999</v>
      </c>
      <c r="AA144" s="8"/>
      <c r="AC144" s="8"/>
    </row>
    <row r="145" spans="1:29" s="7" customFormat="1" x14ac:dyDescent="0.25">
      <c r="A145" s="7" t="s">
        <v>527</v>
      </c>
      <c r="B145" s="7" t="s">
        <v>9</v>
      </c>
      <c r="C145" s="9"/>
      <c r="D145" s="9">
        <v>3206.25</v>
      </c>
      <c r="E145" s="9">
        <v>3206.25</v>
      </c>
      <c r="F145" s="9">
        <v>9000</v>
      </c>
      <c r="G145" s="7">
        <v>4.32</v>
      </c>
      <c r="H145" s="7">
        <v>3.375</v>
      </c>
      <c r="I145" s="10">
        <f t="shared" si="21"/>
        <v>3.375</v>
      </c>
      <c r="J145" s="7" t="s">
        <v>13</v>
      </c>
      <c r="K145" s="7" t="s">
        <v>11</v>
      </c>
      <c r="L145" s="7">
        <v>84119</v>
      </c>
      <c r="M145" s="8">
        <v>42062</v>
      </c>
      <c r="N145" s="15">
        <f t="shared" si="19"/>
        <v>7.7625E-2</v>
      </c>
      <c r="O145" s="15">
        <v>0</v>
      </c>
      <c r="P145" s="15">
        <f>N145*10</f>
        <v>0.77625</v>
      </c>
      <c r="Q145" s="15">
        <f t="shared" si="17"/>
        <v>0.388125</v>
      </c>
      <c r="R145" s="15">
        <f t="shared" si="20"/>
        <v>1.1643749999999999</v>
      </c>
      <c r="AA145" s="8"/>
      <c r="AC145" s="8"/>
    </row>
    <row r="146" spans="1:29" s="7" customFormat="1" x14ac:dyDescent="0.25">
      <c r="A146" s="7" t="s">
        <v>528</v>
      </c>
      <c r="B146" s="7" t="s">
        <v>9</v>
      </c>
      <c r="C146" s="9"/>
      <c r="D146" s="9">
        <v>20126.7</v>
      </c>
      <c r="E146" s="9">
        <v>20126.7</v>
      </c>
      <c r="F146" s="9">
        <v>77240</v>
      </c>
      <c r="G146" s="7">
        <v>24.852</v>
      </c>
      <c r="H146" s="7">
        <v>21.186</v>
      </c>
      <c r="I146" s="10">
        <f t="shared" si="21"/>
        <v>21.186</v>
      </c>
      <c r="J146" s="7" t="s">
        <v>476</v>
      </c>
      <c r="K146" s="7" t="s">
        <v>11</v>
      </c>
      <c r="L146" s="7">
        <v>84101</v>
      </c>
      <c r="M146" s="8">
        <v>42013</v>
      </c>
      <c r="N146" s="15">
        <f t="shared" si="19"/>
        <v>0.48727799999999999</v>
      </c>
      <c r="O146" s="15">
        <v>0</v>
      </c>
      <c r="P146" s="15">
        <f>N146*11</f>
        <v>5.3600579999999995</v>
      </c>
      <c r="Q146" s="15">
        <f t="shared" si="17"/>
        <v>2.4363899999999998</v>
      </c>
      <c r="R146" s="15">
        <f t="shared" si="20"/>
        <v>7.7964479999999998</v>
      </c>
      <c r="AA146" s="8"/>
      <c r="AC146" s="8"/>
    </row>
    <row r="147" spans="1:29" s="7" customFormat="1" x14ac:dyDescent="0.25">
      <c r="A147" s="7" t="s">
        <v>529</v>
      </c>
      <c r="B147" s="7" t="s">
        <v>9</v>
      </c>
      <c r="C147" s="9"/>
      <c r="D147" s="9">
        <v>20126.7</v>
      </c>
      <c r="E147" s="9">
        <v>20126.7</v>
      </c>
      <c r="F147" s="9">
        <v>93595</v>
      </c>
      <c r="G147" s="7">
        <v>24.852</v>
      </c>
      <c r="H147" s="7">
        <v>21.186</v>
      </c>
      <c r="I147" s="10">
        <f t="shared" si="21"/>
        <v>21.186</v>
      </c>
      <c r="J147" s="7" t="s">
        <v>476</v>
      </c>
      <c r="K147" s="7" t="s">
        <v>11</v>
      </c>
      <c r="L147" s="7">
        <v>84101</v>
      </c>
      <c r="M147" s="8">
        <v>42013</v>
      </c>
      <c r="N147" s="15">
        <f t="shared" si="19"/>
        <v>0.48727799999999999</v>
      </c>
      <c r="O147" s="15">
        <v>0</v>
      </c>
      <c r="P147" s="15">
        <f>N147*11</f>
        <v>5.3600579999999995</v>
      </c>
      <c r="Q147" s="15">
        <f t="shared" si="17"/>
        <v>2.4363899999999998</v>
      </c>
      <c r="R147" s="15">
        <f t="shared" si="20"/>
        <v>7.7964479999999998</v>
      </c>
      <c r="AA147" s="8"/>
      <c r="AC147" s="8"/>
    </row>
    <row r="148" spans="1:29" s="7" customFormat="1" x14ac:dyDescent="0.25">
      <c r="A148" s="7" t="s">
        <v>531</v>
      </c>
      <c r="B148" s="7" t="s">
        <v>9</v>
      </c>
      <c r="C148" s="9"/>
      <c r="D148" s="9">
        <v>12952.3</v>
      </c>
      <c r="E148" s="9">
        <v>12952.3</v>
      </c>
      <c r="F148" s="9">
        <v>89900</v>
      </c>
      <c r="G148" s="7">
        <v>16.2</v>
      </c>
      <c r="H148" s="7">
        <v>13.634</v>
      </c>
      <c r="I148" s="10">
        <f t="shared" si="21"/>
        <v>13.634</v>
      </c>
      <c r="J148" s="7" t="s">
        <v>13</v>
      </c>
      <c r="K148" s="7" t="s">
        <v>11</v>
      </c>
      <c r="L148" s="7">
        <v>84115</v>
      </c>
      <c r="M148" s="8">
        <v>42138</v>
      </c>
      <c r="N148" s="15">
        <f t="shared" si="19"/>
        <v>0.31358200000000003</v>
      </c>
      <c r="O148" s="15">
        <v>0</v>
      </c>
      <c r="P148" s="15">
        <f>N148*7</f>
        <v>2.195074</v>
      </c>
      <c r="Q148" s="15">
        <f t="shared" ref="Q148:Q179" si="22">N148*5</f>
        <v>1.5679100000000001</v>
      </c>
      <c r="R148" s="15">
        <f t="shared" si="20"/>
        <v>3.7629840000000003</v>
      </c>
      <c r="AA148" s="8"/>
      <c r="AC148" s="8"/>
    </row>
    <row r="149" spans="1:29" s="7" customFormat="1" x14ac:dyDescent="0.25">
      <c r="A149" s="7" t="s">
        <v>530</v>
      </c>
      <c r="B149" s="7" t="s">
        <v>9</v>
      </c>
      <c r="C149" s="9"/>
      <c r="D149" s="9">
        <v>21435.8</v>
      </c>
      <c r="E149" s="9">
        <v>21435.8</v>
      </c>
      <c r="F149" s="9">
        <v>67489.73</v>
      </c>
      <c r="G149" s="7">
        <v>26.01</v>
      </c>
      <c r="H149" s="7">
        <v>22.564</v>
      </c>
      <c r="I149" s="10">
        <f t="shared" si="21"/>
        <v>22.564</v>
      </c>
      <c r="J149" s="7" t="s">
        <v>89</v>
      </c>
      <c r="K149" s="7" t="s">
        <v>11</v>
      </c>
      <c r="L149" s="7">
        <v>84084</v>
      </c>
      <c r="M149" s="8">
        <v>41999</v>
      </c>
      <c r="N149" s="15">
        <f t="shared" si="19"/>
        <v>0.51897199999999999</v>
      </c>
      <c r="O149" s="15">
        <v>0</v>
      </c>
      <c r="P149" s="15">
        <f>N149*12</f>
        <v>6.2276639999999999</v>
      </c>
      <c r="Q149" s="15">
        <f t="shared" si="22"/>
        <v>2.5948599999999997</v>
      </c>
      <c r="R149" s="15">
        <f t="shared" si="20"/>
        <v>8.8225239999999996</v>
      </c>
      <c r="AA149" s="8"/>
      <c r="AC149" s="8"/>
    </row>
    <row r="150" spans="1:29" s="7" customFormat="1" x14ac:dyDescent="0.25">
      <c r="A150" s="7" t="s">
        <v>346</v>
      </c>
      <c r="B150" s="7" t="s">
        <v>9</v>
      </c>
      <c r="C150" s="9"/>
      <c r="D150" s="9">
        <v>19442.7</v>
      </c>
      <c r="E150" s="9">
        <v>19442.7</v>
      </c>
      <c r="F150" s="9">
        <v>165000</v>
      </c>
      <c r="G150" s="7">
        <v>26.52</v>
      </c>
      <c r="H150" s="7">
        <v>20.466000000000001</v>
      </c>
      <c r="I150" s="10">
        <f t="shared" si="21"/>
        <v>20.466000000000001</v>
      </c>
      <c r="J150" s="7" t="s">
        <v>35</v>
      </c>
      <c r="K150" s="7" t="s">
        <v>11</v>
      </c>
      <c r="L150" s="7">
        <v>84093</v>
      </c>
      <c r="M150" s="8">
        <v>41850</v>
      </c>
      <c r="N150" s="15">
        <f t="shared" si="19"/>
        <v>0.47071800000000003</v>
      </c>
      <c r="O150" s="19">
        <f>N150*5</f>
        <v>2.3535900000000001</v>
      </c>
      <c r="P150" s="15">
        <f>N150*12</f>
        <v>5.6486160000000005</v>
      </c>
      <c r="Q150" s="15">
        <f t="shared" si="22"/>
        <v>2.3535900000000001</v>
      </c>
      <c r="R150" s="15">
        <f t="shared" si="20"/>
        <v>10.355796000000002</v>
      </c>
      <c r="AA150" s="8"/>
      <c r="AC150" s="8"/>
    </row>
    <row r="151" spans="1:29" s="7" customFormat="1" x14ac:dyDescent="0.25">
      <c r="A151" s="7" t="s">
        <v>532</v>
      </c>
      <c r="B151" s="7" t="s">
        <v>9</v>
      </c>
      <c r="C151" s="9"/>
      <c r="D151" s="9">
        <v>14844.7</v>
      </c>
      <c r="E151" s="9">
        <v>14844.7</v>
      </c>
      <c r="F151" s="9">
        <v>66178</v>
      </c>
      <c r="G151" s="7">
        <v>18.36</v>
      </c>
      <c r="H151" s="7">
        <v>15.962999999999999</v>
      </c>
      <c r="I151" s="10">
        <f t="shared" si="21"/>
        <v>15.626000000000001</v>
      </c>
      <c r="J151" s="7" t="s">
        <v>13</v>
      </c>
      <c r="K151" s="7" t="s">
        <v>11</v>
      </c>
      <c r="L151" s="7">
        <v>84117</v>
      </c>
      <c r="M151" s="8">
        <v>41936</v>
      </c>
      <c r="N151" s="15">
        <f t="shared" si="19"/>
        <v>0.359398</v>
      </c>
      <c r="O151" s="15">
        <f>N151*2</f>
        <v>0.71879599999999999</v>
      </c>
      <c r="P151" s="15">
        <f>N151*12</f>
        <v>4.3127759999999995</v>
      </c>
      <c r="Q151" s="15">
        <f t="shared" si="22"/>
        <v>1.7969900000000001</v>
      </c>
      <c r="R151" s="15">
        <f t="shared" si="20"/>
        <v>6.8285619999999998</v>
      </c>
      <c r="AA151" s="8"/>
      <c r="AC151" s="8"/>
    </row>
    <row r="152" spans="1:29" s="7" customFormat="1" x14ac:dyDescent="0.25">
      <c r="A152" s="7" t="s">
        <v>292</v>
      </c>
      <c r="B152" s="7" t="s">
        <v>9</v>
      </c>
      <c r="C152" s="9"/>
      <c r="D152" s="9">
        <v>3026.7</v>
      </c>
      <c r="E152" s="9">
        <v>3026.7</v>
      </c>
      <c r="F152" s="9">
        <v>38072.94</v>
      </c>
      <c r="G152" s="7">
        <v>3.75</v>
      </c>
      <c r="H152" s="7">
        <v>3.1859999999999999</v>
      </c>
      <c r="I152" s="10">
        <f t="shared" si="21"/>
        <v>3.1859999999999999</v>
      </c>
      <c r="J152" s="7" t="s">
        <v>23</v>
      </c>
      <c r="K152" s="7" t="s">
        <v>24</v>
      </c>
      <c r="L152" s="7">
        <v>84720</v>
      </c>
      <c r="M152" s="8">
        <v>41787</v>
      </c>
      <c r="N152" s="15">
        <f t="shared" si="19"/>
        <v>7.3277999999999996E-2</v>
      </c>
      <c r="O152" s="15">
        <f>N152*7</f>
        <v>0.51294600000000001</v>
      </c>
      <c r="P152" s="15">
        <f>N152*12</f>
        <v>0.8793359999999999</v>
      </c>
      <c r="Q152" s="15">
        <f t="shared" si="22"/>
        <v>0.36638999999999999</v>
      </c>
      <c r="R152" s="15">
        <f t="shared" si="20"/>
        <v>1.7586719999999998</v>
      </c>
      <c r="AA152" s="8"/>
      <c r="AC152" s="8"/>
    </row>
    <row r="153" spans="1:29" s="7" customFormat="1" x14ac:dyDescent="0.25">
      <c r="A153" s="7" t="s">
        <v>533</v>
      </c>
      <c r="B153" s="7" t="s">
        <v>9</v>
      </c>
      <c r="C153" s="9"/>
      <c r="D153" s="9">
        <v>22708.799999999999</v>
      </c>
      <c r="E153" s="9">
        <v>22708.799999999999</v>
      </c>
      <c r="F153" s="9">
        <v>146898.28</v>
      </c>
      <c r="G153" s="7">
        <v>28.6</v>
      </c>
      <c r="H153" s="7">
        <v>23.904</v>
      </c>
      <c r="I153" s="10">
        <f t="shared" si="21"/>
        <v>23.904</v>
      </c>
      <c r="J153" s="7" t="s">
        <v>13</v>
      </c>
      <c r="K153" s="7" t="s">
        <v>11</v>
      </c>
      <c r="L153" s="7">
        <v>84115</v>
      </c>
      <c r="M153" s="8">
        <v>42138</v>
      </c>
      <c r="N153" s="15">
        <f t="shared" si="19"/>
        <v>0.54979199999999995</v>
      </c>
      <c r="O153" s="15">
        <v>0</v>
      </c>
      <c r="P153" s="15">
        <f>N153*7</f>
        <v>3.8485439999999995</v>
      </c>
      <c r="Q153" s="15">
        <f t="shared" si="22"/>
        <v>2.7489599999999998</v>
      </c>
      <c r="R153" s="15">
        <f t="shared" si="20"/>
        <v>6.5975039999999989</v>
      </c>
      <c r="AA153" s="8"/>
      <c r="AC153" s="8"/>
    </row>
    <row r="154" spans="1:29" s="7" customFormat="1" x14ac:dyDescent="0.25">
      <c r="A154" s="7" t="s">
        <v>588</v>
      </c>
      <c r="B154" s="7" t="s">
        <v>9</v>
      </c>
      <c r="C154" s="9"/>
      <c r="D154" s="9">
        <v>19966.150000000001</v>
      </c>
      <c r="E154" s="9">
        <v>19966.150000000001</v>
      </c>
      <c r="F154" s="9">
        <v>131560</v>
      </c>
      <c r="G154" s="7">
        <v>27.04</v>
      </c>
      <c r="H154" s="7">
        <v>21.016999999999999</v>
      </c>
      <c r="I154" s="10">
        <f t="shared" si="21"/>
        <v>21.017000000000003</v>
      </c>
      <c r="J154" s="7" t="s">
        <v>264</v>
      </c>
      <c r="K154" s="7" t="s">
        <v>85</v>
      </c>
      <c r="L154" s="7">
        <v>84042</v>
      </c>
      <c r="M154" s="8">
        <v>42184</v>
      </c>
      <c r="N154" s="15">
        <f t="shared" si="19"/>
        <v>0.48339100000000007</v>
      </c>
      <c r="O154" s="15">
        <v>0</v>
      </c>
      <c r="P154" s="15">
        <f>N154*6</f>
        <v>2.9003460000000003</v>
      </c>
      <c r="Q154" s="15">
        <f t="shared" si="22"/>
        <v>2.4169550000000002</v>
      </c>
      <c r="R154" s="15">
        <f t="shared" si="20"/>
        <v>5.3173010000000005</v>
      </c>
      <c r="AA154" s="8"/>
      <c r="AC154" s="8"/>
    </row>
    <row r="155" spans="1:29" s="7" customFormat="1" x14ac:dyDescent="0.25">
      <c r="A155" s="7" t="s">
        <v>589</v>
      </c>
      <c r="B155" s="7" t="s">
        <v>9</v>
      </c>
      <c r="C155" s="9"/>
      <c r="D155" s="9">
        <v>19966.150000000001</v>
      </c>
      <c r="E155" s="9">
        <v>19966.150000000001</v>
      </c>
      <c r="F155" s="9">
        <v>131560</v>
      </c>
      <c r="G155" s="7">
        <v>27.04</v>
      </c>
      <c r="H155" s="7">
        <v>21.016999999999999</v>
      </c>
      <c r="I155" s="10">
        <f t="shared" si="21"/>
        <v>21.017000000000003</v>
      </c>
      <c r="J155" s="7" t="s">
        <v>264</v>
      </c>
      <c r="K155" s="7" t="s">
        <v>85</v>
      </c>
      <c r="L155" s="7">
        <v>84042</v>
      </c>
      <c r="M155" s="8">
        <v>42184</v>
      </c>
      <c r="N155" s="15">
        <f t="shared" si="19"/>
        <v>0.48339100000000007</v>
      </c>
      <c r="O155" s="15">
        <v>0</v>
      </c>
      <c r="P155" s="15">
        <f>N155*6</f>
        <v>2.9003460000000003</v>
      </c>
      <c r="Q155" s="15">
        <f t="shared" si="22"/>
        <v>2.4169550000000002</v>
      </c>
      <c r="R155" s="15">
        <f t="shared" si="20"/>
        <v>5.3173010000000005</v>
      </c>
      <c r="AA155" s="8"/>
      <c r="AC155" s="8"/>
    </row>
    <row r="156" spans="1:29" s="7" customFormat="1" x14ac:dyDescent="0.25">
      <c r="A156" s="7" t="s">
        <v>590</v>
      </c>
      <c r="B156" s="7" t="s">
        <v>9</v>
      </c>
      <c r="C156" s="9"/>
      <c r="D156" s="9">
        <v>19966.150000000001</v>
      </c>
      <c r="E156" s="9">
        <v>19966.150000000001</v>
      </c>
      <c r="F156" s="9">
        <v>131560</v>
      </c>
      <c r="G156" s="7">
        <v>27.04</v>
      </c>
      <c r="H156" s="7">
        <v>21.016999999999999</v>
      </c>
      <c r="I156" s="10">
        <f t="shared" si="21"/>
        <v>21.017000000000003</v>
      </c>
      <c r="J156" s="7" t="s">
        <v>264</v>
      </c>
      <c r="K156" s="7" t="s">
        <v>85</v>
      </c>
      <c r="L156" s="7">
        <v>84042</v>
      </c>
      <c r="M156" s="8">
        <v>42184</v>
      </c>
      <c r="N156" s="15">
        <f t="shared" si="19"/>
        <v>0.48339100000000007</v>
      </c>
      <c r="O156" s="15">
        <v>0</v>
      </c>
      <c r="P156" s="15">
        <f>N156*6</f>
        <v>2.9003460000000003</v>
      </c>
      <c r="Q156" s="15">
        <f t="shared" si="22"/>
        <v>2.4169550000000002</v>
      </c>
      <c r="R156" s="15">
        <f t="shared" si="20"/>
        <v>5.3173010000000005</v>
      </c>
      <c r="AA156" s="8"/>
      <c r="AC156" s="8"/>
    </row>
    <row r="157" spans="1:29" s="7" customFormat="1" x14ac:dyDescent="0.25">
      <c r="A157" s="7" t="s">
        <v>591</v>
      </c>
      <c r="B157" s="7" t="s">
        <v>9</v>
      </c>
      <c r="C157" s="9"/>
      <c r="D157" s="9">
        <v>19966.150000000001</v>
      </c>
      <c r="E157" s="9">
        <v>19966.150000000001</v>
      </c>
      <c r="F157" s="9">
        <v>131560</v>
      </c>
      <c r="G157" s="7">
        <v>27.04</v>
      </c>
      <c r="H157" s="7">
        <v>21.016999999999999</v>
      </c>
      <c r="I157" s="10">
        <f t="shared" si="21"/>
        <v>21.017000000000003</v>
      </c>
      <c r="J157" s="7" t="s">
        <v>264</v>
      </c>
      <c r="K157" s="7" t="s">
        <v>85</v>
      </c>
      <c r="L157" s="7">
        <v>84042</v>
      </c>
      <c r="M157" s="8">
        <v>42184</v>
      </c>
      <c r="N157" s="15">
        <f t="shared" si="19"/>
        <v>0.48339100000000007</v>
      </c>
      <c r="O157" s="15">
        <v>0</v>
      </c>
      <c r="P157" s="15">
        <f>N157*6</f>
        <v>2.9003460000000003</v>
      </c>
      <c r="Q157" s="15">
        <f t="shared" si="22"/>
        <v>2.4169550000000002</v>
      </c>
      <c r="R157" s="15">
        <f t="shared" si="20"/>
        <v>5.3173010000000005</v>
      </c>
      <c r="AA157" s="8"/>
      <c r="AC157" s="8"/>
    </row>
    <row r="158" spans="1:29" s="7" customFormat="1" x14ac:dyDescent="0.25">
      <c r="A158" s="7" t="s">
        <v>592</v>
      </c>
      <c r="B158" s="7" t="s">
        <v>9</v>
      </c>
      <c r="C158" s="9"/>
      <c r="D158" s="9">
        <v>19966.150000000001</v>
      </c>
      <c r="E158" s="9">
        <v>19966.150000000001</v>
      </c>
      <c r="F158" s="9">
        <v>131560</v>
      </c>
      <c r="G158" s="7">
        <v>27.04</v>
      </c>
      <c r="H158" s="7">
        <v>21.016999999999999</v>
      </c>
      <c r="I158" s="10">
        <f t="shared" si="21"/>
        <v>21.017000000000003</v>
      </c>
      <c r="J158" s="7" t="s">
        <v>264</v>
      </c>
      <c r="K158" s="7" t="s">
        <v>85</v>
      </c>
      <c r="L158" s="7">
        <v>84042</v>
      </c>
      <c r="M158" s="8">
        <v>42184</v>
      </c>
      <c r="N158" s="15">
        <f t="shared" si="19"/>
        <v>0.48339100000000007</v>
      </c>
      <c r="O158" s="15">
        <v>0</v>
      </c>
      <c r="P158" s="15">
        <f>N158*6</f>
        <v>2.9003460000000003</v>
      </c>
      <c r="Q158" s="15">
        <f t="shared" si="22"/>
        <v>2.4169550000000002</v>
      </c>
      <c r="R158" s="15">
        <f t="shared" si="20"/>
        <v>5.3173010000000005</v>
      </c>
      <c r="AA158" s="8"/>
      <c r="AC158" s="8"/>
    </row>
    <row r="159" spans="1:29" s="7" customFormat="1" x14ac:dyDescent="0.25">
      <c r="A159" s="7" t="s">
        <v>371</v>
      </c>
      <c r="B159" s="7" t="s">
        <v>9</v>
      </c>
      <c r="C159" s="9"/>
      <c r="D159" s="9">
        <v>17693.75</v>
      </c>
      <c r="E159" s="9">
        <v>17721.3</v>
      </c>
      <c r="F159" s="9">
        <v>59250.98</v>
      </c>
      <c r="G159" s="7">
        <v>21.42</v>
      </c>
      <c r="H159" s="7">
        <v>18.654</v>
      </c>
      <c r="I159" s="10">
        <f t="shared" si="21"/>
        <v>18.625</v>
      </c>
      <c r="J159" s="7" t="s">
        <v>372</v>
      </c>
      <c r="K159" s="7" t="s">
        <v>11</v>
      </c>
      <c r="L159" s="7">
        <v>84115</v>
      </c>
      <c r="M159" s="8">
        <v>41929</v>
      </c>
      <c r="N159" s="15">
        <f t="shared" si="19"/>
        <v>0.42837500000000001</v>
      </c>
      <c r="O159" s="15">
        <f>N159*2</f>
        <v>0.85675000000000001</v>
      </c>
      <c r="P159" s="15">
        <f>N159*12</f>
        <v>5.1405000000000003</v>
      </c>
      <c r="Q159" s="15">
        <f t="shared" si="22"/>
        <v>2.1418750000000002</v>
      </c>
      <c r="R159" s="15">
        <f t="shared" si="20"/>
        <v>8.1391249999999999</v>
      </c>
      <c r="AA159" s="8"/>
      <c r="AC159" s="8"/>
    </row>
    <row r="160" spans="1:29" s="7" customFormat="1" x14ac:dyDescent="0.25">
      <c r="A160" s="7" t="s">
        <v>373</v>
      </c>
      <c r="B160" s="7" t="s">
        <v>9</v>
      </c>
      <c r="C160" s="9"/>
      <c r="D160" s="9">
        <v>21840.5</v>
      </c>
      <c r="E160" s="9">
        <v>22420</v>
      </c>
      <c r="F160" s="9">
        <v>73860.52</v>
      </c>
      <c r="G160" s="7">
        <v>26.52</v>
      </c>
      <c r="H160" s="7">
        <v>23.6</v>
      </c>
      <c r="I160" s="10">
        <f t="shared" si="21"/>
        <v>22.99</v>
      </c>
      <c r="J160" s="7" t="s">
        <v>372</v>
      </c>
      <c r="K160" s="7" t="s">
        <v>11</v>
      </c>
      <c r="L160" s="7">
        <v>84115</v>
      </c>
      <c r="M160" s="8">
        <v>41929</v>
      </c>
      <c r="N160" s="15">
        <f t="shared" si="19"/>
        <v>0.52876999999999996</v>
      </c>
      <c r="O160" s="15">
        <f>N160*2</f>
        <v>1.0575399999999999</v>
      </c>
      <c r="P160" s="15">
        <f>N160*12</f>
        <v>6.3452399999999995</v>
      </c>
      <c r="Q160" s="15">
        <f t="shared" si="22"/>
        <v>2.6438499999999996</v>
      </c>
      <c r="R160" s="15">
        <f t="shared" si="20"/>
        <v>10.04663</v>
      </c>
      <c r="AA160" s="8"/>
      <c r="AC160" s="8"/>
    </row>
    <row r="161" spans="1:29" s="7" customFormat="1" x14ac:dyDescent="0.25">
      <c r="A161" s="7" t="s">
        <v>378</v>
      </c>
      <c r="B161" s="7" t="s">
        <v>9</v>
      </c>
      <c r="C161" s="9"/>
      <c r="D161" s="9">
        <v>12454.5</v>
      </c>
      <c r="E161" s="9">
        <v>12454.5</v>
      </c>
      <c r="F161" s="9">
        <v>76800</v>
      </c>
      <c r="G161" s="7">
        <v>15.6</v>
      </c>
      <c r="H161" s="7">
        <v>13.11</v>
      </c>
      <c r="I161" s="10">
        <f t="shared" si="21"/>
        <v>13.11</v>
      </c>
      <c r="J161" s="7" t="s">
        <v>13</v>
      </c>
      <c r="K161" s="7" t="s">
        <v>11</v>
      </c>
      <c r="L161" s="7">
        <v>84121</v>
      </c>
      <c r="M161" s="8">
        <v>41855</v>
      </c>
      <c r="N161" s="15">
        <f t="shared" si="19"/>
        <v>0.30152999999999996</v>
      </c>
      <c r="O161" s="15">
        <f>N161*4</f>
        <v>1.2061199999999999</v>
      </c>
      <c r="P161" s="15">
        <f>N161*12</f>
        <v>3.6183599999999996</v>
      </c>
      <c r="Q161" s="15">
        <f t="shared" si="22"/>
        <v>1.5076499999999999</v>
      </c>
      <c r="R161" s="15">
        <f t="shared" si="20"/>
        <v>6.3321299999999994</v>
      </c>
      <c r="AA161" s="8"/>
      <c r="AC161" s="8"/>
    </row>
    <row r="162" spans="1:29" s="7" customFormat="1" x14ac:dyDescent="0.25">
      <c r="A162" s="7" t="s">
        <v>535</v>
      </c>
      <c r="B162" s="7" t="s">
        <v>9</v>
      </c>
      <c r="C162" s="9"/>
      <c r="D162" s="9">
        <v>19055.099999999999</v>
      </c>
      <c r="E162" s="9">
        <v>19055.099999999999</v>
      </c>
      <c r="F162" s="9">
        <v>61353.760000000002</v>
      </c>
      <c r="G162" s="7">
        <v>26.52</v>
      </c>
      <c r="H162" s="7">
        <v>20.058</v>
      </c>
      <c r="I162" s="10">
        <f t="shared" si="21"/>
        <v>20.058</v>
      </c>
      <c r="J162" s="7" t="s">
        <v>71</v>
      </c>
      <c r="K162" s="7" t="s">
        <v>72</v>
      </c>
      <c r="L162" s="7">
        <v>84738</v>
      </c>
      <c r="M162" s="8">
        <v>42044</v>
      </c>
      <c r="N162" s="15">
        <f t="shared" si="19"/>
        <v>0.46133399999999997</v>
      </c>
      <c r="O162" s="15">
        <v>0</v>
      </c>
      <c r="P162" s="15">
        <f>N162*10</f>
        <v>4.61334</v>
      </c>
      <c r="Q162" s="15">
        <f t="shared" si="22"/>
        <v>2.30667</v>
      </c>
      <c r="R162" s="15">
        <f t="shared" si="20"/>
        <v>6.9200099999999996</v>
      </c>
      <c r="AA162" s="8"/>
      <c r="AC162" s="8"/>
    </row>
    <row r="163" spans="1:29" s="7" customFormat="1" x14ac:dyDescent="0.25">
      <c r="A163" s="7" t="s">
        <v>536</v>
      </c>
      <c r="B163" s="7" t="s">
        <v>9</v>
      </c>
      <c r="C163" s="9"/>
      <c r="D163" s="9">
        <v>20713.8</v>
      </c>
      <c r="E163" s="9">
        <v>20713.8</v>
      </c>
      <c r="F163" s="9">
        <v>139500</v>
      </c>
      <c r="G163" s="7">
        <v>27.03</v>
      </c>
      <c r="H163" s="7">
        <v>21.803999999999998</v>
      </c>
      <c r="I163" s="10">
        <f t="shared" si="21"/>
        <v>21.803999999999998</v>
      </c>
      <c r="J163" s="7" t="s">
        <v>17</v>
      </c>
      <c r="K163" s="7" t="s">
        <v>11</v>
      </c>
      <c r="L163" s="7">
        <v>84065</v>
      </c>
      <c r="M163" s="8">
        <v>42016</v>
      </c>
      <c r="N163" s="15">
        <f t="shared" si="19"/>
        <v>0.50149199999999994</v>
      </c>
      <c r="O163" s="15">
        <v>0</v>
      </c>
      <c r="P163" s="15">
        <f>N163*11</f>
        <v>5.516411999999999</v>
      </c>
      <c r="Q163" s="15">
        <f t="shared" si="22"/>
        <v>2.5074599999999996</v>
      </c>
      <c r="R163" s="15">
        <f t="shared" si="20"/>
        <v>8.023871999999999</v>
      </c>
      <c r="AA163" s="8"/>
      <c r="AC163" s="8"/>
    </row>
    <row r="164" spans="1:29" s="7" customFormat="1" x14ac:dyDescent="0.25">
      <c r="A164" s="7" t="s">
        <v>534</v>
      </c>
      <c r="B164" s="7" t="s">
        <v>9</v>
      </c>
      <c r="C164" s="9"/>
      <c r="D164" s="9">
        <v>15751.95</v>
      </c>
      <c r="E164" s="9">
        <v>15751.95</v>
      </c>
      <c r="F164" s="9">
        <v>59825</v>
      </c>
      <c r="G164" s="7">
        <v>20.625</v>
      </c>
      <c r="H164" s="7">
        <v>17.55</v>
      </c>
      <c r="I164" s="10">
        <f t="shared" si="21"/>
        <v>16.581</v>
      </c>
      <c r="J164" s="7" t="s">
        <v>50</v>
      </c>
      <c r="K164" s="7" t="s">
        <v>51</v>
      </c>
      <c r="L164" s="7">
        <v>84408</v>
      </c>
      <c r="M164" s="8">
        <v>42138</v>
      </c>
      <c r="N164" s="15">
        <f t="shared" si="19"/>
        <v>0.38136300000000001</v>
      </c>
      <c r="O164" s="15">
        <v>0</v>
      </c>
      <c r="P164" s="15">
        <f>N164*7</f>
        <v>2.6695410000000002</v>
      </c>
      <c r="Q164" s="15">
        <f t="shared" si="22"/>
        <v>1.9068149999999999</v>
      </c>
      <c r="R164" s="15">
        <f t="shared" si="20"/>
        <v>4.5763560000000005</v>
      </c>
      <c r="AA164" s="8"/>
      <c r="AC164" s="8"/>
    </row>
    <row r="165" spans="1:29" s="7" customFormat="1" x14ac:dyDescent="0.25">
      <c r="A165" s="7" t="s">
        <v>392</v>
      </c>
      <c r="B165" s="7" t="s">
        <v>9</v>
      </c>
      <c r="C165" s="9"/>
      <c r="D165" s="9">
        <v>23750</v>
      </c>
      <c r="E165" s="9">
        <v>23750</v>
      </c>
      <c r="F165" s="9">
        <v>117265.76</v>
      </c>
      <c r="G165" s="7">
        <v>30.015000000000001</v>
      </c>
      <c r="H165" s="7">
        <v>25.771000000000001</v>
      </c>
      <c r="I165" s="10">
        <f t="shared" si="21"/>
        <v>25</v>
      </c>
      <c r="J165" s="7" t="s">
        <v>13</v>
      </c>
      <c r="L165" s="7">
        <v>84104</v>
      </c>
      <c r="M165" s="8">
        <v>41929</v>
      </c>
      <c r="N165" s="15">
        <f t="shared" si="19"/>
        <v>0.57499999999999996</v>
      </c>
      <c r="O165" s="15">
        <f>N165*2</f>
        <v>1.1499999999999999</v>
      </c>
      <c r="P165" s="15">
        <f>N165*12</f>
        <v>6.8999999999999995</v>
      </c>
      <c r="Q165" s="15">
        <f t="shared" si="22"/>
        <v>2.875</v>
      </c>
      <c r="R165" s="15">
        <f t="shared" si="20"/>
        <v>10.924999999999999</v>
      </c>
      <c r="AA165" s="8"/>
      <c r="AC165" s="8"/>
    </row>
    <row r="166" spans="1:29" s="7" customFormat="1" x14ac:dyDescent="0.25">
      <c r="A166" s="7" t="s">
        <v>393</v>
      </c>
      <c r="B166" s="7" t="s">
        <v>9</v>
      </c>
      <c r="C166" s="9"/>
      <c r="D166" s="9">
        <v>7229.5</v>
      </c>
      <c r="E166" s="9">
        <v>7229.5</v>
      </c>
      <c r="F166" s="9">
        <v>29020</v>
      </c>
      <c r="G166" s="7">
        <v>9.6199999999999992</v>
      </c>
      <c r="H166" s="7">
        <v>7.7489999999999997</v>
      </c>
      <c r="I166" s="10">
        <f t="shared" si="21"/>
        <v>7.61</v>
      </c>
      <c r="J166" s="7" t="s">
        <v>10</v>
      </c>
      <c r="K166" s="7" t="s">
        <v>11</v>
      </c>
      <c r="L166" s="7">
        <v>84118</v>
      </c>
      <c r="M166" s="8">
        <v>41887</v>
      </c>
      <c r="N166" s="15">
        <f t="shared" si="19"/>
        <v>0.17502999999999999</v>
      </c>
      <c r="O166" s="15">
        <f>N166*3</f>
        <v>0.52508999999999995</v>
      </c>
      <c r="P166" s="15">
        <f>N166*12</f>
        <v>2.1003599999999998</v>
      </c>
      <c r="Q166" s="15">
        <f t="shared" si="22"/>
        <v>0.87514999999999998</v>
      </c>
      <c r="R166" s="15">
        <f t="shared" si="20"/>
        <v>3.5005999999999999</v>
      </c>
      <c r="AA166" s="8"/>
      <c r="AC166" s="8"/>
    </row>
    <row r="167" spans="1:29" s="7" customFormat="1" x14ac:dyDescent="0.25">
      <c r="A167" s="7" t="s">
        <v>537</v>
      </c>
      <c r="B167" s="7" t="s">
        <v>9</v>
      </c>
      <c r="C167" s="9"/>
      <c r="D167" s="9">
        <v>11425.65</v>
      </c>
      <c r="E167" s="9">
        <v>11425.65</v>
      </c>
      <c r="F167" s="9">
        <v>62180</v>
      </c>
      <c r="G167" s="7">
        <v>14.04</v>
      </c>
      <c r="H167" s="7">
        <v>12.44</v>
      </c>
      <c r="I167" s="10">
        <f t="shared" si="21"/>
        <v>12.026999999999999</v>
      </c>
      <c r="J167" s="7" t="s">
        <v>538</v>
      </c>
      <c r="K167" s="7" t="s">
        <v>85</v>
      </c>
      <c r="L167" s="7">
        <v>84013</v>
      </c>
      <c r="M167" s="8">
        <v>42101</v>
      </c>
      <c r="N167" s="15">
        <f t="shared" si="19"/>
        <v>0.27662100000000001</v>
      </c>
      <c r="O167" s="15">
        <v>0</v>
      </c>
      <c r="P167" s="15">
        <f>N167*8</f>
        <v>2.212968</v>
      </c>
      <c r="Q167" s="15">
        <f t="shared" si="22"/>
        <v>1.383105</v>
      </c>
      <c r="R167" s="15">
        <f t="shared" si="20"/>
        <v>3.5960730000000001</v>
      </c>
    </row>
    <row r="168" spans="1:29" s="7" customFormat="1" x14ac:dyDescent="0.25">
      <c r="A168" s="7" t="s">
        <v>539</v>
      </c>
      <c r="B168" s="7" t="s">
        <v>9</v>
      </c>
      <c r="C168" s="9"/>
      <c r="D168" s="9">
        <v>11957.65</v>
      </c>
      <c r="E168" s="9">
        <v>11957.65</v>
      </c>
      <c r="F168" s="9">
        <v>56635.71</v>
      </c>
      <c r="G168" s="7">
        <v>15.3</v>
      </c>
      <c r="H168" s="7">
        <v>12.587</v>
      </c>
      <c r="I168" s="10">
        <f t="shared" si="21"/>
        <v>12.587</v>
      </c>
      <c r="J168" s="7" t="s">
        <v>13</v>
      </c>
      <c r="K168" s="7" t="s">
        <v>11</v>
      </c>
      <c r="L168" s="7">
        <v>84119</v>
      </c>
      <c r="M168" s="8">
        <v>42069</v>
      </c>
      <c r="N168" s="15">
        <f t="shared" si="19"/>
        <v>0.28950100000000001</v>
      </c>
      <c r="O168" s="15">
        <v>0</v>
      </c>
      <c r="P168" s="15">
        <f>N168*9</f>
        <v>2.6055090000000001</v>
      </c>
      <c r="Q168" s="15">
        <f t="shared" si="22"/>
        <v>1.447505</v>
      </c>
      <c r="R168" s="15">
        <f t="shared" si="20"/>
        <v>4.0530140000000001</v>
      </c>
      <c r="AA168" s="8"/>
      <c r="AC168" s="8"/>
    </row>
    <row r="169" spans="1:29" s="7" customFormat="1" x14ac:dyDescent="0.25">
      <c r="A169" s="7" t="s">
        <v>540</v>
      </c>
      <c r="B169" s="7" t="s">
        <v>9</v>
      </c>
      <c r="C169" s="9"/>
      <c r="D169" s="9">
        <v>23750</v>
      </c>
      <c r="E169" s="9">
        <v>23750</v>
      </c>
      <c r="F169" s="9">
        <v>159800</v>
      </c>
      <c r="G169" s="7">
        <v>32</v>
      </c>
      <c r="H169" s="7">
        <v>26.254999999999999</v>
      </c>
      <c r="I169" s="10">
        <f t="shared" si="21"/>
        <v>25</v>
      </c>
      <c r="J169" s="7" t="s">
        <v>35</v>
      </c>
      <c r="K169" s="7" t="s">
        <v>11</v>
      </c>
      <c r="L169" s="7">
        <v>84070</v>
      </c>
      <c r="M169" s="8">
        <v>41999</v>
      </c>
      <c r="N169" s="15">
        <f t="shared" si="19"/>
        <v>0.57499999999999996</v>
      </c>
      <c r="O169" s="15">
        <v>0</v>
      </c>
      <c r="P169" s="15">
        <f>N169*12</f>
        <v>6.8999999999999995</v>
      </c>
      <c r="Q169" s="15">
        <f t="shared" si="22"/>
        <v>2.875</v>
      </c>
      <c r="R169" s="15">
        <f t="shared" si="20"/>
        <v>9.7749999999999986</v>
      </c>
      <c r="AA169" s="8"/>
      <c r="AC169" s="8"/>
    </row>
    <row r="170" spans="1:29" s="7" customFormat="1" x14ac:dyDescent="0.25">
      <c r="A170" s="7" t="s">
        <v>398</v>
      </c>
      <c r="B170" s="7" t="s">
        <v>9</v>
      </c>
      <c r="C170" s="9"/>
      <c r="D170" s="9">
        <v>22876</v>
      </c>
      <c r="E170" s="9">
        <v>22876</v>
      </c>
      <c r="F170" s="9">
        <v>132192</v>
      </c>
      <c r="G170" s="7">
        <v>28.08</v>
      </c>
      <c r="H170" s="7">
        <v>24.08</v>
      </c>
      <c r="I170" s="10">
        <f t="shared" si="21"/>
        <v>24.08</v>
      </c>
      <c r="J170" s="7" t="s">
        <v>247</v>
      </c>
      <c r="K170" s="7" t="s">
        <v>11</v>
      </c>
      <c r="L170" s="7">
        <v>84047</v>
      </c>
      <c r="M170" s="8">
        <v>41789</v>
      </c>
      <c r="N170" s="15">
        <f t="shared" si="19"/>
        <v>0.55384</v>
      </c>
      <c r="O170" s="15">
        <f>N170*7</f>
        <v>3.8768799999999999</v>
      </c>
      <c r="P170" s="15">
        <f>N170*12</f>
        <v>6.6460799999999995</v>
      </c>
      <c r="Q170" s="15">
        <f t="shared" si="22"/>
        <v>2.7692000000000001</v>
      </c>
      <c r="R170" s="15">
        <f t="shared" si="20"/>
        <v>13.292159999999999</v>
      </c>
      <c r="AA170" s="8"/>
      <c r="AC170" s="8"/>
    </row>
    <row r="171" spans="1:29" s="7" customFormat="1" x14ac:dyDescent="0.25">
      <c r="A171" s="7" t="s">
        <v>543</v>
      </c>
      <c r="B171" s="7" t="s">
        <v>9</v>
      </c>
      <c r="C171" s="9"/>
      <c r="D171" s="9">
        <v>23750</v>
      </c>
      <c r="E171" s="9">
        <v>23750</v>
      </c>
      <c r="F171" s="9">
        <v>150692</v>
      </c>
      <c r="G171" s="7">
        <v>36</v>
      </c>
      <c r="H171" s="7">
        <v>31.027000000000001</v>
      </c>
      <c r="I171" s="10">
        <f t="shared" si="21"/>
        <v>25</v>
      </c>
      <c r="J171" s="7" t="s">
        <v>67</v>
      </c>
      <c r="K171" s="7" t="s">
        <v>11</v>
      </c>
      <c r="L171" s="7">
        <v>84065</v>
      </c>
      <c r="M171" s="8">
        <v>42101</v>
      </c>
      <c r="N171" s="15">
        <f t="shared" si="19"/>
        <v>0.57499999999999996</v>
      </c>
      <c r="O171" s="15">
        <v>0</v>
      </c>
      <c r="P171" s="15">
        <f>N171*8</f>
        <v>4.5999999999999996</v>
      </c>
      <c r="Q171" s="15">
        <f t="shared" si="22"/>
        <v>2.875</v>
      </c>
      <c r="R171" s="15">
        <f t="shared" si="20"/>
        <v>7.4749999999999996</v>
      </c>
      <c r="AA171" s="8"/>
      <c r="AC171" s="8"/>
    </row>
    <row r="172" spans="1:29" s="7" customFormat="1" x14ac:dyDescent="0.25">
      <c r="A172" s="7" t="s">
        <v>400</v>
      </c>
      <c r="B172" s="7" t="s">
        <v>9</v>
      </c>
      <c r="C172" s="9"/>
      <c r="D172" s="9">
        <v>1835.4</v>
      </c>
      <c r="E172" s="9">
        <v>1835.4</v>
      </c>
      <c r="F172" s="9">
        <v>6500</v>
      </c>
      <c r="G172" s="7">
        <v>2.2890000000000001</v>
      </c>
      <c r="H172" s="7">
        <v>1.9319999999999999</v>
      </c>
      <c r="I172" s="10">
        <f t="shared" si="21"/>
        <v>1.9320000000000002</v>
      </c>
      <c r="J172" s="7" t="s">
        <v>13</v>
      </c>
      <c r="K172" s="7" t="s">
        <v>11</v>
      </c>
      <c r="L172" s="7">
        <v>84115</v>
      </c>
      <c r="M172" s="8">
        <v>41827</v>
      </c>
      <c r="N172" s="15">
        <f t="shared" si="19"/>
        <v>4.4436000000000003E-2</v>
      </c>
      <c r="O172" s="19">
        <f>N172*5</f>
        <v>0.22218000000000002</v>
      </c>
      <c r="P172" s="15">
        <f>N172*12</f>
        <v>0.53323200000000004</v>
      </c>
      <c r="Q172" s="15">
        <f t="shared" si="22"/>
        <v>0.22218000000000002</v>
      </c>
      <c r="R172" s="15">
        <f t="shared" si="20"/>
        <v>0.97759200000000013</v>
      </c>
      <c r="AA172" s="8"/>
      <c r="AC172" s="8"/>
    </row>
    <row r="173" spans="1:29" s="7" customFormat="1" x14ac:dyDescent="0.25">
      <c r="A173" s="7" t="s">
        <v>541</v>
      </c>
      <c r="B173" s="7" t="s">
        <v>9</v>
      </c>
      <c r="C173" s="9"/>
      <c r="D173" s="9">
        <v>12285.4</v>
      </c>
      <c r="E173" s="9">
        <v>12285.4</v>
      </c>
      <c r="F173" s="9">
        <v>74800</v>
      </c>
      <c r="G173" s="7">
        <v>15.6</v>
      </c>
      <c r="H173" s="7">
        <v>12.932</v>
      </c>
      <c r="I173" s="10">
        <f t="shared" si="21"/>
        <v>12.932</v>
      </c>
      <c r="J173" s="7" t="s">
        <v>13</v>
      </c>
      <c r="K173" s="7" t="s">
        <v>11</v>
      </c>
      <c r="L173" s="7">
        <v>84104</v>
      </c>
      <c r="M173" s="8">
        <v>42016</v>
      </c>
      <c r="N173" s="15">
        <f t="shared" si="19"/>
        <v>0.29743599999999998</v>
      </c>
      <c r="O173" s="15">
        <v>0</v>
      </c>
      <c r="P173" s="15">
        <f>N173*11</f>
        <v>3.2717959999999997</v>
      </c>
      <c r="Q173" s="15">
        <f t="shared" si="22"/>
        <v>1.4871799999999999</v>
      </c>
      <c r="R173" s="15">
        <f t="shared" si="20"/>
        <v>4.7589759999999997</v>
      </c>
      <c r="AA173" s="8"/>
      <c r="AC173" s="8"/>
    </row>
    <row r="174" spans="1:29" s="7" customFormat="1" x14ac:dyDescent="0.25">
      <c r="A174" s="7" t="s">
        <v>544</v>
      </c>
      <c r="B174" s="7" t="s">
        <v>9</v>
      </c>
      <c r="C174" s="9"/>
      <c r="D174" s="9">
        <v>4200.8999999999996</v>
      </c>
      <c r="E174" s="9">
        <v>4200.8999999999996</v>
      </c>
      <c r="F174" s="9">
        <v>20307</v>
      </c>
      <c r="G174" s="7">
        <v>5.0999999999999996</v>
      </c>
      <c r="H174" s="7">
        <v>4.4219999999999997</v>
      </c>
      <c r="I174" s="10">
        <f t="shared" ref="I174:I205" si="23">(D174/0.95)/1000</f>
        <v>4.4219999999999997</v>
      </c>
      <c r="J174" s="7" t="s">
        <v>545</v>
      </c>
      <c r="K174" s="7" t="s">
        <v>274</v>
      </c>
      <c r="L174" s="7">
        <v>84701</v>
      </c>
      <c r="M174" s="8">
        <v>42042</v>
      </c>
      <c r="N174" s="15">
        <f t="shared" si="19"/>
        <v>0.10170599999999999</v>
      </c>
      <c r="O174" s="15">
        <v>0</v>
      </c>
      <c r="P174" s="15">
        <f>N174*10</f>
        <v>1.0170599999999999</v>
      </c>
      <c r="Q174" s="15">
        <f t="shared" si="22"/>
        <v>0.50852999999999993</v>
      </c>
      <c r="R174" s="15">
        <f t="shared" si="20"/>
        <v>1.5255899999999998</v>
      </c>
      <c r="AA174" s="8"/>
      <c r="AC174" s="8"/>
    </row>
    <row r="175" spans="1:29" s="7" customFormat="1" x14ac:dyDescent="0.25">
      <c r="A175" s="7" t="s">
        <v>597</v>
      </c>
      <c r="B175" s="7" t="s">
        <v>9</v>
      </c>
      <c r="C175" s="9"/>
      <c r="D175" s="9">
        <v>3734.45</v>
      </c>
      <c r="E175" s="9">
        <v>3734.45</v>
      </c>
      <c r="F175" s="9">
        <v>26084</v>
      </c>
      <c r="G175" s="7">
        <v>5.0999999999999996</v>
      </c>
      <c r="H175" s="7">
        <v>3.931</v>
      </c>
      <c r="I175" s="10">
        <f t="shared" si="23"/>
        <v>3.931</v>
      </c>
      <c r="J175" s="7" t="s">
        <v>23</v>
      </c>
      <c r="K175" s="7" t="s">
        <v>24</v>
      </c>
      <c r="L175" s="7">
        <v>84720</v>
      </c>
      <c r="M175" s="8">
        <v>42152</v>
      </c>
      <c r="N175" s="15">
        <f t="shared" si="19"/>
        <v>9.0412999999999993E-2</v>
      </c>
      <c r="O175" s="15">
        <v>0</v>
      </c>
      <c r="P175" s="15">
        <f>N175*7</f>
        <v>0.63289099999999998</v>
      </c>
      <c r="Q175" s="15">
        <f t="shared" si="22"/>
        <v>0.45206499999999994</v>
      </c>
      <c r="R175" s="15">
        <f t="shared" si="20"/>
        <v>1.084956</v>
      </c>
      <c r="AA175" s="8"/>
      <c r="AC175" s="8"/>
    </row>
    <row r="176" spans="1:29" s="7" customFormat="1" x14ac:dyDescent="0.25">
      <c r="A176" s="7" t="s">
        <v>542</v>
      </c>
      <c r="B176" s="7" t="s">
        <v>9</v>
      </c>
      <c r="C176" s="9"/>
      <c r="D176" s="9">
        <v>6570.2</v>
      </c>
      <c r="E176" s="9">
        <v>6570.2</v>
      </c>
      <c r="F176" s="9">
        <v>27850</v>
      </c>
      <c r="G176" s="7">
        <v>8.84</v>
      </c>
      <c r="H176" s="7">
        <v>7.6980000000000004</v>
      </c>
      <c r="I176" s="10">
        <f t="shared" si="23"/>
        <v>6.9160000000000004</v>
      </c>
      <c r="J176" s="7" t="s">
        <v>351</v>
      </c>
      <c r="K176" s="7" t="s">
        <v>85</v>
      </c>
      <c r="L176" s="7">
        <v>84045</v>
      </c>
      <c r="M176" s="8">
        <v>42016</v>
      </c>
      <c r="N176" s="15">
        <f t="shared" si="19"/>
        <v>0.15906800000000001</v>
      </c>
      <c r="O176" s="15">
        <v>0</v>
      </c>
      <c r="P176" s="15">
        <f>N176*11</f>
        <v>1.7497480000000001</v>
      </c>
      <c r="Q176" s="15">
        <f t="shared" si="22"/>
        <v>0.79534000000000005</v>
      </c>
      <c r="R176" s="15">
        <f t="shared" si="20"/>
        <v>2.5450880000000002</v>
      </c>
      <c r="AA176" s="8"/>
      <c r="AC176" s="8"/>
    </row>
    <row r="177" spans="1:29" s="7" customFormat="1" x14ac:dyDescent="0.25">
      <c r="A177" s="7" t="s">
        <v>547</v>
      </c>
      <c r="B177" s="7" t="s">
        <v>9</v>
      </c>
      <c r="C177" s="9"/>
      <c r="D177" s="9">
        <v>23750</v>
      </c>
      <c r="E177" s="9">
        <v>23750</v>
      </c>
      <c r="F177" s="9">
        <v>96206.03</v>
      </c>
      <c r="G177" s="7">
        <v>36</v>
      </c>
      <c r="H177" s="7">
        <v>29.725000000000001</v>
      </c>
      <c r="I177" s="10">
        <f t="shared" si="23"/>
        <v>25</v>
      </c>
      <c r="J177" s="7" t="s">
        <v>294</v>
      </c>
      <c r="K177" s="7" t="s">
        <v>85</v>
      </c>
      <c r="L177" s="7">
        <v>84003</v>
      </c>
      <c r="M177" s="8">
        <v>42042</v>
      </c>
      <c r="N177" s="15">
        <f t="shared" si="19"/>
        <v>0.57499999999999996</v>
      </c>
      <c r="O177" s="15">
        <v>0</v>
      </c>
      <c r="P177" s="15">
        <f>N177*10</f>
        <v>5.75</v>
      </c>
      <c r="Q177" s="15">
        <f t="shared" si="22"/>
        <v>2.875</v>
      </c>
      <c r="R177" s="15">
        <f t="shared" si="20"/>
        <v>8.625</v>
      </c>
      <c r="AA177" s="8"/>
      <c r="AC177" s="8"/>
    </row>
    <row r="178" spans="1:29" s="7" customFormat="1" x14ac:dyDescent="0.25">
      <c r="A178" s="7" t="s">
        <v>546</v>
      </c>
      <c r="B178" s="7" t="s">
        <v>9</v>
      </c>
      <c r="C178" s="9"/>
      <c r="D178" s="9">
        <v>19938.599999999999</v>
      </c>
      <c r="E178" s="9">
        <v>19938.599999999999</v>
      </c>
      <c r="F178" s="9">
        <v>157750</v>
      </c>
      <c r="G178" s="7">
        <v>25.74</v>
      </c>
      <c r="H178" s="7">
        <v>20.988</v>
      </c>
      <c r="I178" s="10">
        <f t="shared" si="23"/>
        <v>20.988</v>
      </c>
      <c r="J178" s="7" t="s">
        <v>189</v>
      </c>
      <c r="K178" s="7" t="s">
        <v>66</v>
      </c>
      <c r="L178" s="7">
        <v>84014</v>
      </c>
      <c r="M178" s="8">
        <v>42016</v>
      </c>
      <c r="N178" s="15">
        <f t="shared" si="19"/>
        <v>0.48272399999999999</v>
      </c>
      <c r="O178" s="15">
        <v>0</v>
      </c>
      <c r="P178" s="15">
        <f>N178*11</f>
        <v>5.3099639999999999</v>
      </c>
      <c r="Q178" s="15">
        <f t="shared" si="22"/>
        <v>2.4136199999999999</v>
      </c>
      <c r="R178" s="15">
        <f t="shared" si="20"/>
        <v>7.7235839999999998</v>
      </c>
      <c r="AA178" s="8"/>
      <c r="AC178" s="8"/>
    </row>
    <row r="179" spans="1:29" s="7" customFormat="1" x14ac:dyDescent="0.25">
      <c r="A179" s="7" t="s">
        <v>548</v>
      </c>
      <c r="B179" s="7" t="s">
        <v>9</v>
      </c>
      <c r="C179" s="9"/>
      <c r="D179" s="9">
        <v>23750</v>
      </c>
      <c r="E179" s="9">
        <v>23750</v>
      </c>
      <c r="F179" s="9">
        <v>99990</v>
      </c>
      <c r="G179" s="7">
        <v>34.1</v>
      </c>
      <c r="H179" s="7">
        <v>27.209</v>
      </c>
      <c r="I179" s="10">
        <f t="shared" si="23"/>
        <v>25</v>
      </c>
      <c r="J179" s="7" t="s">
        <v>107</v>
      </c>
      <c r="K179" s="7" t="s">
        <v>108</v>
      </c>
      <c r="L179" s="7">
        <v>84532</v>
      </c>
      <c r="M179" s="8">
        <v>42118</v>
      </c>
      <c r="N179" s="15">
        <f t="shared" si="19"/>
        <v>0.57499999999999996</v>
      </c>
      <c r="O179" s="15">
        <v>0</v>
      </c>
      <c r="P179" s="15">
        <f>N179*8</f>
        <v>4.5999999999999996</v>
      </c>
      <c r="Q179" s="15">
        <f t="shared" si="22"/>
        <v>2.875</v>
      </c>
      <c r="R179" s="15">
        <f t="shared" si="20"/>
        <v>7.4749999999999996</v>
      </c>
      <c r="AA179" s="8"/>
      <c r="AC179" s="8"/>
    </row>
    <row r="180" spans="1:29" s="7" customFormat="1" x14ac:dyDescent="0.25">
      <c r="A180" s="7" t="s">
        <v>403</v>
      </c>
      <c r="B180" s="7" t="s">
        <v>9</v>
      </c>
      <c r="C180" s="9"/>
      <c r="D180" s="9">
        <v>10416.75</v>
      </c>
      <c r="E180" s="9">
        <v>10416.75</v>
      </c>
      <c r="F180" s="9">
        <v>65550</v>
      </c>
      <c r="G180" s="7">
        <v>13.8</v>
      </c>
      <c r="H180" s="7">
        <v>10.965</v>
      </c>
      <c r="I180" s="10">
        <f t="shared" si="23"/>
        <v>10.965</v>
      </c>
      <c r="J180" s="7" t="s">
        <v>84</v>
      </c>
      <c r="K180" s="7" t="s">
        <v>85</v>
      </c>
      <c r="L180" s="7">
        <v>84097</v>
      </c>
      <c r="M180" s="8">
        <v>41912</v>
      </c>
      <c r="N180" s="15">
        <f t="shared" si="19"/>
        <v>0.252195</v>
      </c>
      <c r="O180" s="15">
        <f>N180*3</f>
        <v>0.75658500000000006</v>
      </c>
      <c r="P180" s="15">
        <f>N180*12</f>
        <v>3.0263400000000003</v>
      </c>
      <c r="Q180" s="15">
        <f t="shared" ref="Q180:Q211" si="24">N180*5</f>
        <v>1.260975</v>
      </c>
      <c r="R180" s="15">
        <f t="shared" si="20"/>
        <v>5.0439000000000007</v>
      </c>
      <c r="AA180" s="8"/>
      <c r="AC180" s="8"/>
    </row>
    <row r="181" spans="1:29" s="7" customFormat="1" x14ac:dyDescent="0.25">
      <c r="A181" s="7" t="s">
        <v>551</v>
      </c>
      <c r="B181" s="7" t="s">
        <v>9</v>
      </c>
      <c r="C181" s="9"/>
      <c r="D181" s="9">
        <v>9964.5499999999993</v>
      </c>
      <c r="E181" s="9">
        <v>9964.5499999999993</v>
      </c>
      <c r="F181" s="9">
        <v>30508.83</v>
      </c>
      <c r="G181" s="7">
        <v>14.88</v>
      </c>
      <c r="H181" s="7">
        <v>12.63</v>
      </c>
      <c r="I181" s="10">
        <f t="shared" si="23"/>
        <v>10.489000000000001</v>
      </c>
      <c r="J181" s="7" t="s">
        <v>84</v>
      </c>
      <c r="K181" s="7" t="s">
        <v>85</v>
      </c>
      <c r="L181" s="7">
        <v>84097</v>
      </c>
      <c r="M181" s="8">
        <v>42048</v>
      </c>
      <c r="N181" s="15">
        <f t="shared" si="19"/>
        <v>0.24124700000000002</v>
      </c>
      <c r="O181" s="15">
        <v>0</v>
      </c>
      <c r="P181" s="15">
        <f>N181*10</f>
        <v>2.4124700000000003</v>
      </c>
      <c r="Q181" s="15">
        <f t="shared" si="24"/>
        <v>1.2062350000000002</v>
      </c>
      <c r="R181" s="15">
        <f t="shared" si="20"/>
        <v>3.6187050000000003</v>
      </c>
      <c r="AA181" s="8"/>
      <c r="AC181" s="8"/>
    </row>
    <row r="182" spans="1:29" s="7" customFormat="1" x14ac:dyDescent="0.25">
      <c r="A182" s="7" t="s">
        <v>552</v>
      </c>
      <c r="B182" s="7" t="s">
        <v>9</v>
      </c>
      <c r="C182" s="9"/>
      <c r="D182" s="9">
        <v>11544.4</v>
      </c>
      <c r="E182" s="9">
        <v>11544.4</v>
      </c>
      <c r="F182" s="9">
        <v>46950</v>
      </c>
      <c r="G182" s="7">
        <v>15.045</v>
      </c>
      <c r="H182" s="7">
        <v>12.151999999999999</v>
      </c>
      <c r="I182" s="10">
        <f t="shared" si="23"/>
        <v>12.151999999999999</v>
      </c>
      <c r="J182" s="7" t="s">
        <v>84</v>
      </c>
      <c r="K182" s="7" t="s">
        <v>85</v>
      </c>
      <c r="L182" s="7">
        <v>84057</v>
      </c>
      <c r="M182" s="8">
        <v>42012</v>
      </c>
      <c r="N182" s="15">
        <f t="shared" si="19"/>
        <v>0.27949599999999997</v>
      </c>
      <c r="O182" s="15">
        <v>0</v>
      </c>
      <c r="P182" s="15">
        <f>N182*11</f>
        <v>3.0744559999999996</v>
      </c>
      <c r="Q182" s="15">
        <f t="shared" si="24"/>
        <v>1.3974799999999998</v>
      </c>
      <c r="R182" s="15">
        <f t="shared" si="20"/>
        <v>4.4719359999999995</v>
      </c>
      <c r="AA182" s="8"/>
      <c r="AC182" s="8"/>
    </row>
    <row r="183" spans="1:29" s="7" customFormat="1" x14ac:dyDescent="0.25">
      <c r="A183" s="7" t="s">
        <v>549</v>
      </c>
      <c r="B183" s="7" t="s">
        <v>9</v>
      </c>
      <c r="C183" s="9"/>
      <c r="D183" s="9">
        <v>9937.9500000000007</v>
      </c>
      <c r="E183" s="9">
        <v>9937.9500000000007</v>
      </c>
      <c r="F183" s="9">
        <v>45626</v>
      </c>
      <c r="G183" s="7">
        <v>13</v>
      </c>
      <c r="H183" s="7">
        <v>10.461</v>
      </c>
      <c r="I183" s="10">
        <f t="shared" si="23"/>
        <v>10.461000000000002</v>
      </c>
      <c r="J183" s="7" t="s">
        <v>550</v>
      </c>
      <c r="K183" s="7" t="s">
        <v>85</v>
      </c>
      <c r="L183" s="7">
        <v>84062</v>
      </c>
      <c r="M183" s="8">
        <v>42048</v>
      </c>
      <c r="N183" s="15">
        <f t="shared" si="19"/>
        <v>0.24060300000000004</v>
      </c>
      <c r="O183" s="15">
        <v>0</v>
      </c>
      <c r="P183" s="15">
        <f>N183*10</f>
        <v>2.4060300000000003</v>
      </c>
      <c r="Q183" s="15">
        <f t="shared" si="24"/>
        <v>1.2030150000000002</v>
      </c>
      <c r="R183" s="15">
        <f t="shared" si="20"/>
        <v>3.6090450000000005</v>
      </c>
      <c r="AA183" s="8"/>
      <c r="AC183" s="8"/>
    </row>
    <row r="184" spans="1:29" s="7" customFormat="1" x14ac:dyDescent="0.25">
      <c r="A184" s="7" t="s">
        <v>553</v>
      </c>
      <c r="B184" s="7" t="s">
        <v>9</v>
      </c>
      <c r="C184" s="9"/>
      <c r="D184" s="9">
        <v>8193.75</v>
      </c>
      <c r="E184" s="9">
        <v>8193.75</v>
      </c>
      <c r="F184" s="9">
        <v>34378.54</v>
      </c>
      <c r="G184" s="7">
        <v>10</v>
      </c>
      <c r="H184" s="7">
        <v>8.625</v>
      </c>
      <c r="I184" s="10">
        <f t="shared" si="23"/>
        <v>8.625</v>
      </c>
      <c r="J184" s="7" t="s">
        <v>35</v>
      </c>
      <c r="K184" s="7" t="s">
        <v>11</v>
      </c>
      <c r="L184" s="7">
        <v>84070</v>
      </c>
      <c r="M184" s="8">
        <v>42102</v>
      </c>
      <c r="N184" s="15">
        <f t="shared" si="19"/>
        <v>0.198375</v>
      </c>
      <c r="O184" s="15">
        <v>0</v>
      </c>
      <c r="P184" s="15">
        <f>N184*8</f>
        <v>1.587</v>
      </c>
      <c r="Q184" s="15">
        <f t="shared" si="24"/>
        <v>0.99187499999999995</v>
      </c>
      <c r="R184" s="15">
        <f t="shared" si="20"/>
        <v>2.578875</v>
      </c>
      <c r="AA184" s="8"/>
      <c r="AC184" s="8"/>
    </row>
    <row r="185" spans="1:29" s="7" customFormat="1" x14ac:dyDescent="0.25">
      <c r="A185" s="7" t="s">
        <v>599</v>
      </c>
      <c r="B185" s="7" t="s">
        <v>9</v>
      </c>
      <c r="C185" s="9"/>
      <c r="D185" s="9">
        <v>2223</v>
      </c>
      <c r="E185" s="9">
        <v>2223</v>
      </c>
      <c r="F185" s="9">
        <v>10150</v>
      </c>
      <c r="G185" s="7">
        <v>2.7</v>
      </c>
      <c r="H185" s="7">
        <v>2.34</v>
      </c>
      <c r="I185" s="10">
        <f t="shared" si="23"/>
        <v>2.34</v>
      </c>
      <c r="J185" s="7" t="s">
        <v>13</v>
      </c>
      <c r="K185" s="7" t="s">
        <v>11</v>
      </c>
      <c r="L185" s="7">
        <v>84109</v>
      </c>
      <c r="M185" s="8">
        <v>42191</v>
      </c>
      <c r="N185" s="15">
        <f t="shared" si="19"/>
        <v>5.3819999999999993E-2</v>
      </c>
      <c r="O185" s="15">
        <v>0</v>
      </c>
      <c r="P185" s="15">
        <f>N185*5</f>
        <v>0.26909999999999995</v>
      </c>
      <c r="Q185" s="15">
        <f t="shared" si="24"/>
        <v>0.26909999999999995</v>
      </c>
      <c r="R185" s="15">
        <f t="shared" si="20"/>
        <v>0.5381999999999999</v>
      </c>
      <c r="AA185" s="8"/>
      <c r="AC185" s="8"/>
    </row>
    <row r="186" spans="1:29" s="7" customFormat="1" x14ac:dyDescent="0.25">
      <c r="A186" s="7" t="s">
        <v>405</v>
      </c>
      <c r="B186" s="7" t="s">
        <v>9</v>
      </c>
      <c r="C186" s="9"/>
      <c r="D186" s="9">
        <v>13709.45</v>
      </c>
      <c r="E186" s="9">
        <v>13709.45</v>
      </c>
      <c r="F186" s="9">
        <v>53925</v>
      </c>
      <c r="G186" s="7">
        <v>18.36</v>
      </c>
      <c r="H186" s="7">
        <v>14.430999999999999</v>
      </c>
      <c r="I186" s="10">
        <f t="shared" si="23"/>
        <v>14.431000000000001</v>
      </c>
      <c r="J186" s="7" t="s">
        <v>35</v>
      </c>
      <c r="K186" s="7" t="s">
        <v>11</v>
      </c>
      <c r="L186" s="7">
        <v>84070</v>
      </c>
      <c r="M186" s="8">
        <v>41887</v>
      </c>
      <c r="N186" s="15">
        <f t="shared" si="19"/>
        <v>0.33191300000000001</v>
      </c>
      <c r="O186" s="15">
        <f>N186*3</f>
        <v>0.99573900000000004</v>
      </c>
      <c r="P186" s="15">
        <f>N186*12</f>
        <v>3.9829560000000002</v>
      </c>
      <c r="Q186" s="15">
        <f t="shared" si="24"/>
        <v>1.6595650000000002</v>
      </c>
      <c r="R186" s="15">
        <f t="shared" si="20"/>
        <v>6.6382600000000007</v>
      </c>
      <c r="AA186" s="8"/>
      <c r="AC186" s="8"/>
    </row>
    <row r="187" spans="1:29" s="7" customFormat="1" x14ac:dyDescent="0.25">
      <c r="A187" s="7" t="s">
        <v>601</v>
      </c>
      <c r="B187" s="7" t="s">
        <v>9</v>
      </c>
      <c r="C187" s="9"/>
      <c r="D187" s="9">
        <v>4957.1000000000004</v>
      </c>
      <c r="E187" s="9">
        <v>4957.1000000000004</v>
      </c>
      <c r="F187" s="9">
        <v>17886.59</v>
      </c>
      <c r="G187" s="7">
        <v>7</v>
      </c>
      <c r="H187" s="7">
        <v>6.0670000000000002</v>
      </c>
      <c r="I187" s="10">
        <f t="shared" si="23"/>
        <v>5.2180000000000009</v>
      </c>
      <c r="J187" s="7" t="s">
        <v>118</v>
      </c>
      <c r="K187" s="7" t="s">
        <v>66</v>
      </c>
      <c r="L187" s="7">
        <v>84054</v>
      </c>
      <c r="M187" s="8">
        <v>42193</v>
      </c>
      <c r="N187" s="15">
        <f t="shared" si="19"/>
        <v>0.12001400000000002</v>
      </c>
      <c r="O187" s="15">
        <v>0</v>
      </c>
      <c r="P187" s="15">
        <f>N187*5</f>
        <v>0.6000700000000001</v>
      </c>
      <c r="Q187" s="15">
        <f t="shared" si="24"/>
        <v>0.6000700000000001</v>
      </c>
      <c r="R187" s="15">
        <f t="shared" si="20"/>
        <v>1.2001400000000002</v>
      </c>
      <c r="AA187" s="8"/>
      <c r="AC187" s="8"/>
    </row>
    <row r="188" spans="1:29" s="7" customFormat="1" x14ac:dyDescent="0.25">
      <c r="A188" s="7" t="s">
        <v>554</v>
      </c>
      <c r="B188" s="7" t="s">
        <v>9</v>
      </c>
      <c r="C188" s="9"/>
      <c r="D188" s="9">
        <v>11620.4</v>
      </c>
      <c r="E188" s="9">
        <v>11620.4</v>
      </c>
      <c r="F188" s="9">
        <v>39477</v>
      </c>
      <c r="G188" s="7">
        <v>14.475</v>
      </c>
      <c r="H188" s="7">
        <v>12.231999999999999</v>
      </c>
      <c r="I188" s="10">
        <f t="shared" si="23"/>
        <v>12.231999999999999</v>
      </c>
      <c r="J188" s="7" t="s">
        <v>555</v>
      </c>
      <c r="K188" s="7" t="s">
        <v>51</v>
      </c>
      <c r="L188" s="7">
        <v>84401</v>
      </c>
      <c r="M188" s="8">
        <v>42044</v>
      </c>
      <c r="N188" s="15">
        <f t="shared" si="19"/>
        <v>0.28133599999999997</v>
      </c>
      <c r="O188" s="15">
        <v>0</v>
      </c>
      <c r="P188" s="15">
        <f>N188*10</f>
        <v>2.8133599999999999</v>
      </c>
      <c r="Q188" s="15">
        <f t="shared" si="24"/>
        <v>1.4066799999999999</v>
      </c>
      <c r="R188" s="15">
        <f t="shared" si="20"/>
        <v>4.22004</v>
      </c>
      <c r="AA188" s="8"/>
      <c r="AC188" s="8"/>
    </row>
    <row r="189" spans="1:29" s="7" customFormat="1" x14ac:dyDescent="0.25">
      <c r="A189" s="7" t="s">
        <v>556</v>
      </c>
      <c r="B189" s="7" t="s">
        <v>9</v>
      </c>
      <c r="C189" s="9"/>
      <c r="D189" s="9">
        <v>20434.5</v>
      </c>
      <c r="E189" s="9">
        <v>20434.5</v>
      </c>
      <c r="F189" s="9">
        <v>93750</v>
      </c>
      <c r="G189" s="7">
        <v>25</v>
      </c>
      <c r="H189" s="7">
        <v>21.51</v>
      </c>
      <c r="I189" s="10">
        <f t="shared" si="23"/>
        <v>21.51</v>
      </c>
      <c r="J189" s="7" t="s">
        <v>315</v>
      </c>
      <c r="K189" s="7" t="s">
        <v>316</v>
      </c>
      <c r="L189" s="7">
        <v>84751</v>
      </c>
      <c r="M189" s="8">
        <v>41936</v>
      </c>
      <c r="N189" s="15">
        <f t="shared" si="19"/>
        <v>0.49473</v>
      </c>
      <c r="O189" s="15">
        <f>N189*2</f>
        <v>0.98946000000000001</v>
      </c>
      <c r="P189" s="15">
        <f>N189*12</f>
        <v>5.9367599999999996</v>
      </c>
      <c r="Q189" s="15">
        <f t="shared" si="24"/>
        <v>2.4736500000000001</v>
      </c>
      <c r="R189" s="15">
        <f t="shared" si="20"/>
        <v>9.3998699999999999</v>
      </c>
      <c r="AA189" s="8"/>
      <c r="AC189" s="8"/>
    </row>
    <row r="190" spans="1:29" s="7" customFormat="1" x14ac:dyDescent="0.25">
      <c r="A190" s="7" t="s">
        <v>557</v>
      </c>
      <c r="B190" s="7" t="s">
        <v>9</v>
      </c>
      <c r="C190" s="9"/>
      <c r="D190" s="9">
        <v>15654.1</v>
      </c>
      <c r="E190" s="9">
        <v>15654.1</v>
      </c>
      <c r="F190" s="9">
        <v>60836</v>
      </c>
      <c r="G190" s="7">
        <v>19.89</v>
      </c>
      <c r="H190" s="7">
        <v>16.478000000000002</v>
      </c>
      <c r="I190" s="10">
        <f t="shared" si="23"/>
        <v>16.478000000000002</v>
      </c>
      <c r="J190" s="7" t="s">
        <v>175</v>
      </c>
      <c r="K190" s="7" t="s">
        <v>11</v>
      </c>
      <c r="L190" s="7">
        <v>84117</v>
      </c>
      <c r="M190" s="8">
        <v>41999</v>
      </c>
      <c r="N190" s="15">
        <f t="shared" si="19"/>
        <v>0.37899400000000005</v>
      </c>
      <c r="O190" s="15">
        <v>0</v>
      </c>
      <c r="P190" s="15">
        <f>N190*12</f>
        <v>4.5479280000000006</v>
      </c>
      <c r="Q190" s="15">
        <f t="shared" si="24"/>
        <v>1.8949700000000003</v>
      </c>
      <c r="R190" s="15">
        <f t="shared" si="20"/>
        <v>6.4428980000000013</v>
      </c>
      <c r="AA190" s="8"/>
      <c r="AC190" s="8"/>
    </row>
    <row r="191" spans="1:29" s="7" customFormat="1" x14ac:dyDescent="0.25">
      <c r="A191" s="7" t="s">
        <v>410</v>
      </c>
      <c r="B191" s="7" t="s">
        <v>9</v>
      </c>
      <c r="C191" s="9"/>
      <c r="D191" s="9">
        <v>22579.599999999999</v>
      </c>
      <c r="E191" s="9">
        <v>22579.599999999999</v>
      </c>
      <c r="F191" s="9">
        <v>82850.75</v>
      </c>
      <c r="G191" s="7">
        <v>29.12</v>
      </c>
      <c r="H191" s="7">
        <v>23.768000000000001</v>
      </c>
      <c r="I191" s="10">
        <f t="shared" si="23"/>
        <v>23.768000000000001</v>
      </c>
      <c r="J191" s="7" t="s">
        <v>411</v>
      </c>
      <c r="K191" s="7" t="s">
        <v>82</v>
      </c>
      <c r="L191" s="7">
        <v>84321</v>
      </c>
      <c r="M191" s="8">
        <v>41912</v>
      </c>
      <c r="N191" s="15">
        <f t="shared" si="19"/>
        <v>0.54666400000000004</v>
      </c>
      <c r="O191" s="15">
        <f>N191*3</f>
        <v>1.6399920000000001</v>
      </c>
      <c r="P191" s="15">
        <f>N191*12</f>
        <v>6.5599680000000005</v>
      </c>
      <c r="Q191" s="15">
        <f t="shared" si="24"/>
        <v>2.73332</v>
      </c>
      <c r="R191" s="15">
        <f t="shared" si="20"/>
        <v>10.93328</v>
      </c>
      <c r="AA191" s="8"/>
      <c r="AC191" s="8"/>
    </row>
    <row r="192" spans="1:29" s="7" customFormat="1" x14ac:dyDescent="0.25">
      <c r="A192" s="7" t="s">
        <v>558</v>
      </c>
      <c r="B192" s="7" t="s">
        <v>9</v>
      </c>
      <c r="C192" s="9"/>
      <c r="D192" s="9">
        <v>18022.45</v>
      </c>
      <c r="E192" s="9">
        <v>18022.45</v>
      </c>
      <c r="F192" s="9">
        <v>79055.5</v>
      </c>
      <c r="G192" s="7">
        <v>22.4</v>
      </c>
      <c r="H192" s="7">
        <v>19.321000000000002</v>
      </c>
      <c r="I192" s="10">
        <f t="shared" si="23"/>
        <v>18.971</v>
      </c>
      <c r="J192" s="7" t="s">
        <v>13</v>
      </c>
      <c r="K192" s="7" t="s">
        <v>11</v>
      </c>
      <c r="L192" s="7">
        <v>84102</v>
      </c>
      <c r="M192" s="8">
        <v>42102</v>
      </c>
      <c r="N192" s="15">
        <f t="shared" si="19"/>
        <v>0.43633299999999997</v>
      </c>
      <c r="O192" s="15">
        <v>0</v>
      </c>
      <c r="P192" s="15">
        <f>N192*8</f>
        <v>3.4906639999999998</v>
      </c>
      <c r="Q192" s="15">
        <f t="shared" si="24"/>
        <v>2.1816649999999997</v>
      </c>
      <c r="R192" s="15">
        <f t="shared" si="20"/>
        <v>5.6723289999999995</v>
      </c>
      <c r="AA192" s="8"/>
      <c r="AC192" s="8"/>
    </row>
    <row r="193" spans="1:29" s="7" customFormat="1" x14ac:dyDescent="0.25">
      <c r="A193" s="7" t="s">
        <v>602</v>
      </c>
      <c r="B193" s="7" t="s">
        <v>9</v>
      </c>
      <c r="C193" s="9"/>
      <c r="D193" s="9">
        <v>23750</v>
      </c>
      <c r="E193" s="9">
        <v>23750</v>
      </c>
      <c r="F193" s="9">
        <v>68504.789999999994</v>
      </c>
      <c r="G193" s="7">
        <v>33.630000000000003</v>
      </c>
      <c r="H193" s="7">
        <v>28.45</v>
      </c>
      <c r="I193" s="10">
        <f t="shared" si="23"/>
        <v>25</v>
      </c>
      <c r="J193" s="7" t="s">
        <v>555</v>
      </c>
      <c r="K193" s="7" t="s">
        <v>51</v>
      </c>
      <c r="L193" s="7">
        <v>84401</v>
      </c>
      <c r="M193" s="8">
        <v>42236</v>
      </c>
      <c r="N193" s="15">
        <f t="shared" si="19"/>
        <v>0.57499999999999996</v>
      </c>
      <c r="O193" s="15">
        <v>0</v>
      </c>
      <c r="P193" s="15">
        <f>N193*4</f>
        <v>2.2999999999999998</v>
      </c>
      <c r="Q193" s="15">
        <f t="shared" si="24"/>
        <v>2.875</v>
      </c>
      <c r="R193" s="15">
        <f t="shared" si="20"/>
        <v>5.1749999999999998</v>
      </c>
      <c r="AA193" s="8"/>
      <c r="AC193" s="8"/>
    </row>
    <row r="194" spans="1:29" s="7" customFormat="1" x14ac:dyDescent="0.25">
      <c r="A194" s="7" t="s">
        <v>603</v>
      </c>
      <c r="B194" s="7" t="s">
        <v>9</v>
      </c>
      <c r="C194" s="9"/>
      <c r="D194" s="9">
        <v>8719.1</v>
      </c>
      <c r="E194" s="9">
        <v>8719.1</v>
      </c>
      <c r="F194" s="9">
        <v>42489.78</v>
      </c>
      <c r="G194" s="7">
        <v>20.805</v>
      </c>
      <c r="H194" s="7">
        <v>14.913</v>
      </c>
      <c r="I194" s="10">
        <f t="shared" si="23"/>
        <v>9.1780000000000008</v>
      </c>
      <c r="J194" s="7" t="s">
        <v>555</v>
      </c>
      <c r="K194" s="7" t="s">
        <v>51</v>
      </c>
      <c r="L194" s="7">
        <v>84401</v>
      </c>
      <c r="M194" s="8">
        <v>42236</v>
      </c>
      <c r="N194" s="15">
        <f t="shared" ref="N194:N239" si="25">I194*0.023</f>
        <v>0.211094</v>
      </c>
      <c r="O194" s="15">
        <v>0</v>
      </c>
      <c r="P194" s="15">
        <f>N194*4</f>
        <v>0.84437600000000002</v>
      </c>
      <c r="Q194" s="15">
        <f t="shared" si="24"/>
        <v>1.0554700000000001</v>
      </c>
      <c r="R194" s="15">
        <f t="shared" ref="R194:R239" si="26">SUM(O194:Q194)</f>
        <v>1.8998460000000001</v>
      </c>
      <c r="AA194" s="8"/>
      <c r="AC194" s="8"/>
    </row>
    <row r="195" spans="1:29" s="7" customFormat="1" x14ac:dyDescent="0.25">
      <c r="A195" s="7" t="s">
        <v>604</v>
      </c>
      <c r="B195" s="7" t="s">
        <v>9</v>
      </c>
      <c r="C195" s="9"/>
      <c r="D195" s="9">
        <v>23750</v>
      </c>
      <c r="E195" s="9">
        <v>23750</v>
      </c>
      <c r="F195" s="9">
        <v>69660.78</v>
      </c>
      <c r="G195" s="7">
        <v>34.200000000000003</v>
      </c>
      <c r="H195" s="7">
        <v>29.236999999999998</v>
      </c>
      <c r="I195" s="10">
        <f t="shared" si="23"/>
        <v>25</v>
      </c>
      <c r="J195" s="7" t="s">
        <v>555</v>
      </c>
      <c r="K195" s="7" t="s">
        <v>51</v>
      </c>
      <c r="L195" s="7">
        <v>84401</v>
      </c>
      <c r="M195" s="8">
        <v>42236</v>
      </c>
      <c r="N195" s="15">
        <f t="shared" si="25"/>
        <v>0.57499999999999996</v>
      </c>
      <c r="O195" s="15">
        <v>0</v>
      </c>
      <c r="P195" s="15">
        <f>N195*4</f>
        <v>2.2999999999999998</v>
      </c>
      <c r="Q195" s="15">
        <f t="shared" si="24"/>
        <v>2.875</v>
      </c>
      <c r="R195" s="15">
        <f t="shared" si="26"/>
        <v>5.1749999999999998</v>
      </c>
      <c r="AA195" s="8"/>
      <c r="AC195" s="8"/>
    </row>
    <row r="196" spans="1:29" s="7" customFormat="1" x14ac:dyDescent="0.25">
      <c r="A196" s="7" t="s">
        <v>605</v>
      </c>
      <c r="B196" s="7" t="s">
        <v>9</v>
      </c>
      <c r="C196" s="9"/>
      <c r="D196" s="9">
        <v>21189.75</v>
      </c>
      <c r="E196" s="9">
        <v>21189.75</v>
      </c>
      <c r="F196" s="9">
        <v>62145.4</v>
      </c>
      <c r="G196" s="7">
        <v>30.495000000000001</v>
      </c>
      <c r="H196" s="7">
        <v>22.305</v>
      </c>
      <c r="I196" s="10">
        <f t="shared" si="23"/>
        <v>22.305</v>
      </c>
      <c r="J196" s="7" t="s">
        <v>555</v>
      </c>
      <c r="K196" s="7" t="s">
        <v>51</v>
      </c>
      <c r="L196" s="7">
        <v>84401</v>
      </c>
      <c r="M196" s="8">
        <v>42236</v>
      </c>
      <c r="N196" s="15">
        <f t="shared" si="25"/>
        <v>0.513015</v>
      </c>
      <c r="O196" s="15">
        <v>0</v>
      </c>
      <c r="P196" s="15">
        <f>N196*4</f>
        <v>2.05206</v>
      </c>
      <c r="Q196" s="15">
        <f t="shared" si="24"/>
        <v>2.5650750000000002</v>
      </c>
      <c r="R196" s="15">
        <f t="shared" si="26"/>
        <v>4.6171350000000002</v>
      </c>
      <c r="AA196" s="8"/>
      <c r="AC196" s="8"/>
    </row>
    <row r="197" spans="1:29" s="7" customFormat="1" x14ac:dyDescent="0.25">
      <c r="A197" s="7" t="s">
        <v>413</v>
      </c>
      <c r="B197" s="7" t="s">
        <v>9</v>
      </c>
      <c r="C197" s="9"/>
      <c r="D197" s="9">
        <v>4103.05</v>
      </c>
      <c r="E197" s="9">
        <v>4103.05</v>
      </c>
      <c r="F197" s="9">
        <v>20500</v>
      </c>
      <c r="G197" s="7">
        <v>5.0999999999999996</v>
      </c>
      <c r="H197" s="7">
        <v>4.319</v>
      </c>
      <c r="I197" s="10">
        <f t="shared" si="23"/>
        <v>4.319</v>
      </c>
      <c r="J197" s="7" t="s">
        <v>414</v>
      </c>
      <c r="K197" s="7" t="s">
        <v>415</v>
      </c>
      <c r="L197" s="7">
        <v>84050</v>
      </c>
      <c r="M197" s="8">
        <v>41901</v>
      </c>
      <c r="N197" s="15">
        <f t="shared" si="25"/>
        <v>9.9336999999999995E-2</v>
      </c>
      <c r="O197" s="15">
        <f>N197*3</f>
        <v>0.29801099999999997</v>
      </c>
      <c r="P197" s="15">
        <f>N197*12</f>
        <v>1.1920439999999999</v>
      </c>
      <c r="Q197" s="15">
        <f t="shared" si="24"/>
        <v>0.49668499999999999</v>
      </c>
      <c r="R197" s="15">
        <f t="shared" si="26"/>
        <v>1.98674</v>
      </c>
      <c r="AA197" s="8"/>
      <c r="AC197" s="8"/>
    </row>
    <row r="198" spans="1:29" s="7" customFormat="1" x14ac:dyDescent="0.25">
      <c r="A198" s="7" t="s">
        <v>606</v>
      </c>
      <c r="B198" s="7" t="s">
        <v>9</v>
      </c>
      <c r="C198" s="9"/>
      <c r="D198" s="9">
        <v>9739.4</v>
      </c>
      <c r="E198" s="9">
        <v>9739.4</v>
      </c>
      <c r="F198" s="9">
        <v>39250</v>
      </c>
      <c r="G198" s="7">
        <v>12</v>
      </c>
      <c r="H198" s="7">
        <v>10.252000000000001</v>
      </c>
      <c r="I198" s="10">
        <f t="shared" si="23"/>
        <v>10.252000000000001</v>
      </c>
      <c r="J198" s="7" t="s">
        <v>607</v>
      </c>
      <c r="K198" s="7" t="s">
        <v>11</v>
      </c>
      <c r="L198" s="7">
        <v>84101</v>
      </c>
      <c r="M198" s="8">
        <v>42146</v>
      </c>
      <c r="N198" s="15">
        <f t="shared" si="25"/>
        <v>0.23579600000000001</v>
      </c>
      <c r="O198" s="15">
        <v>0</v>
      </c>
      <c r="P198" s="15">
        <f>N198*7</f>
        <v>1.6505719999999999</v>
      </c>
      <c r="Q198" s="15">
        <f t="shared" si="24"/>
        <v>1.1789800000000001</v>
      </c>
      <c r="R198" s="15">
        <f t="shared" si="26"/>
        <v>2.8295520000000001</v>
      </c>
      <c r="AA198" s="8"/>
      <c r="AC198" s="8"/>
    </row>
    <row r="199" spans="1:29" s="7" customFormat="1" x14ac:dyDescent="0.25">
      <c r="A199" s="7" t="s">
        <v>417</v>
      </c>
      <c r="B199" s="7" t="s">
        <v>9</v>
      </c>
      <c r="C199" s="9"/>
      <c r="D199" s="9">
        <v>23363.35</v>
      </c>
      <c r="E199" s="9">
        <v>23363.35</v>
      </c>
      <c r="F199" s="9">
        <v>142750</v>
      </c>
      <c r="G199" s="7">
        <v>28.08</v>
      </c>
      <c r="H199" s="7">
        <v>24.593</v>
      </c>
      <c r="I199" s="10">
        <f t="shared" si="23"/>
        <v>24.593</v>
      </c>
      <c r="J199" s="7" t="s">
        <v>372</v>
      </c>
      <c r="K199" s="7" t="s">
        <v>11</v>
      </c>
      <c r="L199" s="7">
        <v>84115</v>
      </c>
      <c r="M199" s="8">
        <v>41802</v>
      </c>
      <c r="N199" s="15">
        <f t="shared" si="25"/>
        <v>0.565639</v>
      </c>
      <c r="O199" s="15">
        <f>N199*6</f>
        <v>3.393834</v>
      </c>
      <c r="P199" s="15">
        <f>N199*12</f>
        <v>6.787668</v>
      </c>
      <c r="Q199" s="15">
        <f t="shared" si="24"/>
        <v>2.828195</v>
      </c>
      <c r="R199" s="15">
        <f t="shared" si="26"/>
        <v>13.009696999999999</v>
      </c>
      <c r="AA199" s="8"/>
      <c r="AC199" s="8"/>
    </row>
    <row r="200" spans="1:29" s="7" customFormat="1" x14ac:dyDescent="0.25">
      <c r="A200" s="7" t="s">
        <v>559</v>
      </c>
      <c r="B200" s="7" t="s">
        <v>9</v>
      </c>
      <c r="C200" s="9"/>
      <c r="D200" s="9">
        <v>21526.05</v>
      </c>
      <c r="E200" s="9">
        <v>21526.05</v>
      </c>
      <c r="F200" s="9">
        <v>134000</v>
      </c>
      <c r="G200" s="7">
        <v>29.7</v>
      </c>
      <c r="H200" s="7">
        <v>22.658999999999999</v>
      </c>
      <c r="I200" s="10">
        <f t="shared" si="23"/>
        <v>22.658999999999999</v>
      </c>
      <c r="J200" s="7" t="s">
        <v>50</v>
      </c>
      <c r="K200" s="7" t="s">
        <v>51</v>
      </c>
      <c r="L200" s="7">
        <v>84401</v>
      </c>
      <c r="M200" s="8">
        <v>42102</v>
      </c>
      <c r="N200" s="15">
        <f t="shared" si="25"/>
        <v>0.52115699999999998</v>
      </c>
      <c r="O200" s="15">
        <v>0</v>
      </c>
      <c r="P200" s="15">
        <f>N200*8</f>
        <v>4.1692559999999999</v>
      </c>
      <c r="Q200" s="15">
        <f t="shared" si="24"/>
        <v>2.605785</v>
      </c>
      <c r="R200" s="15">
        <f t="shared" si="26"/>
        <v>6.7750409999999999</v>
      </c>
      <c r="AA200" s="8"/>
      <c r="AC200" s="8"/>
    </row>
    <row r="201" spans="1:29" s="7" customFormat="1" x14ac:dyDescent="0.25">
      <c r="A201" s="7" t="s">
        <v>560</v>
      </c>
      <c r="B201" s="7" t="s">
        <v>9</v>
      </c>
      <c r="C201" s="9"/>
      <c r="D201" s="9">
        <v>22064.7</v>
      </c>
      <c r="E201" s="9">
        <v>22064.7</v>
      </c>
      <c r="F201" s="9">
        <v>134000</v>
      </c>
      <c r="G201" s="7">
        <v>28.08</v>
      </c>
      <c r="H201" s="7">
        <v>23.225999999999999</v>
      </c>
      <c r="I201" s="10">
        <f t="shared" si="23"/>
        <v>23.226000000000003</v>
      </c>
      <c r="J201" s="7" t="s">
        <v>264</v>
      </c>
      <c r="K201" s="7" t="s">
        <v>85</v>
      </c>
      <c r="L201" s="7">
        <v>84042</v>
      </c>
      <c r="M201" s="8">
        <v>41964</v>
      </c>
      <c r="N201" s="15">
        <f t="shared" si="25"/>
        <v>0.53419800000000006</v>
      </c>
      <c r="O201" s="15">
        <f>N201*1</f>
        <v>0.53419800000000006</v>
      </c>
      <c r="P201" s="15">
        <f>N201*12</f>
        <v>6.4103760000000012</v>
      </c>
      <c r="Q201" s="15">
        <f t="shared" si="24"/>
        <v>2.6709900000000002</v>
      </c>
      <c r="R201" s="15">
        <f t="shared" si="26"/>
        <v>9.6155640000000009</v>
      </c>
      <c r="AA201" s="8"/>
      <c r="AC201" s="8"/>
    </row>
    <row r="202" spans="1:29" s="7" customFormat="1" x14ac:dyDescent="0.25">
      <c r="A202" s="7" t="s">
        <v>419</v>
      </c>
      <c r="B202" s="7" t="s">
        <v>9</v>
      </c>
      <c r="C202" s="9"/>
      <c r="D202" s="9">
        <v>3092.25</v>
      </c>
      <c r="E202" s="9">
        <v>3092.25</v>
      </c>
      <c r="F202" s="9">
        <v>17086</v>
      </c>
      <c r="G202" s="7">
        <v>3.7949999999999999</v>
      </c>
      <c r="H202" s="7">
        <v>3.2549999999999999</v>
      </c>
      <c r="I202" s="10">
        <f t="shared" si="23"/>
        <v>3.2549999999999999</v>
      </c>
      <c r="J202" s="7" t="s">
        <v>50</v>
      </c>
      <c r="K202" s="7" t="s">
        <v>51</v>
      </c>
      <c r="L202" s="7">
        <v>84404</v>
      </c>
      <c r="M202" s="8">
        <v>41885</v>
      </c>
      <c r="N202" s="15">
        <f t="shared" si="25"/>
        <v>7.4865000000000001E-2</v>
      </c>
      <c r="O202" s="15">
        <f>N202*3</f>
        <v>0.22459499999999999</v>
      </c>
      <c r="P202" s="15">
        <f>N202*12</f>
        <v>0.89837999999999996</v>
      </c>
      <c r="Q202" s="15">
        <f t="shared" si="24"/>
        <v>0.37432500000000002</v>
      </c>
      <c r="R202" s="15">
        <f t="shared" si="26"/>
        <v>1.4972999999999999</v>
      </c>
      <c r="AA202" s="8"/>
      <c r="AC202" s="8"/>
    </row>
    <row r="203" spans="1:29" s="7" customFormat="1" x14ac:dyDescent="0.25">
      <c r="A203" s="7" t="s">
        <v>561</v>
      </c>
      <c r="B203" s="7" t="s">
        <v>9</v>
      </c>
      <c r="C203" s="9"/>
      <c r="D203" s="9">
        <v>9420.2000000000007</v>
      </c>
      <c r="E203" s="9">
        <v>9420.2000000000007</v>
      </c>
      <c r="F203" s="9">
        <v>35833</v>
      </c>
      <c r="G203" s="7">
        <v>11.22</v>
      </c>
      <c r="H203" s="7">
        <v>9.9160000000000004</v>
      </c>
      <c r="I203" s="10">
        <f t="shared" si="23"/>
        <v>9.9160000000000021</v>
      </c>
      <c r="J203" s="7" t="s">
        <v>562</v>
      </c>
      <c r="K203" s="7" t="s">
        <v>563</v>
      </c>
      <c r="L203" s="7">
        <v>84624</v>
      </c>
      <c r="M203" s="8">
        <v>41964</v>
      </c>
      <c r="N203" s="15">
        <f t="shared" si="25"/>
        <v>0.22806800000000005</v>
      </c>
      <c r="O203" s="15">
        <f>N203*1</f>
        <v>0.22806800000000005</v>
      </c>
      <c r="P203" s="15">
        <f>N203*12</f>
        <v>2.7368160000000006</v>
      </c>
      <c r="Q203" s="15">
        <f t="shared" si="24"/>
        <v>1.1403400000000001</v>
      </c>
      <c r="R203" s="15">
        <f t="shared" si="26"/>
        <v>4.1052240000000007</v>
      </c>
      <c r="AA203" s="8"/>
      <c r="AC203" s="8"/>
    </row>
    <row r="204" spans="1:29" s="7" customFormat="1" x14ac:dyDescent="0.25">
      <c r="A204" s="7" t="s">
        <v>608</v>
      </c>
      <c r="B204" s="7" t="s">
        <v>9</v>
      </c>
      <c r="C204" s="9"/>
      <c r="D204" s="9">
        <v>23723.4</v>
      </c>
      <c r="E204" s="9">
        <v>23723.4</v>
      </c>
      <c r="F204" s="9">
        <v>106550</v>
      </c>
      <c r="G204" s="7">
        <v>30.6</v>
      </c>
      <c r="H204" s="7">
        <v>27.1</v>
      </c>
      <c r="I204" s="10">
        <f t="shared" si="23"/>
        <v>24.972000000000005</v>
      </c>
      <c r="J204" s="7" t="s">
        <v>609</v>
      </c>
      <c r="K204" s="7" t="s">
        <v>66</v>
      </c>
      <c r="L204" s="7">
        <v>84015</v>
      </c>
      <c r="M204" s="8">
        <v>42192</v>
      </c>
      <c r="N204" s="15">
        <f t="shared" si="25"/>
        <v>0.57435600000000009</v>
      </c>
      <c r="O204" s="15">
        <v>0</v>
      </c>
      <c r="P204" s="15">
        <f>N204*5</f>
        <v>2.8717800000000002</v>
      </c>
      <c r="Q204" s="15">
        <f t="shared" si="24"/>
        <v>2.8717800000000002</v>
      </c>
      <c r="R204" s="15">
        <f t="shared" si="26"/>
        <v>5.7435600000000004</v>
      </c>
      <c r="AA204" s="8"/>
      <c r="AC204" s="8"/>
    </row>
    <row r="205" spans="1:29" s="7" customFormat="1" x14ac:dyDescent="0.25">
      <c r="A205" s="7" t="s">
        <v>610</v>
      </c>
      <c r="B205" s="7" t="s">
        <v>9</v>
      </c>
      <c r="C205" s="9"/>
      <c r="D205" s="9">
        <v>15502.1</v>
      </c>
      <c r="E205" s="9">
        <v>15502.1</v>
      </c>
      <c r="F205" s="9">
        <v>80600</v>
      </c>
      <c r="G205" s="7">
        <v>27.28</v>
      </c>
      <c r="H205" s="7">
        <v>24.382999999999999</v>
      </c>
      <c r="I205" s="10">
        <f t="shared" si="23"/>
        <v>16.318000000000001</v>
      </c>
      <c r="J205" s="7" t="s">
        <v>609</v>
      </c>
      <c r="K205" s="7" t="s">
        <v>66</v>
      </c>
      <c r="L205" s="7">
        <v>84015</v>
      </c>
      <c r="M205" s="8">
        <v>42235</v>
      </c>
      <c r="N205" s="15">
        <f t="shared" si="25"/>
        <v>0.37531400000000004</v>
      </c>
      <c r="O205" s="15">
        <v>0</v>
      </c>
      <c r="P205" s="15">
        <f>N205*4</f>
        <v>1.5012560000000001</v>
      </c>
      <c r="Q205" s="15">
        <f t="shared" si="24"/>
        <v>1.8765700000000001</v>
      </c>
      <c r="R205" s="15">
        <f t="shared" si="26"/>
        <v>3.3778260000000002</v>
      </c>
      <c r="AA205" s="8"/>
      <c r="AC205" s="8"/>
    </row>
    <row r="206" spans="1:29" s="7" customFormat="1" x14ac:dyDescent="0.25">
      <c r="A206" s="7" t="s">
        <v>564</v>
      </c>
      <c r="B206" s="7" t="s">
        <v>9</v>
      </c>
      <c r="C206" s="9"/>
      <c r="D206" s="9">
        <v>23750</v>
      </c>
      <c r="E206" s="9">
        <v>23750</v>
      </c>
      <c r="F206" s="9">
        <v>96138</v>
      </c>
      <c r="G206" s="7">
        <v>31.36</v>
      </c>
      <c r="H206" s="7">
        <v>25.088999999999999</v>
      </c>
      <c r="I206" s="10">
        <f t="shared" ref="I206:I229" si="27">(D206/0.95)/1000</f>
        <v>25</v>
      </c>
      <c r="J206" s="7" t="s">
        <v>565</v>
      </c>
      <c r="K206" s="7" t="s">
        <v>66</v>
      </c>
      <c r="L206" s="7">
        <v>84087</v>
      </c>
      <c r="M206" s="8">
        <v>42138</v>
      </c>
      <c r="N206" s="15">
        <f t="shared" si="25"/>
        <v>0.57499999999999996</v>
      </c>
      <c r="O206" s="15">
        <v>0</v>
      </c>
      <c r="P206" s="15">
        <f>N206*7</f>
        <v>4.0249999999999995</v>
      </c>
      <c r="Q206" s="15">
        <f t="shared" si="24"/>
        <v>2.875</v>
      </c>
      <c r="R206" s="15">
        <f t="shared" si="26"/>
        <v>6.8999999999999995</v>
      </c>
      <c r="AA206" s="8"/>
      <c r="AC206" s="8"/>
    </row>
    <row r="207" spans="1:29" s="7" customFormat="1" x14ac:dyDescent="0.25">
      <c r="A207" s="7" t="s">
        <v>424</v>
      </c>
      <c r="B207" s="7" t="s">
        <v>9</v>
      </c>
      <c r="C207" s="9"/>
      <c r="D207" s="9">
        <v>22760.1</v>
      </c>
      <c r="E207" s="9">
        <v>22760.1</v>
      </c>
      <c r="F207" s="9">
        <v>146000</v>
      </c>
      <c r="G207" s="7">
        <v>28.08</v>
      </c>
      <c r="H207" s="7">
        <v>23.957999999999998</v>
      </c>
      <c r="I207" s="10">
        <f t="shared" si="27"/>
        <v>23.957999999999998</v>
      </c>
      <c r="J207" s="7" t="s">
        <v>35</v>
      </c>
      <c r="K207" s="7" t="s">
        <v>11</v>
      </c>
      <c r="L207" s="7">
        <v>84070</v>
      </c>
      <c r="M207" s="8">
        <v>41808</v>
      </c>
      <c r="N207" s="15">
        <f t="shared" si="25"/>
        <v>0.55103399999999991</v>
      </c>
      <c r="O207" s="15">
        <f>N207*6</f>
        <v>3.3062039999999993</v>
      </c>
      <c r="P207" s="15">
        <f>N207*12</f>
        <v>6.6124079999999985</v>
      </c>
      <c r="Q207" s="15">
        <f t="shared" si="24"/>
        <v>2.7551699999999997</v>
      </c>
      <c r="R207" s="15">
        <f t="shared" si="26"/>
        <v>12.673781999999997</v>
      </c>
      <c r="AA207" s="8"/>
      <c r="AC207" s="8"/>
    </row>
    <row r="208" spans="1:29" s="7" customFormat="1" x14ac:dyDescent="0.25">
      <c r="A208" s="7" t="s">
        <v>425</v>
      </c>
      <c r="B208" s="7" t="s">
        <v>9</v>
      </c>
      <c r="C208" s="9"/>
      <c r="D208" s="9">
        <v>22888.35</v>
      </c>
      <c r="E208" s="9">
        <v>22888.35</v>
      </c>
      <c r="F208" s="9">
        <v>146000</v>
      </c>
      <c r="G208" s="7">
        <v>28.08</v>
      </c>
      <c r="H208" s="7">
        <v>24.093</v>
      </c>
      <c r="I208" s="10">
        <f t="shared" si="27"/>
        <v>24.093</v>
      </c>
      <c r="J208" s="7" t="s">
        <v>35</v>
      </c>
      <c r="K208" s="7" t="s">
        <v>11</v>
      </c>
      <c r="L208" s="7">
        <v>84070</v>
      </c>
      <c r="M208" s="8">
        <v>41808</v>
      </c>
      <c r="N208" s="15">
        <f t="shared" si="25"/>
        <v>0.55413899999999994</v>
      </c>
      <c r="O208" s="15">
        <f>N208*6</f>
        <v>3.3248339999999996</v>
      </c>
      <c r="P208" s="15">
        <f>N208*12</f>
        <v>6.6496679999999992</v>
      </c>
      <c r="Q208" s="15">
        <f t="shared" si="24"/>
        <v>2.7706949999999999</v>
      </c>
      <c r="R208" s="15">
        <f t="shared" si="26"/>
        <v>12.745196999999999</v>
      </c>
      <c r="AA208" s="8"/>
      <c r="AC208" s="8"/>
    </row>
    <row r="209" spans="1:34" s="7" customFormat="1" x14ac:dyDescent="0.25">
      <c r="A209" s="7" t="s">
        <v>566</v>
      </c>
      <c r="B209" s="7" t="s">
        <v>9</v>
      </c>
      <c r="C209" s="9"/>
      <c r="D209" s="9">
        <v>2653.35</v>
      </c>
      <c r="E209" s="9">
        <v>2653.35</v>
      </c>
      <c r="F209" s="9">
        <v>14400</v>
      </c>
      <c r="G209" s="7">
        <v>3.2</v>
      </c>
      <c r="H209" s="7">
        <v>2.7930000000000001</v>
      </c>
      <c r="I209" s="10">
        <f t="shared" si="27"/>
        <v>2.7930000000000001</v>
      </c>
      <c r="J209" s="7" t="s">
        <v>13</v>
      </c>
      <c r="K209" s="7" t="s">
        <v>11</v>
      </c>
      <c r="L209" s="7">
        <v>84107</v>
      </c>
      <c r="M209" s="8">
        <v>42069</v>
      </c>
      <c r="N209" s="15">
        <f t="shared" si="25"/>
        <v>6.4239000000000004E-2</v>
      </c>
      <c r="O209" s="15">
        <v>0</v>
      </c>
      <c r="P209" s="15">
        <f>N209*9</f>
        <v>0.57815100000000008</v>
      </c>
      <c r="Q209" s="15">
        <f t="shared" si="24"/>
        <v>0.32119500000000001</v>
      </c>
      <c r="R209" s="15">
        <f t="shared" si="26"/>
        <v>0.89934600000000009</v>
      </c>
      <c r="AA209" s="8"/>
      <c r="AC209" s="8"/>
    </row>
    <row r="210" spans="1:34" s="7" customFormat="1" x14ac:dyDescent="0.25">
      <c r="A210" s="7" t="s">
        <v>426</v>
      </c>
      <c r="B210" s="7" t="s">
        <v>9</v>
      </c>
      <c r="C210" s="9"/>
      <c r="D210" s="9">
        <v>22888.35</v>
      </c>
      <c r="E210" s="9">
        <v>22888.35</v>
      </c>
      <c r="F210" s="9">
        <v>146000</v>
      </c>
      <c r="G210" s="7">
        <v>28.08</v>
      </c>
      <c r="H210" s="7">
        <v>24.093</v>
      </c>
      <c r="I210" s="10">
        <f t="shared" si="27"/>
        <v>24.093</v>
      </c>
      <c r="J210" s="7" t="s">
        <v>35</v>
      </c>
      <c r="K210" s="7" t="s">
        <v>11</v>
      </c>
      <c r="L210" s="7">
        <v>84070</v>
      </c>
      <c r="M210" s="8">
        <v>41808</v>
      </c>
      <c r="N210" s="15">
        <f t="shared" si="25"/>
        <v>0.55413899999999994</v>
      </c>
      <c r="O210" s="15">
        <f>N210*6</f>
        <v>3.3248339999999996</v>
      </c>
      <c r="P210" s="15">
        <f>N210*12</f>
        <v>6.6496679999999992</v>
      </c>
      <c r="Q210" s="15">
        <f t="shared" si="24"/>
        <v>2.7706949999999999</v>
      </c>
      <c r="R210" s="15">
        <f t="shared" si="26"/>
        <v>12.745196999999999</v>
      </c>
      <c r="AA210" s="8"/>
      <c r="AC210" s="8"/>
    </row>
    <row r="211" spans="1:34" s="7" customFormat="1" x14ac:dyDescent="0.25">
      <c r="A211" s="7" t="s">
        <v>567</v>
      </c>
      <c r="B211" s="7" t="s">
        <v>9</v>
      </c>
      <c r="C211" s="9"/>
      <c r="D211" s="9">
        <v>23195.200000000001</v>
      </c>
      <c r="E211" s="9">
        <v>23195.200000000001</v>
      </c>
      <c r="F211" s="9">
        <v>159800</v>
      </c>
      <c r="G211" s="7">
        <v>29.16</v>
      </c>
      <c r="H211" s="7">
        <v>24.416</v>
      </c>
      <c r="I211" s="10">
        <f t="shared" si="27"/>
        <v>24.416000000000004</v>
      </c>
      <c r="J211" s="7" t="s">
        <v>13</v>
      </c>
      <c r="K211" s="7" t="s">
        <v>11</v>
      </c>
      <c r="L211" s="7">
        <v>84115</v>
      </c>
      <c r="M211" s="8">
        <v>42013</v>
      </c>
      <c r="N211" s="15">
        <f t="shared" si="25"/>
        <v>0.56156800000000007</v>
      </c>
      <c r="O211" s="15">
        <v>0</v>
      </c>
      <c r="P211" s="15">
        <f>N211*11</f>
        <v>6.1772480000000005</v>
      </c>
      <c r="Q211" s="15">
        <f t="shared" si="24"/>
        <v>2.8078400000000006</v>
      </c>
      <c r="R211" s="15">
        <f t="shared" si="26"/>
        <v>8.9850880000000011</v>
      </c>
      <c r="AA211" s="8"/>
      <c r="AC211" s="8"/>
    </row>
    <row r="212" spans="1:34" s="7" customFormat="1" x14ac:dyDescent="0.25">
      <c r="A212" s="7" t="s">
        <v>568</v>
      </c>
      <c r="B212" s="7" t="s">
        <v>9</v>
      </c>
      <c r="C212" s="9"/>
      <c r="D212" s="9">
        <v>23659.75</v>
      </c>
      <c r="E212" s="9">
        <v>23659.75</v>
      </c>
      <c r="F212" s="9">
        <v>312480</v>
      </c>
      <c r="G212" s="7">
        <v>84</v>
      </c>
      <c r="H212" s="7">
        <v>73.028000000000006</v>
      </c>
      <c r="I212" s="10">
        <f t="shared" si="27"/>
        <v>24.905000000000001</v>
      </c>
      <c r="J212" s="7" t="s">
        <v>315</v>
      </c>
      <c r="K212" s="7" t="s">
        <v>316</v>
      </c>
      <c r="L212" s="7">
        <v>84751</v>
      </c>
      <c r="M212" s="8">
        <v>42016</v>
      </c>
      <c r="N212" s="15">
        <f t="shared" si="25"/>
        <v>0.57281499999999996</v>
      </c>
      <c r="O212" s="15">
        <v>0</v>
      </c>
      <c r="P212" s="15">
        <f>N212*11</f>
        <v>6.3009649999999997</v>
      </c>
      <c r="Q212" s="15">
        <f t="shared" ref="Q212:Q226" si="28">N212*5</f>
        <v>2.8640749999999997</v>
      </c>
      <c r="R212" s="15">
        <f t="shared" si="26"/>
        <v>9.1650399999999994</v>
      </c>
      <c r="AA212" s="8"/>
      <c r="AC212" s="8"/>
    </row>
    <row r="213" spans="1:34" s="7" customFormat="1" x14ac:dyDescent="0.25">
      <c r="A213" s="7" t="s">
        <v>429</v>
      </c>
      <c r="B213" s="7" t="s">
        <v>9</v>
      </c>
      <c r="C213" s="9"/>
      <c r="D213" s="9">
        <v>23207.55</v>
      </c>
      <c r="E213" s="9">
        <v>23207.55</v>
      </c>
      <c r="F213" s="9">
        <v>149500</v>
      </c>
      <c r="G213" s="7">
        <v>31.27</v>
      </c>
      <c r="H213" s="7">
        <v>26.547000000000001</v>
      </c>
      <c r="I213" s="10">
        <f t="shared" si="27"/>
        <v>24.428999999999998</v>
      </c>
      <c r="J213" s="7" t="s">
        <v>84</v>
      </c>
      <c r="K213" s="7" t="s">
        <v>85</v>
      </c>
      <c r="L213" s="7">
        <v>84057</v>
      </c>
      <c r="M213" s="8">
        <v>41912</v>
      </c>
      <c r="N213" s="15">
        <f t="shared" si="25"/>
        <v>0.56186700000000001</v>
      </c>
      <c r="O213" s="15">
        <f>N213*3</f>
        <v>1.6856010000000001</v>
      </c>
      <c r="P213" s="15">
        <f>N213*12</f>
        <v>6.7424040000000005</v>
      </c>
      <c r="Q213" s="15">
        <f t="shared" si="28"/>
        <v>2.8093349999999999</v>
      </c>
      <c r="R213" s="15">
        <f t="shared" si="26"/>
        <v>11.23734</v>
      </c>
      <c r="AA213" s="8"/>
      <c r="AC213" s="8"/>
    </row>
    <row r="214" spans="1:34" s="7" customFormat="1" x14ac:dyDescent="0.25">
      <c r="A214" s="7" t="s">
        <v>571</v>
      </c>
      <c r="B214" s="7" t="s">
        <v>9</v>
      </c>
      <c r="C214" s="9"/>
      <c r="D214" s="9">
        <v>11238.5</v>
      </c>
      <c r="E214" s="9">
        <v>11238.5</v>
      </c>
      <c r="F214" s="9">
        <v>43674</v>
      </c>
      <c r="G214" s="7">
        <v>14.28</v>
      </c>
      <c r="H214" s="7">
        <v>11.83</v>
      </c>
      <c r="I214" s="10">
        <f t="shared" si="27"/>
        <v>11.83</v>
      </c>
      <c r="J214" s="7" t="s">
        <v>175</v>
      </c>
      <c r="K214" s="7" t="s">
        <v>11</v>
      </c>
      <c r="L214" s="7">
        <v>84117</v>
      </c>
      <c r="M214" s="8">
        <v>41999</v>
      </c>
      <c r="N214" s="15">
        <f t="shared" si="25"/>
        <v>0.27209</v>
      </c>
      <c r="O214" s="15">
        <v>0</v>
      </c>
      <c r="P214" s="15">
        <f>N214*12</f>
        <v>3.2650800000000002</v>
      </c>
      <c r="Q214" s="15">
        <f t="shared" si="28"/>
        <v>1.3604499999999999</v>
      </c>
      <c r="R214" s="15">
        <f t="shared" si="26"/>
        <v>4.6255300000000004</v>
      </c>
      <c r="AA214" s="8"/>
      <c r="AC214" s="8"/>
    </row>
    <row r="215" spans="1:34" s="7" customFormat="1" x14ac:dyDescent="0.25">
      <c r="A215" s="7" t="s">
        <v>570</v>
      </c>
      <c r="B215" s="7" t="s">
        <v>9</v>
      </c>
      <c r="C215" s="9"/>
      <c r="D215" s="9">
        <v>21461.45</v>
      </c>
      <c r="E215" s="9">
        <v>21461.45</v>
      </c>
      <c r="F215" s="9">
        <v>86625.56</v>
      </c>
      <c r="G215" s="7">
        <v>28.875</v>
      </c>
      <c r="H215" s="7">
        <v>22.591000000000001</v>
      </c>
      <c r="I215" s="10">
        <f t="shared" si="27"/>
        <v>22.591000000000005</v>
      </c>
      <c r="J215" s="7" t="s">
        <v>50</v>
      </c>
      <c r="K215" s="7" t="s">
        <v>51</v>
      </c>
      <c r="L215" s="7">
        <v>84401</v>
      </c>
      <c r="M215" s="8">
        <v>42115</v>
      </c>
      <c r="N215" s="15">
        <f t="shared" si="25"/>
        <v>0.51959300000000008</v>
      </c>
      <c r="O215" s="15">
        <v>0</v>
      </c>
      <c r="P215" s="15">
        <f>N215*8</f>
        <v>4.1567440000000007</v>
      </c>
      <c r="Q215" s="15">
        <f t="shared" si="28"/>
        <v>2.5979650000000003</v>
      </c>
      <c r="R215" s="15">
        <f t="shared" si="26"/>
        <v>6.754709000000001</v>
      </c>
      <c r="AA215" s="8"/>
      <c r="AC215" s="8"/>
    </row>
    <row r="216" spans="1:34" s="7" customFormat="1" x14ac:dyDescent="0.25">
      <c r="A216" s="7" t="s">
        <v>569</v>
      </c>
      <c r="B216" s="7" t="s">
        <v>9</v>
      </c>
      <c r="C216" s="9"/>
      <c r="D216" s="9">
        <v>23659.75</v>
      </c>
      <c r="E216" s="9">
        <v>23659.75</v>
      </c>
      <c r="F216" s="9">
        <v>312241</v>
      </c>
      <c r="G216" s="7">
        <v>42</v>
      </c>
      <c r="H216" s="7">
        <v>36.514000000000003</v>
      </c>
      <c r="I216" s="10">
        <f t="shared" si="27"/>
        <v>24.905000000000001</v>
      </c>
      <c r="J216" s="7" t="s">
        <v>315</v>
      </c>
      <c r="K216" s="7" t="s">
        <v>316</v>
      </c>
      <c r="L216" s="7">
        <v>84751</v>
      </c>
      <c r="M216" s="8">
        <v>42102</v>
      </c>
      <c r="N216" s="15">
        <f t="shared" si="25"/>
        <v>0.57281499999999996</v>
      </c>
      <c r="O216" s="15">
        <v>0</v>
      </c>
      <c r="P216" s="15">
        <f>N216*8</f>
        <v>4.5825199999999997</v>
      </c>
      <c r="Q216" s="15">
        <f t="shared" si="28"/>
        <v>2.8640749999999997</v>
      </c>
      <c r="R216" s="15">
        <f t="shared" si="26"/>
        <v>7.4465949999999994</v>
      </c>
      <c r="AA216" s="8"/>
      <c r="AC216" s="8"/>
    </row>
    <row r="217" spans="1:34" s="7" customFormat="1" x14ac:dyDescent="0.25">
      <c r="A217" s="7" t="s">
        <v>611</v>
      </c>
      <c r="B217" s="7" t="s">
        <v>9</v>
      </c>
      <c r="C217" s="9"/>
      <c r="D217" s="9">
        <v>23750</v>
      </c>
      <c r="E217" s="9">
        <v>23750</v>
      </c>
      <c r="F217" s="9">
        <v>64000</v>
      </c>
      <c r="G217" s="7">
        <v>69</v>
      </c>
      <c r="H217" s="7">
        <v>50.613</v>
      </c>
      <c r="I217" s="10">
        <f t="shared" si="27"/>
        <v>25</v>
      </c>
      <c r="J217" s="7" t="s">
        <v>264</v>
      </c>
      <c r="K217" s="7" t="s">
        <v>85</v>
      </c>
      <c r="L217" s="7">
        <v>84042</v>
      </c>
      <c r="M217" s="8">
        <v>42235</v>
      </c>
      <c r="N217" s="15">
        <f t="shared" si="25"/>
        <v>0.57499999999999996</v>
      </c>
      <c r="O217" s="15">
        <v>0</v>
      </c>
      <c r="P217" s="15">
        <f>N217*4</f>
        <v>2.2999999999999998</v>
      </c>
      <c r="Q217" s="15">
        <f t="shared" si="28"/>
        <v>2.875</v>
      </c>
      <c r="R217" s="15">
        <f t="shared" si="26"/>
        <v>5.1749999999999998</v>
      </c>
      <c r="AA217" s="8"/>
      <c r="AC217" s="8"/>
    </row>
    <row r="218" spans="1:34" s="7" customFormat="1" x14ac:dyDescent="0.25">
      <c r="A218" s="7" t="s">
        <v>427</v>
      </c>
      <c r="B218" s="7" t="s">
        <v>9</v>
      </c>
      <c r="C218" s="9"/>
      <c r="D218" s="9">
        <v>23081.200000000001</v>
      </c>
      <c r="E218" s="9">
        <v>23081.200000000001</v>
      </c>
      <c r="F218" s="9">
        <v>189950</v>
      </c>
      <c r="G218" s="7">
        <v>30.74</v>
      </c>
      <c r="H218" s="7">
        <v>24.295999999999999</v>
      </c>
      <c r="I218" s="10">
        <f t="shared" si="27"/>
        <v>24.296000000000003</v>
      </c>
      <c r="J218" s="7" t="s">
        <v>84</v>
      </c>
      <c r="K218" s="7" t="s">
        <v>85</v>
      </c>
      <c r="L218" s="7">
        <v>84057</v>
      </c>
      <c r="M218" s="8">
        <v>41912</v>
      </c>
      <c r="N218" s="15">
        <f t="shared" si="25"/>
        <v>0.55880800000000008</v>
      </c>
      <c r="O218" s="15">
        <f>N218*3</f>
        <v>1.6764240000000004</v>
      </c>
      <c r="P218" s="15">
        <f>N218*12</f>
        <v>6.7056960000000014</v>
      </c>
      <c r="Q218" s="15">
        <f t="shared" si="28"/>
        <v>2.7940400000000003</v>
      </c>
      <c r="R218" s="15">
        <f t="shared" si="26"/>
        <v>11.176160000000003</v>
      </c>
      <c r="AA218" s="8"/>
      <c r="AC218" s="8"/>
    </row>
    <row r="219" spans="1:34" s="7" customFormat="1" x14ac:dyDescent="0.25">
      <c r="A219" s="7" t="s">
        <v>573</v>
      </c>
      <c r="B219" s="7" t="s">
        <v>9</v>
      </c>
      <c r="C219" s="9"/>
      <c r="D219" s="9">
        <v>10495.6</v>
      </c>
      <c r="E219" s="9">
        <v>10495.6</v>
      </c>
      <c r="F219" s="9">
        <v>79800</v>
      </c>
      <c r="G219" s="7">
        <v>14.04</v>
      </c>
      <c r="H219" s="7">
        <v>11.048</v>
      </c>
      <c r="I219" s="10">
        <f t="shared" si="27"/>
        <v>11.048</v>
      </c>
      <c r="J219" s="7" t="s">
        <v>50</v>
      </c>
      <c r="K219" s="7" t="s">
        <v>51</v>
      </c>
      <c r="L219" s="7">
        <v>84401</v>
      </c>
      <c r="M219" s="8">
        <v>41989</v>
      </c>
      <c r="N219" s="15">
        <f t="shared" si="25"/>
        <v>0.254104</v>
      </c>
      <c r="O219" s="15">
        <v>0</v>
      </c>
      <c r="P219" s="15">
        <f>N219*12</f>
        <v>3.049248</v>
      </c>
      <c r="Q219" s="15">
        <f t="shared" si="28"/>
        <v>1.2705199999999999</v>
      </c>
      <c r="R219" s="15">
        <f t="shared" si="26"/>
        <v>4.3197679999999998</v>
      </c>
      <c r="AA219" s="8"/>
      <c r="AC219" s="8"/>
    </row>
    <row r="220" spans="1:34" s="7" customFormat="1" x14ac:dyDescent="0.25">
      <c r="A220" s="7" t="s">
        <v>572</v>
      </c>
      <c r="B220" s="7" t="s">
        <v>9</v>
      </c>
      <c r="C220" s="9"/>
      <c r="D220" s="9">
        <v>23435.55</v>
      </c>
      <c r="E220" s="9">
        <v>23435.55</v>
      </c>
      <c r="F220" s="9">
        <v>134000</v>
      </c>
      <c r="G220" s="7">
        <v>30.24</v>
      </c>
      <c r="H220" s="7">
        <v>24.669</v>
      </c>
      <c r="I220" s="10">
        <f t="shared" si="27"/>
        <v>24.669</v>
      </c>
      <c r="J220" s="7" t="s">
        <v>35</v>
      </c>
      <c r="K220" s="7" t="s">
        <v>11</v>
      </c>
      <c r="L220" s="7">
        <v>84070</v>
      </c>
      <c r="M220" s="8">
        <v>42347</v>
      </c>
      <c r="N220" s="15">
        <f t="shared" si="25"/>
        <v>0.56738699999999997</v>
      </c>
      <c r="O220" s="15">
        <v>0</v>
      </c>
      <c r="P220" s="15">
        <v>0</v>
      </c>
      <c r="Q220" s="15">
        <f t="shared" si="28"/>
        <v>2.836935</v>
      </c>
      <c r="R220" s="15">
        <f t="shared" si="26"/>
        <v>2.836935</v>
      </c>
      <c r="AA220" s="8"/>
      <c r="AC220" s="8"/>
      <c r="AG220" s="8"/>
      <c r="AH220" s="8"/>
    </row>
    <row r="221" spans="1:34" s="7" customFormat="1" x14ac:dyDescent="0.25">
      <c r="A221" s="7" t="s">
        <v>576</v>
      </c>
      <c r="B221" s="7" t="s">
        <v>9</v>
      </c>
      <c r="C221" s="9"/>
      <c r="D221" s="9">
        <v>21623.9</v>
      </c>
      <c r="E221" s="9">
        <v>21623.9</v>
      </c>
      <c r="F221" s="9">
        <v>159900</v>
      </c>
      <c r="G221" s="7">
        <v>28.62</v>
      </c>
      <c r="H221" s="7">
        <v>22.762</v>
      </c>
      <c r="I221" s="10">
        <f t="shared" si="27"/>
        <v>22.762000000000004</v>
      </c>
      <c r="J221" s="7" t="s">
        <v>13</v>
      </c>
      <c r="K221" s="7" t="s">
        <v>11</v>
      </c>
      <c r="L221" s="7">
        <v>84109</v>
      </c>
      <c r="M221" s="8">
        <v>42013</v>
      </c>
      <c r="N221" s="15">
        <f t="shared" si="25"/>
        <v>0.52352600000000005</v>
      </c>
      <c r="O221" s="15">
        <v>0</v>
      </c>
      <c r="P221" s="15">
        <f>N221*11</f>
        <v>5.7587860000000006</v>
      </c>
      <c r="Q221" s="15">
        <f t="shared" si="28"/>
        <v>2.6176300000000001</v>
      </c>
      <c r="R221" s="15">
        <f t="shared" si="26"/>
        <v>8.3764160000000007</v>
      </c>
      <c r="AA221" s="8"/>
      <c r="AC221" s="8"/>
    </row>
    <row r="222" spans="1:34" s="7" customFormat="1" x14ac:dyDescent="0.25">
      <c r="A222" s="7" t="s">
        <v>428</v>
      </c>
      <c r="B222" s="7" t="s">
        <v>9</v>
      </c>
      <c r="C222" s="9"/>
      <c r="D222" s="9">
        <v>11314.5</v>
      </c>
      <c r="E222" s="9">
        <v>11314.5</v>
      </c>
      <c r="F222" s="9">
        <v>48805.61</v>
      </c>
      <c r="G222" s="7">
        <v>13.77</v>
      </c>
      <c r="H222" s="7">
        <v>11.91</v>
      </c>
      <c r="I222" s="10">
        <f t="shared" si="27"/>
        <v>11.91</v>
      </c>
      <c r="J222" s="7" t="s">
        <v>105</v>
      </c>
      <c r="K222" s="7" t="s">
        <v>51</v>
      </c>
      <c r="L222" s="7">
        <v>84317</v>
      </c>
      <c r="M222" s="8">
        <v>41885</v>
      </c>
      <c r="N222" s="15">
        <f t="shared" si="25"/>
        <v>0.27393000000000001</v>
      </c>
      <c r="O222" s="15">
        <f>N222*3</f>
        <v>0.82179000000000002</v>
      </c>
      <c r="P222" s="15">
        <f>N222*12</f>
        <v>3.2871600000000001</v>
      </c>
      <c r="Q222" s="15">
        <f t="shared" si="28"/>
        <v>1.36965</v>
      </c>
      <c r="R222" s="15">
        <f t="shared" si="26"/>
        <v>5.4786000000000001</v>
      </c>
      <c r="AA222" s="8"/>
      <c r="AB222" s="8"/>
      <c r="AC222" s="8"/>
    </row>
    <row r="223" spans="1:34" s="7" customFormat="1" x14ac:dyDescent="0.25">
      <c r="A223" s="7" t="s">
        <v>574</v>
      </c>
      <c r="B223" s="7" t="s">
        <v>9</v>
      </c>
      <c r="C223" s="9"/>
      <c r="D223" s="9">
        <v>23142</v>
      </c>
      <c r="E223" s="9">
        <v>23142</v>
      </c>
      <c r="F223" s="9">
        <v>80000</v>
      </c>
      <c r="G223" s="7">
        <v>28.8</v>
      </c>
      <c r="H223" s="7">
        <v>24.45</v>
      </c>
      <c r="I223" s="10">
        <f t="shared" si="27"/>
        <v>24.36</v>
      </c>
      <c r="J223" s="7" t="s">
        <v>575</v>
      </c>
      <c r="K223" s="7" t="s">
        <v>72</v>
      </c>
      <c r="L223" s="7">
        <v>84725</v>
      </c>
      <c r="M223" s="8">
        <v>42012</v>
      </c>
      <c r="N223" s="15">
        <f t="shared" si="25"/>
        <v>0.56028</v>
      </c>
      <c r="O223" s="15">
        <v>0</v>
      </c>
      <c r="P223" s="15">
        <f>N223*11</f>
        <v>6.1630799999999999</v>
      </c>
      <c r="Q223" s="15">
        <f t="shared" si="28"/>
        <v>2.8014000000000001</v>
      </c>
      <c r="R223" s="15">
        <f t="shared" si="26"/>
        <v>8.96448</v>
      </c>
      <c r="AA223" s="8"/>
      <c r="AC223" s="8"/>
    </row>
    <row r="224" spans="1:34" s="7" customFormat="1" x14ac:dyDescent="0.25">
      <c r="A224" s="7" t="s">
        <v>430</v>
      </c>
      <c r="B224" s="7" t="s">
        <v>9</v>
      </c>
      <c r="C224" s="9"/>
      <c r="D224" s="9">
        <v>21969.7</v>
      </c>
      <c r="E224" s="9">
        <v>21969.7</v>
      </c>
      <c r="F224" s="9">
        <v>134000</v>
      </c>
      <c r="G224" s="7">
        <v>28.08</v>
      </c>
      <c r="H224" s="7">
        <v>23.126000000000001</v>
      </c>
      <c r="I224" s="10">
        <f t="shared" si="27"/>
        <v>23.126000000000005</v>
      </c>
      <c r="J224" s="7" t="s">
        <v>10</v>
      </c>
      <c r="K224" s="7" t="s">
        <v>11</v>
      </c>
      <c r="L224" s="7">
        <v>84119</v>
      </c>
      <c r="M224" s="8">
        <v>41887</v>
      </c>
      <c r="N224" s="15">
        <f t="shared" si="25"/>
        <v>0.53189800000000009</v>
      </c>
      <c r="O224" s="15">
        <f>N224*3</f>
        <v>1.5956940000000004</v>
      </c>
      <c r="P224" s="15">
        <f>N224*12</f>
        <v>6.3827760000000016</v>
      </c>
      <c r="Q224" s="15">
        <f t="shared" si="28"/>
        <v>2.6594900000000004</v>
      </c>
      <c r="R224" s="15">
        <f t="shared" si="26"/>
        <v>10.637960000000001</v>
      </c>
      <c r="AA224" s="8"/>
      <c r="AC224" s="8"/>
    </row>
    <row r="225" spans="1:33" s="7" customFormat="1" x14ac:dyDescent="0.25">
      <c r="A225" s="7" t="s">
        <v>613</v>
      </c>
      <c r="B225" s="7" t="s">
        <v>9</v>
      </c>
      <c r="C225" s="9"/>
      <c r="D225" s="9">
        <v>23174.3</v>
      </c>
      <c r="E225" s="9">
        <v>23174.3</v>
      </c>
      <c r="F225" s="9">
        <v>149625</v>
      </c>
      <c r="G225" s="7">
        <v>29.76</v>
      </c>
      <c r="H225" s="7">
        <v>24.393999999999998</v>
      </c>
      <c r="I225" s="10">
        <f t="shared" si="27"/>
        <v>24.393999999999998</v>
      </c>
      <c r="J225" s="7" t="s">
        <v>614</v>
      </c>
      <c r="K225" s="7" t="s">
        <v>51</v>
      </c>
      <c r="L225" s="7">
        <v>84405</v>
      </c>
      <c r="M225" s="8">
        <v>42192</v>
      </c>
      <c r="N225" s="15">
        <f t="shared" si="25"/>
        <v>0.56106199999999995</v>
      </c>
      <c r="O225" s="15">
        <v>0</v>
      </c>
      <c r="P225" s="15">
        <f>N225*5</f>
        <v>2.8053099999999995</v>
      </c>
      <c r="Q225" s="15">
        <f t="shared" si="28"/>
        <v>2.8053099999999995</v>
      </c>
      <c r="R225" s="15">
        <f t="shared" si="26"/>
        <v>5.6106199999999991</v>
      </c>
      <c r="AA225" s="8"/>
      <c r="AC225" s="8"/>
    </row>
    <row r="226" spans="1:33" s="7" customFormat="1" x14ac:dyDescent="0.25">
      <c r="A226" s="7" t="s">
        <v>615</v>
      </c>
      <c r="B226" s="7" t="s">
        <v>9</v>
      </c>
      <c r="C226" s="9"/>
      <c r="D226" s="9">
        <v>21978.25</v>
      </c>
      <c r="E226" s="9">
        <v>21978.25</v>
      </c>
      <c r="F226" s="9">
        <v>101920</v>
      </c>
      <c r="G226" s="7">
        <v>26.88</v>
      </c>
      <c r="H226" s="7">
        <v>23.135000000000002</v>
      </c>
      <c r="I226" s="10">
        <f t="shared" si="27"/>
        <v>23.135000000000002</v>
      </c>
      <c r="J226" s="7" t="s">
        <v>13</v>
      </c>
      <c r="K226" s="7" t="s">
        <v>11</v>
      </c>
      <c r="L226" s="7">
        <v>84104</v>
      </c>
      <c r="M226" s="8">
        <v>42257</v>
      </c>
      <c r="N226" s="15">
        <f t="shared" si="25"/>
        <v>0.53210500000000005</v>
      </c>
      <c r="O226" s="15">
        <v>0</v>
      </c>
      <c r="P226" s="15">
        <f>N226*3</f>
        <v>1.5963150000000002</v>
      </c>
      <c r="Q226" s="15">
        <f t="shared" si="28"/>
        <v>2.6605250000000003</v>
      </c>
      <c r="R226" s="15">
        <f t="shared" si="26"/>
        <v>4.2568400000000004</v>
      </c>
      <c r="AA226" s="8"/>
      <c r="AC226" s="8"/>
    </row>
    <row r="227" spans="1:33" s="7" customFormat="1" x14ac:dyDescent="0.25">
      <c r="A227" s="7" t="s">
        <v>612</v>
      </c>
      <c r="B227" s="7" t="s">
        <v>9</v>
      </c>
      <c r="C227" s="9"/>
      <c r="D227" s="9">
        <v>23750</v>
      </c>
      <c r="E227" s="9">
        <v>23750</v>
      </c>
      <c r="F227" s="9">
        <v>650000</v>
      </c>
      <c r="G227" s="7">
        <v>280.8</v>
      </c>
      <c r="H227" s="7">
        <v>209.73500000000001</v>
      </c>
      <c r="I227" s="10">
        <f t="shared" si="27"/>
        <v>25</v>
      </c>
      <c r="J227" s="7" t="s">
        <v>28</v>
      </c>
      <c r="K227" s="7" t="s">
        <v>11</v>
      </c>
      <c r="L227" s="7">
        <v>84081</v>
      </c>
      <c r="M227" s="8">
        <v>42493</v>
      </c>
      <c r="N227" s="15">
        <f t="shared" si="25"/>
        <v>0.57499999999999996</v>
      </c>
      <c r="O227" s="15">
        <v>0</v>
      </c>
      <c r="P227" s="15">
        <v>0</v>
      </c>
      <c r="Q227" s="15">
        <v>0</v>
      </c>
      <c r="R227" s="15">
        <f t="shared" si="26"/>
        <v>0</v>
      </c>
      <c r="AA227" s="8"/>
      <c r="AC227" s="8"/>
      <c r="AE227" s="8"/>
    </row>
    <row r="228" spans="1:33" s="7" customFormat="1" x14ac:dyDescent="0.25">
      <c r="A228" s="7" t="s">
        <v>577</v>
      </c>
      <c r="B228" s="7" t="s">
        <v>9</v>
      </c>
      <c r="C228" s="9"/>
      <c r="D228" s="9">
        <v>23142</v>
      </c>
      <c r="E228" s="9">
        <v>23142</v>
      </c>
      <c r="F228" s="9">
        <v>80000</v>
      </c>
      <c r="G228" s="7">
        <v>28.8</v>
      </c>
      <c r="H228" s="7">
        <v>24.45</v>
      </c>
      <c r="I228" s="10">
        <f t="shared" si="27"/>
        <v>24.36</v>
      </c>
      <c r="J228" s="7" t="s">
        <v>575</v>
      </c>
      <c r="K228" s="7" t="s">
        <v>72</v>
      </c>
      <c r="L228" s="7">
        <v>84725</v>
      </c>
      <c r="M228" s="8">
        <v>42012</v>
      </c>
      <c r="N228" s="15">
        <f t="shared" si="25"/>
        <v>0.56028</v>
      </c>
      <c r="O228" s="15">
        <v>0</v>
      </c>
      <c r="P228" s="15">
        <f>N228*11</f>
        <v>6.1630799999999999</v>
      </c>
      <c r="Q228" s="15">
        <f>N228*5</f>
        <v>2.8014000000000001</v>
      </c>
      <c r="R228" s="15">
        <f t="shared" si="26"/>
        <v>8.96448</v>
      </c>
      <c r="AA228" s="8"/>
      <c r="AC228" s="8"/>
    </row>
    <row r="229" spans="1:33" s="7" customFormat="1" x14ac:dyDescent="0.25">
      <c r="A229" s="7" t="s">
        <v>616</v>
      </c>
      <c r="B229" s="7" t="s">
        <v>9</v>
      </c>
      <c r="C229" s="9"/>
      <c r="D229" s="9">
        <v>22116</v>
      </c>
      <c r="E229" s="9">
        <v>22116</v>
      </c>
      <c r="F229" s="9">
        <v>149625</v>
      </c>
      <c r="G229" s="7">
        <v>29.14</v>
      </c>
      <c r="H229" s="7">
        <v>23.28</v>
      </c>
      <c r="I229" s="10">
        <f t="shared" si="27"/>
        <v>23.28</v>
      </c>
      <c r="J229" s="7" t="s">
        <v>614</v>
      </c>
      <c r="K229" s="7" t="s">
        <v>51</v>
      </c>
      <c r="L229" s="7">
        <v>84405</v>
      </c>
      <c r="M229" s="8">
        <v>42193</v>
      </c>
      <c r="N229" s="15">
        <f t="shared" si="25"/>
        <v>0.53544000000000003</v>
      </c>
      <c r="O229" s="15">
        <v>0</v>
      </c>
      <c r="P229" s="15">
        <f>N229*5</f>
        <v>2.6772</v>
      </c>
      <c r="Q229" s="15">
        <f>N229*5</f>
        <v>2.6772</v>
      </c>
      <c r="R229" s="18">
        <f t="shared" si="26"/>
        <v>5.3544</v>
      </c>
      <c r="AA229" s="8"/>
      <c r="AC229" s="8"/>
      <c r="AE229" s="8"/>
    </row>
    <row r="230" spans="1:33" s="7" customFormat="1" x14ac:dyDescent="0.25">
      <c r="A230" s="7" t="s">
        <v>578</v>
      </c>
      <c r="B230" s="7" t="s">
        <v>41</v>
      </c>
      <c r="C230" s="9">
        <v>9856.77</v>
      </c>
      <c r="D230" s="9"/>
      <c r="E230" s="9">
        <v>49283.85</v>
      </c>
      <c r="F230" s="9">
        <v>270000</v>
      </c>
      <c r="G230" s="7">
        <v>77</v>
      </c>
      <c r="H230" s="7">
        <v>58.682000000000002</v>
      </c>
      <c r="I230" s="11">
        <f t="shared" ref="I230:I239" si="29">((((E230/5)/0.223958868)/0.75)/1000)</f>
        <v>58.682025486930044</v>
      </c>
      <c r="J230" s="7" t="s">
        <v>171</v>
      </c>
      <c r="K230" s="7" t="s">
        <v>66</v>
      </c>
      <c r="L230" s="7">
        <v>84041</v>
      </c>
      <c r="M230" s="8">
        <v>42044</v>
      </c>
      <c r="N230" s="15">
        <f t="shared" si="25"/>
        <v>1.349686586199391</v>
      </c>
      <c r="O230" s="15">
        <v>0</v>
      </c>
      <c r="P230" s="15">
        <f>N230*10</f>
        <v>13.496865861993911</v>
      </c>
      <c r="Q230" s="15">
        <f>N230*5</f>
        <v>6.7484329309969553</v>
      </c>
      <c r="R230" s="15">
        <f t="shared" si="26"/>
        <v>20.245298792990866</v>
      </c>
      <c r="AA230" s="8"/>
      <c r="AC230" s="8"/>
    </row>
    <row r="231" spans="1:33" s="7" customFormat="1" x14ac:dyDescent="0.25">
      <c r="A231" s="7" t="s">
        <v>328</v>
      </c>
      <c r="B231" s="7" t="s">
        <v>41</v>
      </c>
      <c r="C231" s="9">
        <v>8418.11</v>
      </c>
      <c r="D231" s="9"/>
      <c r="E231" s="9">
        <v>42090.55</v>
      </c>
      <c r="F231" s="9">
        <v>210195</v>
      </c>
      <c r="G231" s="7">
        <v>64.8</v>
      </c>
      <c r="H231" s="7">
        <v>50.116999999999997</v>
      </c>
      <c r="I231" s="11">
        <f t="shared" si="29"/>
        <v>50.117000353237493</v>
      </c>
      <c r="J231" s="7" t="s">
        <v>264</v>
      </c>
      <c r="K231" s="7" t="s">
        <v>85</v>
      </c>
      <c r="L231" s="7">
        <v>84042</v>
      </c>
      <c r="M231" s="8">
        <v>41900</v>
      </c>
      <c r="N231" s="15">
        <f t="shared" si="25"/>
        <v>1.1526910081244623</v>
      </c>
      <c r="O231" s="15">
        <f>N231*3</f>
        <v>3.458073024373387</v>
      </c>
      <c r="P231" s="15">
        <f>N231*12</f>
        <v>13.832292097493548</v>
      </c>
      <c r="Q231" s="15">
        <f>N231*5</f>
        <v>5.7634550406223113</v>
      </c>
      <c r="R231" s="15">
        <f t="shared" si="26"/>
        <v>23.053820162489245</v>
      </c>
      <c r="AA231" s="8"/>
      <c r="AC231" s="8"/>
    </row>
    <row r="232" spans="1:33" s="7" customFormat="1" x14ac:dyDescent="0.25">
      <c r="A232" s="7" t="s">
        <v>585</v>
      </c>
      <c r="B232" s="7" t="s">
        <v>41</v>
      </c>
      <c r="C232" s="9">
        <v>35045.08</v>
      </c>
      <c r="D232" s="9"/>
      <c r="E232" s="9">
        <v>175225.4</v>
      </c>
      <c r="F232" s="9">
        <v>841690</v>
      </c>
      <c r="G232" s="7">
        <v>300.3</v>
      </c>
      <c r="H232" s="7">
        <v>219.80099999999999</v>
      </c>
      <c r="I232" s="11">
        <f t="shared" si="29"/>
        <v>208.63997818266046</v>
      </c>
      <c r="J232" s="7" t="s">
        <v>126</v>
      </c>
      <c r="K232" s="7" t="s">
        <v>11</v>
      </c>
      <c r="L232" s="7">
        <v>84020</v>
      </c>
      <c r="M232" s="8">
        <v>42493</v>
      </c>
      <c r="N232" s="15">
        <f t="shared" si="25"/>
        <v>4.7987194982011907</v>
      </c>
      <c r="O232" s="15">
        <v>0</v>
      </c>
      <c r="P232" s="15">
        <v>0</v>
      </c>
      <c r="Q232" s="15">
        <v>0</v>
      </c>
      <c r="R232" s="15">
        <f t="shared" si="26"/>
        <v>0</v>
      </c>
      <c r="AA232" s="8"/>
      <c r="AC232" s="8"/>
      <c r="AE232" s="8"/>
      <c r="AG232" s="8"/>
    </row>
    <row r="233" spans="1:33" s="7" customFormat="1" x14ac:dyDescent="0.25">
      <c r="A233" s="7" t="s">
        <v>586</v>
      </c>
      <c r="B233" s="7" t="s">
        <v>41</v>
      </c>
      <c r="C233" s="9">
        <v>146987.45000000001</v>
      </c>
      <c r="D233" s="9"/>
      <c r="E233" s="9">
        <v>734937.25</v>
      </c>
      <c r="F233" s="9">
        <v>3245520</v>
      </c>
      <c r="G233" s="7">
        <v>1240.2</v>
      </c>
      <c r="H233" s="7">
        <v>1063.8920000000001</v>
      </c>
      <c r="I233" s="11">
        <f t="shared" si="29"/>
        <v>875.08598528309528</v>
      </c>
      <c r="J233" s="7" t="s">
        <v>17</v>
      </c>
      <c r="K233" s="7" t="s">
        <v>11</v>
      </c>
      <c r="L233" s="7">
        <v>84065</v>
      </c>
      <c r="M233" s="8">
        <v>42493</v>
      </c>
      <c r="N233" s="15">
        <f t="shared" si="25"/>
        <v>20.126977661511191</v>
      </c>
      <c r="O233" s="15">
        <v>0</v>
      </c>
      <c r="P233" s="15">
        <v>0</v>
      </c>
      <c r="Q233" s="15">
        <v>0</v>
      </c>
      <c r="R233" s="18">
        <f t="shared" si="26"/>
        <v>0</v>
      </c>
      <c r="AA233" s="8"/>
      <c r="AC233" s="8"/>
      <c r="AE233" s="8"/>
    </row>
    <row r="234" spans="1:33" s="7" customFormat="1" x14ac:dyDescent="0.25">
      <c r="A234" s="7" t="s">
        <v>579</v>
      </c>
      <c r="B234" s="7" t="s">
        <v>41</v>
      </c>
      <c r="C234" s="9">
        <v>167969.15</v>
      </c>
      <c r="D234" s="9"/>
      <c r="E234" s="9">
        <v>839845.75</v>
      </c>
      <c r="F234" s="9">
        <v>2045059.84</v>
      </c>
      <c r="G234" s="7">
        <v>1199.47</v>
      </c>
      <c r="H234" s="7">
        <v>1002.095</v>
      </c>
      <c r="I234" s="11">
        <f t="shared" si="29"/>
        <v>999.99999404652567</v>
      </c>
      <c r="J234" s="7" t="s">
        <v>171</v>
      </c>
      <c r="K234" s="7" t="s">
        <v>66</v>
      </c>
      <c r="L234" s="7">
        <v>84041</v>
      </c>
      <c r="M234" s="8">
        <v>42115</v>
      </c>
      <c r="N234" s="15">
        <f t="shared" si="25"/>
        <v>22.999999863070091</v>
      </c>
      <c r="O234" s="15">
        <v>0</v>
      </c>
      <c r="P234" s="15">
        <f>N234*8</f>
        <v>183.99999890456073</v>
      </c>
      <c r="Q234" s="15">
        <f t="shared" ref="Q234:Q239" si="30">N234*5</f>
        <v>114.99999931535045</v>
      </c>
      <c r="R234" s="15">
        <f t="shared" si="26"/>
        <v>298.99999821991116</v>
      </c>
      <c r="AA234" s="8"/>
      <c r="AC234" s="8"/>
    </row>
    <row r="235" spans="1:33" s="7" customFormat="1" x14ac:dyDescent="0.25">
      <c r="A235" s="7" t="s">
        <v>595</v>
      </c>
      <c r="B235" s="7" t="s">
        <v>41</v>
      </c>
      <c r="C235" s="9">
        <v>10837.71</v>
      </c>
      <c r="D235" s="9"/>
      <c r="E235" s="9">
        <v>54188.55</v>
      </c>
      <c r="F235" s="9">
        <v>425000</v>
      </c>
      <c r="G235" s="7">
        <v>220.44</v>
      </c>
      <c r="H235" s="7">
        <v>177.74799999999999</v>
      </c>
      <c r="I235" s="11">
        <f t="shared" si="29"/>
        <v>64.522026428531518</v>
      </c>
      <c r="J235" s="7" t="s">
        <v>30</v>
      </c>
      <c r="K235" s="7" t="s">
        <v>31</v>
      </c>
      <c r="L235" s="7">
        <v>84060</v>
      </c>
      <c r="M235" s="8">
        <v>42347</v>
      </c>
      <c r="N235" s="15">
        <f t="shared" si="25"/>
        <v>1.4840066078562248</v>
      </c>
      <c r="O235" s="15">
        <v>0</v>
      </c>
      <c r="P235" s="15">
        <v>0</v>
      </c>
      <c r="Q235" s="15">
        <f t="shared" si="30"/>
        <v>7.4200330392811242</v>
      </c>
      <c r="R235" s="15">
        <f t="shared" si="26"/>
        <v>7.4200330392811242</v>
      </c>
      <c r="AA235" s="8"/>
      <c r="AC235" s="8"/>
      <c r="AE235" s="8"/>
    </row>
    <row r="236" spans="1:33" s="7" customFormat="1" x14ac:dyDescent="0.25">
      <c r="A236" s="7" t="s">
        <v>593</v>
      </c>
      <c r="B236" s="7" t="s">
        <v>41</v>
      </c>
      <c r="C236" s="9">
        <v>43771.92</v>
      </c>
      <c r="D236" s="9"/>
      <c r="E236" s="9">
        <v>218859.6</v>
      </c>
      <c r="F236" s="9">
        <v>810000</v>
      </c>
      <c r="G236" s="7">
        <v>311.04000000000002</v>
      </c>
      <c r="H236" s="7">
        <v>260.59500000000003</v>
      </c>
      <c r="I236" s="11">
        <f t="shared" si="29"/>
        <v>260.59499461302869</v>
      </c>
      <c r="J236" s="7" t="s">
        <v>488</v>
      </c>
      <c r="K236" s="7" t="s">
        <v>82</v>
      </c>
      <c r="L236" s="7">
        <v>84321</v>
      </c>
      <c r="M236" s="8">
        <v>42326</v>
      </c>
      <c r="N236" s="15">
        <f t="shared" si="25"/>
        <v>5.9936848760996595</v>
      </c>
      <c r="O236" s="15">
        <v>0</v>
      </c>
      <c r="P236" s="15">
        <f>N236*1</f>
        <v>5.9936848760996595</v>
      </c>
      <c r="Q236" s="15">
        <f t="shared" si="30"/>
        <v>29.968424380498298</v>
      </c>
      <c r="R236" s="15">
        <f t="shared" si="26"/>
        <v>35.962109256597955</v>
      </c>
      <c r="AA236" s="8"/>
      <c r="AC236" s="8"/>
      <c r="AE236" s="8"/>
    </row>
    <row r="237" spans="1:33" s="7" customFormat="1" x14ac:dyDescent="0.25">
      <c r="A237" s="7" t="s">
        <v>580</v>
      </c>
      <c r="B237" s="7" t="s">
        <v>41</v>
      </c>
      <c r="C237" s="9">
        <v>9264.51</v>
      </c>
      <c r="D237" s="9"/>
      <c r="E237" s="9">
        <v>46322.55</v>
      </c>
      <c r="F237" s="9">
        <v>155000</v>
      </c>
      <c r="G237" s="7">
        <v>69.3</v>
      </c>
      <c r="H237" s="7">
        <v>55.155999999999999</v>
      </c>
      <c r="I237" s="11">
        <f t="shared" si="29"/>
        <v>55.156020881477218</v>
      </c>
      <c r="J237" s="7" t="s">
        <v>35</v>
      </c>
      <c r="K237" s="7" t="s">
        <v>11</v>
      </c>
      <c r="L237" s="7">
        <v>84070</v>
      </c>
      <c r="M237" s="8">
        <v>42347</v>
      </c>
      <c r="N237" s="15">
        <f t="shared" si="25"/>
        <v>1.268588480273976</v>
      </c>
      <c r="O237" s="15">
        <v>0</v>
      </c>
      <c r="P237" s="15">
        <v>0</v>
      </c>
      <c r="Q237" s="15">
        <f t="shared" si="30"/>
        <v>6.3429424013698803</v>
      </c>
      <c r="R237" s="15">
        <f t="shared" si="26"/>
        <v>6.3429424013698803</v>
      </c>
      <c r="AA237" s="8"/>
      <c r="AC237" s="8"/>
      <c r="AE237" s="8"/>
    </row>
    <row r="238" spans="1:33" s="7" customFormat="1" x14ac:dyDescent="0.25">
      <c r="A238" s="7" t="s">
        <v>412</v>
      </c>
      <c r="B238" s="7" t="s">
        <v>41</v>
      </c>
      <c r="C238" s="9">
        <v>36191.47</v>
      </c>
      <c r="D238" s="9"/>
      <c r="E238" s="9">
        <v>180957.35</v>
      </c>
      <c r="F238" s="9">
        <v>1185000</v>
      </c>
      <c r="G238" s="7">
        <v>279.99</v>
      </c>
      <c r="H238" s="7">
        <v>215.465</v>
      </c>
      <c r="I238" s="11">
        <f t="shared" si="29"/>
        <v>215.46498142388063</v>
      </c>
      <c r="J238" s="7" t="s">
        <v>10</v>
      </c>
      <c r="K238" s="7" t="s">
        <v>11</v>
      </c>
      <c r="L238" s="7">
        <v>84118</v>
      </c>
      <c r="M238" s="8">
        <v>42347</v>
      </c>
      <c r="N238" s="15">
        <f t="shared" si="25"/>
        <v>4.9556945727492545</v>
      </c>
      <c r="O238" s="15">
        <v>0</v>
      </c>
      <c r="P238" s="15">
        <v>0</v>
      </c>
      <c r="Q238" s="15">
        <f t="shared" si="30"/>
        <v>24.778472863746273</v>
      </c>
      <c r="R238" s="15">
        <f t="shared" si="26"/>
        <v>24.778472863746273</v>
      </c>
      <c r="AA238" s="8"/>
      <c r="AC238" s="8"/>
      <c r="AE238" s="8"/>
    </row>
    <row r="239" spans="1:33" s="7" customFormat="1" ht="15.75" thickBot="1" x14ac:dyDescent="0.3">
      <c r="A239" s="7" t="s">
        <v>596</v>
      </c>
      <c r="B239" s="7" t="s">
        <v>41</v>
      </c>
      <c r="C239" s="9">
        <v>75569.820000000007</v>
      </c>
      <c r="D239" s="9"/>
      <c r="E239" s="9">
        <v>377849.1</v>
      </c>
      <c r="F239" s="9">
        <v>909480</v>
      </c>
      <c r="G239" s="7">
        <v>551.20000000000005</v>
      </c>
      <c r="H239" s="7">
        <v>449.90300000000002</v>
      </c>
      <c r="I239" s="11">
        <f t="shared" si="29"/>
        <v>449.90297057582904</v>
      </c>
      <c r="J239" s="7" t="s">
        <v>84</v>
      </c>
      <c r="K239" s="7" t="s">
        <v>85</v>
      </c>
      <c r="L239" s="7">
        <v>84097</v>
      </c>
      <c r="M239" s="8">
        <v>42347</v>
      </c>
      <c r="N239" s="15">
        <f t="shared" si="25"/>
        <v>10.347768323244068</v>
      </c>
      <c r="O239" s="15">
        <v>0</v>
      </c>
      <c r="P239" s="15">
        <v>0</v>
      </c>
      <c r="Q239" s="15">
        <f t="shared" si="30"/>
        <v>51.738841616220341</v>
      </c>
      <c r="R239" s="16">
        <f t="shared" si="26"/>
        <v>51.738841616220341</v>
      </c>
      <c r="AA239" s="8"/>
      <c r="AC239" s="8"/>
      <c r="AE239" s="8"/>
    </row>
    <row r="240" spans="1:33" x14ac:dyDescent="0.25">
      <c r="R240" s="15">
        <f>SUM(R2:R239)</f>
        <v>1189.6953153526065</v>
      </c>
    </row>
  </sheetData>
  <sortState ref="A2:AH240">
    <sortCondition ref="B2:B240"/>
    <sortCondition ref="A2:A240"/>
  </sortState>
  <pageMargins left="0.7" right="0.7" top="0.75" bottom="0.75" header="0.3" footer="0.3"/>
  <pageSetup scale="55" fitToHeight="0" orientation="landscape" r:id="rId1"/>
  <headerFooter>
    <oddHeader>&amp;CUtah Solar Incentive Program 2016 Annual Report: Attachment A- System Specific Information
2014 Completed Projects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95"/>
  <sheetViews>
    <sheetView view="pageBreakPreview" zoomScale="60" zoomScaleNormal="140" workbookViewId="0">
      <selection activeCell="I230" sqref="I230:I236"/>
    </sheetView>
  </sheetViews>
  <sheetFormatPr defaultRowHeight="15" x14ac:dyDescent="0.25"/>
  <cols>
    <col min="1" max="1" width="14.140625" style="6" customWidth="1"/>
    <col min="2" max="2" width="21.28515625" style="6" customWidth="1"/>
    <col min="3" max="3" width="11.7109375" style="9" customWidth="1"/>
    <col min="4" max="4" width="11.140625" style="9" customWidth="1"/>
    <col min="5" max="5" width="11.28515625" style="9" customWidth="1"/>
    <col min="6" max="6" width="13" style="9" customWidth="1"/>
    <col min="7" max="7" width="11" style="6" customWidth="1"/>
    <col min="8" max="8" width="11.5703125" style="6" customWidth="1"/>
    <col min="9" max="9" width="11.5703125" style="7" customWidth="1"/>
    <col min="10" max="10" width="19.5703125" style="6" customWidth="1"/>
    <col min="11" max="11" width="13.28515625" style="6" customWidth="1"/>
    <col min="12" max="12" width="9.140625" style="6"/>
    <col min="13" max="13" width="10.42578125" style="6" customWidth="1"/>
    <col min="14" max="14" width="9.42578125" style="15" customWidth="1"/>
    <col min="15" max="17" width="9.140625" style="15"/>
    <col min="18" max="18" width="10" style="15" bestFit="1" customWidth="1"/>
    <col min="19" max="16384" width="9.140625" style="6"/>
  </cols>
  <sheetData>
    <row r="1" spans="1:29" s="1" customFormat="1" ht="75" x14ac:dyDescent="0.25">
      <c r="A1" s="2" t="s">
        <v>0</v>
      </c>
      <c r="B1" s="2" t="s">
        <v>5</v>
      </c>
      <c r="C1" s="3" t="s">
        <v>1</v>
      </c>
      <c r="D1" s="3" t="s">
        <v>2</v>
      </c>
      <c r="E1" s="3" t="s">
        <v>3</v>
      </c>
      <c r="F1" s="3" t="s">
        <v>4</v>
      </c>
      <c r="G1" s="2" t="s">
        <v>303</v>
      </c>
      <c r="H1" s="2" t="s">
        <v>304</v>
      </c>
      <c r="I1" s="2" t="s">
        <v>582</v>
      </c>
      <c r="J1" s="2" t="s">
        <v>305</v>
      </c>
      <c r="K1" s="2" t="s">
        <v>306</v>
      </c>
      <c r="L1" s="2" t="s">
        <v>307</v>
      </c>
      <c r="M1" s="2" t="s">
        <v>324</v>
      </c>
      <c r="N1" s="17" t="s">
        <v>431</v>
      </c>
      <c r="O1" s="17" t="s">
        <v>935</v>
      </c>
      <c r="P1" s="17" t="s">
        <v>933</v>
      </c>
      <c r="Q1" s="17" t="s">
        <v>934</v>
      </c>
      <c r="R1" s="17" t="s">
        <v>936</v>
      </c>
    </row>
    <row r="2" spans="1:29" s="7" customFormat="1" x14ac:dyDescent="0.25">
      <c r="A2" s="7" t="s">
        <v>619</v>
      </c>
      <c r="B2" s="7" t="s">
        <v>7</v>
      </c>
      <c r="C2" s="9"/>
      <c r="D2" s="9">
        <v>4600</v>
      </c>
      <c r="E2" s="9">
        <v>4600</v>
      </c>
      <c r="F2" s="9">
        <v>15405.02</v>
      </c>
      <c r="G2" s="7">
        <v>6.63</v>
      </c>
      <c r="H2" s="7">
        <v>5.36</v>
      </c>
      <c r="I2" s="11">
        <f t="shared" ref="I2:I33" si="0">(E2/1.15)/1000</f>
        <v>4.0000000000000009</v>
      </c>
      <c r="J2" s="7" t="s">
        <v>421</v>
      </c>
      <c r="K2" s="7" t="s">
        <v>66</v>
      </c>
      <c r="L2" s="7">
        <v>84025</v>
      </c>
      <c r="M2" s="8">
        <v>42186</v>
      </c>
      <c r="N2" s="15">
        <f t="shared" ref="N2:N65" si="1">I2*0.023</f>
        <v>9.2000000000000012E-2</v>
      </c>
      <c r="O2" s="15">
        <v>0</v>
      </c>
      <c r="P2" s="15">
        <f>N2*5</f>
        <v>0.46000000000000008</v>
      </c>
      <c r="Q2" s="15">
        <f>N2*5</f>
        <v>0.46000000000000008</v>
      </c>
      <c r="R2" s="15">
        <f t="shared" ref="R2:R65" si="2">SUM(O2:Q2)</f>
        <v>0.92000000000000015</v>
      </c>
      <c r="AA2" s="8"/>
      <c r="AC2" s="8"/>
    </row>
    <row r="3" spans="1:29" s="7" customFormat="1" x14ac:dyDescent="0.25">
      <c r="A3" s="7" t="s">
        <v>439</v>
      </c>
      <c r="B3" s="7" t="s">
        <v>7</v>
      </c>
      <c r="C3" s="9"/>
      <c r="D3" s="9">
        <v>3364.9</v>
      </c>
      <c r="E3" s="9">
        <v>3364.9</v>
      </c>
      <c r="F3" s="9">
        <v>11900</v>
      </c>
      <c r="G3" s="7">
        <v>3.92</v>
      </c>
      <c r="H3" s="7">
        <v>2.9260000000000002</v>
      </c>
      <c r="I3" s="11">
        <f t="shared" si="0"/>
        <v>2.9260000000000006</v>
      </c>
      <c r="J3" s="7" t="s">
        <v>67</v>
      </c>
      <c r="K3" s="7" t="s">
        <v>11</v>
      </c>
      <c r="L3" s="7">
        <v>84095</v>
      </c>
      <c r="M3" s="8">
        <v>42117</v>
      </c>
      <c r="N3" s="15">
        <f t="shared" si="1"/>
        <v>6.7298000000000011E-2</v>
      </c>
      <c r="O3" s="15">
        <v>0</v>
      </c>
      <c r="P3" s="15">
        <f>N3*8</f>
        <v>0.53838400000000008</v>
      </c>
      <c r="Q3" s="15">
        <f>N3*5</f>
        <v>0.33649000000000007</v>
      </c>
      <c r="R3" s="15">
        <f t="shared" si="2"/>
        <v>0.87487400000000015</v>
      </c>
      <c r="AA3" s="8"/>
      <c r="AC3" s="8"/>
    </row>
    <row r="4" spans="1:29" s="7" customFormat="1" x14ac:dyDescent="0.25">
      <c r="A4" s="7" t="s">
        <v>621</v>
      </c>
      <c r="B4" s="7" t="s">
        <v>7</v>
      </c>
      <c r="C4" s="9"/>
      <c r="D4" s="9">
        <v>4600</v>
      </c>
      <c r="E4" s="9">
        <v>4600</v>
      </c>
      <c r="F4" s="9">
        <v>25795</v>
      </c>
      <c r="G4" s="7">
        <v>7.65</v>
      </c>
      <c r="H4" s="7">
        <v>5.5369999999999999</v>
      </c>
      <c r="I4" s="11">
        <f t="shared" si="0"/>
        <v>4.0000000000000009</v>
      </c>
      <c r="J4" s="7" t="s">
        <v>38</v>
      </c>
      <c r="K4" s="7" t="s">
        <v>11</v>
      </c>
      <c r="L4" s="7">
        <v>84065</v>
      </c>
      <c r="M4" s="8">
        <v>42213</v>
      </c>
      <c r="N4" s="15">
        <f t="shared" si="1"/>
        <v>9.2000000000000012E-2</v>
      </c>
      <c r="O4" s="15">
        <v>0</v>
      </c>
      <c r="P4" s="15">
        <f>N4*5</f>
        <v>0.46000000000000008</v>
      </c>
      <c r="Q4" s="15">
        <f>N4*5</f>
        <v>0.46000000000000008</v>
      </c>
      <c r="R4" s="15">
        <f t="shared" si="2"/>
        <v>0.92000000000000015</v>
      </c>
      <c r="AA4" s="8"/>
      <c r="AC4" s="8"/>
    </row>
    <row r="5" spans="1:29" s="7" customFormat="1" x14ac:dyDescent="0.25">
      <c r="A5" s="7" t="s">
        <v>622</v>
      </c>
      <c r="B5" s="7" t="s">
        <v>7</v>
      </c>
      <c r="C5" s="9"/>
      <c r="D5" s="9">
        <v>4600</v>
      </c>
      <c r="E5" s="9">
        <v>4600</v>
      </c>
      <c r="F5" s="9">
        <v>23780</v>
      </c>
      <c r="G5" s="7">
        <v>6.7</v>
      </c>
      <c r="H5" s="7">
        <v>5.8109999999999999</v>
      </c>
      <c r="I5" s="11">
        <f t="shared" si="0"/>
        <v>4.0000000000000009</v>
      </c>
      <c r="J5" s="7" t="s">
        <v>128</v>
      </c>
      <c r="K5" s="7" t="s">
        <v>85</v>
      </c>
      <c r="L5" s="7">
        <v>84003</v>
      </c>
      <c r="M5" s="8">
        <v>42185</v>
      </c>
      <c r="N5" s="15">
        <f t="shared" si="1"/>
        <v>9.2000000000000012E-2</v>
      </c>
      <c r="O5" s="15">
        <v>0</v>
      </c>
      <c r="P5" s="15">
        <f>N5*6</f>
        <v>0.55200000000000005</v>
      </c>
      <c r="Q5" s="15">
        <f>N5*5</f>
        <v>0.46000000000000008</v>
      </c>
      <c r="R5" s="15">
        <f t="shared" si="2"/>
        <v>1.012</v>
      </c>
      <c r="AA5" s="8"/>
      <c r="AC5" s="8"/>
    </row>
    <row r="6" spans="1:29" s="7" customFormat="1" x14ac:dyDescent="0.25">
      <c r="A6" s="7" t="s">
        <v>623</v>
      </c>
      <c r="B6" s="7" t="s">
        <v>7</v>
      </c>
      <c r="C6" s="9"/>
      <c r="D6" s="9">
        <v>4600</v>
      </c>
      <c r="E6" s="9">
        <v>4600</v>
      </c>
      <c r="F6" s="9">
        <v>15623.92</v>
      </c>
      <c r="G6" s="7">
        <v>5.6</v>
      </c>
      <c r="H6" s="7">
        <v>4.8479999999999999</v>
      </c>
      <c r="I6" s="11">
        <f t="shared" si="0"/>
        <v>4.0000000000000009</v>
      </c>
      <c r="J6" s="7" t="s">
        <v>476</v>
      </c>
      <c r="K6" s="7" t="s">
        <v>11</v>
      </c>
      <c r="L6" s="7">
        <v>84101</v>
      </c>
      <c r="M6" s="8">
        <v>42152</v>
      </c>
      <c r="N6" s="15">
        <f t="shared" si="1"/>
        <v>9.2000000000000012E-2</v>
      </c>
      <c r="O6" s="15">
        <v>0</v>
      </c>
      <c r="P6" s="15">
        <f>N6*7</f>
        <v>0.64400000000000013</v>
      </c>
      <c r="Q6" s="15">
        <f>N6*5</f>
        <v>0.46000000000000008</v>
      </c>
      <c r="R6" s="15">
        <f t="shared" si="2"/>
        <v>1.1040000000000001</v>
      </c>
      <c r="AA6" s="8"/>
      <c r="AC6" s="8"/>
    </row>
    <row r="7" spans="1:29" s="7" customFormat="1" x14ac:dyDescent="0.25">
      <c r="A7" s="7" t="s">
        <v>626</v>
      </c>
      <c r="B7" s="7" t="s">
        <v>7</v>
      </c>
      <c r="C7" s="9"/>
      <c r="D7" s="9">
        <v>4600</v>
      </c>
      <c r="E7" s="9">
        <v>4600</v>
      </c>
      <c r="F7" s="9">
        <v>30248</v>
      </c>
      <c r="G7" s="7">
        <v>6.7</v>
      </c>
      <c r="H7" s="7">
        <v>6.0140000000000002</v>
      </c>
      <c r="I7" s="11">
        <f t="shared" si="0"/>
        <v>4.0000000000000009</v>
      </c>
      <c r="J7" s="7" t="s">
        <v>126</v>
      </c>
      <c r="K7" s="7" t="s">
        <v>11</v>
      </c>
      <c r="L7" s="7">
        <v>84020</v>
      </c>
      <c r="M7" s="8">
        <v>42394</v>
      </c>
      <c r="N7" s="15">
        <f t="shared" si="1"/>
        <v>9.2000000000000012E-2</v>
      </c>
      <c r="O7" s="15">
        <v>0</v>
      </c>
      <c r="P7" s="15">
        <v>0</v>
      </c>
      <c r="Q7" s="15">
        <f>N7*4</f>
        <v>0.36800000000000005</v>
      </c>
      <c r="R7" s="15">
        <f t="shared" si="2"/>
        <v>0.36800000000000005</v>
      </c>
      <c r="AA7" s="8"/>
      <c r="AC7" s="8"/>
    </row>
    <row r="8" spans="1:29" s="7" customFormat="1" x14ac:dyDescent="0.25">
      <c r="A8" s="7" t="s">
        <v>628</v>
      </c>
      <c r="B8" s="7" t="s">
        <v>7</v>
      </c>
      <c r="C8" s="9"/>
      <c r="D8" s="9">
        <v>4600</v>
      </c>
      <c r="E8" s="9">
        <v>4600</v>
      </c>
      <c r="F8" s="9">
        <v>19668</v>
      </c>
      <c r="G8" s="7">
        <v>6.3</v>
      </c>
      <c r="H8" s="7">
        <v>5.0259999999999998</v>
      </c>
      <c r="I8" s="11">
        <f t="shared" si="0"/>
        <v>4.0000000000000009</v>
      </c>
      <c r="J8" s="7" t="s">
        <v>629</v>
      </c>
      <c r="K8" s="7" t="s">
        <v>66</v>
      </c>
      <c r="L8" s="7">
        <v>84010</v>
      </c>
      <c r="M8" s="8">
        <v>42192</v>
      </c>
      <c r="N8" s="15">
        <f t="shared" si="1"/>
        <v>9.2000000000000012E-2</v>
      </c>
      <c r="O8" s="15">
        <v>0</v>
      </c>
      <c r="P8" s="15">
        <f>N8*5</f>
        <v>0.46000000000000008</v>
      </c>
      <c r="Q8" s="15">
        <f t="shared" ref="Q8:Q15" si="3">N8*5</f>
        <v>0.46000000000000008</v>
      </c>
      <c r="R8" s="15">
        <f t="shared" si="2"/>
        <v>0.92000000000000015</v>
      </c>
      <c r="AA8" s="8"/>
      <c r="AC8" s="8"/>
    </row>
    <row r="9" spans="1:29" s="7" customFormat="1" x14ac:dyDescent="0.25">
      <c r="A9" s="7" t="s">
        <v>440</v>
      </c>
      <c r="B9" s="7" t="s">
        <v>7</v>
      </c>
      <c r="C9" s="9"/>
      <c r="D9" s="9">
        <v>4441.3</v>
      </c>
      <c r="E9" s="9">
        <v>4441.3</v>
      </c>
      <c r="F9" s="9">
        <v>17379</v>
      </c>
      <c r="G9" s="7">
        <v>4.95</v>
      </c>
      <c r="H9" s="7">
        <v>3.8620000000000001</v>
      </c>
      <c r="I9" s="11">
        <f t="shared" si="0"/>
        <v>3.8620000000000005</v>
      </c>
      <c r="J9" s="7" t="s">
        <v>35</v>
      </c>
      <c r="K9" s="7" t="s">
        <v>11</v>
      </c>
      <c r="L9" s="7">
        <v>84092</v>
      </c>
      <c r="M9" s="8">
        <v>42132</v>
      </c>
      <c r="N9" s="15">
        <f t="shared" si="1"/>
        <v>8.8826000000000016E-2</v>
      </c>
      <c r="O9" s="15">
        <v>0</v>
      </c>
      <c r="P9" s="15">
        <f>N9*7</f>
        <v>0.62178200000000006</v>
      </c>
      <c r="Q9" s="15">
        <f t="shared" si="3"/>
        <v>0.44413000000000008</v>
      </c>
      <c r="R9" s="15">
        <f t="shared" si="2"/>
        <v>1.0659120000000002</v>
      </c>
      <c r="AA9" s="8"/>
      <c r="AC9" s="8"/>
    </row>
    <row r="10" spans="1:29" s="7" customFormat="1" x14ac:dyDescent="0.25">
      <c r="A10" s="7" t="s">
        <v>441</v>
      </c>
      <c r="B10" s="7" t="s">
        <v>7</v>
      </c>
      <c r="C10" s="9"/>
      <c r="D10" s="9">
        <v>4600</v>
      </c>
      <c r="E10" s="9">
        <v>4600</v>
      </c>
      <c r="F10" s="9">
        <v>22799.65</v>
      </c>
      <c r="G10" s="7">
        <v>6.63</v>
      </c>
      <c r="H10" s="7">
        <v>4.7560000000000002</v>
      </c>
      <c r="I10" s="11">
        <f t="shared" si="0"/>
        <v>4.0000000000000009</v>
      </c>
      <c r="J10" s="7" t="s">
        <v>84</v>
      </c>
      <c r="K10" s="7" t="s">
        <v>85</v>
      </c>
      <c r="L10" s="7">
        <v>84097</v>
      </c>
      <c r="M10" s="8">
        <v>42102</v>
      </c>
      <c r="N10" s="15">
        <f t="shared" si="1"/>
        <v>9.2000000000000012E-2</v>
      </c>
      <c r="O10" s="15">
        <v>0</v>
      </c>
      <c r="P10" s="15">
        <f>N10*8</f>
        <v>0.7360000000000001</v>
      </c>
      <c r="Q10" s="15">
        <f t="shared" si="3"/>
        <v>0.46000000000000008</v>
      </c>
      <c r="R10" s="15">
        <f t="shared" si="2"/>
        <v>1.1960000000000002</v>
      </c>
      <c r="AA10" s="8"/>
      <c r="AC10" s="8"/>
    </row>
    <row r="11" spans="1:29" s="7" customFormat="1" x14ac:dyDescent="0.25">
      <c r="A11" s="7" t="s">
        <v>630</v>
      </c>
      <c r="B11" s="7" t="s">
        <v>7</v>
      </c>
      <c r="C11" s="9"/>
      <c r="D11" s="9">
        <v>4600</v>
      </c>
      <c r="E11" s="9">
        <v>4600</v>
      </c>
      <c r="F11" s="9">
        <v>21946</v>
      </c>
      <c r="G11" s="7">
        <v>6.3250000000000002</v>
      </c>
      <c r="H11" s="7">
        <v>5.2990000000000004</v>
      </c>
      <c r="I11" s="11">
        <f t="shared" si="0"/>
        <v>4.0000000000000009</v>
      </c>
      <c r="J11" s="7" t="s">
        <v>21</v>
      </c>
      <c r="K11" s="7" t="s">
        <v>21</v>
      </c>
      <c r="L11" s="7">
        <v>84074</v>
      </c>
      <c r="M11" s="8">
        <v>42184</v>
      </c>
      <c r="N11" s="15">
        <f t="shared" si="1"/>
        <v>9.2000000000000012E-2</v>
      </c>
      <c r="O11" s="15">
        <v>0</v>
      </c>
      <c r="P11" s="15">
        <f>N11*6</f>
        <v>0.55200000000000005</v>
      </c>
      <c r="Q11" s="15">
        <f t="shared" si="3"/>
        <v>0.46000000000000008</v>
      </c>
      <c r="R11" s="15">
        <f t="shared" si="2"/>
        <v>1.012</v>
      </c>
      <c r="AA11" s="8"/>
      <c r="AC11" s="8"/>
    </row>
    <row r="12" spans="1:29" s="7" customFormat="1" x14ac:dyDescent="0.25">
      <c r="A12" s="7" t="s">
        <v>442</v>
      </c>
      <c r="B12" s="7" t="s">
        <v>7</v>
      </c>
      <c r="C12" s="9"/>
      <c r="D12" s="9">
        <v>4600</v>
      </c>
      <c r="E12" s="9">
        <v>4600</v>
      </c>
      <c r="F12" s="9">
        <v>15640.65</v>
      </c>
      <c r="G12" s="7">
        <v>4.8449999999999998</v>
      </c>
      <c r="H12" s="7">
        <v>4.2080000000000002</v>
      </c>
      <c r="I12" s="11">
        <f t="shared" si="0"/>
        <v>4.0000000000000009</v>
      </c>
      <c r="J12" s="7" t="s">
        <v>443</v>
      </c>
      <c r="K12" s="7" t="s">
        <v>85</v>
      </c>
      <c r="L12" s="7">
        <v>84057</v>
      </c>
      <c r="M12" s="8">
        <v>42146</v>
      </c>
      <c r="N12" s="15">
        <f t="shared" si="1"/>
        <v>9.2000000000000012E-2</v>
      </c>
      <c r="O12" s="15">
        <v>0</v>
      </c>
      <c r="P12" s="15">
        <f>N12*7</f>
        <v>0.64400000000000013</v>
      </c>
      <c r="Q12" s="15">
        <f t="shared" si="3"/>
        <v>0.46000000000000008</v>
      </c>
      <c r="R12" s="15">
        <f t="shared" si="2"/>
        <v>1.1040000000000001</v>
      </c>
      <c r="AA12" s="8"/>
      <c r="AC12" s="8"/>
    </row>
    <row r="13" spans="1:29" s="7" customFormat="1" x14ac:dyDescent="0.25">
      <c r="A13" s="7" t="s">
        <v>631</v>
      </c>
      <c r="B13" s="7" t="s">
        <v>7</v>
      </c>
      <c r="C13" s="9"/>
      <c r="D13" s="9">
        <v>4600</v>
      </c>
      <c r="E13" s="9">
        <v>4600</v>
      </c>
      <c r="F13" s="9">
        <v>19657.05</v>
      </c>
      <c r="G13" s="7">
        <v>6</v>
      </c>
      <c r="H13" s="7">
        <v>4.9950000000000001</v>
      </c>
      <c r="I13" s="11">
        <f t="shared" si="0"/>
        <v>4.0000000000000009</v>
      </c>
      <c r="J13" s="7" t="s">
        <v>336</v>
      </c>
      <c r="K13" s="7" t="s">
        <v>51</v>
      </c>
      <c r="L13" s="7">
        <v>84403</v>
      </c>
      <c r="M13" s="8">
        <v>42292</v>
      </c>
      <c r="N13" s="15">
        <f t="shared" si="1"/>
        <v>9.2000000000000012E-2</v>
      </c>
      <c r="O13" s="15">
        <v>0</v>
      </c>
      <c r="P13" s="15">
        <f>N13*2</f>
        <v>0.18400000000000002</v>
      </c>
      <c r="Q13" s="15">
        <f t="shared" si="3"/>
        <v>0.46000000000000008</v>
      </c>
      <c r="R13" s="15">
        <f t="shared" si="2"/>
        <v>0.64400000000000013</v>
      </c>
      <c r="AA13" s="8"/>
      <c r="AC13" s="8"/>
    </row>
    <row r="14" spans="1:29" s="7" customFormat="1" x14ac:dyDescent="0.25">
      <c r="A14" s="7" t="s">
        <v>444</v>
      </c>
      <c r="B14" s="7" t="s">
        <v>7</v>
      </c>
      <c r="C14" s="9"/>
      <c r="D14" s="9">
        <v>3528.2</v>
      </c>
      <c r="E14" s="9">
        <v>3528.2</v>
      </c>
      <c r="F14" s="9">
        <v>13206</v>
      </c>
      <c r="G14" s="7">
        <v>3.99</v>
      </c>
      <c r="H14" s="7">
        <v>3.431</v>
      </c>
      <c r="I14" s="11">
        <f t="shared" si="0"/>
        <v>3.0680000000000001</v>
      </c>
      <c r="J14" s="7" t="s">
        <v>30</v>
      </c>
      <c r="K14" s="7" t="s">
        <v>31</v>
      </c>
      <c r="L14" s="7">
        <v>84098</v>
      </c>
      <c r="M14" s="8">
        <v>42132</v>
      </c>
      <c r="N14" s="15">
        <f t="shared" si="1"/>
        <v>7.0564000000000002E-2</v>
      </c>
      <c r="O14" s="15">
        <v>0</v>
      </c>
      <c r="P14" s="15">
        <f>N14*7</f>
        <v>0.493948</v>
      </c>
      <c r="Q14" s="15">
        <f t="shared" si="3"/>
        <v>0.35282000000000002</v>
      </c>
      <c r="R14" s="15">
        <f t="shared" si="2"/>
        <v>0.84676799999999997</v>
      </c>
      <c r="AA14" s="8"/>
      <c r="AC14" s="8"/>
    </row>
    <row r="15" spans="1:29" s="7" customFormat="1" x14ac:dyDescent="0.25">
      <c r="A15" s="7" t="s">
        <v>445</v>
      </c>
      <c r="B15" s="7" t="s">
        <v>7</v>
      </c>
      <c r="C15" s="9"/>
      <c r="D15" s="9">
        <v>4600</v>
      </c>
      <c r="E15" s="9">
        <v>4600</v>
      </c>
      <c r="F15" s="9">
        <v>25508</v>
      </c>
      <c r="G15" s="7">
        <v>8.4149999999999991</v>
      </c>
      <c r="H15" s="7">
        <v>7.1849999999999996</v>
      </c>
      <c r="I15" s="11">
        <f t="shared" si="0"/>
        <v>4.0000000000000009</v>
      </c>
      <c r="J15" s="7" t="s">
        <v>17</v>
      </c>
      <c r="K15" s="7" t="s">
        <v>11</v>
      </c>
      <c r="L15" s="7">
        <v>84065</v>
      </c>
      <c r="M15" s="8">
        <v>42102</v>
      </c>
      <c r="N15" s="15">
        <f t="shared" si="1"/>
        <v>9.2000000000000012E-2</v>
      </c>
      <c r="O15" s="15">
        <v>0</v>
      </c>
      <c r="P15" s="15">
        <f>N15*8</f>
        <v>0.7360000000000001</v>
      </c>
      <c r="Q15" s="15">
        <f t="shared" si="3"/>
        <v>0.46000000000000008</v>
      </c>
      <c r="R15" s="15">
        <f t="shared" si="2"/>
        <v>1.1960000000000002</v>
      </c>
      <c r="AA15" s="8"/>
      <c r="AC15" s="8"/>
    </row>
    <row r="16" spans="1:29" s="7" customFormat="1" x14ac:dyDescent="0.25">
      <c r="A16" s="7" t="s">
        <v>632</v>
      </c>
      <c r="B16" s="7" t="s">
        <v>7</v>
      </c>
      <c r="C16" s="9"/>
      <c r="D16" s="9">
        <v>4600</v>
      </c>
      <c r="E16" s="9">
        <v>4600</v>
      </c>
      <c r="F16" s="9">
        <v>12825</v>
      </c>
      <c r="G16" s="7">
        <v>5.13</v>
      </c>
      <c r="H16" s="7">
        <v>4.3760000000000003</v>
      </c>
      <c r="I16" s="11">
        <f t="shared" si="0"/>
        <v>4.0000000000000009</v>
      </c>
      <c r="J16" s="7" t="s">
        <v>389</v>
      </c>
      <c r="K16" s="7" t="s">
        <v>85</v>
      </c>
      <c r="L16" s="7">
        <v>84062</v>
      </c>
      <c r="M16" s="8">
        <v>42412</v>
      </c>
      <c r="N16" s="15">
        <f t="shared" si="1"/>
        <v>9.2000000000000012E-2</v>
      </c>
      <c r="O16" s="15">
        <v>0</v>
      </c>
      <c r="P16" s="15">
        <v>0</v>
      </c>
      <c r="Q16" s="15">
        <f>N16*3</f>
        <v>0.27600000000000002</v>
      </c>
      <c r="R16" s="15">
        <f t="shared" si="2"/>
        <v>0.27600000000000002</v>
      </c>
      <c r="AA16" s="8"/>
      <c r="AC16" s="8"/>
    </row>
    <row r="17" spans="1:29" s="7" customFormat="1" x14ac:dyDescent="0.25">
      <c r="A17" s="7" t="s">
        <v>446</v>
      </c>
      <c r="B17" s="7" t="s">
        <v>7</v>
      </c>
      <c r="C17" s="9"/>
      <c r="D17" s="9">
        <v>4600</v>
      </c>
      <c r="E17" s="9">
        <v>4600</v>
      </c>
      <c r="F17" s="9">
        <v>24549.69</v>
      </c>
      <c r="G17" s="7">
        <v>7</v>
      </c>
      <c r="H17" s="7">
        <v>5.7720000000000002</v>
      </c>
      <c r="I17" s="11">
        <f t="shared" si="0"/>
        <v>4.0000000000000009</v>
      </c>
      <c r="J17" s="7" t="s">
        <v>13</v>
      </c>
      <c r="K17" s="7" t="s">
        <v>11</v>
      </c>
      <c r="L17" s="7">
        <v>84103</v>
      </c>
      <c r="M17" s="8">
        <v>42118</v>
      </c>
      <c r="N17" s="15">
        <f t="shared" si="1"/>
        <v>9.2000000000000012E-2</v>
      </c>
      <c r="O17" s="15">
        <v>0</v>
      </c>
      <c r="P17" s="15">
        <f>N17*8</f>
        <v>0.7360000000000001</v>
      </c>
      <c r="Q17" s="15">
        <f>N17*5</f>
        <v>0.46000000000000008</v>
      </c>
      <c r="R17" s="15">
        <f t="shared" si="2"/>
        <v>1.1960000000000002</v>
      </c>
      <c r="AA17" s="8"/>
      <c r="AC17" s="8"/>
    </row>
    <row r="18" spans="1:29" s="7" customFormat="1" x14ac:dyDescent="0.25">
      <c r="A18" s="7" t="s">
        <v>634</v>
      </c>
      <c r="B18" s="7" t="s">
        <v>7</v>
      </c>
      <c r="C18" s="9"/>
      <c r="D18" s="9">
        <v>4600</v>
      </c>
      <c r="E18" s="9">
        <v>4600</v>
      </c>
      <c r="F18" s="9">
        <v>14107</v>
      </c>
      <c r="G18" s="7">
        <v>8.25</v>
      </c>
      <c r="H18" s="7">
        <v>7.1429999999999998</v>
      </c>
      <c r="I18" s="11">
        <f t="shared" si="0"/>
        <v>4.0000000000000009</v>
      </c>
      <c r="J18" s="7" t="s">
        <v>171</v>
      </c>
      <c r="K18" s="7" t="s">
        <v>66</v>
      </c>
      <c r="L18" s="7">
        <v>84040</v>
      </c>
      <c r="M18" s="8">
        <v>42394</v>
      </c>
      <c r="N18" s="15">
        <f t="shared" si="1"/>
        <v>9.2000000000000012E-2</v>
      </c>
      <c r="O18" s="15">
        <v>0</v>
      </c>
      <c r="P18" s="15">
        <v>0</v>
      </c>
      <c r="Q18" s="15">
        <f>N18*4</f>
        <v>0.36800000000000005</v>
      </c>
      <c r="R18" s="15">
        <f t="shared" si="2"/>
        <v>0.36800000000000005</v>
      </c>
      <c r="AA18" s="8"/>
      <c r="AC18" s="8"/>
    </row>
    <row r="19" spans="1:29" s="7" customFormat="1" x14ac:dyDescent="0.25">
      <c r="A19" s="7" t="s">
        <v>635</v>
      </c>
      <c r="B19" s="7" t="s">
        <v>7</v>
      </c>
      <c r="C19" s="9"/>
      <c r="D19" s="9">
        <v>4148.05</v>
      </c>
      <c r="E19" s="9">
        <v>4148.05</v>
      </c>
      <c r="F19" s="9">
        <v>17935</v>
      </c>
      <c r="G19" s="7">
        <v>4.1399999999999997</v>
      </c>
      <c r="H19" s="7">
        <v>3.6070000000000002</v>
      </c>
      <c r="I19" s="11">
        <f t="shared" si="0"/>
        <v>3.6070000000000007</v>
      </c>
      <c r="J19" s="7" t="s">
        <v>470</v>
      </c>
      <c r="K19" s="7" t="s">
        <v>363</v>
      </c>
      <c r="L19" s="7">
        <v>84306</v>
      </c>
      <c r="M19" s="8">
        <v>42257</v>
      </c>
      <c r="N19" s="15">
        <f t="shared" si="1"/>
        <v>8.2961000000000007E-2</v>
      </c>
      <c r="O19" s="15">
        <v>0</v>
      </c>
      <c r="P19" s="15">
        <f>N19*3</f>
        <v>0.24888300000000002</v>
      </c>
      <c r="Q19" s="15">
        <f>N19*5</f>
        <v>0.41480500000000003</v>
      </c>
      <c r="R19" s="15">
        <f t="shared" si="2"/>
        <v>0.66368800000000006</v>
      </c>
      <c r="AA19" s="8"/>
      <c r="AC19" s="8"/>
    </row>
    <row r="20" spans="1:29" s="7" customFormat="1" x14ac:dyDescent="0.25">
      <c r="A20" s="7" t="s">
        <v>636</v>
      </c>
      <c r="B20" s="7" t="s">
        <v>7</v>
      </c>
      <c r="C20" s="9"/>
      <c r="D20" s="9">
        <v>4600</v>
      </c>
      <c r="E20" s="9">
        <v>4600</v>
      </c>
      <c r="F20" s="9">
        <v>19104</v>
      </c>
      <c r="G20" s="7">
        <v>5.6</v>
      </c>
      <c r="H20" s="7">
        <v>4.5270000000000001</v>
      </c>
      <c r="I20" s="11">
        <f t="shared" si="0"/>
        <v>4.0000000000000009</v>
      </c>
      <c r="J20" s="7" t="s">
        <v>333</v>
      </c>
      <c r="K20" s="7" t="s">
        <v>51</v>
      </c>
      <c r="L20" s="7">
        <v>84404</v>
      </c>
      <c r="M20" s="8">
        <v>42192</v>
      </c>
      <c r="N20" s="15">
        <f t="shared" si="1"/>
        <v>9.2000000000000012E-2</v>
      </c>
      <c r="O20" s="15">
        <v>0</v>
      </c>
      <c r="P20" s="15">
        <f>N20*5</f>
        <v>0.46000000000000008</v>
      </c>
      <c r="Q20" s="15">
        <f>N20*5</f>
        <v>0.46000000000000008</v>
      </c>
      <c r="R20" s="15">
        <f t="shared" si="2"/>
        <v>0.92000000000000015</v>
      </c>
      <c r="AA20" s="8"/>
      <c r="AC20" s="8"/>
    </row>
    <row r="21" spans="1:29" s="7" customFormat="1" x14ac:dyDescent="0.25">
      <c r="A21" s="7" t="s">
        <v>637</v>
      </c>
      <c r="B21" s="7" t="s">
        <v>7</v>
      </c>
      <c r="C21" s="9"/>
      <c r="D21" s="9">
        <v>4600</v>
      </c>
      <c r="E21" s="9">
        <v>4600</v>
      </c>
      <c r="F21" s="9">
        <v>10729</v>
      </c>
      <c r="G21" s="7">
        <v>5.4</v>
      </c>
      <c r="H21" s="7">
        <v>4.665</v>
      </c>
      <c r="I21" s="11">
        <f t="shared" si="0"/>
        <v>4.0000000000000009</v>
      </c>
      <c r="J21" s="7" t="s">
        <v>638</v>
      </c>
      <c r="K21" s="7" t="s">
        <v>66</v>
      </c>
      <c r="L21" s="7">
        <v>84075</v>
      </c>
      <c r="M21" s="8">
        <v>42427</v>
      </c>
      <c r="N21" s="15">
        <f t="shared" si="1"/>
        <v>9.2000000000000012E-2</v>
      </c>
      <c r="O21" s="15">
        <v>0</v>
      </c>
      <c r="P21" s="15">
        <v>0</v>
      </c>
      <c r="Q21" s="15">
        <f>N21*3</f>
        <v>0.27600000000000002</v>
      </c>
      <c r="R21" s="15">
        <f t="shared" si="2"/>
        <v>0.27600000000000002</v>
      </c>
      <c r="AA21" s="8"/>
      <c r="AC21" s="8"/>
    </row>
    <row r="22" spans="1:29" s="7" customFormat="1" x14ac:dyDescent="0.25">
      <c r="A22" s="7" t="s">
        <v>639</v>
      </c>
      <c r="B22" s="7" t="s">
        <v>7</v>
      </c>
      <c r="C22" s="9"/>
      <c r="D22" s="9">
        <v>4258.45</v>
      </c>
      <c r="E22" s="9">
        <v>4258.45</v>
      </c>
      <c r="F22" s="9">
        <v>18000</v>
      </c>
      <c r="G22" s="7">
        <v>4.2750000000000004</v>
      </c>
      <c r="H22" s="7">
        <v>3.7029999999999998</v>
      </c>
      <c r="I22" s="11">
        <f t="shared" si="0"/>
        <v>3.7029999999999998</v>
      </c>
      <c r="J22" s="7" t="s">
        <v>17</v>
      </c>
      <c r="K22" s="7" t="s">
        <v>11</v>
      </c>
      <c r="L22" s="7">
        <v>84065</v>
      </c>
      <c r="M22" s="8">
        <v>42299</v>
      </c>
      <c r="N22" s="15">
        <f t="shared" si="1"/>
        <v>8.5168999999999995E-2</v>
      </c>
      <c r="O22" s="15">
        <v>0</v>
      </c>
      <c r="P22" s="15">
        <f>N22*2</f>
        <v>0.17033799999999999</v>
      </c>
      <c r="Q22" s="15">
        <f t="shared" ref="Q22:Q29" si="4">N22*5</f>
        <v>0.42584499999999997</v>
      </c>
      <c r="R22" s="15">
        <f t="shared" si="2"/>
        <v>0.59618299999999991</v>
      </c>
      <c r="AA22" s="8"/>
      <c r="AC22" s="8"/>
    </row>
    <row r="23" spans="1:29" s="7" customFormat="1" x14ac:dyDescent="0.25">
      <c r="A23" s="7" t="s">
        <v>641</v>
      </c>
      <c r="B23" s="7" t="s">
        <v>7</v>
      </c>
      <c r="C23" s="9"/>
      <c r="D23" s="9">
        <v>4600</v>
      </c>
      <c r="E23" s="9">
        <v>4600</v>
      </c>
      <c r="F23" s="9">
        <v>17174.41</v>
      </c>
      <c r="G23" s="7">
        <v>7.8</v>
      </c>
      <c r="H23" s="7">
        <v>6.8410000000000002</v>
      </c>
      <c r="I23" s="11">
        <f t="shared" si="0"/>
        <v>4.0000000000000009</v>
      </c>
      <c r="J23" s="7" t="s">
        <v>642</v>
      </c>
      <c r="K23" s="7" t="s">
        <v>363</v>
      </c>
      <c r="L23" s="7">
        <v>84340</v>
      </c>
      <c r="M23" s="8">
        <v>42292</v>
      </c>
      <c r="N23" s="15">
        <f t="shared" si="1"/>
        <v>9.2000000000000012E-2</v>
      </c>
      <c r="O23" s="15">
        <v>0</v>
      </c>
      <c r="P23" s="15">
        <f>N23*2</f>
        <v>0.18400000000000002</v>
      </c>
      <c r="Q23" s="15">
        <f t="shared" si="4"/>
        <v>0.46000000000000008</v>
      </c>
      <c r="R23" s="15">
        <f t="shared" si="2"/>
        <v>0.64400000000000013</v>
      </c>
      <c r="AA23" s="8"/>
      <c r="AC23" s="8"/>
    </row>
    <row r="24" spans="1:29" s="7" customFormat="1" x14ac:dyDescent="0.25">
      <c r="A24" s="7" t="s">
        <v>644</v>
      </c>
      <c r="B24" s="7" t="s">
        <v>7</v>
      </c>
      <c r="C24" s="9"/>
      <c r="D24" s="9">
        <v>4600</v>
      </c>
      <c r="E24" s="9">
        <v>4600</v>
      </c>
      <c r="F24" s="9">
        <v>18867</v>
      </c>
      <c r="G24" s="7">
        <v>5.7</v>
      </c>
      <c r="H24" s="7">
        <v>4.9740000000000002</v>
      </c>
      <c r="I24" s="11">
        <f t="shared" si="0"/>
        <v>4.0000000000000009</v>
      </c>
      <c r="J24" s="7" t="s">
        <v>645</v>
      </c>
      <c r="K24" s="7" t="s">
        <v>51</v>
      </c>
      <c r="L24" s="7">
        <v>84404</v>
      </c>
      <c r="M24" s="8">
        <v>42185</v>
      </c>
      <c r="N24" s="15">
        <f t="shared" si="1"/>
        <v>9.2000000000000012E-2</v>
      </c>
      <c r="O24" s="15">
        <v>0</v>
      </c>
      <c r="P24" s="15">
        <f>N24*6</f>
        <v>0.55200000000000005</v>
      </c>
      <c r="Q24" s="15">
        <f t="shared" si="4"/>
        <v>0.46000000000000008</v>
      </c>
      <c r="R24" s="15">
        <f t="shared" si="2"/>
        <v>1.012</v>
      </c>
      <c r="AA24" s="8"/>
      <c r="AC24" s="8"/>
    </row>
    <row r="25" spans="1:29" s="7" customFormat="1" x14ac:dyDescent="0.25">
      <c r="A25" s="7" t="s">
        <v>663</v>
      </c>
      <c r="B25" s="7" t="s">
        <v>7</v>
      </c>
      <c r="C25" s="9"/>
      <c r="D25" s="9">
        <v>4029.6</v>
      </c>
      <c r="E25" s="9">
        <v>4029.6</v>
      </c>
      <c r="F25" s="9">
        <v>17459</v>
      </c>
      <c r="G25" s="7">
        <v>4.5750000000000002</v>
      </c>
      <c r="H25" s="7">
        <v>3.6850000000000001</v>
      </c>
      <c r="I25" s="11">
        <f t="shared" si="0"/>
        <v>3.504</v>
      </c>
      <c r="J25" s="7" t="s">
        <v>13</v>
      </c>
      <c r="K25" s="7" t="s">
        <v>11</v>
      </c>
      <c r="L25" s="7">
        <v>84105</v>
      </c>
      <c r="M25" s="8">
        <v>42213</v>
      </c>
      <c r="N25" s="15">
        <f t="shared" si="1"/>
        <v>8.0591999999999997E-2</v>
      </c>
      <c r="O25" s="15">
        <v>0</v>
      </c>
      <c r="P25" s="15">
        <f>N25*5</f>
        <v>0.40295999999999998</v>
      </c>
      <c r="Q25" s="15">
        <f t="shared" si="4"/>
        <v>0.40295999999999998</v>
      </c>
      <c r="R25" s="15">
        <f t="shared" si="2"/>
        <v>0.80591999999999997</v>
      </c>
      <c r="AA25" s="8"/>
      <c r="AC25" s="8"/>
    </row>
    <row r="26" spans="1:29" s="7" customFormat="1" x14ac:dyDescent="0.25">
      <c r="A26" s="7" t="s">
        <v>643</v>
      </c>
      <c r="B26" s="7" t="s">
        <v>7</v>
      </c>
      <c r="C26" s="9"/>
      <c r="D26" s="9">
        <v>4600</v>
      </c>
      <c r="E26" s="9">
        <v>4600</v>
      </c>
      <c r="F26" s="9">
        <v>13236</v>
      </c>
      <c r="G26" s="7">
        <v>7.8</v>
      </c>
      <c r="H26" s="7">
        <v>6.5880000000000001</v>
      </c>
      <c r="I26" s="11">
        <f t="shared" si="0"/>
        <v>4.0000000000000009</v>
      </c>
      <c r="J26" s="7" t="s">
        <v>206</v>
      </c>
      <c r="K26" s="7" t="s">
        <v>66</v>
      </c>
      <c r="L26" s="7">
        <v>84405</v>
      </c>
      <c r="M26" s="8">
        <v>42184</v>
      </c>
      <c r="N26" s="15">
        <f t="shared" si="1"/>
        <v>9.2000000000000012E-2</v>
      </c>
      <c r="O26" s="15">
        <v>0</v>
      </c>
      <c r="P26" s="15">
        <f>N26*6</f>
        <v>0.55200000000000005</v>
      </c>
      <c r="Q26" s="15">
        <f t="shared" si="4"/>
        <v>0.46000000000000008</v>
      </c>
      <c r="R26" s="15">
        <f t="shared" si="2"/>
        <v>1.012</v>
      </c>
      <c r="AA26" s="8"/>
      <c r="AC26" s="8"/>
    </row>
    <row r="27" spans="1:29" s="7" customFormat="1" x14ac:dyDescent="0.25">
      <c r="A27" s="7" t="s">
        <v>448</v>
      </c>
      <c r="B27" s="7" t="s">
        <v>7</v>
      </c>
      <c r="C27" s="9"/>
      <c r="D27" s="9">
        <v>4600</v>
      </c>
      <c r="E27" s="9">
        <v>4600</v>
      </c>
      <c r="F27" s="9">
        <v>29358.63</v>
      </c>
      <c r="G27" s="7">
        <v>10.199999999999999</v>
      </c>
      <c r="H27" s="7">
        <v>8.8930000000000007</v>
      </c>
      <c r="I27" s="11">
        <f t="shared" si="0"/>
        <v>4.0000000000000009</v>
      </c>
      <c r="J27" s="7" t="s">
        <v>449</v>
      </c>
      <c r="K27" s="7" t="s">
        <v>11</v>
      </c>
      <c r="L27" s="7">
        <v>84081</v>
      </c>
      <c r="M27" s="8">
        <v>42132</v>
      </c>
      <c r="N27" s="15">
        <f t="shared" si="1"/>
        <v>9.2000000000000012E-2</v>
      </c>
      <c r="O27" s="15">
        <v>0</v>
      </c>
      <c r="P27" s="15">
        <f>N27*7</f>
        <v>0.64400000000000013</v>
      </c>
      <c r="Q27" s="15">
        <f t="shared" si="4"/>
        <v>0.46000000000000008</v>
      </c>
      <c r="R27" s="15">
        <f t="shared" si="2"/>
        <v>1.1040000000000001</v>
      </c>
      <c r="AA27" s="8"/>
      <c r="AC27" s="8"/>
    </row>
    <row r="28" spans="1:29" s="7" customFormat="1" x14ac:dyDescent="0.25">
      <c r="A28" s="7" t="s">
        <v>450</v>
      </c>
      <c r="B28" s="7" t="s">
        <v>7</v>
      </c>
      <c r="C28" s="9"/>
      <c r="D28" s="9">
        <v>4600</v>
      </c>
      <c r="E28" s="9">
        <v>4600</v>
      </c>
      <c r="F28" s="9">
        <v>29395</v>
      </c>
      <c r="G28" s="7">
        <v>8.25</v>
      </c>
      <c r="H28" s="7">
        <v>5.9290000000000003</v>
      </c>
      <c r="I28" s="11">
        <f t="shared" si="0"/>
        <v>4.0000000000000009</v>
      </c>
      <c r="J28" s="7" t="s">
        <v>35</v>
      </c>
      <c r="K28" s="7" t="s">
        <v>11</v>
      </c>
      <c r="L28" s="7">
        <v>84092</v>
      </c>
      <c r="M28" s="8">
        <v>42117</v>
      </c>
      <c r="N28" s="15">
        <f t="shared" si="1"/>
        <v>9.2000000000000012E-2</v>
      </c>
      <c r="O28" s="15">
        <v>0</v>
      </c>
      <c r="P28" s="15">
        <f>N28*8</f>
        <v>0.7360000000000001</v>
      </c>
      <c r="Q28" s="15">
        <f t="shared" si="4"/>
        <v>0.46000000000000008</v>
      </c>
      <c r="R28" s="15">
        <f t="shared" si="2"/>
        <v>1.1960000000000002</v>
      </c>
      <c r="AA28" s="8"/>
      <c r="AC28" s="8"/>
    </row>
    <row r="29" spans="1:29" s="7" customFormat="1" x14ac:dyDescent="0.25">
      <c r="A29" s="7" t="s">
        <v>681</v>
      </c>
      <c r="B29" s="7" t="s">
        <v>7</v>
      </c>
      <c r="C29" s="9"/>
      <c r="D29" s="9">
        <v>4600</v>
      </c>
      <c r="E29" s="9">
        <v>4600</v>
      </c>
      <c r="F29" s="9">
        <v>16480</v>
      </c>
      <c r="G29" s="7">
        <v>5.04</v>
      </c>
      <c r="H29" s="7">
        <v>4.3230000000000004</v>
      </c>
      <c r="I29" s="11">
        <f t="shared" si="0"/>
        <v>4.0000000000000009</v>
      </c>
      <c r="J29" s="7" t="s">
        <v>124</v>
      </c>
      <c r="K29" s="7" t="s">
        <v>66</v>
      </c>
      <c r="L29" s="7">
        <v>84025</v>
      </c>
      <c r="M29" s="8">
        <v>42327</v>
      </c>
      <c r="N29" s="15">
        <f t="shared" si="1"/>
        <v>9.2000000000000012E-2</v>
      </c>
      <c r="O29" s="15">
        <v>0</v>
      </c>
      <c r="P29" s="15">
        <f>N29*1</f>
        <v>9.2000000000000012E-2</v>
      </c>
      <c r="Q29" s="15">
        <f t="shared" si="4"/>
        <v>0.46000000000000008</v>
      </c>
      <c r="R29" s="15">
        <f t="shared" si="2"/>
        <v>0.55200000000000005</v>
      </c>
      <c r="AA29" s="8"/>
      <c r="AC29" s="8"/>
    </row>
    <row r="30" spans="1:29" s="7" customFormat="1" x14ac:dyDescent="0.25">
      <c r="A30" s="7" t="s">
        <v>682</v>
      </c>
      <c r="B30" s="7" t="s">
        <v>7</v>
      </c>
      <c r="C30" s="9"/>
      <c r="D30" s="9">
        <v>4113.55</v>
      </c>
      <c r="E30" s="9">
        <v>4113.55</v>
      </c>
      <c r="F30" s="9">
        <v>15530.52</v>
      </c>
      <c r="G30" s="7">
        <v>4.7699999999999996</v>
      </c>
      <c r="H30" s="7">
        <v>3.577</v>
      </c>
      <c r="I30" s="11">
        <f t="shared" si="0"/>
        <v>3.5770000000000004</v>
      </c>
      <c r="J30" s="7" t="s">
        <v>84</v>
      </c>
      <c r="K30" s="7" t="s">
        <v>85</v>
      </c>
      <c r="L30" s="7">
        <v>84057</v>
      </c>
      <c r="M30" s="8">
        <v>42394</v>
      </c>
      <c r="N30" s="15">
        <f t="shared" si="1"/>
        <v>8.2271000000000011E-2</v>
      </c>
      <c r="O30" s="15">
        <v>0</v>
      </c>
      <c r="P30" s="15">
        <v>0</v>
      </c>
      <c r="Q30" s="15">
        <f>N30*4</f>
        <v>0.32908400000000004</v>
      </c>
      <c r="R30" s="15">
        <f t="shared" si="2"/>
        <v>0.32908400000000004</v>
      </c>
      <c r="AA30" s="8"/>
      <c r="AC30" s="8"/>
    </row>
    <row r="31" spans="1:29" s="7" customFormat="1" x14ac:dyDescent="0.25">
      <c r="A31" s="7" t="s">
        <v>679</v>
      </c>
      <c r="B31" s="7" t="s">
        <v>7</v>
      </c>
      <c r="C31" s="9"/>
      <c r="D31" s="9">
        <v>4600</v>
      </c>
      <c r="E31" s="9">
        <v>4600</v>
      </c>
      <c r="F31" s="9">
        <v>15768.14</v>
      </c>
      <c r="G31" s="7">
        <v>4.8449999999999998</v>
      </c>
      <c r="H31" s="7">
        <v>4.2030000000000003</v>
      </c>
      <c r="I31" s="11">
        <f t="shared" si="0"/>
        <v>4.0000000000000009</v>
      </c>
      <c r="J31" s="7" t="s">
        <v>333</v>
      </c>
      <c r="K31" s="7" t="s">
        <v>51</v>
      </c>
      <c r="L31" s="7">
        <v>84414</v>
      </c>
      <c r="M31" s="8">
        <v>42426</v>
      </c>
      <c r="N31" s="15">
        <f t="shared" si="1"/>
        <v>9.2000000000000012E-2</v>
      </c>
      <c r="O31" s="15">
        <v>0</v>
      </c>
      <c r="P31" s="15">
        <v>0</v>
      </c>
      <c r="Q31" s="15">
        <f>N31*3</f>
        <v>0.27600000000000002</v>
      </c>
      <c r="R31" s="15">
        <f t="shared" si="2"/>
        <v>0.27600000000000002</v>
      </c>
      <c r="AA31" s="8"/>
      <c r="AC31" s="8"/>
    </row>
    <row r="32" spans="1:29" s="7" customFormat="1" x14ac:dyDescent="0.25">
      <c r="A32" s="7" t="s">
        <v>684</v>
      </c>
      <c r="B32" s="7" t="s">
        <v>7</v>
      </c>
      <c r="C32" s="9"/>
      <c r="D32" s="9">
        <v>4600</v>
      </c>
      <c r="E32" s="9">
        <v>4600</v>
      </c>
      <c r="F32" s="9">
        <v>41895</v>
      </c>
      <c r="G32" s="7">
        <v>7.35</v>
      </c>
      <c r="H32" s="7">
        <v>6.2549999999999999</v>
      </c>
      <c r="I32" s="11">
        <f t="shared" si="0"/>
        <v>4.0000000000000009</v>
      </c>
      <c r="J32" s="7" t="s">
        <v>53</v>
      </c>
      <c r="K32" s="7" t="s">
        <v>51</v>
      </c>
      <c r="L32" s="7">
        <v>84067</v>
      </c>
      <c r="M32" s="8">
        <v>42486</v>
      </c>
      <c r="N32" s="15">
        <f t="shared" si="1"/>
        <v>9.2000000000000012E-2</v>
      </c>
      <c r="O32" s="15">
        <v>0</v>
      </c>
      <c r="P32" s="15">
        <v>0</v>
      </c>
      <c r="Q32" s="15">
        <f>N32*1</f>
        <v>9.2000000000000012E-2</v>
      </c>
      <c r="R32" s="15">
        <f t="shared" si="2"/>
        <v>9.2000000000000012E-2</v>
      </c>
      <c r="AA32" s="8"/>
      <c r="AC32" s="8"/>
    </row>
    <row r="33" spans="1:29" s="7" customFormat="1" x14ac:dyDescent="0.25">
      <c r="A33" s="7" t="s">
        <v>685</v>
      </c>
      <c r="B33" s="7" t="s">
        <v>7</v>
      </c>
      <c r="C33" s="9"/>
      <c r="D33" s="9">
        <v>4600</v>
      </c>
      <c r="E33" s="9">
        <v>4600</v>
      </c>
      <c r="F33" s="9">
        <v>15068.98</v>
      </c>
      <c r="G33" s="7">
        <v>6.72</v>
      </c>
      <c r="H33" s="7">
        <v>5.774</v>
      </c>
      <c r="I33" s="11">
        <f t="shared" si="0"/>
        <v>4.0000000000000009</v>
      </c>
      <c r="J33" s="7" t="s">
        <v>13</v>
      </c>
      <c r="K33" s="7" t="s">
        <v>11</v>
      </c>
      <c r="L33" s="7">
        <v>84109</v>
      </c>
      <c r="M33" s="8">
        <v>42376</v>
      </c>
      <c r="N33" s="15">
        <f t="shared" si="1"/>
        <v>9.2000000000000012E-2</v>
      </c>
      <c r="O33" s="15">
        <v>0</v>
      </c>
      <c r="P33" s="15">
        <v>0</v>
      </c>
      <c r="Q33" s="15">
        <f>N33*4</f>
        <v>0.36800000000000005</v>
      </c>
      <c r="R33" s="15">
        <f t="shared" si="2"/>
        <v>0.36800000000000005</v>
      </c>
      <c r="AA33" s="8"/>
      <c r="AC33" s="8"/>
    </row>
    <row r="34" spans="1:29" s="7" customFormat="1" x14ac:dyDescent="0.25">
      <c r="A34" s="7" t="s">
        <v>680</v>
      </c>
      <c r="B34" s="7" t="s">
        <v>7</v>
      </c>
      <c r="C34" s="9"/>
      <c r="D34" s="9">
        <v>4600</v>
      </c>
      <c r="E34" s="9">
        <v>4600</v>
      </c>
      <c r="F34" s="9">
        <v>26087</v>
      </c>
      <c r="G34" s="7">
        <v>15.45</v>
      </c>
      <c r="H34" s="7">
        <v>12.499000000000001</v>
      </c>
      <c r="I34" s="11">
        <f t="shared" ref="I34:I65" si="5">(E34/1.15)/1000</f>
        <v>4.0000000000000009</v>
      </c>
      <c r="J34" s="7" t="s">
        <v>555</v>
      </c>
      <c r="K34" s="7" t="s">
        <v>51</v>
      </c>
      <c r="L34" s="7">
        <v>84401</v>
      </c>
      <c r="M34" s="8">
        <v>42394</v>
      </c>
      <c r="N34" s="15">
        <f t="shared" si="1"/>
        <v>9.2000000000000012E-2</v>
      </c>
      <c r="O34" s="15">
        <v>0</v>
      </c>
      <c r="P34" s="15">
        <v>0</v>
      </c>
      <c r="Q34" s="15">
        <f>N34*4</f>
        <v>0.36800000000000005</v>
      </c>
      <c r="R34" s="15">
        <f t="shared" si="2"/>
        <v>0.36800000000000005</v>
      </c>
      <c r="AA34" s="8"/>
      <c r="AC34" s="8"/>
    </row>
    <row r="35" spans="1:29" s="7" customFormat="1" x14ac:dyDescent="0.25">
      <c r="A35" s="7" t="s">
        <v>451</v>
      </c>
      <c r="B35" s="7" t="s">
        <v>7</v>
      </c>
      <c r="C35" s="9"/>
      <c r="D35" s="9">
        <v>4600</v>
      </c>
      <c r="E35" s="9">
        <v>4600</v>
      </c>
      <c r="F35" s="9">
        <v>18049</v>
      </c>
      <c r="G35" s="7">
        <v>5.61</v>
      </c>
      <c r="H35" s="7">
        <v>4.8730000000000002</v>
      </c>
      <c r="I35" s="11">
        <f t="shared" si="5"/>
        <v>4.0000000000000009</v>
      </c>
      <c r="J35" s="7" t="s">
        <v>84</v>
      </c>
      <c r="K35" s="7" t="s">
        <v>85</v>
      </c>
      <c r="L35" s="7">
        <v>84057</v>
      </c>
      <c r="M35" s="8">
        <v>42102</v>
      </c>
      <c r="N35" s="15">
        <f t="shared" si="1"/>
        <v>9.2000000000000012E-2</v>
      </c>
      <c r="O35" s="15">
        <v>0</v>
      </c>
      <c r="P35" s="15">
        <f>N35*8</f>
        <v>0.7360000000000001</v>
      </c>
      <c r="Q35" s="15">
        <f>N35*5</f>
        <v>0.46000000000000008</v>
      </c>
      <c r="R35" s="15">
        <f t="shared" si="2"/>
        <v>1.1960000000000002</v>
      </c>
      <c r="AA35" s="8"/>
      <c r="AC35" s="8"/>
    </row>
    <row r="36" spans="1:29" s="7" customFormat="1" x14ac:dyDescent="0.25">
      <c r="A36" s="7" t="s">
        <v>687</v>
      </c>
      <c r="B36" s="7" t="s">
        <v>7</v>
      </c>
      <c r="C36" s="9"/>
      <c r="D36" s="9">
        <v>4600</v>
      </c>
      <c r="E36" s="9">
        <v>4600</v>
      </c>
      <c r="F36" s="9">
        <v>43500</v>
      </c>
      <c r="G36" s="7">
        <v>10.08</v>
      </c>
      <c r="H36" s="7">
        <v>8.1479999999999997</v>
      </c>
      <c r="I36" s="11">
        <f t="shared" si="5"/>
        <v>4.0000000000000009</v>
      </c>
      <c r="J36" s="7" t="s">
        <v>124</v>
      </c>
      <c r="K36" s="7" t="s">
        <v>66</v>
      </c>
      <c r="L36" s="7">
        <v>84025</v>
      </c>
      <c r="M36" s="8">
        <v>42427</v>
      </c>
      <c r="N36" s="15">
        <f t="shared" si="1"/>
        <v>9.2000000000000012E-2</v>
      </c>
      <c r="O36" s="15">
        <v>0</v>
      </c>
      <c r="P36" s="15">
        <v>0</v>
      </c>
      <c r="Q36" s="15">
        <f>N36*3</f>
        <v>0.27600000000000002</v>
      </c>
      <c r="R36" s="15">
        <f t="shared" si="2"/>
        <v>0.27600000000000002</v>
      </c>
      <c r="AA36" s="8"/>
      <c r="AC36" s="8"/>
    </row>
    <row r="37" spans="1:29" s="7" customFormat="1" x14ac:dyDescent="0.25">
      <c r="A37" s="7" t="s">
        <v>688</v>
      </c>
      <c r="B37" s="7" t="s">
        <v>7</v>
      </c>
      <c r="C37" s="9"/>
      <c r="D37" s="9">
        <v>4600</v>
      </c>
      <c r="E37" s="9">
        <v>4600</v>
      </c>
      <c r="F37" s="9">
        <v>12824.48</v>
      </c>
      <c r="G37" s="7">
        <v>6.93</v>
      </c>
      <c r="H37" s="7">
        <v>5.9</v>
      </c>
      <c r="I37" s="11">
        <f t="shared" si="5"/>
        <v>4.0000000000000009</v>
      </c>
      <c r="J37" s="7" t="s">
        <v>488</v>
      </c>
      <c r="K37" s="7" t="s">
        <v>82</v>
      </c>
      <c r="L37" s="7">
        <v>84321</v>
      </c>
      <c r="M37" s="8">
        <v>42433</v>
      </c>
      <c r="N37" s="15">
        <f t="shared" si="1"/>
        <v>9.2000000000000012E-2</v>
      </c>
      <c r="O37" s="15">
        <v>0</v>
      </c>
      <c r="P37" s="15">
        <v>0</v>
      </c>
      <c r="Q37" s="15">
        <f>N37*2</f>
        <v>0.18400000000000002</v>
      </c>
      <c r="R37" s="15">
        <f t="shared" si="2"/>
        <v>0.18400000000000002</v>
      </c>
      <c r="AA37" s="8"/>
      <c r="AC37" s="8"/>
    </row>
    <row r="38" spans="1:29" s="7" customFormat="1" x14ac:dyDescent="0.25">
      <c r="A38" s="7" t="s">
        <v>689</v>
      </c>
      <c r="B38" s="7" t="s">
        <v>7</v>
      </c>
      <c r="C38" s="9"/>
      <c r="D38" s="9">
        <v>4600</v>
      </c>
      <c r="E38" s="9">
        <v>4600</v>
      </c>
      <c r="F38" s="9">
        <v>31716.18</v>
      </c>
      <c r="G38" s="7">
        <v>6.24</v>
      </c>
      <c r="H38" s="7">
        <v>4.819</v>
      </c>
      <c r="I38" s="11">
        <f t="shared" si="5"/>
        <v>4.0000000000000009</v>
      </c>
      <c r="J38" s="7" t="s">
        <v>473</v>
      </c>
      <c r="K38" s="7" t="s">
        <v>51</v>
      </c>
      <c r="L38" s="7">
        <v>84404</v>
      </c>
      <c r="M38" s="8">
        <v>42427</v>
      </c>
      <c r="N38" s="15">
        <f t="shared" si="1"/>
        <v>9.2000000000000012E-2</v>
      </c>
      <c r="O38" s="15">
        <v>0</v>
      </c>
      <c r="P38" s="15">
        <v>0</v>
      </c>
      <c r="Q38" s="15">
        <f>N38*3</f>
        <v>0.27600000000000002</v>
      </c>
      <c r="R38" s="15">
        <f t="shared" si="2"/>
        <v>0.27600000000000002</v>
      </c>
      <c r="AA38" s="8"/>
      <c r="AC38" s="8"/>
    </row>
    <row r="39" spans="1:29" s="7" customFormat="1" x14ac:dyDescent="0.25">
      <c r="A39" s="7" t="s">
        <v>691</v>
      </c>
      <c r="B39" s="7" t="s">
        <v>7</v>
      </c>
      <c r="C39" s="9"/>
      <c r="D39" s="9">
        <v>1475.45</v>
      </c>
      <c r="E39" s="9">
        <v>1475.45</v>
      </c>
      <c r="F39" s="9">
        <v>21368</v>
      </c>
      <c r="G39" s="7">
        <v>6.84</v>
      </c>
      <c r="H39" s="7">
        <v>5.984</v>
      </c>
      <c r="I39" s="11">
        <f t="shared" si="5"/>
        <v>1.2830000000000001</v>
      </c>
      <c r="J39" s="7" t="s">
        <v>23</v>
      </c>
      <c r="K39" s="7" t="s">
        <v>24</v>
      </c>
      <c r="L39" s="7">
        <v>84721</v>
      </c>
      <c r="M39" s="8">
        <v>42234</v>
      </c>
      <c r="N39" s="15">
        <f t="shared" si="1"/>
        <v>2.9509000000000004E-2</v>
      </c>
      <c r="O39" s="15">
        <v>0</v>
      </c>
      <c r="P39" s="15">
        <f>N39*4</f>
        <v>0.11803600000000002</v>
      </c>
      <c r="Q39" s="15">
        <f>N39*5</f>
        <v>0.14754500000000001</v>
      </c>
      <c r="R39" s="15">
        <f t="shared" si="2"/>
        <v>0.26558100000000001</v>
      </c>
      <c r="AA39" s="8"/>
      <c r="AC39" s="8"/>
    </row>
    <row r="40" spans="1:29" s="7" customFormat="1" x14ac:dyDescent="0.25">
      <c r="A40" s="7" t="s">
        <v>692</v>
      </c>
      <c r="B40" s="7" t="s">
        <v>7</v>
      </c>
      <c r="C40" s="9"/>
      <c r="D40" s="9">
        <v>3430.45</v>
      </c>
      <c r="E40" s="9">
        <v>3430.45</v>
      </c>
      <c r="F40" s="9">
        <v>21627.29</v>
      </c>
      <c r="G40" s="7">
        <v>3.92</v>
      </c>
      <c r="H40" s="7">
        <v>2.9830000000000001</v>
      </c>
      <c r="I40" s="11">
        <f t="shared" si="5"/>
        <v>2.9830000000000001</v>
      </c>
      <c r="J40" s="7" t="s">
        <v>693</v>
      </c>
      <c r="K40" s="7" t="s">
        <v>72</v>
      </c>
      <c r="L40" s="7">
        <v>84767</v>
      </c>
      <c r="M40" s="8">
        <v>42433</v>
      </c>
      <c r="N40" s="15">
        <f t="shared" si="1"/>
        <v>6.8609000000000003E-2</v>
      </c>
      <c r="O40" s="15">
        <v>0</v>
      </c>
      <c r="P40" s="15">
        <v>0</v>
      </c>
      <c r="Q40" s="15">
        <f>N40*2</f>
        <v>0.13721800000000001</v>
      </c>
      <c r="R40" s="15">
        <f t="shared" si="2"/>
        <v>0.13721800000000001</v>
      </c>
      <c r="AA40" s="8"/>
      <c r="AC40" s="8"/>
    </row>
    <row r="41" spans="1:29" s="7" customFormat="1" x14ac:dyDescent="0.25">
      <c r="A41" s="7" t="s">
        <v>694</v>
      </c>
      <c r="B41" s="7" t="s">
        <v>7</v>
      </c>
      <c r="C41" s="9"/>
      <c r="D41" s="9">
        <v>4600</v>
      </c>
      <c r="E41" s="9">
        <v>4600</v>
      </c>
      <c r="F41" s="9">
        <v>16335.88</v>
      </c>
      <c r="G41" s="7">
        <v>5.2</v>
      </c>
      <c r="H41" s="7">
        <v>4.07</v>
      </c>
      <c r="I41" s="11">
        <f t="shared" si="5"/>
        <v>4.0000000000000009</v>
      </c>
      <c r="J41" s="7" t="s">
        <v>71</v>
      </c>
      <c r="K41" s="7" t="s">
        <v>72</v>
      </c>
      <c r="L41" s="7">
        <v>84738</v>
      </c>
      <c r="M41" s="8">
        <v>42492</v>
      </c>
      <c r="N41" s="15">
        <f t="shared" si="1"/>
        <v>9.2000000000000012E-2</v>
      </c>
      <c r="O41" s="15">
        <v>0</v>
      </c>
      <c r="P41" s="15">
        <v>0</v>
      </c>
      <c r="Q41" s="15">
        <v>0</v>
      </c>
      <c r="R41" s="15">
        <f t="shared" si="2"/>
        <v>0</v>
      </c>
      <c r="AA41" s="8"/>
      <c r="AC41" s="8"/>
    </row>
    <row r="42" spans="1:29" s="7" customFormat="1" x14ac:dyDescent="0.25">
      <c r="A42" s="7" t="s">
        <v>695</v>
      </c>
      <c r="B42" s="7" t="s">
        <v>7</v>
      </c>
      <c r="C42" s="9"/>
      <c r="D42" s="9">
        <v>4600</v>
      </c>
      <c r="E42" s="9">
        <v>4600</v>
      </c>
      <c r="F42" s="9">
        <v>19928.599999999999</v>
      </c>
      <c r="G42" s="7">
        <v>5.5</v>
      </c>
      <c r="H42" s="7">
        <v>4.827</v>
      </c>
      <c r="I42" s="11">
        <f t="shared" si="5"/>
        <v>4.0000000000000009</v>
      </c>
      <c r="J42" s="7" t="s">
        <v>415</v>
      </c>
      <c r="K42" s="7" t="s">
        <v>415</v>
      </c>
      <c r="L42" s="7">
        <v>84050</v>
      </c>
      <c r="M42" s="8">
        <v>42394</v>
      </c>
      <c r="N42" s="15">
        <f t="shared" si="1"/>
        <v>9.2000000000000012E-2</v>
      </c>
      <c r="O42" s="15">
        <v>0</v>
      </c>
      <c r="P42" s="15">
        <v>0</v>
      </c>
      <c r="Q42" s="15">
        <f>N42*4</f>
        <v>0.36800000000000005</v>
      </c>
      <c r="R42" s="15">
        <f t="shared" si="2"/>
        <v>0.36800000000000005</v>
      </c>
      <c r="AA42" s="8"/>
      <c r="AC42" s="8"/>
    </row>
    <row r="43" spans="1:29" s="7" customFormat="1" x14ac:dyDescent="0.25">
      <c r="A43" s="7" t="s">
        <v>700</v>
      </c>
      <c r="B43" s="7" t="s">
        <v>7</v>
      </c>
      <c r="C43" s="9"/>
      <c r="D43" s="9">
        <v>4600</v>
      </c>
      <c r="E43" s="9">
        <v>4600</v>
      </c>
      <c r="F43" s="9">
        <v>20079</v>
      </c>
      <c r="G43" s="7">
        <v>7.41</v>
      </c>
      <c r="H43" s="7">
        <v>6.3609999999999998</v>
      </c>
      <c r="I43" s="11">
        <f t="shared" si="5"/>
        <v>4.0000000000000009</v>
      </c>
      <c r="J43" s="7" t="s">
        <v>409</v>
      </c>
      <c r="K43" s="7" t="s">
        <v>11</v>
      </c>
      <c r="L43" s="7">
        <v>84121</v>
      </c>
      <c r="M43" s="8">
        <v>42184</v>
      </c>
      <c r="N43" s="15">
        <f t="shared" si="1"/>
        <v>9.2000000000000012E-2</v>
      </c>
      <c r="O43" s="15">
        <v>0</v>
      </c>
      <c r="P43" s="15">
        <f>N43*6</f>
        <v>0.55200000000000005</v>
      </c>
      <c r="Q43" s="15">
        <f>N43*5</f>
        <v>0.46000000000000008</v>
      </c>
      <c r="R43" s="15">
        <f t="shared" si="2"/>
        <v>1.012</v>
      </c>
      <c r="AA43" s="8"/>
      <c r="AC43" s="8"/>
    </row>
    <row r="44" spans="1:29" s="7" customFormat="1" x14ac:dyDescent="0.25">
      <c r="A44" s="7" t="s">
        <v>702</v>
      </c>
      <c r="B44" s="7" t="s">
        <v>7</v>
      </c>
      <c r="C44" s="9"/>
      <c r="D44" s="9">
        <v>3530.5</v>
      </c>
      <c r="E44" s="9">
        <v>3530.5</v>
      </c>
      <c r="F44" s="9">
        <v>12409</v>
      </c>
      <c r="G44" s="7">
        <v>3.64</v>
      </c>
      <c r="H44" s="7">
        <v>3.07</v>
      </c>
      <c r="I44" s="11">
        <f t="shared" si="5"/>
        <v>3.0700000000000003</v>
      </c>
      <c r="J44" s="7" t="s">
        <v>171</v>
      </c>
      <c r="K44" s="7" t="s">
        <v>66</v>
      </c>
      <c r="L44" s="7">
        <v>84040</v>
      </c>
      <c r="M44" s="8">
        <v>42184</v>
      </c>
      <c r="N44" s="15">
        <f t="shared" si="1"/>
        <v>7.0610000000000006E-2</v>
      </c>
      <c r="O44" s="15">
        <v>0</v>
      </c>
      <c r="P44" s="15">
        <f>N44*6</f>
        <v>0.42366000000000004</v>
      </c>
      <c r="Q44" s="15">
        <f>N44*5</f>
        <v>0.35305000000000003</v>
      </c>
      <c r="R44" s="15">
        <f t="shared" si="2"/>
        <v>0.77671000000000001</v>
      </c>
      <c r="AA44" s="8"/>
      <c r="AC44" s="8"/>
    </row>
    <row r="45" spans="1:29" s="7" customFormat="1" x14ac:dyDescent="0.25">
      <c r="A45" s="7" t="s">
        <v>703</v>
      </c>
      <c r="B45" s="7" t="s">
        <v>7</v>
      </c>
      <c r="C45" s="9"/>
      <c r="D45" s="9">
        <v>4600</v>
      </c>
      <c r="E45" s="9">
        <v>4600</v>
      </c>
      <c r="F45" s="9">
        <v>23395</v>
      </c>
      <c r="G45" s="7">
        <v>6.05</v>
      </c>
      <c r="H45" s="7">
        <v>4.3239999999999998</v>
      </c>
      <c r="I45" s="11">
        <f t="shared" si="5"/>
        <v>4.0000000000000009</v>
      </c>
      <c r="J45" s="7" t="s">
        <v>35</v>
      </c>
      <c r="K45" s="7" t="s">
        <v>11</v>
      </c>
      <c r="L45" s="7">
        <v>84070</v>
      </c>
      <c r="M45" s="8">
        <v>42185</v>
      </c>
      <c r="N45" s="15">
        <f t="shared" si="1"/>
        <v>9.2000000000000012E-2</v>
      </c>
      <c r="O45" s="15">
        <v>0</v>
      </c>
      <c r="P45" s="15">
        <f>N45*6</f>
        <v>0.55200000000000005</v>
      </c>
      <c r="Q45" s="15">
        <f>N45*5</f>
        <v>0.46000000000000008</v>
      </c>
      <c r="R45" s="15">
        <f t="shared" si="2"/>
        <v>1.012</v>
      </c>
      <c r="AA45" s="8"/>
      <c r="AC45" s="8"/>
    </row>
    <row r="46" spans="1:29" s="7" customFormat="1" x14ac:dyDescent="0.25">
      <c r="A46" s="7" t="s">
        <v>617</v>
      </c>
      <c r="B46" s="7" t="s">
        <v>7</v>
      </c>
      <c r="C46" s="9"/>
      <c r="D46" s="9">
        <v>4600</v>
      </c>
      <c r="E46" s="9">
        <v>4600</v>
      </c>
      <c r="F46" s="9">
        <v>12908.07</v>
      </c>
      <c r="G46" s="7">
        <v>6.4</v>
      </c>
      <c r="H46" s="7">
        <v>5.3460000000000001</v>
      </c>
      <c r="I46" s="11">
        <f t="shared" si="5"/>
        <v>4.0000000000000009</v>
      </c>
      <c r="J46" s="7" t="s">
        <v>10</v>
      </c>
      <c r="K46" s="7" t="s">
        <v>11</v>
      </c>
      <c r="L46" s="7">
        <v>84128</v>
      </c>
      <c r="M46" s="8">
        <v>42394</v>
      </c>
      <c r="N46" s="15">
        <f t="shared" si="1"/>
        <v>9.2000000000000012E-2</v>
      </c>
      <c r="O46" s="15">
        <v>0</v>
      </c>
      <c r="P46" s="15">
        <v>0</v>
      </c>
      <c r="Q46" s="15">
        <f>N46*4</f>
        <v>0.36800000000000005</v>
      </c>
      <c r="R46" s="15">
        <f t="shared" si="2"/>
        <v>0.36800000000000005</v>
      </c>
      <c r="AA46" s="8"/>
      <c r="AC46" s="8"/>
    </row>
    <row r="47" spans="1:29" s="7" customFormat="1" x14ac:dyDescent="0.25">
      <c r="A47" s="7" t="s">
        <v>683</v>
      </c>
      <c r="B47" s="7" t="s">
        <v>7</v>
      </c>
      <c r="C47" s="9"/>
      <c r="D47" s="9">
        <v>4600</v>
      </c>
      <c r="E47" s="9">
        <v>4600</v>
      </c>
      <c r="F47" s="9">
        <v>13214.86</v>
      </c>
      <c r="G47" s="7">
        <v>6</v>
      </c>
      <c r="H47" s="7">
        <v>4.7140000000000004</v>
      </c>
      <c r="I47" s="11">
        <f t="shared" si="5"/>
        <v>4.0000000000000009</v>
      </c>
      <c r="J47" s="7" t="s">
        <v>50</v>
      </c>
      <c r="K47" s="7" t="s">
        <v>85</v>
      </c>
      <c r="L47" s="7">
        <v>84404</v>
      </c>
      <c r="M47" s="8">
        <v>42234</v>
      </c>
      <c r="N47" s="15">
        <f t="shared" si="1"/>
        <v>9.2000000000000012E-2</v>
      </c>
      <c r="O47" s="15">
        <v>0</v>
      </c>
      <c r="P47" s="15">
        <f>N47*4</f>
        <v>0.36800000000000005</v>
      </c>
      <c r="Q47" s="15">
        <f>N47*5</f>
        <v>0.46000000000000008</v>
      </c>
      <c r="R47" s="15">
        <f t="shared" si="2"/>
        <v>0.82800000000000007</v>
      </c>
      <c r="AA47" s="8"/>
      <c r="AC47" s="8"/>
    </row>
    <row r="48" spans="1:29" s="7" customFormat="1" x14ac:dyDescent="0.25">
      <c r="A48" s="7" t="s">
        <v>705</v>
      </c>
      <c r="B48" s="7" t="s">
        <v>7</v>
      </c>
      <c r="C48" s="9"/>
      <c r="D48" s="9">
        <v>4600</v>
      </c>
      <c r="E48" s="9">
        <v>4600</v>
      </c>
      <c r="F48" s="9">
        <v>27500</v>
      </c>
      <c r="G48" s="7">
        <v>8.25</v>
      </c>
      <c r="H48" s="7">
        <v>7.0039999999999996</v>
      </c>
      <c r="I48" s="11">
        <f t="shared" si="5"/>
        <v>4.0000000000000009</v>
      </c>
      <c r="J48" s="7" t="s">
        <v>204</v>
      </c>
      <c r="K48" s="7" t="s">
        <v>11</v>
      </c>
      <c r="L48" s="7">
        <v>84065</v>
      </c>
      <c r="M48" s="8">
        <v>42488</v>
      </c>
      <c r="N48" s="15">
        <f t="shared" si="1"/>
        <v>9.2000000000000012E-2</v>
      </c>
      <c r="O48" s="15">
        <v>0</v>
      </c>
      <c r="P48" s="15">
        <v>0</v>
      </c>
      <c r="Q48" s="15">
        <f>N48*1</f>
        <v>9.2000000000000012E-2</v>
      </c>
      <c r="R48" s="15">
        <f t="shared" si="2"/>
        <v>9.2000000000000012E-2</v>
      </c>
      <c r="AA48" s="8"/>
      <c r="AC48" s="8"/>
    </row>
    <row r="49" spans="1:29" s="7" customFormat="1" x14ac:dyDescent="0.25">
      <c r="A49" s="7" t="s">
        <v>706</v>
      </c>
      <c r="B49" s="7" t="s">
        <v>7</v>
      </c>
      <c r="C49" s="9"/>
      <c r="D49" s="9">
        <v>3494.85</v>
      </c>
      <c r="E49" s="9">
        <v>3494.85</v>
      </c>
      <c r="F49" s="9">
        <v>14364</v>
      </c>
      <c r="G49" s="7">
        <v>3.64</v>
      </c>
      <c r="H49" s="7">
        <v>3.0390000000000001</v>
      </c>
      <c r="I49" s="11">
        <f t="shared" si="5"/>
        <v>3.0390000000000001</v>
      </c>
      <c r="J49" s="7" t="s">
        <v>13</v>
      </c>
      <c r="K49" s="7" t="s">
        <v>11</v>
      </c>
      <c r="L49" s="7">
        <v>84109</v>
      </c>
      <c r="M49" s="8">
        <v>42492</v>
      </c>
      <c r="N49" s="15">
        <f t="shared" si="1"/>
        <v>6.9897000000000001E-2</v>
      </c>
      <c r="O49" s="15">
        <v>0</v>
      </c>
      <c r="P49" s="15">
        <v>0</v>
      </c>
      <c r="Q49" s="15">
        <v>0</v>
      </c>
      <c r="R49" s="15">
        <f t="shared" si="2"/>
        <v>0</v>
      </c>
      <c r="AA49" s="8"/>
      <c r="AC49" s="8"/>
    </row>
    <row r="50" spans="1:29" s="7" customFormat="1" x14ac:dyDescent="0.25">
      <c r="A50" s="7" t="s">
        <v>707</v>
      </c>
      <c r="B50" s="7" t="s">
        <v>7</v>
      </c>
      <c r="C50" s="9"/>
      <c r="D50" s="9">
        <v>4090.55</v>
      </c>
      <c r="E50" s="9">
        <v>4090.55</v>
      </c>
      <c r="F50" s="9">
        <v>17290.16</v>
      </c>
      <c r="G50" s="7">
        <v>4.335</v>
      </c>
      <c r="H50" s="7">
        <v>3.5569999999999999</v>
      </c>
      <c r="I50" s="11">
        <f t="shared" si="5"/>
        <v>3.5570000000000004</v>
      </c>
      <c r="J50" s="7" t="s">
        <v>708</v>
      </c>
      <c r="K50" s="7" t="s">
        <v>82</v>
      </c>
      <c r="L50" s="7">
        <v>84341</v>
      </c>
      <c r="M50" s="8">
        <v>42265</v>
      </c>
      <c r="N50" s="15">
        <f t="shared" si="1"/>
        <v>8.1811000000000009E-2</v>
      </c>
      <c r="O50" s="15">
        <v>0</v>
      </c>
      <c r="P50" s="15">
        <f>N50*3</f>
        <v>0.24543300000000001</v>
      </c>
      <c r="Q50" s="15">
        <f>N50*5</f>
        <v>0.40905500000000006</v>
      </c>
      <c r="R50" s="15">
        <f t="shared" si="2"/>
        <v>0.65448800000000007</v>
      </c>
      <c r="AA50" s="8"/>
      <c r="AC50" s="8"/>
    </row>
    <row r="51" spans="1:29" s="7" customFormat="1" x14ac:dyDescent="0.25">
      <c r="A51" s="7" t="s">
        <v>709</v>
      </c>
      <c r="B51" s="7" t="s">
        <v>7</v>
      </c>
      <c r="C51" s="9"/>
      <c r="D51" s="9">
        <v>4600</v>
      </c>
      <c r="E51" s="9">
        <v>4600</v>
      </c>
      <c r="F51" s="9">
        <v>17166.75</v>
      </c>
      <c r="G51" s="7">
        <v>5.0999999999999996</v>
      </c>
      <c r="H51" s="7">
        <v>4.4589999999999996</v>
      </c>
      <c r="I51" s="11">
        <f t="shared" si="5"/>
        <v>4.0000000000000009</v>
      </c>
      <c r="J51" s="7" t="s">
        <v>23</v>
      </c>
      <c r="K51" s="7" t="s">
        <v>24</v>
      </c>
      <c r="L51" s="7">
        <v>84720</v>
      </c>
      <c r="M51" s="8">
        <v>42412</v>
      </c>
      <c r="N51" s="15">
        <f t="shared" si="1"/>
        <v>9.2000000000000012E-2</v>
      </c>
      <c r="O51" s="15">
        <v>0</v>
      </c>
      <c r="P51" s="15">
        <v>0</v>
      </c>
      <c r="Q51" s="15">
        <f>N51*3</f>
        <v>0.27600000000000002</v>
      </c>
      <c r="R51" s="15">
        <f t="shared" si="2"/>
        <v>0.27600000000000002</v>
      </c>
      <c r="AA51" s="8"/>
      <c r="AC51" s="8"/>
    </row>
    <row r="52" spans="1:29" s="7" customFormat="1" x14ac:dyDescent="0.25">
      <c r="A52" s="7" t="s">
        <v>711</v>
      </c>
      <c r="B52" s="7" t="s">
        <v>7</v>
      </c>
      <c r="C52" s="9"/>
      <c r="D52" s="9">
        <v>4600</v>
      </c>
      <c r="E52" s="9">
        <v>4600</v>
      </c>
      <c r="F52" s="9">
        <v>20126</v>
      </c>
      <c r="G52" s="7">
        <v>5.94</v>
      </c>
      <c r="H52" s="7">
        <v>5.0229999999999997</v>
      </c>
      <c r="I52" s="11">
        <f t="shared" si="5"/>
        <v>4.0000000000000009</v>
      </c>
      <c r="J52" s="7" t="s">
        <v>712</v>
      </c>
      <c r="K52" s="7" t="s">
        <v>85</v>
      </c>
      <c r="L52" s="7">
        <v>84664</v>
      </c>
      <c r="M52" s="8">
        <v>42394</v>
      </c>
      <c r="N52" s="15">
        <f t="shared" si="1"/>
        <v>9.2000000000000012E-2</v>
      </c>
      <c r="O52" s="15">
        <v>0</v>
      </c>
      <c r="P52" s="15">
        <v>0</v>
      </c>
      <c r="Q52" s="15">
        <f>N52*4</f>
        <v>0.36800000000000005</v>
      </c>
      <c r="R52" s="15">
        <f t="shared" si="2"/>
        <v>0.36800000000000005</v>
      </c>
      <c r="AA52" s="8"/>
      <c r="AC52" s="8"/>
    </row>
    <row r="53" spans="1:29" s="7" customFormat="1" x14ac:dyDescent="0.25">
      <c r="A53" s="7" t="s">
        <v>713</v>
      </c>
      <c r="B53" s="7" t="s">
        <v>7</v>
      </c>
      <c r="C53" s="9"/>
      <c r="D53" s="9">
        <v>3400.55</v>
      </c>
      <c r="E53" s="9">
        <v>3400.55</v>
      </c>
      <c r="F53" s="9">
        <v>12243</v>
      </c>
      <c r="G53" s="7">
        <v>3.71</v>
      </c>
      <c r="H53" s="7">
        <v>2.9569999999999999</v>
      </c>
      <c r="I53" s="11">
        <f t="shared" si="5"/>
        <v>2.9570000000000003</v>
      </c>
      <c r="J53" s="7" t="s">
        <v>712</v>
      </c>
      <c r="K53" s="7" t="s">
        <v>85</v>
      </c>
      <c r="L53" s="7">
        <v>84664</v>
      </c>
      <c r="M53" s="8">
        <v>42394</v>
      </c>
      <c r="N53" s="15">
        <f t="shared" si="1"/>
        <v>6.8011000000000002E-2</v>
      </c>
      <c r="O53" s="15">
        <v>0</v>
      </c>
      <c r="P53" s="15">
        <v>0</v>
      </c>
      <c r="Q53" s="15">
        <f>N53*4</f>
        <v>0.27204400000000001</v>
      </c>
      <c r="R53" s="15">
        <f t="shared" si="2"/>
        <v>0.27204400000000001</v>
      </c>
      <c r="AA53" s="8"/>
      <c r="AC53" s="8"/>
    </row>
    <row r="54" spans="1:29" s="7" customFormat="1" x14ac:dyDescent="0.25">
      <c r="A54" s="7" t="s">
        <v>715</v>
      </c>
      <c r="B54" s="7" t="s">
        <v>7</v>
      </c>
      <c r="C54" s="9"/>
      <c r="D54" s="9">
        <v>4600</v>
      </c>
      <c r="E54" s="9">
        <v>4600</v>
      </c>
      <c r="F54" s="9">
        <v>26666.27</v>
      </c>
      <c r="G54" s="7">
        <v>5.4</v>
      </c>
      <c r="H54" s="7">
        <v>4.2080000000000002</v>
      </c>
      <c r="I54" s="11">
        <f t="shared" si="5"/>
        <v>4.0000000000000009</v>
      </c>
      <c r="J54" s="7" t="s">
        <v>71</v>
      </c>
      <c r="K54" s="7" t="s">
        <v>72</v>
      </c>
      <c r="L54" s="7">
        <v>84738</v>
      </c>
      <c r="M54" s="8">
        <v>42159</v>
      </c>
      <c r="N54" s="15">
        <f t="shared" si="1"/>
        <v>9.2000000000000012E-2</v>
      </c>
      <c r="O54" s="15">
        <v>0</v>
      </c>
      <c r="P54" s="15">
        <f>N54*6</f>
        <v>0.55200000000000005</v>
      </c>
      <c r="Q54" s="15">
        <f>N54*5</f>
        <v>0.46000000000000008</v>
      </c>
      <c r="R54" s="15">
        <f t="shared" si="2"/>
        <v>1.012</v>
      </c>
      <c r="AA54" s="8"/>
      <c r="AC54" s="8"/>
    </row>
    <row r="55" spans="1:29" s="7" customFormat="1" x14ac:dyDescent="0.25">
      <c r="A55" s="7" t="s">
        <v>716</v>
      </c>
      <c r="B55" s="7" t="s">
        <v>7</v>
      </c>
      <c r="C55" s="9"/>
      <c r="D55" s="9">
        <v>3574.2</v>
      </c>
      <c r="E55" s="9">
        <v>3574.2</v>
      </c>
      <c r="F55" s="9">
        <v>10452</v>
      </c>
      <c r="G55" s="7">
        <v>4.4000000000000004</v>
      </c>
      <c r="H55" s="7">
        <v>3.2690000000000001</v>
      </c>
      <c r="I55" s="11">
        <f t="shared" si="5"/>
        <v>3.1080000000000001</v>
      </c>
      <c r="J55" s="7" t="s">
        <v>30</v>
      </c>
      <c r="K55" s="7" t="s">
        <v>31</v>
      </c>
      <c r="L55" s="7">
        <v>84098</v>
      </c>
      <c r="M55" s="8">
        <v>42326</v>
      </c>
      <c r="N55" s="15">
        <f t="shared" si="1"/>
        <v>7.1484000000000006E-2</v>
      </c>
      <c r="O55" s="15">
        <v>0</v>
      </c>
      <c r="P55" s="15">
        <f>N55*1</f>
        <v>7.1484000000000006E-2</v>
      </c>
      <c r="Q55" s="15">
        <f>N55*5</f>
        <v>0.35742000000000002</v>
      </c>
      <c r="R55" s="15">
        <f t="shared" si="2"/>
        <v>0.42890400000000001</v>
      </c>
      <c r="AA55" s="8"/>
      <c r="AC55" s="8"/>
    </row>
    <row r="56" spans="1:29" s="7" customFormat="1" x14ac:dyDescent="0.25">
      <c r="A56" s="7" t="s">
        <v>719</v>
      </c>
      <c r="B56" s="7" t="s">
        <v>7</v>
      </c>
      <c r="C56" s="9"/>
      <c r="D56" s="9">
        <v>4245.8</v>
      </c>
      <c r="E56" s="9">
        <v>4245.8</v>
      </c>
      <c r="F56" s="9">
        <v>13000</v>
      </c>
      <c r="G56" s="7">
        <v>4.2</v>
      </c>
      <c r="H56" s="7">
        <v>3.6920000000000002</v>
      </c>
      <c r="I56" s="11">
        <f t="shared" si="5"/>
        <v>3.6920000000000006</v>
      </c>
      <c r="J56" s="7" t="s">
        <v>294</v>
      </c>
      <c r="K56" s="7" t="s">
        <v>85</v>
      </c>
      <c r="L56" s="7">
        <v>84003</v>
      </c>
      <c r="M56" s="8">
        <v>42425</v>
      </c>
      <c r="N56" s="15">
        <f t="shared" si="1"/>
        <v>8.4916000000000019E-2</v>
      </c>
      <c r="O56" s="15">
        <v>0</v>
      </c>
      <c r="P56" s="15">
        <v>0</v>
      </c>
      <c r="Q56" s="15">
        <f>N56*3</f>
        <v>0.25474800000000009</v>
      </c>
      <c r="R56" s="15">
        <f t="shared" si="2"/>
        <v>0.25474800000000009</v>
      </c>
      <c r="AA56" s="8"/>
      <c r="AC56" s="8"/>
    </row>
    <row r="57" spans="1:29" s="7" customFormat="1" x14ac:dyDescent="0.25">
      <c r="A57" s="7" t="s">
        <v>728</v>
      </c>
      <c r="B57" s="7" t="s">
        <v>7</v>
      </c>
      <c r="C57" s="9"/>
      <c r="D57" s="9">
        <v>3738.65</v>
      </c>
      <c r="E57" s="9">
        <v>3738.65</v>
      </c>
      <c r="F57" s="9">
        <v>14050</v>
      </c>
      <c r="G57" s="7">
        <v>4.08</v>
      </c>
      <c r="H57" s="7">
        <v>3.2509999999999999</v>
      </c>
      <c r="I57" s="11">
        <f t="shared" si="5"/>
        <v>3.2510000000000003</v>
      </c>
      <c r="J57" s="7" t="s">
        <v>76</v>
      </c>
      <c r="K57" s="7" t="s">
        <v>72</v>
      </c>
      <c r="L57" s="7">
        <v>84783</v>
      </c>
      <c r="M57" s="8">
        <v>42184</v>
      </c>
      <c r="N57" s="15">
        <f t="shared" si="1"/>
        <v>7.4773000000000006E-2</v>
      </c>
      <c r="O57" s="15">
        <v>0</v>
      </c>
      <c r="P57" s="15">
        <f>N57*6</f>
        <v>0.44863800000000004</v>
      </c>
      <c r="Q57" s="15">
        <f t="shared" ref="Q57:Q62" si="6">N57*5</f>
        <v>0.373865</v>
      </c>
      <c r="R57" s="15">
        <f t="shared" si="2"/>
        <v>0.82250299999999998</v>
      </c>
      <c r="AA57" s="8"/>
      <c r="AC57" s="8"/>
    </row>
    <row r="58" spans="1:29" s="7" customFormat="1" x14ac:dyDescent="0.25">
      <c r="A58" s="7" t="s">
        <v>733</v>
      </c>
      <c r="B58" s="7" t="s">
        <v>7</v>
      </c>
      <c r="C58" s="9"/>
      <c r="D58" s="9">
        <v>4600</v>
      </c>
      <c r="E58" s="9">
        <v>4600</v>
      </c>
      <c r="F58" s="9">
        <v>23264</v>
      </c>
      <c r="G58" s="7">
        <v>6.3250000000000002</v>
      </c>
      <c r="H58" s="7">
        <v>5.351</v>
      </c>
      <c r="I58" s="11">
        <f t="shared" si="5"/>
        <v>4.0000000000000009</v>
      </c>
      <c r="J58" s="7" t="s">
        <v>38</v>
      </c>
      <c r="K58" s="7" t="s">
        <v>11</v>
      </c>
      <c r="L58" s="7">
        <v>84096</v>
      </c>
      <c r="M58" s="8">
        <v>42279</v>
      </c>
      <c r="N58" s="15">
        <f t="shared" si="1"/>
        <v>9.2000000000000012E-2</v>
      </c>
      <c r="O58" s="15">
        <v>0</v>
      </c>
      <c r="P58" s="15">
        <f>N58*2</f>
        <v>0.18400000000000002</v>
      </c>
      <c r="Q58" s="15">
        <f t="shared" si="6"/>
        <v>0.46000000000000008</v>
      </c>
      <c r="R58" s="15">
        <f t="shared" si="2"/>
        <v>0.64400000000000013</v>
      </c>
      <c r="AA58" s="8"/>
      <c r="AC58" s="8"/>
    </row>
    <row r="59" spans="1:29" s="7" customFormat="1" x14ac:dyDescent="0.25">
      <c r="A59" s="7" t="s">
        <v>736</v>
      </c>
      <c r="B59" s="7" t="s">
        <v>7</v>
      </c>
      <c r="C59" s="9"/>
      <c r="D59" s="9">
        <v>4519.5</v>
      </c>
      <c r="E59" s="9">
        <v>4519.5</v>
      </c>
      <c r="F59" s="9">
        <v>14861</v>
      </c>
      <c r="G59" s="7">
        <v>4.8449999999999998</v>
      </c>
      <c r="H59" s="7">
        <v>3.93</v>
      </c>
      <c r="I59" s="11">
        <f t="shared" si="5"/>
        <v>3.9300000000000006</v>
      </c>
      <c r="J59" s="7" t="s">
        <v>28</v>
      </c>
      <c r="K59" s="7" t="s">
        <v>11</v>
      </c>
      <c r="L59" s="7">
        <v>84088</v>
      </c>
      <c r="M59" s="8">
        <v>42186</v>
      </c>
      <c r="N59" s="15">
        <f t="shared" si="1"/>
        <v>9.0390000000000012E-2</v>
      </c>
      <c r="O59" s="15">
        <v>0</v>
      </c>
      <c r="P59" s="15">
        <f>N59*5</f>
        <v>0.45195000000000007</v>
      </c>
      <c r="Q59" s="15">
        <f t="shared" si="6"/>
        <v>0.45195000000000007</v>
      </c>
      <c r="R59" s="15">
        <f t="shared" si="2"/>
        <v>0.90390000000000015</v>
      </c>
      <c r="AA59" s="8"/>
      <c r="AC59" s="8"/>
    </row>
    <row r="60" spans="1:29" s="7" customFormat="1" x14ac:dyDescent="0.25">
      <c r="A60" s="7" t="s">
        <v>737</v>
      </c>
      <c r="B60" s="7" t="s">
        <v>7</v>
      </c>
      <c r="C60" s="9"/>
      <c r="D60" s="9">
        <v>4600</v>
      </c>
      <c r="E60" s="9">
        <v>4600</v>
      </c>
      <c r="F60" s="9">
        <v>9067.41</v>
      </c>
      <c r="G60" s="7">
        <v>5.88</v>
      </c>
      <c r="H60" s="7">
        <v>6.9660000000000002</v>
      </c>
      <c r="I60" s="11">
        <f t="shared" si="5"/>
        <v>4.0000000000000009</v>
      </c>
      <c r="J60" s="7" t="s">
        <v>555</v>
      </c>
      <c r="K60" s="7" t="s">
        <v>51</v>
      </c>
      <c r="L60" s="7">
        <v>84401</v>
      </c>
      <c r="M60" s="8">
        <v>42319</v>
      </c>
      <c r="N60" s="15">
        <f t="shared" si="1"/>
        <v>9.2000000000000012E-2</v>
      </c>
      <c r="O60" s="15">
        <v>0</v>
      </c>
      <c r="P60" s="15">
        <f>N60*1</f>
        <v>9.2000000000000012E-2</v>
      </c>
      <c r="Q60" s="15">
        <f t="shared" si="6"/>
        <v>0.46000000000000008</v>
      </c>
      <c r="R60" s="15">
        <f t="shared" si="2"/>
        <v>0.55200000000000005</v>
      </c>
      <c r="AA60" s="8"/>
      <c r="AC60" s="8"/>
    </row>
    <row r="61" spans="1:29" s="7" customFormat="1" x14ac:dyDescent="0.25">
      <c r="A61" s="7" t="s">
        <v>732</v>
      </c>
      <c r="B61" s="7" t="s">
        <v>7</v>
      </c>
      <c r="C61" s="9"/>
      <c r="D61" s="9">
        <v>4600</v>
      </c>
      <c r="E61" s="9">
        <v>4600</v>
      </c>
      <c r="F61" s="9">
        <v>20691</v>
      </c>
      <c r="G61" s="7">
        <v>5.7</v>
      </c>
      <c r="H61" s="7">
        <v>4.5599999999999996</v>
      </c>
      <c r="I61" s="11">
        <f t="shared" si="5"/>
        <v>4.0000000000000009</v>
      </c>
      <c r="J61" s="7" t="s">
        <v>13</v>
      </c>
      <c r="L61" s="7">
        <v>84103</v>
      </c>
      <c r="M61" s="8">
        <v>42319</v>
      </c>
      <c r="N61" s="15">
        <f t="shared" si="1"/>
        <v>9.2000000000000012E-2</v>
      </c>
      <c r="O61" s="15">
        <v>0</v>
      </c>
      <c r="P61" s="15">
        <f>N61*1</f>
        <v>9.2000000000000012E-2</v>
      </c>
      <c r="Q61" s="15">
        <f t="shared" si="6"/>
        <v>0.46000000000000008</v>
      </c>
      <c r="R61" s="15">
        <f t="shared" si="2"/>
        <v>0.55200000000000005</v>
      </c>
      <c r="AA61" s="8"/>
      <c r="AC61" s="8"/>
    </row>
    <row r="62" spans="1:29" s="7" customFormat="1" x14ac:dyDescent="0.25">
      <c r="A62" s="7" t="s">
        <v>738</v>
      </c>
      <c r="B62" s="7" t="s">
        <v>7</v>
      </c>
      <c r="C62" s="9"/>
      <c r="D62" s="9">
        <v>4600</v>
      </c>
      <c r="E62" s="9">
        <v>4600</v>
      </c>
      <c r="F62" s="9">
        <v>22125</v>
      </c>
      <c r="G62" s="7">
        <v>6.12</v>
      </c>
      <c r="H62" s="7">
        <v>5.1139999999999999</v>
      </c>
      <c r="I62" s="11">
        <f t="shared" si="5"/>
        <v>4.0000000000000009</v>
      </c>
      <c r="J62" s="7" t="s">
        <v>739</v>
      </c>
      <c r="K62" s="7" t="s">
        <v>24</v>
      </c>
      <c r="L62" s="7">
        <v>84720</v>
      </c>
      <c r="M62" s="8">
        <v>42234</v>
      </c>
      <c r="N62" s="15">
        <f t="shared" si="1"/>
        <v>9.2000000000000012E-2</v>
      </c>
      <c r="O62" s="15">
        <v>0</v>
      </c>
      <c r="P62" s="15">
        <f>N62*4</f>
        <v>0.36800000000000005</v>
      </c>
      <c r="Q62" s="15">
        <f t="shared" si="6"/>
        <v>0.46000000000000008</v>
      </c>
      <c r="R62" s="15">
        <f t="shared" si="2"/>
        <v>0.82800000000000007</v>
      </c>
      <c r="AA62" s="8"/>
      <c r="AC62" s="8"/>
    </row>
    <row r="63" spans="1:29" s="7" customFormat="1" x14ac:dyDescent="0.25">
      <c r="A63" s="7" t="s">
        <v>743</v>
      </c>
      <c r="B63" s="7" t="s">
        <v>7</v>
      </c>
      <c r="C63" s="9"/>
      <c r="D63" s="9">
        <v>4436.7</v>
      </c>
      <c r="E63" s="9">
        <v>4436.7</v>
      </c>
      <c r="F63" s="9">
        <v>18497</v>
      </c>
      <c r="G63" s="7">
        <v>5.0999999999999996</v>
      </c>
      <c r="H63" s="7">
        <v>3.8580000000000001</v>
      </c>
      <c r="I63" s="11">
        <f t="shared" si="5"/>
        <v>3.8580000000000001</v>
      </c>
      <c r="J63" s="7" t="s">
        <v>562</v>
      </c>
      <c r="K63" s="7" t="s">
        <v>563</v>
      </c>
      <c r="L63" s="7">
        <v>84624</v>
      </c>
      <c r="M63" s="8">
        <v>42394</v>
      </c>
      <c r="N63" s="15">
        <f t="shared" si="1"/>
        <v>8.8734000000000007E-2</v>
      </c>
      <c r="O63" s="15">
        <v>0</v>
      </c>
      <c r="P63" s="15">
        <v>0</v>
      </c>
      <c r="Q63" s="15">
        <f>N63*4</f>
        <v>0.35493600000000003</v>
      </c>
      <c r="R63" s="15">
        <f t="shared" si="2"/>
        <v>0.35493600000000003</v>
      </c>
      <c r="AA63" s="8"/>
      <c r="AC63" s="8"/>
    </row>
    <row r="64" spans="1:29" s="7" customFormat="1" x14ac:dyDescent="0.25">
      <c r="A64" s="7" t="s">
        <v>731</v>
      </c>
      <c r="B64" s="7" t="s">
        <v>7</v>
      </c>
      <c r="C64" s="9"/>
      <c r="D64" s="9">
        <v>2074.6</v>
      </c>
      <c r="E64" s="9">
        <v>2074.6</v>
      </c>
      <c r="F64" s="9">
        <v>5727.32</v>
      </c>
      <c r="G64" s="7">
        <v>2.16</v>
      </c>
      <c r="H64" s="7">
        <v>1.804</v>
      </c>
      <c r="I64" s="11">
        <f t="shared" si="5"/>
        <v>1.804</v>
      </c>
      <c r="J64" s="7" t="s">
        <v>13</v>
      </c>
      <c r="K64" s="7" t="s">
        <v>11</v>
      </c>
      <c r="L64" s="7">
        <v>84101</v>
      </c>
      <c r="M64" s="8">
        <v>42339</v>
      </c>
      <c r="N64" s="15">
        <f t="shared" si="1"/>
        <v>4.1492000000000001E-2</v>
      </c>
      <c r="O64" s="15">
        <v>0</v>
      </c>
      <c r="P64" s="15">
        <v>0</v>
      </c>
      <c r="Q64" s="15">
        <f>N64*5</f>
        <v>0.20746000000000001</v>
      </c>
      <c r="R64" s="15">
        <f t="shared" si="2"/>
        <v>0.20746000000000001</v>
      </c>
      <c r="AA64" s="8"/>
      <c r="AC64" s="8"/>
    </row>
    <row r="65" spans="1:29" s="7" customFormat="1" x14ac:dyDescent="0.25">
      <c r="A65" s="7" t="s">
        <v>746</v>
      </c>
      <c r="B65" s="7" t="s">
        <v>7</v>
      </c>
      <c r="C65" s="9"/>
      <c r="D65" s="9">
        <v>4600</v>
      </c>
      <c r="E65" s="9">
        <v>4600</v>
      </c>
      <c r="F65" s="9">
        <v>27633</v>
      </c>
      <c r="G65" s="7">
        <v>7.7</v>
      </c>
      <c r="H65" s="7">
        <v>6.1479999999999997</v>
      </c>
      <c r="I65" s="11">
        <f t="shared" si="5"/>
        <v>4.0000000000000009</v>
      </c>
      <c r="J65" s="7" t="s">
        <v>13</v>
      </c>
      <c r="K65" s="7" t="s">
        <v>11</v>
      </c>
      <c r="L65" s="7">
        <v>84117</v>
      </c>
      <c r="M65" s="8">
        <v>42184</v>
      </c>
      <c r="N65" s="15">
        <f t="shared" si="1"/>
        <v>9.2000000000000012E-2</v>
      </c>
      <c r="O65" s="15">
        <v>0</v>
      </c>
      <c r="P65" s="15">
        <f>N65*6</f>
        <v>0.55200000000000005</v>
      </c>
      <c r="Q65" s="15">
        <f>N65*5</f>
        <v>0.46000000000000008</v>
      </c>
      <c r="R65" s="15">
        <f t="shared" si="2"/>
        <v>1.012</v>
      </c>
      <c r="AA65" s="8"/>
      <c r="AC65" s="8"/>
    </row>
    <row r="66" spans="1:29" s="7" customFormat="1" x14ac:dyDescent="0.25">
      <c r="A66" s="7" t="s">
        <v>696</v>
      </c>
      <c r="B66" s="7" t="s">
        <v>7</v>
      </c>
      <c r="C66" s="9"/>
      <c r="D66" s="9">
        <v>4133.1000000000004</v>
      </c>
      <c r="E66" s="9">
        <v>4133.1000000000004</v>
      </c>
      <c r="F66" s="9">
        <v>17489.07</v>
      </c>
      <c r="G66" s="7">
        <v>4.4800000000000004</v>
      </c>
      <c r="H66" s="7">
        <v>3.5939999999999999</v>
      </c>
      <c r="I66" s="11">
        <f t="shared" ref="I66:I97" si="7">(E66/1.15)/1000</f>
        <v>3.5940000000000003</v>
      </c>
      <c r="J66" s="7" t="s">
        <v>13</v>
      </c>
      <c r="K66" s="7" t="s">
        <v>11</v>
      </c>
      <c r="L66" s="7">
        <v>84105</v>
      </c>
      <c r="M66" s="8">
        <v>42339</v>
      </c>
      <c r="N66" s="15">
        <f t="shared" ref="N66:N129" si="8">I66*0.023</f>
        <v>8.2661999999999999E-2</v>
      </c>
      <c r="O66" s="15">
        <v>0</v>
      </c>
      <c r="P66" s="15">
        <v>0</v>
      </c>
      <c r="Q66" s="15">
        <f>N66*5</f>
        <v>0.41331000000000001</v>
      </c>
      <c r="R66" s="15">
        <f t="shared" ref="R66:R129" si="9">SUM(O66:Q66)</f>
        <v>0.41331000000000001</v>
      </c>
      <c r="AA66" s="8"/>
      <c r="AC66" s="8"/>
    </row>
    <row r="67" spans="1:29" s="7" customFormat="1" x14ac:dyDescent="0.25">
      <c r="A67" s="7" t="s">
        <v>751</v>
      </c>
      <c r="B67" s="7" t="s">
        <v>7</v>
      </c>
      <c r="C67" s="9"/>
      <c r="D67" s="9">
        <v>4600</v>
      </c>
      <c r="E67" s="9">
        <v>4600</v>
      </c>
      <c r="F67" s="9">
        <v>29900</v>
      </c>
      <c r="G67" s="7">
        <v>5.98</v>
      </c>
      <c r="H67" s="7">
        <v>4.3230000000000004</v>
      </c>
      <c r="I67" s="11">
        <f t="shared" si="7"/>
        <v>4.0000000000000009</v>
      </c>
      <c r="J67" s="7" t="s">
        <v>67</v>
      </c>
      <c r="K67" s="7" t="s">
        <v>11</v>
      </c>
      <c r="L67" s="7">
        <v>84095</v>
      </c>
      <c r="M67" s="8">
        <v>42487</v>
      </c>
      <c r="N67" s="15">
        <f t="shared" si="8"/>
        <v>9.2000000000000012E-2</v>
      </c>
      <c r="O67" s="15">
        <v>0</v>
      </c>
      <c r="P67" s="15">
        <v>0</v>
      </c>
      <c r="Q67" s="15">
        <f>N67*1</f>
        <v>9.2000000000000012E-2</v>
      </c>
      <c r="R67" s="15">
        <f t="shared" si="9"/>
        <v>9.2000000000000012E-2</v>
      </c>
      <c r="AA67" s="8"/>
      <c r="AC67" s="8"/>
    </row>
    <row r="68" spans="1:29" s="7" customFormat="1" x14ac:dyDescent="0.25">
      <c r="A68" s="7" t="s">
        <v>752</v>
      </c>
      <c r="B68" s="7" t="s">
        <v>7</v>
      </c>
      <c r="C68" s="9"/>
      <c r="D68" s="9">
        <v>4600</v>
      </c>
      <c r="E68" s="9">
        <v>4600</v>
      </c>
      <c r="F68" s="9">
        <v>24000</v>
      </c>
      <c r="G68" s="7">
        <v>5.2</v>
      </c>
      <c r="H68" s="7">
        <v>4.1319999999999997</v>
      </c>
      <c r="I68" s="11">
        <f t="shared" si="7"/>
        <v>4.0000000000000009</v>
      </c>
      <c r="J68" s="7" t="s">
        <v>638</v>
      </c>
      <c r="K68" s="7" t="s">
        <v>66</v>
      </c>
      <c r="L68" s="7">
        <v>84075</v>
      </c>
      <c r="M68" s="8">
        <v>42159</v>
      </c>
      <c r="N68" s="15">
        <f t="shared" si="8"/>
        <v>9.2000000000000012E-2</v>
      </c>
      <c r="O68" s="15">
        <v>0</v>
      </c>
      <c r="P68" s="15">
        <f>N68*6</f>
        <v>0.55200000000000005</v>
      </c>
      <c r="Q68" s="15">
        <f>N68*5</f>
        <v>0.46000000000000008</v>
      </c>
      <c r="R68" s="15">
        <f t="shared" si="9"/>
        <v>1.012</v>
      </c>
      <c r="AA68" s="8"/>
      <c r="AC68" s="8"/>
    </row>
    <row r="69" spans="1:29" s="7" customFormat="1" x14ac:dyDescent="0.25">
      <c r="A69" s="7" t="s">
        <v>753</v>
      </c>
      <c r="B69" s="7" t="s">
        <v>7</v>
      </c>
      <c r="C69" s="9"/>
      <c r="D69" s="9">
        <v>4600</v>
      </c>
      <c r="E69" s="9">
        <v>4600</v>
      </c>
      <c r="F69" s="9">
        <v>9210.9</v>
      </c>
      <c r="G69" s="7">
        <v>4.96</v>
      </c>
      <c r="H69" s="7">
        <v>4.1189999999999998</v>
      </c>
      <c r="I69" s="11">
        <f t="shared" si="7"/>
        <v>4.0000000000000009</v>
      </c>
      <c r="J69" s="7" t="s">
        <v>53</v>
      </c>
      <c r="K69" s="7" t="s">
        <v>51</v>
      </c>
      <c r="L69" s="7">
        <v>84067</v>
      </c>
      <c r="M69" s="8">
        <v>42493</v>
      </c>
      <c r="N69" s="15">
        <f t="shared" si="8"/>
        <v>9.2000000000000012E-2</v>
      </c>
      <c r="O69" s="15">
        <v>0</v>
      </c>
      <c r="P69" s="15">
        <v>0</v>
      </c>
      <c r="Q69" s="15">
        <v>0</v>
      </c>
      <c r="R69" s="15">
        <f t="shared" si="9"/>
        <v>0</v>
      </c>
      <c r="AA69" s="8"/>
      <c r="AC69" s="8"/>
    </row>
    <row r="70" spans="1:29" s="7" customFormat="1" x14ac:dyDescent="0.25">
      <c r="A70" s="7" t="s">
        <v>633</v>
      </c>
      <c r="B70" s="7" t="s">
        <v>7</v>
      </c>
      <c r="C70" s="9"/>
      <c r="D70" s="9">
        <v>4398.75</v>
      </c>
      <c r="E70" s="9">
        <v>4398.75</v>
      </c>
      <c r="F70" s="9">
        <v>22935</v>
      </c>
      <c r="G70" s="7">
        <v>4.6749999999999998</v>
      </c>
      <c r="H70" s="7">
        <v>3.8250000000000002</v>
      </c>
      <c r="I70" s="11">
        <f t="shared" si="7"/>
        <v>3.8250000000000006</v>
      </c>
      <c r="J70" s="7" t="s">
        <v>38</v>
      </c>
      <c r="K70" s="7" t="s">
        <v>11</v>
      </c>
      <c r="L70" s="7">
        <v>84096</v>
      </c>
      <c r="M70" s="8">
        <v>42394</v>
      </c>
      <c r="N70" s="15">
        <f t="shared" si="8"/>
        <v>8.7975000000000012E-2</v>
      </c>
      <c r="O70" s="15">
        <v>0</v>
      </c>
      <c r="P70" s="15">
        <v>0</v>
      </c>
      <c r="Q70" s="15">
        <f>N70*4</f>
        <v>0.35190000000000005</v>
      </c>
      <c r="R70" s="15">
        <f t="shared" si="9"/>
        <v>0.35190000000000005</v>
      </c>
      <c r="AA70" s="8"/>
      <c r="AC70" s="8"/>
    </row>
    <row r="71" spans="1:29" s="7" customFormat="1" x14ac:dyDescent="0.25">
      <c r="A71" s="7" t="s">
        <v>757</v>
      </c>
      <c r="B71" s="7" t="s">
        <v>7</v>
      </c>
      <c r="C71" s="9"/>
      <c r="D71" s="9">
        <v>4600</v>
      </c>
      <c r="E71" s="9">
        <v>4600</v>
      </c>
      <c r="F71" s="9">
        <v>43601.25</v>
      </c>
      <c r="G71" s="7">
        <v>7.56</v>
      </c>
      <c r="H71" s="7">
        <v>6.1210000000000004</v>
      </c>
      <c r="I71" s="11">
        <f t="shared" si="7"/>
        <v>4.0000000000000009</v>
      </c>
      <c r="J71" s="7" t="s">
        <v>38</v>
      </c>
      <c r="K71" s="7" t="s">
        <v>11</v>
      </c>
      <c r="L71" s="7">
        <v>84096</v>
      </c>
      <c r="M71" s="8">
        <v>42234</v>
      </c>
      <c r="N71" s="15">
        <f t="shared" si="8"/>
        <v>9.2000000000000012E-2</v>
      </c>
      <c r="O71" s="15">
        <v>0</v>
      </c>
      <c r="P71" s="15">
        <f>N71*4</f>
        <v>0.36800000000000005</v>
      </c>
      <c r="Q71" s="15">
        <f t="shared" ref="Q71:Q77" si="10">N71*5</f>
        <v>0.46000000000000008</v>
      </c>
      <c r="R71" s="15">
        <f t="shared" si="9"/>
        <v>0.82800000000000007</v>
      </c>
      <c r="AA71" s="8"/>
      <c r="AC71" s="8"/>
    </row>
    <row r="72" spans="1:29" s="7" customFormat="1" x14ac:dyDescent="0.25">
      <c r="A72" s="7" t="s">
        <v>754</v>
      </c>
      <c r="B72" s="7" t="s">
        <v>7</v>
      </c>
      <c r="C72" s="9"/>
      <c r="D72" s="9">
        <v>3579.95</v>
      </c>
      <c r="E72" s="9">
        <v>3579.95</v>
      </c>
      <c r="F72" s="9">
        <v>14257.65</v>
      </c>
      <c r="G72" s="7">
        <v>3.99</v>
      </c>
      <c r="H72" s="7">
        <v>3.242</v>
      </c>
      <c r="I72" s="11">
        <f t="shared" si="7"/>
        <v>3.113</v>
      </c>
      <c r="J72" s="7" t="s">
        <v>755</v>
      </c>
      <c r="K72" s="7" t="s">
        <v>82</v>
      </c>
      <c r="L72" s="7">
        <v>84332</v>
      </c>
      <c r="M72" s="8">
        <v>42292</v>
      </c>
      <c r="N72" s="15">
        <f t="shared" si="8"/>
        <v>7.1598999999999996E-2</v>
      </c>
      <c r="O72" s="15">
        <v>0</v>
      </c>
      <c r="P72" s="15">
        <f>N72*2</f>
        <v>0.14319799999999999</v>
      </c>
      <c r="Q72" s="15">
        <f t="shared" si="10"/>
        <v>0.35799499999999995</v>
      </c>
      <c r="R72" s="15">
        <f t="shared" si="9"/>
        <v>0.501193</v>
      </c>
      <c r="AA72" s="8"/>
      <c r="AC72" s="8"/>
    </row>
    <row r="73" spans="1:29" s="7" customFormat="1" x14ac:dyDescent="0.25">
      <c r="A73" s="7" t="s">
        <v>758</v>
      </c>
      <c r="B73" s="7" t="s">
        <v>7</v>
      </c>
      <c r="C73" s="9"/>
      <c r="D73" s="9">
        <v>4437.8500000000004</v>
      </c>
      <c r="E73" s="9">
        <v>4437.8500000000004</v>
      </c>
      <c r="F73" s="9">
        <v>9000</v>
      </c>
      <c r="G73" s="7">
        <v>5.0999999999999996</v>
      </c>
      <c r="H73" s="7">
        <v>3.859</v>
      </c>
      <c r="I73" s="11">
        <f t="shared" si="7"/>
        <v>3.8590000000000004</v>
      </c>
      <c r="J73" s="7" t="s">
        <v>35</v>
      </c>
      <c r="K73" s="7" t="s">
        <v>11</v>
      </c>
      <c r="L73" s="7">
        <v>84070</v>
      </c>
      <c r="M73" s="8">
        <v>42193</v>
      </c>
      <c r="N73" s="15">
        <f t="shared" si="8"/>
        <v>8.8757000000000003E-2</v>
      </c>
      <c r="O73" s="15">
        <v>0</v>
      </c>
      <c r="P73" s="15">
        <f>N73*5</f>
        <v>0.44378499999999999</v>
      </c>
      <c r="Q73" s="15">
        <f t="shared" si="10"/>
        <v>0.44378499999999999</v>
      </c>
      <c r="R73" s="15">
        <f t="shared" si="9"/>
        <v>0.88756999999999997</v>
      </c>
      <c r="AA73" s="8"/>
      <c r="AC73" s="8"/>
    </row>
    <row r="74" spans="1:29" s="7" customFormat="1" x14ac:dyDescent="0.25">
      <c r="A74" s="7" t="s">
        <v>759</v>
      </c>
      <c r="B74" s="7" t="s">
        <v>7</v>
      </c>
      <c r="C74" s="9"/>
      <c r="D74" s="9">
        <v>3512.1</v>
      </c>
      <c r="E74" s="9">
        <v>3512.1</v>
      </c>
      <c r="F74" s="9">
        <v>16731</v>
      </c>
      <c r="G74" s="7">
        <v>3.9</v>
      </c>
      <c r="H74" s="7">
        <v>3.0539999999999998</v>
      </c>
      <c r="I74" s="11">
        <f t="shared" si="7"/>
        <v>3.0539999999999998</v>
      </c>
      <c r="J74" s="7" t="s">
        <v>357</v>
      </c>
      <c r="K74" s="7" t="s">
        <v>66</v>
      </c>
      <c r="L74" s="7">
        <v>84087</v>
      </c>
      <c r="M74" s="8">
        <v>42279</v>
      </c>
      <c r="N74" s="15">
        <f t="shared" si="8"/>
        <v>7.0241999999999999E-2</v>
      </c>
      <c r="O74" s="15">
        <v>0</v>
      </c>
      <c r="P74" s="15">
        <f>N74*2</f>
        <v>0.140484</v>
      </c>
      <c r="Q74" s="15">
        <f t="shared" si="10"/>
        <v>0.35121000000000002</v>
      </c>
      <c r="R74" s="15">
        <f t="shared" si="9"/>
        <v>0.49169400000000002</v>
      </c>
      <c r="AA74" s="8"/>
      <c r="AC74" s="8"/>
    </row>
    <row r="75" spans="1:29" s="7" customFormat="1" x14ac:dyDescent="0.25">
      <c r="A75" s="7" t="s">
        <v>453</v>
      </c>
      <c r="B75" s="7" t="s">
        <v>7</v>
      </c>
      <c r="C75" s="9"/>
      <c r="D75" s="9">
        <v>4600</v>
      </c>
      <c r="E75" s="9">
        <v>4600</v>
      </c>
      <c r="F75" s="9">
        <v>31008.47</v>
      </c>
      <c r="G75" s="7">
        <v>10.08</v>
      </c>
      <c r="H75" s="7">
        <v>7.8949999999999996</v>
      </c>
      <c r="I75" s="11">
        <f t="shared" si="7"/>
        <v>4.0000000000000009</v>
      </c>
      <c r="J75" s="7" t="s">
        <v>38</v>
      </c>
      <c r="K75" s="7" t="s">
        <v>11</v>
      </c>
      <c r="L75" s="7">
        <v>84096</v>
      </c>
      <c r="M75" s="8">
        <v>42118</v>
      </c>
      <c r="N75" s="15">
        <f t="shared" si="8"/>
        <v>9.2000000000000012E-2</v>
      </c>
      <c r="O75" s="15">
        <v>0</v>
      </c>
      <c r="P75" s="15">
        <f>N75*8</f>
        <v>0.7360000000000001</v>
      </c>
      <c r="Q75" s="15">
        <f t="shared" si="10"/>
        <v>0.46000000000000008</v>
      </c>
      <c r="R75" s="15">
        <f t="shared" si="9"/>
        <v>1.1960000000000002</v>
      </c>
      <c r="AA75" s="8"/>
      <c r="AC75" s="8"/>
    </row>
    <row r="76" spans="1:29" s="7" customFormat="1" x14ac:dyDescent="0.25">
      <c r="A76" s="7" t="s">
        <v>452</v>
      </c>
      <c r="B76" s="7" t="s">
        <v>7</v>
      </c>
      <c r="C76" s="9"/>
      <c r="D76" s="9">
        <v>4600</v>
      </c>
      <c r="E76" s="9">
        <v>4600</v>
      </c>
      <c r="F76" s="9">
        <v>42200</v>
      </c>
      <c r="G76" s="7">
        <v>10.71</v>
      </c>
      <c r="H76" s="7">
        <v>8.3529999999999998</v>
      </c>
      <c r="I76" s="11">
        <f t="shared" si="7"/>
        <v>4.0000000000000009</v>
      </c>
      <c r="J76" s="7" t="s">
        <v>35</v>
      </c>
      <c r="K76" s="7" t="s">
        <v>11</v>
      </c>
      <c r="L76" s="7">
        <v>84070</v>
      </c>
      <c r="M76" s="8">
        <v>42146</v>
      </c>
      <c r="N76" s="15">
        <f t="shared" si="8"/>
        <v>9.2000000000000012E-2</v>
      </c>
      <c r="O76" s="15">
        <v>0</v>
      </c>
      <c r="P76" s="15">
        <f>N76*7</f>
        <v>0.64400000000000013</v>
      </c>
      <c r="Q76" s="15">
        <f t="shared" si="10"/>
        <v>0.46000000000000008</v>
      </c>
      <c r="R76" s="15">
        <f t="shared" si="9"/>
        <v>1.1040000000000001</v>
      </c>
      <c r="AA76" s="8"/>
      <c r="AC76" s="8"/>
    </row>
    <row r="77" spans="1:29" s="7" customFormat="1" x14ac:dyDescent="0.25">
      <c r="A77" s="7" t="s">
        <v>760</v>
      </c>
      <c r="B77" s="7" t="s">
        <v>7</v>
      </c>
      <c r="C77" s="9"/>
      <c r="D77" s="9">
        <v>4502.25</v>
      </c>
      <c r="E77" s="9">
        <v>4502.25</v>
      </c>
      <c r="F77" s="9">
        <v>15996</v>
      </c>
      <c r="G77" s="7">
        <v>4.68</v>
      </c>
      <c r="H77" s="7">
        <v>3.915</v>
      </c>
      <c r="I77" s="11">
        <f t="shared" si="7"/>
        <v>3.9150000000000005</v>
      </c>
      <c r="J77" s="7" t="s">
        <v>30</v>
      </c>
      <c r="K77" s="7" t="s">
        <v>31</v>
      </c>
      <c r="L77" s="7">
        <v>84060</v>
      </c>
      <c r="M77" s="8">
        <v>42292</v>
      </c>
      <c r="N77" s="15">
        <f t="shared" si="8"/>
        <v>9.0045000000000014E-2</v>
      </c>
      <c r="O77" s="15">
        <v>0</v>
      </c>
      <c r="P77" s="15">
        <f>N77*2</f>
        <v>0.18009000000000003</v>
      </c>
      <c r="Q77" s="15">
        <f t="shared" si="10"/>
        <v>0.4502250000000001</v>
      </c>
      <c r="R77" s="15">
        <f t="shared" si="9"/>
        <v>0.63031500000000018</v>
      </c>
      <c r="AA77" s="8"/>
      <c r="AC77" s="8"/>
    </row>
    <row r="78" spans="1:29" s="7" customFormat="1" x14ac:dyDescent="0.25">
      <c r="A78" s="7" t="s">
        <v>761</v>
      </c>
      <c r="B78" s="7" t="s">
        <v>7</v>
      </c>
      <c r="C78" s="9"/>
      <c r="D78" s="9">
        <v>4600</v>
      </c>
      <c r="E78" s="9">
        <v>4600</v>
      </c>
      <c r="F78" s="9">
        <v>15364</v>
      </c>
      <c r="G78" s="7">
        <v>5.04</v>
      </c>
      <c r="H78" s="7">
        <v>4.4470000000000001</v>
      </c>
      <c r="I78" s="11">
        <f t="shared" si="7"/>
        <v>4.0000000000000009</v>
      </c>
      <c r="J78" s="7" t="s">
        <v>67</v>
      </c>
      <c r="K78" s="7" t="s">
        <v>11</v>
      </c>
      <c r="L78" s="7">
        <v>84095</v>
      </c>
      <c r="M78" s="8">
        <v>42415</v>
      </c>
      <c r="N78" s="15">
        <f t="shared" si="8"/>
        <v>9.2000000000000012E-2</v>
      </c>
      <c r="O78" s="15">
        <v>0</v>
      </c>
      <c r="P78" s="15">
        <v>0</v>
      </c>
      <c r="Q78" s="15">
        <f>N78*3</f>
        <v>0.27600000000000002</v>
      </c>
      <c r="R78" s="15">
        <f t="shared" si="9"/>
        <v>0.27600000000000002</v>
      </c>
      <c r="AA78" s="8"/>
      <c r="AC78" s="8"/>
    </row>
    <row r="79" spans="1:29" s="7" customFormat="1" x14ac:dyDescent="0.25">
      <c r="A79" s="7" t="s">
        <v>766</v>
      </c>
      <c r="B79" s="7" t="s">
        <v>7</v>
      </c>
      <c r="C79" s="9"/>
      <c r="D79" s="9">
        <v>4600</v>
      </c>
      <c r="E79" s="9">
        <v>4600</v>
      </c>
      <c r="F79" s="9">
        <v>32940</v>
      </c>
      <c r="G79" s="7">
        <v>6.63</v>
      </c>
      <c r="H79" s="7">
        <v>5.6239999999999997</v>
      </c>
      <c r="I79" s="11">
        <f t="shared" si="7"/>
        <v>4.0000000000000009</v>
      </c>
      <c r="J79" s="7" t="s">
        <v>333</v>
      </c>
      <c r="K79" s="7" t="s">
        <v>51</v>
      </c>
      <c r="L79" s="7">
        <v>84404</v>
      </c>
      <c r="M79" s="8">
        <v>42272</v>
      </c>
      <c r="N79" s="15">
        <f t="shared" si="8"/>
        <v>9.2000000000000012E-2</v>
      </c>
      <c r="O79" s="15">
        <v>0</v>
      </c>
      <c r="P79" s="15">
        <f>N79*3</f>
        <v>0.27600000000000002</v>
      </c>
      <c r="Q79" s="15">
        <f>N79*5</f>
        <v>0.46000000000000008</v>
      </c>
      <c r="R79" s="15">
        <f t="shared" si="9"/>
        <v>0.7360000000000001</v>
      </c>
      <c r="AA79" s="8"/>
      <c r="AC79" s="8"/>
    </row>
    <row r="80" spans="1:29" s="7" customFormat="1" x14ac:dyDescent="0.25">
      <c r="A80" s="7" t="s">
        <v>769</v>
      </c>
      <c r="B80" s="7" t="s">
        <v>7</v>
      </c>
      <c r="C80" s="9"/>
      <c r="D80" s="9">
        <v>4600</v>
      </c>
      <c r="E80" s="9">
        <v>4600</v>
      </c>
      <c r="F80" s="9">
        <v>39986.160000000003</v>
      </c>
      <c r="G80" s="7">
        <v>7.95</v>
      </c>
      <c r="H80" s="7">
        <v>6.72</v>
      </c>
      <c r="I80" s="11">
        <f t="shared" si="7"/>
        <v>4.0000000000000009</v>
      </c>
      <c r="J80" s="7" t="s">
        <v>13</v>
      </c>
      <c r="K80" s="7" t="s">
        <v>11</v>
      </c>
      <c r="L80" s="7">
        <v>84109</v>
      </c>
      <c r="M80" s="8">
        <v>42257</v>
      </c>
      <c r="N80" s="15">
        <f t="shared" si="8"/>
        <v>9.2000000000000012E-2</v>
      </c>
      <c r="O80" s="15">
        <v>0</v>
      </c>
      <c r="P80" s="15">
        <f>N80*3</f>
        <v>0.27600000000000002</v>
      </c>
      <c r="Q80" s="15">
        <f>N80*5</f>
        <v>0.46000000000000008</v>
      </c>
      <c r="R80" s="15">
        <f t="shared" si="9"/>
        <v>0.7360000000000001</v>
      </c>
      <c r="AA80" s="8"/>
      <c r="AC80" s="8"/>
    </row>
    <row r="81" spans="1:31" s="7" customFormat="1" x14ac:dyDescent="0.25">
      <c r="A81" s="7" t="s">
        <v>770</v>
      </c>
      <c r="B81" s="7" t="s">
        <v>7</v>
      </c>
      <c r="C81" s="9"/>
      <c r="D81" s="9">
        <v>4600</v>
      </c>
      <c r="E81" s="9">
        <v>4600</v>
      </c>
      <c r="F81" s="9">
        <v>21720</v>
      </c>
      <c r="G81" s="7">
        <v>5.61</v>
      </c>
      <c r="H81" s="7">
        <v>4.9610000000000003</v>
      </c>
      <c r="I81" s="11">
        <f t="shared" si="7"/>
        <v>4.0000000000000009</v>
      </c>
      <c r="J81" s="7" t="s">
        <v>351</v>
      </c>
      <c r="K81" s="7" t="s">
        <v>85</v>
      </c>
      <c r="L81" s="7">
        <v>84045</v>
      </c>
      <c r="M81" s="8">
        <v>42186</v>
      </c>
      <c r="N81" s="15">
        <f t="shared" si="8"/>
        <v>9.2000000000000012E-2</v>
      </c>
      <c r="O81" s="15">
        <v>0</v>
      </c>
      <c r="P81" s="15">
        <f>N81*5</f>
        <v>0.46000000000000008</v>
      </c>
      <c r="Q81" s="15">
        <f>N81*5</f>
        <v>0.46000000000000008</v>
      </c>
      <c r="R81" s="15">
        <f t="shared" si="9"/>
        <v>0.92000000000000015</v>
      </c>
      <c r="AA81" s="8"/>
      <c r="AC81" s="8"/>
    </row>
    <row r="82" spans="1:31" s="7" customFormat="1" x14ac:dyDescent="0.25">
      <c r="A82" s="7" t="s">
        <v>735</v>
      </c>
      <c r="B82" s="7" t="s">
        <v>7</v>
      </c>
      <c r="C82" s="9"/>
      <c r="D82" s="9">
        <v>4600</v>
      </c>
      <c r="E82" s="9">
        <v>4600</v>
      </c>
      <c r="F82" s="9">
        <v>27585.5</v>
      </c>
      <c r="G82" s="7">
        <v>9.18</v>
      </c>
      <c r="H82" s="7">
        <v>7.9320000000000004</v>
      </c>
      <c r="I82" s="11">
        <f t="shared" si="7"/>
        <v>4.0000000000000009</v>
      </c>
      <c r="J82" s="7" t="s">
        <v>84</v>
      </c>
      <c r="K82" s="7" t="s">
        <v>85</v>
      </c>
      <c r="L82" s="7">
        <v>84057</v>
      </c>
      <c r="M82" s="8">
        <v>42425</v>
      </c>
      <c r="N82" s="15">
        <f t="shared" si="8"/>
        <v>9.2000000000000012E-2</v>
      </c>
      <c r="O82" s="15">
        <v>0</v>
      </c>
      <c r="P82" s="15">
        <v>0</v>
      </c>
      <c r="Q82" s="15">
        <f>N82*3</f>
        <v>0.27600000000000002</v>
      </c>
      <c r="R82" s="15">
        <f t="shared" si="9"/>
        <v>0.27600000000000002</v>
      </c>
      <c r="AA82" s="8"/>
      <c r="AC82" s="8"/>
    </row>
    <row r="83" spans="1:31" s="7" customFormat="1" x14ac:dyDescent="0.25">
      <c r="A83" s="7" t="s">
        <v>749</v>
      </c>
      <c r="B83" s="7" t="s">
        <v>7</v>
      </c>
      <c r="C83" s="9"/>
      <c r="D83" s="9">
        <v>4600</v>
      </c>
      <c r="E83" s="9">
        <v>4600</v>
      </c>
      <c r="F83" s="9">
        <v>19602</v>
      </c>
      <c r="G83" s="7">
        <v>6</v>
      </c>
      <c r="H83" s="7">
        <v>4.93</v>
      </c>
      <c r="I83" s="11">
        <f t="shared" si="7"/>
        <v>4.0000000000000009</v>
      </c>
      <c r="J83" s="7" t="s">
        <v>50</v>
      </c>
      <c r="K83" s="7" t="s">
        <v>51</v>
      </c>
      <c r="L83" s="7">
        <v>84403</v>
      </c>
      <c r="M83" s="8">
        <v>42265</v>
      </c>
      <c r="N83" s="15">
        <f t="shared" si="8"/>
        <v>9.2000000000000012E-2</v>
      </c>
      <c r="O83" s="15">
        <v>0</v>
      </c>
      <c r="P83" s="15">
        <f>N83*3</f>
        <v>0.27600000000000002</v>
      </c>
      <c r="Q83" s="15">
        <f>N83*5</f>
        <v>0.46000000000000008</v>
      </c>
      <c r="R83" s="15">
        <f t="shared" si="9"/>
        <v>0.7360000000000001</v>
      </c>
      <c r="AA83" s="8"/>
      <c r="AC83" s="8"/>
    </row>
    <row r="84" spans="1:31" s="7" customFormat="1" x14ac:dyDescent="0.25">
      <c r="A84" s="7" t="s">
        <v>774</v>
      </c>
      <c r="B84" s="7" t="s">
        <v>7</v>
      </c>
      <c r="C84" s="9"/>
      <c r="D84" s="9">
        <v>3880.1</v>
      </c>
      <c r="E84" s="9">
        <v>3880.1</v>
      </c>
      <c r="F84" s="9">
        <v>7588.71</v>
      </c>
      <c r="G84" s="7">
        <v>4</v>
      </c>
      <c r="H84" s="7">
        <v>3.3740000000000001</v>
      </c>
      <c r="I84" s="11">
        <f t="shared" si="7"/>
        <v>3.3740000000000001</v>
      </c>
      <c r="J84" s="7" t="s">
        <v>35</v>
      </c>
      <c r="K84" s="7" t="s">
        <v>11</v>
      </c>
      <c r="L84" s="7">
        <v>84070</v>
      </c>
      <c r="M84" s="8">
        <v>42415</v>
      </c>
      <c r="N84" s="15">
        <f t="shared" si="8"/>
        <v>7.7602000000000004E-2</v>
      </c>
      <c r="O84" s="15">
        <v>0</v>
      </c>
      <c r="P84" s="15">
        <v>0</v>
      </c>
      <c r="Q84" s="15">
        <f>N84*3</f>
        <v>0.23280600000000001</v>
      </c>
      <c r="R84" s="15">
        <f t="shared" si="9"/>
        <v>0.23280600000000001</v>
      </c>
      <c r="AA84" s="8"/>
      <c r="AC84" s="8"/>
    </row>
    <row r="85" spans="1:31" s="7" customFormat="1" x14ac:dyDescent="0.25">
      <c r="A85" s="7" t="s">
        <v>776</v>
      </c>
      <c r="B85" s="7" t="s">
        <v>7</v>
      </c>
      <c r="C85" s="9"/>
      <c r="D85" s="9">
        <v>4600</v>
      </c>
      <c r="E85" s="9">
        <v>4600</v>
      </c>
      <c r="F85" s="9">
        <v>19471.78</v>
      </c>
      <c r="G85" s="7">
        <v>7.2</v>
      </c>
      <c r="H85" s="7">
        <v>6.3390000000000004</v>
      </c>
      <c r="I85" s="11">
        <f t="shared" si="7"/>
        <v>4.0000000000000009</v>
      </c>
      <c r="J85" s="7" t="s">
        <v>302</v>
      </c>
      <c r="K85" s="7" t="s">
        <v>66</v>
      </c>
      <c r="L85" s="7">
        <v>84015</v>
      </c>
      <c r="M85" s="8">
        <v>42371</v>
      </c>
      <c r="N85" s="15">
        <f t="shared" si="8"/>
        <v>9.2000000000000012E-2</v>
      </c>
      <c r="O85" s="15">
        <v>0</v>
      </c>
      <c r="P85" s="15">
        <v>0</v>
      </c>
      <c r="Q85" s="15">
        <f>N85*4</f>
        <v>0.36800000000000005</v>
      </c>
      <c r="R85" s="15">
        <f t="shared" si="9"/>
        <v>0.36800000000000005</v>
      </c>
      <c r="AA85" s="8"/>
      <c r="AC85" s="8"/>
    </row>
    <row r="86" spans="1:31" s="7" customFormat="1" x14ac:dyDescent="0.25">
      <c r="A86" s="7" t="s">
        <v>779</v>
      </c>
      <c r="B86" s="7" t="s">
        <v>7</v>
      </c>
      <c r="C86" s="9"/>
      <c r="D86" s="9">
        <v>4081.35</v>
      </c>
      <c r="E86" s="9">
        <v>4081.35</v>
      </c>
      <c r="F86" s="9">
        <v>15700</v>
      </c>
      <c r="G86" s="7">
        <v>3.24</v>
      </c>
      <c r="H86" s="7">
        <v>3.6459999999999999</v>
      </c>
      <c r="I86" s="11">
        <f t="shared" si="7"/>
        <v>3.5489999999999999</v>
      </c>
      <c r="J86" s="7" t="s">
        <v>555</v>
      </c>
      <c r="K86" s="7" t="s">
        <v>51</v>
      </c>
      <c r="L86" s="7">
        <v>84401</v>
      </c>
      <c r="M86" s="8">
        <v>42433</v>
      </c>
      <c r="N86" s="15">
        <f t="shared" si="8"/>
        <v>8.1626999999999991E-2</v>
      </c>
      <c r="O86" s="15">
        <v>0</v>
      </c>
      <c r="P86" s="15">
        <v>0</v>
      </c>
      <c r="Q86" s="15">
        <f>N86*2</f>
        <v>0.16325399999999998</v>
      </c>
      <c r="R86" s="15">
        <f t="shared" si="9"/>
        <v>0.16325399999999998</v>
      </c>
      <c r="AA86" s="8"/>
      <c r="AC86" s="8"/>
      <c r="AE86" s="8"/>
    </row>
    <row r="87" spans="1:31" s="7" customFormat="1" x14ac:dyDescent="0.25">
      <c r="A87" s="7" t="s">
        <v>783</v>
      </c>
      <c r="B87" s="7" t="s">
        <v>7</v>
      </c>
      <c r="C87" s="9"/>
      <c r="D87" s="9">
        <v>2028.6</v>
      </c>
      <c r="E87" s="9">
        <v>2028.6</v>
      </c>
      <c r="F87" s="9">
        <v>13913</v>
      </c>
      <c r="G87" s="7">
        <v>2.2000000000000002</v>
      </c>
      <c r="H87" s="7">
        <v>1.764</v>
      </c>
      <c r="I87" s="11">
        <f t="shared" si="7"/>
        <v>1.764</v>
      </c>
      <c r="J87" s="7" t="s">
        <v>13</v>
      </c>
      <c r="K87" s="7" t="s">
        <v>11</v>
      </c>
      <c r="L87" s="7">
        <v>84109</v>
      </c>
      <c r="M87" s="8">
        <v>42427</v>
      </c>
      <c r="N87" s="15">
        <f t="shared" si="8"/>
        <v>4.0571999999999997E-2</v>
      </c>
      <c r="O87" s="15">
        <v>0</v>
      </c>
      <c r="P87" s="15">
        <v>0</v>
      </c>
      <c r="Q87" s="15">
        <f>N87*3</f>
        <v>0.12171599999999999</v>
      </c>
      <c r="R87" s="15">
        <f t="shared" si="9"/>
        <v>0.12171599999999999</v>
      </c>
      <c r="AA87" s="8"/>
      <c r="AC87" s="8"/>
    </row>
    <row r="88" spans="1:31" s="7" customFormat="1" x14ac:dyDescent="0.25">
      <c r="A88" s="7" t="s">
        <v>791</v>
      </c>
      <c r="B88" s="7" t="s">
        <v>7</v>
      </c>
      <c r="C88" s="9"/>
      <c r="D88" s="9">
        <v>4600</v>
      </c>
      <c r="E88" s="9">
        <v>4600</v>
      </c>
      <c r="F88" s="9">
        <v>27500</v>
      </c>
      <c r="G88" s="7">
        <v>7.7</v>
      </c>
      <c r="H88" s="7">
        <v>6.46</v>
      </c>
      <c r="I88" s="11">
        <f t="shared" si="7"/>
        <v>4.0000000000000009</v>
      </c>
      <c r="J88" s="7" t="s">
        <v>351</v>
      </c>
      <c r="K88" s="7" t="s">
        <v>85</v>
      </c>
      <c r="L88" s="7">
        <v>84045</v>
      </c>
      <c r="M88" s="8">
        <v>42492</v>
      </c>
      <c r="N88" s="15">
        <f t="shared" si="8"/>
        <v>9.2000000000000012E-2</v>
      </c>
      <c r="O88" s="15">
        <v>0</v>
      </c>
      <c r="P88" s="15">
        <v>0</v>
      </c>
      <c r="Q88" s="15">
        <v>0</v>
      </c>
      <c r="R88" s="15">
        <f t="shared" si="9"/>
        <v>0</v>
      </c>
      <c r="AA88" s="8"/>
      <c r="AC88" s="8"/>
    </row>
    <row r="89" spans="1:31" s="7" customFormat="1" x14ac:dyDescent="0.25">
      <c r="A89" s="7" t="s">
        <v>792</v>
      </c>
      <c r="B89" s="7" t="s">
        <v>7</v>
      </c>
      <c r="C89" s="9"/>
      <c r="D89" s="9">
        <v>4600</v>
      </c>
      <c r="E89" s="9">
        <v>4600</v>
      </c>
      <c r="F89" s="9">
        <v>30780</v>
      </c>
      <c r="G89" s="7">
        <v>6.72</v>
      </c>
      <c r="H89" s="7">
        <v>5.665</v>
      </c>
      <c r="I89" s="11">
        <f t="shared" si="7"/>
        <v>4.0000000000000009</v>
      </c>
      <c r="J89" s="7" t="s">
        <v>67</v>
      </c>
      <c r="K89" s="7" t="s">
        <v>11</v>
      </c>
      <c r="L89" s="7">
        <v>84095</v>
      </c>
      <c r="M89" s="8">
        <v>42488</v>
      </c>
      <c r="N89" s="15">
        <f t="shared" si="8"/>
        <v>9.2000000000000012E-2</v>
      </c>
      <c r="O89" s="15">
        <v>0</v>
      </c>
      <c r="P89" s="15">
        <v>0</v>
      </c>
      <c r="Q89" s="15">
        <f>N89*1</f>
        <v>9.2000000000000012E-2</v>
      </c>
      <c r="R89" s="15">
        <f t="shared" si="9"/>
        <v>9.2000000000000012E-2</v>
      </c>
      <c r="AA89" s="8"/>
      <c r="AC89" s="8"/>
      <c r="AE89" s="8"/>
    </row>
    <row r="90" spans="1:31" s="7" customFormat="1" x14ac:dyDescent="0.25">
      <c r="A90" s="7" t="s">
        <v>794</v>
      </c>
      <c r="B90" s="7" t="s">
        <v>7</v>
      </c>
      <c r="C90" s="9"/>
      <c r="D90" s="9">
        <v>3413.2</v>
      </c>
      <c r="E90" s="9">
        <v>3413.2</v>
      </c>
      <c r="F90" s="9">
        <v>5590</v>
      </c>
      <c r="G90" s="7">
        <v>4.4000000000000004</v>
      </c>
      <c r="H90" s="7">
        <v>3.7709999999999999</v>
      </c>
      <c r="I90" s="11">
        <f t="shared" si="7"/>
        <v>2.968</v>
      </c>
      <c r="J90" s="7" t="s">
        <v>13</v>
      </c>
      <c r="K90" s="7" t="s">
        <v>11</v>
      </c>
      <c r="L90" s="7">
        <v>84105</v>
      </c>
      <c r="M90" s="8">
        <v>42347</v>
      </c>
      <c r="N90" s="15">
        <f t="shared" si="8"/>
        <v>6.8263999999999991E-2</v>
      </c>
      <c r="O90" s="15">
        <v>0</v>
      </c>
      <c r="P90" s="15">
        <v>0</v>
      </c>
      <c r="Q90" s="15">
        <f>N90*5</f>
        <v>0.34131999999999996</v>
      </c>
      <c r="R90" s="15">
        <f t="shared" si="9"/>
        <v>0.34131999999999996</v>
      </c>
      <c r="AA90" s="8"/>
      <c r="AC90" s="8"/>
    </row>
    <row r="91" spans="1:31" s="7" customFormat="1" x14ac:dyDescent="0.25">
      <c r="A91" s="7" t="s">
        <v>796</v>
      </c>
      <c r="B91" s="7" t="s">
        <v>7</v>
      </c>
      <c r="C91" s="9"/>
      <c r="D91" s="9">
        <v>2649.6</v>
      </c>
      <c r="E91" s="9">
        <v>2649.6</v>
      </c>
      <c r="F91" s="9">
        <v>14864.6</v>
      </c>
      <c r="G91" s="7">
        <v>3</v>
      </c>
      <c r="H91" s="7">
        <v>2.3039999999999998</v>
      </c>
      <c r="I91" s="11">
        <f t="shared" si="7"/>
        <v>2.3039999999999998</v>
      </c>
      <c r="J91" s="7" t="s">
        <v>171</v>
      </c>
      <c r="K91" s="7" t="s">
        <v>66</v>
      </c>
      <c r="L91" s="7">
        <v>84041</v>
      </c>
      <c r="M91" s="8">
        <v>42185</v>
      </c>
      <c r="N91" s="15">
        <f t="shared" si="8"/>
        <v>5.2991999999999997E-2</v>
      </c>
      <c r="O91" s="15">
        <v>0</v>
      </c>
      <c r="P91" s="15">
        <f>N91*6</f>
        <v>0.31795200000000001</v>
      </c>
      <c r="Q91" s="15">
        <f>N91*5</f>
        <v>0.26495999999999997</v>
      </c>
      <c r="R91" s="15">
        <f t="shared" si="9"/>
        <v>0.58291199999999999</v>
      </c>
      <c r="AA91" s="8"/>
      <c r="AC91" s="8"/>
    </row>
    <row r="92" spans="1:31" s="7" customFormat="1" x14ac:dyDescent="0.25">
      <c r="A92" s="7" t="s">
        <v>799</v>
      </c>
      <c r="B92" s="7" t="s">
        <v>7</v>
      </c>
      <c r="C92" s="9"/>
      <c r="D92" s="9">
        <v>3651.25</v>
      </c>
      <c r="E92" s="9">
        <v>3651.25</v>
      </c>
      <c r="F92" s="9">
        <v>28500</v>
      </c>
      <c r="G92" s="7">
        <v>3.8250000000000002</v>
      </c>
      <c r="H92" s="7">
        <v>3.1749999999999998</v>
      </c>
      <c r="I92" s="11">
        <f t="shared" si="7"/>
        <v>3.1750000000000003</v>
      </c>
      <c r="J92" s="7" t="s">
        <v>50</v>
      </c>
      <c r="K92" s="7" t="s">
        <v>51</v>
      </c>
      <c r="L92" s="7">
        <v>84201</v>
      </c>
      <c r="M92" s="8">
        <v>42292</v>
      </c>
      <c r="N92" s="15">
        <f t="shared" si="8"/>
        <v>7.3025000000000007E-2</v>
      </c>
      <c r="O92" s="15">
        <v>0</v>
      </c>
      <c r="P92" s="15">
        <f>N92*2</f>
        <v>0.14605000000000001</v>
      </c>
      <c r="Q92" s="15">
        <f>N92*5</f>
        <v>0.36512500000000003</v>
      </c>
      <c r="R92" s="15">
        <f t="shared" si="9"/>
        <v>0.51117500000000005</v>
      </c>
      <c r="AA92" s="8"/>
      <c r="AC92" s="8"/>
    </row>
    <row r="93" spans="1:31" s="7" customFormat="1" x14ac:dyDescent="0.25">
      <c r="A93" s="7" t="s">
        <v>801</v>
      </c>
      <c r="B93" s="7" t="s">
        <v>7</v>
      </c>
      <c r="C93" s="9"/>
      <c r="D93" s="9">
        <v>4526.3999999999996</v>
      </c>
      <c r="E93" s="9">
        <v>4526.3999999999996</v>
      </c>
      <c r="F93" s="9">
        <v>24660</v>
      </c>
      <c r="G93" s="7">
        <v>4.59</v>
      </c>
      <c r="H93" s="7">
        <v>3.9359999999999999</v>
      </c>
      <c r="I93" s="11">
        <f t="shared" si="7"/>
        <v>3.9359999999999999</v>
      </c>
      <c r="J93" s="7" t="s">
        <v>13</v>
      </c>
      <c r="K93" s="7" t="s">
        <v>11</v>
      </c>
      <c r="L93" s="7">
        <v>84117</v>
      </c>
      <c r="M93" s="8">
        <v>42486</v>
      </c>
      <c r="N93" s="15">
        <f t="shared" si="8"/>
        <v>9.0527999999999997E-2</v>
      </c>
      <c r="O93" s="15">
        <v>0</v>
      </c>
      <c r="P93" s="15">
        <v>0</v>
      </c>
      <c r="Q93" s="15">
        <f>N93*1</f>
        <v>9.0527999999999997E-2</v>
      </c>
      <c r="R93" s="15">
        <f t="shared" si="9"/>
        <v>9.0527999999999997E-2</v>
      </c>
      <c r="AA93" s="8"/>
    </row>
    <row r="94" spans="1:31" s="7" customFormat="1" x14ac:dyDescent="0.25">
      <c r="A94" s="7" t="s">
        <v>788</v>
      </c>
      <c r="B94" s="7" t="s">
        <v>7</v>
      </c>
      <c r="C94" s="9"/>
      <c r="D94" s="9">
        <v>4600</v>
      </c>
      <c r="E94" s="9">
        <v>4600</v>
      </c>
      <c r="F94" s="9">
        <v>27250</v>
      </c>
      <c r="G94" s="7">
        <v>5.83</v>
      </c>
      <c r="H94" s="7">
        <v>4.6790000000000003</v>
      </c>
      <c r="I94" s="11">
        <f t="shared" si="7"/>
        <v>4.0000000000000009</v>
      </c>
      <c r="J94" s="7" t="s">
        <v>67</v>
      </c>
      <c r="K94" s="7" t="s">
        <v>11</v>
      </c>
      <c r="L94" s="7">
        <v>84095</v>
      </c>
      <c r="M94" s="8">
        <v>42339</v>
      </c>
      <c r="N94" s="15">
        <f t="shared" si="8"/>
        <v>9.2000000000000012E-2</v>
      </c>
      <c r="O94" s="15">
        <v>0</v>
      </c>
      <c r="P94" s="15">
        <v>0</v>
      </c>
      <c r="Q94" s="15">
        <f>N94*5</f>
        <v>0.46000000000000008</v>
      </c>
      <c r="R94" s="15">
        <f t="shared" si="9"/>
        <v>0.46000000000000008</v>
      </c>
      <c r="AA94" s="8"/>
      <c r="AC94" s="8"/>
    </row>
    <row r="95" spans="1:31" s="7" customFormat="1" x14ac:dyDescent="0.25">
      <c r="A95" s="7" t="s">
        <v>826</v>
      </c>
      <c r="B95" s="7" t="s">
        <v>7</v>
      </c>
      <c r="C95" s="9"/>
      <c r="D95" s="9">
        <v>3846.75</v>
      </c>
      <c r="E95" s="9">
        <v>3846.75</v>
      </c>
      <c r="F95" s="9">
        <v>13065</v>
      </c>
      <c r="G95" s="7">
        <v>3.9</v>
      </c>
      <c r="H95" s="7">
        <v>3.3450000000000002</v>
      </c>
      <c r="I95" s="11">
        <f t="shared" si="7"/>
        <v>3.3450000000000006</v>
      </c>
      <c r="J95" s="7" t="s">
        <v>175</v>
      </c>
      <c r="K95" s="7" t="s">
        <v>11</v>
      </c>
      <c r="L95" s="7">
        <v>84117</v>
      </c>
      <c r="M95" s="8">
        <v>42371</v>
      </c>
      <c r="N95" s="15">
        <f t="shared" si="8"/>
        <v>7.6935000000000017E-2</v>
      </c>
      <c r="O95" s="15">
        <v>0</v>
      </c>
      <c r="P95" s="15">
        <v>0</v>
      </c>
      <c r="Q95" s="15">
        <f>N95*4</f>
        <v>0.30774000000000007</v>
      </c>
      <c r="R95" s="15">
        <f t="shared" si="9"/>
        <v>0.30774000000000007</v>
      </c>
      <c r="AA95" s="8"/>
      <c r="AC95" s="8"/>
    </row>
    <row r="96" spans="1:31" s="7" customFormat="1" x14ac:dyDescent="0.25">
      <c r="A96" s="7" t="s">
        <v>828</v>
      </c>
      <c r="B96" s="7" t="s">
        <v>7</v>
      </c>
      <c r="C96" s="9"/>
      <c r="D96" s="9">
        <v>4600</v>
      </c>
      <c r="E96" s="9">
        <v>4600</v>
      </c>
      <c r="F96" s="9">
        <v>34069</v>
      </c>
      <c r="G96" s="7">
        <v>9.9</v>
      </c>
      <c r="H96" s="7">
        <v>7.1539999999999999</v>
      </c>
      <c r="I96" s="11">
        <f t="shared" si="7"/>
        <v>4.0000000000000009</v>
      </c>
      <c r="J96" s="7" t="s">
        <v>28</v>
      </c>
      <c r="K96" s="7" t="s">
        <v>11</v>
      </c>
      <c r="L96" s="7">
        <v>84081</v>
      </c>
      <c r="M96" s="8">
        <v>42236</v>
      </c>
      <c r="N96" s="15">
        <f t="shared" si="8"/>
        <v>9.2000000000000012E-2</v>
      </c>
      <c r="O96" s="15">
        <v>0</v>
      </c>
      <c r="P96" s="15">
        <f>N96*4</f>
        <v>0.36800000000000005</v>
      </c>
      <c r="Q96" s="15">
        <f>N96*5</f>
        <v>0.46000000000000008</v>
      </c>
      <c r="R96" s="15">
        <f t="shared" si="9"/>
        <v>0.82800000000000007</v>
      </c>
      <c r="AA96" s="8"/>
      <c r="AC96" s="8"/>
    </row>
    <row r="97" spans="1:29" s="7" customFormat="1" x14ac:dyDescent="0.25">
      <c r="A97" s="7" t="s">
        <v>829</v>
      </c>
      <c r="B97" s="7" t="s">
        <v>7</v>
      </c>
      <c r="C97" s="9"/>
      <c r="D97" s="9">
        <v>3815.7</v>
      </c>
      <c r="E97" s="9">
        <v>3815.7</v>
      </c>
      <c r="F97" s="9">
        <v>15779.02</v>
      </c>
      <c r="G97" s="7">
        <v>4.335</v>
      </c>
      <c r="H97" s="7">
        <v>3.3180000000000001</v>
      </c>
      <c r="I97" s="11">
        <f t="shared" si="7"/>
        <v>3.3180000000000001</v>
      </c>
      <c r="J97" s="7" t="s">
        <v>17</v>
      </c>
      <c r="K97" s="7" t="s">
        <v>11</v>
      </c>
      <c r="L97" s="7">
        <v>84065</v>
      </c>
      <c r="M97" s="8">
        <v>42193</v>
      </c>
      <c r="N97" s="15">
        <f t="shared" si="8"/>
        <v>7.6314000000000007E-2</v>
      </c>
      <c r="O97" s="15">
        <v>0</v>
      </c>
      <c r="P97" s="15">
        <f>N97*5</f>
        <v>0.38157000000000002</v>
      </c>
      <c r="Q97" s="15">
        <f>N97*5</f>
        <v>0.38157000000000002</v>
      </c>
      <c r="R97" s="15">
        <f t="shared" si="9"/>
        <v>0.76314000000000004</v>
      </c>
      <c r="AA97" s="8"/>
      <c r="AC97" s="8"/>
    </row>
    <row r="98" spans="1:29" s="7" customFormat="1" x14ac:dyDescent="0.25">
      <c r="A98" s="7" t="s">
        <v>690</v>
      </c>
      <c r="B98" s="7" t="s">
        <v>7</v>
      </c>
      <c r="C98" s="9"/>
      <c r="D98" s="9">
        <v>4600</v>
      </c>
      <c r="E98" s="9">
        <v>4600</v>
      </c>
      <c r="F98" s="9">
        <v>16260.31</v>
      </c>
      <c r="G98" s="7">
        <v>6.4</v>
      </c>
      <c r="H98" s="7">
        <v>4.8520000000000003</v>
      </c>
      <c r="I98" s="11">
        <f t="shared" ref="I98:I133" si="11">(E98/1.15)/1000</f>
        <v>4.0000000000000009</v>
      </c>
      <c r="J98" s="7" t="s">
        <v>89</v>
      </c>
      <c r="K98" s="7" t="s">
        <v>11</v>
      </c>
      <c r="L98" s="7">
        <v>84123</v>
      </c>
      <c r="M98" s="8">
        <v>42427</v>
      </c>
      <c r="N98" s="15">
        <f t="shared" si="8"/>
        <v>9.2000000000000012E-2</v>
      </c>
      <c r="O98" s="15">
        <v>0</v>
      </c>
      <c r="P98" s="15">
        <v>0</v>
      </c>
      <c r="Q98" s="15">
        <f>N98*3</f>
        <v>0.27600000000000002</v>
      </c>
      <c r="R98" s="15">
        <f t="shared" si="9"/>
        <v>0.27600000000000002</v>
      </c>
      <c r="AA98" s="8"/>
      <c r="AC98" s="8"/>
    </row>
    <row r="99" spans="1:29" s="7" customFormat="1" x14ac:dyDescent="0.25">
      <c r="A99" s="7" t="s">
        <v>782</v>
      </c>
      <c r="B99" s="7" t="s">
        <v>7</v>
      </c>
      <c r="C99" s="9"/>
      <c r="D99" s="9">
        <v>4600</v>
      </c>
      <c r="E99" s="9">
        <v>4600</v>
      </c>
      <c r="F99" s="9">
        <v>21574.68</v>
      </c>
      <c r="G99" s="7">
        <v>5.1749999999999998</v>
      </c>
      <c r="H99" s="7">
        <v>4.6269999999999998</v>
      </c>
      <c r="I99" s="11">
        <f t="shared" si="11"/>
        <v>4.0000000000000009</v>
      </c>
      <c r="J99" s="7" t="s">
        <v>124</v>
      </c>
      <c r="K99" s="7" t="s">
        <v>66</v>
      </c>
      <c r="L99" s="7">
        <v>84025</v>
      </c>
      <c r="M99" s="8">
        <v>42376</v>
      </c>
      <c r="N99" s="15">
        <f t="shared" si="8"/>
        <v>9.2000000000000012E-2</v>
      </c>
      <c r="O99" s="15">
        <v>0</v>
      </c>
      <c r="P99" s="15">
        <v>0</v>
      </c>
      <c r="Q99" s="15">
        <f>N99*4</f>
        <v>0.36800000000000005</v>
      </c>
      <c r="R99" s="15">
        <f t="shared" si="9"/>
        <v>0.36800000000000005</v>
      </c>
      <c r="AA99" s="8"/>
      <c r="AC99" s="8"/>
    </row>
    <row r="100" spans="1:29" s="7" customFormat="1" x14ac:dyDescent="0.25">
      <c r="A100" s="7" t="s">
        <v>830</v>
      </c>
      <c r="B100" s="7" t="s">
        <v>7</v>
      </c>
      <c r="C100" s="9"/>
      <c r="D100" s="9">
        <v>1961.9</v>
      </c>
      <c r="E100" s="9">
        <v>1961.9</v>
      </c>
      <c r="F100" s="9">
        <v>8283</v>
      </c>
      <c r="G100" s="7">
        <v>2.04</v>
      </c>
      <c r="H100" s="7">
        <v>1.706</v>
      </c>
      <c r="I100" s="11">
        <f t="shared" si="11"/>
        <v>1.7060000000000002</v>
      </c>
      <c r="J100" s="7" t="s">
        <v>23</v>
      </c>
      <c r="K100" s="7" t="s">
        <v>24</v>
      </c>
      <c r="L100" s="7">
        <v>84720</v>
      </c>
      <c r="M100" s="8">
        <v>42234</v>
      </c>
      <c r="N100" s="15">
        <f t="shared" si="8"/>
        <v>3.9238000000000002E-2</v>
      </c>
      <c r="O100" s="15">
        <v>0</v>
      </c>
      <c r="P100" s="15">
        <f>N100*4</f>
        <v>0.15695200000000001</v>
      </c>
      <c r="Q100" s="15">
        <f>N100*5</f>
        <v>0.19619</v>
      </c>
      <c r="R100" s="15">
        <f t="shared" si="9"/>
        <v>0.35314200000000001</v>
      </c>
      <c r="AA100" s="8"/>
      <c r="AC100" s="8"/>
    </row>
    <row r="101" spans="1:29" s="7" customFormat="1" x14ac:dyDescent="0.25">
      <c r="A101" s="7" t="s">
        <v>833</v>
      </c>
      <c r="B101" s="7" t="s">
        <v>7</v>
      </c>
      <c r="C101" s="9"/>
      <c r="D101" s="9">
        <v>4600</v>
      </c>
      <c r="E101" s="9">
        <v>4600</v>
      </c>
      <c r="F101" s="9">
        <v>17800.16</v>
      </c>
      <c r="G101" s="7">
        <v>5.0999999999999996</v>
      </c>
      <c r="H101" s="7">
        <v>4.4530000000000003</v>
      </c>
      <c r="I101" s="11">
        <f t="shared" si="11"/>
        <v>4.0000000000000009</v>
      </c>
      <c r="J101" s="7" t="s">
        <v>84</v>
      </c>
      <c r="K101" s="7" t="s">
        <v>85</v>
      </c>
      <c r="L101" s="7">
        <v>84057</v>
      </c>
      <c r="M101" s="8">
        <v>42433</v>
      </c>
      <c r="N101" s="15">
        <f t="shared" si="8"/>
        <v>9.2000000000000012E-2</v>
      </c>
      <c r="O101" s="15">
        <v>0</v>
      </c>
      <c r="P101" s="15">
        <v>0</v>
      </c>
      <c r="Q101" s="15">
        <f>N101*2</f>
        <v>0.18400000000000002</v>
      </c>
      <c r="R101" s="15">
        <f t="shared" si="9"/>
        <v>0.18400000000000002</v>
      </c>
      <c r="AA101" s="8"/>
      <c r="AC101" s="8"/>
    </row>
    <row r="102" spans="1:29" s="7" customFormat="1" x14ac:dyDescent="0.25">
      <c r="A102" s="7" t="s">
        <v>834</v>
      </c>
      <c r="B102" s="7" t="s">
        <v>7</v>
      </c>
      <c r="C102" s="9"/>
      <c r="D102" s="9">
        <v>4395.3</v>
      </c>
      <c r="E102" s="9">
        <v>4395.3</v>
      </c>
      <c r="F102" s="9">
        <v>13420</v>
      </c>
      <c r="G102" s="7">
        <v>4.4000000000000004</v>
      </c>
      <c r="H102" s="7">
        <v>3.8220000000000001</v>
      </c>
      <c r="I102" s="11">
        <f t="shared" si="11"/>
        <v>3.8220000000000005</v>
      </c>
      <c r="J102" s="7" t="s">
        <v>17</v>
      </c>
      <c r="K102" s="7" t="s">
        <v>11</v>
      </c>
      <c r="L102" s="7">
        <v>84065</v>
      </c>
      <c r="M102" s="8">
        <v>42192</v>
      </c>
      <c r="N102" s="15">
        <f t="shared" si="8"/>
        <v>8.7906000000000012E-2</v>
      </c>
      <c r="O102" s="15">
        <v>0</v>
      </c>
      <c r="P102" s="15">
        <f>N102*5</f>
        <v>0.43953000000000009</v>
      </c>
      <c r="Q102" s="15">
        <f>N102*5</f>
        <v>0.43953000000000009</v>
      </c>
      <c r="R102" s="15">
        <f t="shared" si="9"/>
        <v>0.87906000000000017</v>
      </c>
      <c r="AA102" s="8"/>
      <c r="AC102" s="8"/>
    </row>
    <row r="103" spans="1:29" s="7" customFormat="1" x14ac:dyDescent="0.25">
      <c r="A103" s="7" t="s">
        <v>836</v>
      </c>
      <c r="B103" s="7" t="s">
        <v>7</v>
      </c>
      <c r="C103" s="9"/>
      <c r="D103" s="9">
        <v>4600</v>
      </c>
      <c r="E103" s="9">
        <v>4600</v>
      </c>
      <c r="F103" s="9">
        <v>28709.09</v>
      </c>
      <c r="G103" s="7">
        <v>6.21</v>
      </c>
      <c r="H103" s="7">
        <v>4.8890000000000002</v>
      </c>
      <c r="I103" s="11">
        <f t="shared" si="11"/>
        <v>4.0000000000000009</v>
      </c>
      <c r="J103" s="7" t="s">
        <v>13</v>
      </c>
      <c r="K103" s="7" t="s">
        <v>11</v>
      </c>
      <c r="L103" s="7">
        <v>84103</v>
      </c>
      <c r="M103" s="8">
        <v>42488</v>
      </c>
      <c r="N103" s="15">
        <f t="shared" si="8"/>
        <v>9.2000000000000012E-2</v>
      </c>
      <c r="O103" s="15">
        <v>0</v>
      </c>
      <c r="P103" s="15">
        <v>0</v>
      </c>
      <c r="Q103" s="15">
        <f>N103*1</f>
        <v>9.2000000000000012E-2</v>
      </c>
      <c r="R103" s="15">
        <f t="shared" si="9"/>
        <v>9.2000000000000012E-2</v>
      </c>
      <c r="AA103" s="8"/>
      <c r="AC103" s="8"/>
    </row>
    <row r="104" spans="1:29" s="7" customFormat="1" x14ac:dyDescent="0.25">
      <c r="A104" s="7" t="s">
        <v>841</v>
      </c>
      <c r="B104" s="7" t="s">
        <v>7</v>
      </c>
      <c r="C104" s="9"/>
      <c r="D104" s="9">
        <v>4600</v>
      </c>
      <c r="E104" s="9">
        <v>4600</v>
      </c>
      <c r="F104" s="9">
        <v>34560</v>
      </c>
      <c r="G104" s="7">
        <v>8.64</v>
      </c>
      <c r="H104" s="7">
        <v>6.125</v>
      </c>
      <c r="I104" s="11">
        <f t="shared" si="11"/>
        <v>4.0000000000000009</v>
      </c>
      <c r="J104" s="7" t="s">
        <v>114</v>
      </c>
      <c r="K104" s="7" t="s">
        <v>85</v>
      </c>
      <c r="L104" s="7">
        <v>84004</v>
      </c>
      <c r="M104" s="8">
        <v>42185</v>
      </c>
      <c r="N104" s="15">
        <f t="shared" si="8"/>
        <v>9.2000000000000012E-2</v>
      </c>
      <c r="O104" s="15">
        <v>0</v>
      </c>
      <c r="P104" s="15">
        <f>N104*6</f>
        <v>0.55200000000000005</v>
      </c>
      <c r="Q104" s="15">
        <f>N104*5</f>
        <v>0.46000000000000008</v>
      </c>
      <c r="R104" s="15">
        <f t="shared" si="9"/>
        <v>1.012</v>
      </c>
      <c r="AA104" s="8"/>
      <c r="AC104" s="8"/>
    </row>
    <row r="105" spans="1:29" s="7" customFormat="1" x14ac:dyDescent="0.25">
      <c r="A105" s="7" t="s">
        <v>818</v>
      </c>
      <c r="B105" s="7" t="s">
        <v>7</v>
      </c>
      <c r="C105" s="9"/>
      <c r="D105" s="9">
        <v>3754.75</v>
      </c>
      <c r="E105" s="9">
        <v>3754.75</v>
      </c>
      <c r="F105" s="9">
        <v>19633.52</v>
      </c>
      <c r="G105" s="7">
        <v>4.05</v>
      </c>
      <c r="H105" s="7">
        <v>3.2650000000000001</v>
      </c>
      <c r="I105" s="11">
        <f t="shared" si="11"/>
        <v>3.2650000000000006</v>
      </c>
      <c r="J105" s="7" t="s">
        <v>35</v>
      </c>
      <c r="K105" s="7" t="s">
        <v>11</v>
      </c>
      <c r="L105" s="7">
        <v>84092</v>
      </c>
      <c r="M105" s="8">
        <v>42272</v>
      </c>
      <c r="N105" s="15">
        <f t="shared" si="8"/>
        <v>7.5095000000000009E-2</v>
      </c>
      <c r="O105" s="15">
        <v>0</v>
      </c>
      <c r="P105" s="15">
        <f>N105*3</f>
        <v>0.22528500000000001</v>
      </c>
      <c r="Q105" s="15">
        <f>N105*5</f>
        <v>0.37547500000000006</v>
      </c>
      <c r="R105" s="15">
        <f t="shared" si="9"/>
        <v>0.60076000000000007</v>
      </c>
      <c r="AA105" s="8"/>
      <c r="AC105" s="8"/>
    </row>
    <row r="106" spans="1:29" s="7" customFormat="1" x14ac:dyDescent="0.25">
      <c r="A106" s="7" t="s">
        <v>827</v>
      </c>
      <c r="B106" s="7" t="s">
        <v>7</v>
      </c>
      <c r="C106" s="9"/>
      <c r="D106" s="9">
        <v>3652.4</v>
      </c>
      <c r="E106" s="9">
        <v>3652.4</v>
      </c>
      <c r="F106" s="9">
        <v>13720</v>
      </c>
      <c r="G106" s="7">
        <v>3.85</v>
      </c>
      <c r="H106" s="7">
        <v>3.1760000000000002</v>
      </c>
      <c r="I106" s="11">
        <f t="shared" si="11"/>
        <v>3.1760000000000006</v>
      </c>
      <c r="J106" s="7" t="s">
        <v>211</v>
      </c>
      <c r="K106" s="7" t="s">
        <v>31</v>
      </c>
      <c r="L106" s="7">
        <v>84098</v>
      </c>
      <c r="M106" s="8">
        <v>42427</v>
      </c>
      <c r="N106" s="15">
        <f t="shared" si="8"/>
        <v>7.3048000000000016E-2</v>
      </c>
      <c r="O106" s="15">
        <v>0</v>
      </c>
      <c r="P106" s="15">
        <v>0</v>
      </c>
      <c r="Q106" s="15">
        <f>N106*3</f>
        <v>0.21914400000000006</v>
      </c>
      <c r="R106" s="15">
        <f t="shared" si="9"/>
        <v>0.21914400000000006</v>
      </c>
      <c r="AA106" s="8"/>
      <c r="AC106" s="8"/>
    </row>
    <row r="107" spans="1:29" s="7" customFormat="1" x14ac:dyDescent="0.25">
      <c r="A107" s="7" t="s">
        <v>850</v>
      </c>
      <c r="B107" s="7" t="s">
        <v>7</v>
      </c>
      <c r="C107" s="9"/>
      <c r="D107" s="9">
        <v>4600</v>
      </c>
      <c r="E107" s="9">
        <v>4600</v>
      </c>
      <c r="F107" s="9">
        <v>23250</v>
      </c>
      <c r="G107" s="7">
        <v>5.5</v>
      </c>
      <c r="H107" s="7">
        <v>4.7160000000000002</v>
      </c>
      <c r="I107" s="11">
        <f t="shared" si="11"/>
        <v>4.0000000000000009</v>
      </c>
      <c r="J107" s="7" t="s">
        <v>107</v>
      </c>
      <c r="K107" s="7" t="s">
        <v>108</v>
      </c>
      <c r="L107" s="7">
        <v>84532</v>
      </c>
      <c r="M107" s="8">
        <v>42265</v>
      </c>
      <c r="N107" s="15">
        <f t="shared" si="8"/>
        <v>9.2000000000000012E-2</v>
      </c>
      <c r="O107" s="15">
        <v>0</v>
      </c>
      <c r="P107" s="15">
        <f>N107*3</f>
        <v>0.27600000000000002</v>
      </c>
      <c r="Q107" s="15">
        <f>N107*5</f>
        <v>0.46000000000000008</v>
      </c>
      <c r="R107" s="15">
        <f t="shared" si="9"/>
        <v>0.7360000000000001</v>
      </c>
      <c r="AA107" s="8"/>
      <c r="AC107" s="8"/>
    </row>
    <row r="108" spans="1:29" s="7" customFormat="1" x14ac:dyDescent="0.25">
      <c r="A108" s="7" t="s">
        <v>843</v>
      </c>
      <c r="B108" s="7" t="s">
        <v>7</v>
      </c>
      <c r="C108" s="9"/>
      <c r="D108" s="9">
        <v>4600</v>
      </c>
      <c r="E108" s="9">
        <v>4600</v>
      </c>
      <c r="F108" s="9">
        <v>40545</v>
      </c>
      <c r="G108" s="7">
        <v>11.76</v>
      </c>
      <c r="H108" s="7">
        <v>8.8710000000000004</v>
      </c>
      <c r="I108" s="11">
        <f t="shared" si="11"/>
        <v>4.0000000000000009</v>
      </c>
      <c r="J108" s="7" t="s">
        <v>389</v>
      </c>
      <c r="K108" s="7" t="s">
        <v>85</v>
      </c>
      <c r="L108" s="7">
        <v>84062</v>
      </c>
      <c r="M108" s="8">
        <v>42485</v>
      </c>
      <c r="N108" s="15">
        <f t="shared" si="8"/>
        <v>9.2000000000000012E-2</v>
      </c>
      <c r="O108" s="15">
        <v>0</v>
      </c>
      <c r="P108" s="15">
        <v>0</v>
      </c>
      <c r="Q108" s="15">
        <f>N108*1</f>
        <v>9.2000000000000012E-2</v>
      </c>
      <c r="R108" s="15">
        <f t="shared" si="9"/>
        <v>9.2000000000000012E-2</v>
      </c>
      <c r="AA108" s="8"/>
      <c r="AC108" s="8"/>
    </row>
    <row r="109" spans="1:29" s="7" customFormat="1" x14ac:dyDescent="0.25">
      <c r="A109" s="7" t="s">
        <v>852</v>
      </c>
      <c r="B109" s="7" t="s">
        <v>7</v>
      </c>
      <c r="C109" s="9"/>
      <c r="D109" s="9">
        <v>4600</v>
      </c>
      <c r="E109" s="9">
        <v>4600</v>
      </c>
      <c r="F109" s="9">
        <v>21785</v>
      </c>
      <c r="G109" s="7">
        <v>5.75</v>
      </c>
      <c r="H109" s="7">
        <v>4.9800000000000004</v>
      </c>
      <c r="I109" s="11">
        <f t="shared" si="11"/>
        <v>4.0000000000000009</v>
      </c>
      <c r="J109" s="7" t="s">
        <v>107</v>
      </c>
      <c r="K109" s="7" t="s">
        <v>108</v>
      </c>
      <c r="L109" s="7">
        <v>84532</v>
      </c>
      <c r="M109" s="8">
        <v>42272</v>
      </c>
      <c r="N109" s="15">
        <f t="shared" si="8"/>
        <v>9.2000000000000012E-2</v>
      </c>
      <c r="O109" s="15">
        <v>0</v>
      </c>
      <c r="P109" s="15">
        <f>N109*3</f>
        <v>0.27600000000000002</v>
      </c>
      <c r="Q109" s="15">
        <f>N109*5</f>
        <v>0.46000000000000008</v>
      </c>
      <c r="R109" s="15">
        <f t="shared" si="9"/>
        <v>0.7360000000000001</v>
      </c>
      <c r="AA109" s="8"/>
      <c r="AC109" s="8"/>
    </row>
    <row r="110" spans="1:29" s="7" customFormat="1" x14ac:dyDescent="0.25">
      <c r="A110" s="7" t="s">
        <v>844</v>
      </c>
      <c r="B110" s="7" t="s">
        <v>7</v>
      </c>
      <c r="C110" s="9"/>
      <c r="D110" s="9">
        <v>4600</v>
      </c>
      <c r="E110" s="9">
        <v>4600</v>
      </c>
      <c r="F110" s="9">
        <v>22000</v>
      </c>
      <c r="G110" s="7">
        <v>5.6</v>
      </c>
      <c r="H110" s="7">
        <v>4.8419999999999996</v>
      </c>
      <c r="I110" s="11">
        <f t="shared" si="11"/>
        <v>4.0000000000000009</v>
      </c>
      <c r="J110" s="7" t="s">
        <v>128</v>
      </c>
      <c r="K110" s="7" t="s">
        <v>85</v>
      </c>
      <c r="L110" s="7">
        <v>84003</v>
      </c>
      <c r="M110" s="8">
        <v>42257</v>
      </c>
      <c r="N110" s="15">
        <f t="shared" si="8"/>
        <v>9.2000000000000012E-2</v>
      </c>
      <c r="O110" s="15">
        <v>0</v>
      </c>
      <c r="P110" s="15">
        <f>N110*3</f>
        <v>0.27600000000000002</v>
      </c>
      <c r="Q110" s="15">
        <f>N110*5</f>
        <v>0.46000000000000008</v>
      </c>
      <c r="R110" s="15">
        <f t="shared" si="9"/>
        <v>0.7360000000000001</v>
      </c>
      <c r="AA110" s="8"/>
      <c r="AC110" s="8"/>
    </row>
    <row r="111" spans="1:29" s="7" customFormat="1" x14ac:dyDescent="0.25">
      <c r="A111" s="7" t="s">
        <v>854</v>
      </c>
      <c r="B111" s="7" t="s">
        <v>7</v>
      </c>
      <c r="C111" s="9" t="s">
        <v>923</v>
      </c>
      <c r="D111" s="9">
        <v>4600</v>
      </c>
      <c r="E111" s="9">
        <v>4600</v>
      </c>
      <c r="F111" s="9">
        <v>19111</v>
      </c>
      <c r="G111" s="7">
        <v>5.5</v>
      </c>
      <c r="H111" s="7">
        <v>4.4809999999999999</v>
      </c>
      <c r="I111" s="11">
        <f t="shared" si="11"/>
        <v>4.0000000000000009</v>
      </c>
      <c r="J111" s="7" t="s">
        <v>107</v>
      </c>
      <c r="K111" s="7" t="s">
        <v>108</v>
      </c>
      <c r="L111" s="7">
        <v>84532</v>
      </c>
      <c r="M111" s="8">
        <v>42279</v>
      </c>
      <c r="N111" s="15">
        <f t="shared" si="8"/>
        <v>9.2000000000000012E-2</v>
      </c>
      <c r="O111" s="15">
        <v>0</v>
      </c>
      <c r="P111" s="15">
        <f>N111*2</f>
        <v>0.18400000000000002</v>
      </c>
      <c r="Q111" s="15">
        <f>N111*5</f>
        <v>0.46000000000000008</v>
      </c>
      <c r="R111" s="15">
        <f t="shared" si="9"/>
        <v>0.64400000000000013</v>
      </c>
      <c r="AA111" s="8"/>
      <c r="AC111" s="8"/>
    </row>
    <row r="112" spans="1:29" s="7" customFormat="1" x14ac:dyDescent="0.25">
      <c r="A112" s="7" t="s">
        <v>858</v>
      </c>
      <c r="B112" s="7" t="s">
        <v>7</v>
      </c>
      <c r="C112" s="9"/>
      <c r="D112" s="9">
        <v>4600</v>
      </c>
      <c r="E112" s="9">
        <v>4600</v>
      </c>
      <c r="F112" s="9">
        <v>17480</v>
      </c>
      <c r="G112" s="7">
        <v>5.5</v>
      </c>
      <c r="H112" s="7">
        <v>4.7329999999999997</v>
      </c>
      <c r="I112" s="11">
        <f t="shared" si="11"/>
        <v>4.0000000000000009</v>
      </c>
      <c r="J112" s="7" t="s">
        <v>171</v>
      </c>
      <c r="K112" s="7" t="s">
        <v>66</v>
      </c>
      <c r="L112" s="7">
        <v>84040</v>
      </c>
      <c r="M112" s="8">
        <v>42257</v>
      </c>
      <c r="N112" s="15">
        <f t="shared" si="8"/>
        <v>9.2000000000000012E-2</v>
      </c>
      <c r="O112" s="15">
        <v>0</v>
      </c>
      <c r="P112" s="15">
        <f>N112*3</f>
        <v>0.27600000000000002</v>
      </c>
      <c r="Q112" s="15">
        <f>N112*5</f>
        <v>0.46000000000000008</v>
      </c>
      <c r="R112" s="15">
        <f t="shared" si="9"/>
        <v>0.7360000000000001</v>
      </c>
      <c r="AA112" s="8"/>
      <c r="AC112" s="8"/>
    </row>
    <row r="113" spans="1:31" s="7" customFormat="1" x14ac:dyDescent="0.25">
      <c r="A113" s="7" t="s">
        <v>862</v>
      </c>
      <c r="B113" s="7" t="s">
        <v>7</v>
      </c>
      <c r="C113" s="9"/>
      <c r="D113" s="9">
        <v>3942.2</v>
      </c>
      <c r="E113" s="9">
        <v>3942.2</v>
      </c>
      <c r="F113" s="9">
        <v>9142.58</v>
      </c>
      <c r="G113" s="7">
        <v>3.99</v>
      </c>
      <c r="H113" s="7">
        <v>3.4279999999999999</v>
      </c>
      <c r="I113" s="11">
        <f t="shared" si="11"/>
        <v>3.4279999999999999</v>
      </c>
      <c r="J113" s="7" t="s">
        <v>13</v>
      </c>
      <c r="K113" s="7" t="s">
        <v>11</v>
      </c>
      <c r="L113" s="7">
        <v>84106</v>
      </c>
      <c r="M113" s="8">
        <v>42492</v>
      </c>
      <c r="N113" s="15">
        <f t="shared" si="8"/>
        <v>7.8843999999999997E-2</v>
      </c>
      <c r="O113" s="15">
        <v>0</v>
      </c>
      <c r="P113" s="15">
        <v>0</v>
      </c>
      <c r="Q113" s="15">
        <v>0</v>
      </c>
      <c r="R113" s="15">
        <f t="shared" si="9"/>
        <v>0</v>
      </c>
      <c r="AA113" s="8"/>
      <c r="AC113" s="8"/>
    </row>
    <row r="114" spans="1:31" s="7" customFormat="1" x14ac:dyDescent="0.25">
      <c r="A114" s="7" t="s">
        <v>839</v>
      </c>
      <c r="B114" s="7" t="s">
        <v>7</v>
      </c>
      <c r="C114" s="9"/>
      <c r="D114" s="9">
        <v>4518.3500000000004</v>
      </c>
      <c r="E114" s="9">
        <v>4518.3500000000004</v>
      </c>
      <c r="F114" s="9">
        <v>22852.16</v>
      </c>
      <c r="G114" s="7">
        <v>6.5</v>
      </c>
      <c r="H114" s="7">
        <v>5.4109999999999996</v>
      </c>
      <c r="I114" s="11">
        <f t="shared" si="11"/>
        <v>3.9290000000000003</v>
      </c>
      <c r="J114" s="7" t="s">
        <v>13</v>
      </c>
      <c r="K114" s="7" t="s">
        <v>11</v>
      </c>
      <c r="L114" s="7">
        <v>84106</v>
      </c>
      <c r="M114" s="8">
        <v>42487</v>
      </c>
      <c r="N114" s="15">
        <f t="shared" si="8"/>
        <v>9.0367000000000003E-2</v>
      </c>
      <c r="O114" s="15">
        <v>0</v>
      </c>
      <c r="P114" s="15">
        <v>0</v>
      </c>
      <c r="Q114" s="15">
        <f>N114*1</f>
        <v>9.0367000000000003E-2</v>
      </c>
      <c r="R114" s="15">
        <f t="shared" si="9"/>
        <v>9.0367000000000003E-2</v>
      </c>
    </row>
    <row r="115" spans="1:31" s="7" customFormat="1" x14ac:dyDescent="0.25">
      <c r="A115" s="7" t="s">
        <v>698</v>
      </c>
      <c r="B115" s="7" t="s">
        <v>7</v>
      </c>
      <c r="C115" s="9"/>
      <c r="D115" s="9">
        <v>4600</v>
      </c>
      <c r="E115" s="9">
        <v>4600</v>
      </c>
      <c r="F115" s="9">
        <v>18827</v>
      </c>
      <c r="G115" s="7">
        <v>5.5</v>
      </c>
      <c r="H115" s="7">
        <v>4.7619999999999996</v>
      </c>
      <c r="I115" s="11">
        <f t="shared" si="11"/>
        <v>4.0000000000000009</v>
      </c>
      <c r="J115" s="7" t="s">
        <v>13</v>
      </c>
      <c r="K115" s="7" t="s">
        <v>11</v>
      </c>
      <c r="L115" s="7">
        <v>84115</v>
      </c>
      <c r="M115" s="8">
        <v>42185</v>
      </c>
      <c r="N115" s="15">
        <f t="shared" si="8"/>
        <v>9.2000000000000012E-2</v>
      </c>
      <c r="O115" s="15">
        <v>0</v>
      </c>
      <c r="P115" s="15">
        <f>N115*6</f>
        <v>0.55200000000000005</v>
      </c>
      <c r="Q115" s="15">
        <f>N115*5</f>
        <v>0.46000000000000008</v>
      </c>
      <c r="R115" s="15">
        <f t="shared" si="9"/>
        <v>1.012</v>
      </c>
      <c r="AA115" s="8"/>
      <c r="AC115" s="8"/>
    </row>
    <row r="116" spans="1:31" s="7" customFormat="1" x14ac:dyDescent="0.25">
      <c r="A116" s="7" t="s">
        <v>871</v>
      </c>
      <c r="B116" s="7" t="s">
        <v>7</v>
      </c>
      <c r="C116" s="9"/>
      <c r="D116" s="9">
        <v>4600</v>
      </c>
      <c r="E116" s="9">
        <v>4600</v>
      </c>
      <c r="F116" s="9">
        <v>27764.11</v>
      </c>
      <c r="G116" s="7">
        <v>8.67</v>
      </c>
      <c r="H116" s="7">
        <v>7.2729999999999997</v>
      </c>
      <c r="I116" s="11">
        <f t="shared" si="11"/>
        <v>4.0000000000000009</v>
      </c>
      <c r="J116" s="7" t="s">
        <v>89</v>
      </c>
      <c r="K116" s="7" t="s">
        <v>11</v>
      </c>
      <c r="L116" s="7">
        <v>84123</v>
      </c>
      <c r="M116" s="8">
        <v>42503</v>
      </c>
      <c r="N116" s="15">
        <f t="shared" si="8"/>
        <v>9.2000000000000012E-2</v>
      </c>
      <c r="O116" s="15">
        <v>0</v>
      </c>
      <c r="P116" s="15">
        <v>0</v>
      </c>
      <c r="Q116" s="15">
        <v>0</v>
      </c>
      <c r="R116" s="15">
        <f t="shared" si="9"/>
        <v>0</v>
      </c>
      <c r="AA116" s="8"/>
      <c r="AC116" s="8"/>
    </row>
    <row r="117" spans="1:31" s="7" customFormat="1" x14ac:dyDescent="0.25">
      <c r="A117" s="7" t="s">
        <v>872</v>
      </c>
      <c r="B117" s="7" t="s">
        <v>7</v>
      </c>
      <c r="C117" s="9"/>
      <c r="D117" s="9">
        <v>3876.65</v>
      </c>
      <c r="E117" s="9">
        <v>3876.65</v>
      </c>
      <c r="F117" s="9">
        <v>15999.54</v>
      </c>
      <c r="G117" s="7">
        <v>5.12</v>
      </c>
      <c r="H117" s="7">
        <v>4.367</v>
      </c>
      <c r="I117" s="11">
        <f t="shared" si="11"/>
        <v>3.3710000000000004</v>
      </c>
      <c r="J117" s="7" t="s">
        <v>13</v>
      </c>
      <c r="K117" s="7" t="s">
        <v>11</v>
      </c>
      <c r="L117" s="7">
        <v>84101</v>
      </c>
      <c r="M117" s="8">
        <v>42319</v>
      </c>
      <c r="N117" s="15">
        <f t="shared" si="8"/>
        <v>7.7533000000000005E-2</v>
      </c>
      <c r="O117" s="15">
        <v>0</v>
      </c>
      <c r="P117" s="15">
        <f>N117*1</f>
        <v>7.7533000000000005E-2</v>
      </c>
      <c r="Q117" s="15">
        <f>N117*5</f>
        <v>0.38766500000000004</v>
      </c>
      <c r="R117" s="15">
        <f t="shared" si="9"/>
        <v>0.46519800000000006</v>
      </c>
      <c r="AA117" s="8"/>
      <c r="AC117" s="8"/>
      <c r="AE117" s="8"/>
    </row>
    <row r="118" spans="1:31" s="7" customFormat="1" x14ac:dyDescent="0.25">
      <c r="A118" s="7" t="s">
        <v>874</v>
      </c>
      <c r="B118" s="7" t="s">
        <v>7</v>
      </c>
      <c r="C118" s="9"/>
      <c r="D118" s="9">
        <v>4600</v>
      </c>
      <c r="E118" s="9">
        <v>4600</v>
      </c>
      <c r="F118" s="9">
        <v>26078</v>
      </c>
      <c r="G118" s="7">
        <v>8.16</v>
      </c>
      <c r="H118" s="7">
        <v>7.1840000000000002</v>
      </c>
      <c r="I118" s="11">
        <f t="shared" si="11"/>
        <v>4.0000000000000009</v>
      </c>
      <c r="J118" s="7" t="s">
        <v>28</v>
      </c>
      <c r="K118" s="7" t="s">
        <v>11</v>
      </c>
      <c r="L118" s="7">
        <v>84084</v>
      </c>
      <c r="M118" s="8">
        <v>42152</v>
      </c>
      <c r="N118" s="15">
        <f t="shared" si="8"/>
        <v>9.2000000000000012E-2</v>
      </c>
      <c r="O118" s="15">
        <v>0</v>
      </c>
      <c r="P118" s="15">
        <f>N118*7</f>
        <v>0.64400000000000013</v>
      </c>
      <c r="Q118" s="15">
        <f>N118*5</f>
        <v>0.46000000000000008</v>
      </c>
      <c r="R118" s="15">
        <f t="shared" si="9"/>
        <v>1.1040000000000001</v>
      </c>
      <c r="AA118" s="8"/>
      <c r="AC118" s="8"/>
    </row>
    <row r="119" spans="1:31" s="7" customFormat="1" x14ac:dyDescent="0.25">
      <c r="A119" s="7" t="s">
        <v>875</v>
      </c>
      <c r="B119" s="7" t="s">
        <v>7</v>
      </c>
      <c r="C119" s="9"/>
      <c r="D119" s="9">
        <v>2440.3000000000002</v>
      </c>
      <c r="E119" s="9">
        <v>2440.3000000000002</v>
      </c>
      <c r="F119" s="9">
        <v>8678</v>
      </c>
      <c r="G119" s="7">
        <v>2.8</v>
      </c>
      <c r="H119" s="7">
        <v>2.1219999999999999</v>
      </c>
      <c r="I119" s="11">
        <f t="shared" si="11"/>
        <v>2.1220000000000003</v>
      </c>
      <c r="J119" s="7" t="s">
        <v>50</v>
      </c>
      <c r="K119" s="7" t="s">
        <v>51</v>
      </c>
      <c r="L119" s="7">
        <v>84403</v>
      </c>
      <c r="M119" s="8">
        <v>42427</v>
      </c>
      <c r="N119" s="15">
        <f t="shared" si="8"/>
        <v>4.8806000000000009E-2</v>
      </c>
      <c r="O119" s="15">
        <v>0</v>
      </c>
      <c r="P119" s="15">
        <v>0</v>
      </c>
      <c r="Q119" s="15">
        <f>N119*3</f>
        <v>0.14641800000000002</v>
      </c>
      <c r="R119" s="15">
        <f t="shared" si="9"/>
        <v>0.14641800000000002</v>
      </c>
      <c r="AA119" s="8"/>
      <c r="AC119" s="8"/>
    </row>
    <row r="120" spans="1:31" s="7" customFormat="1" x14ac:dyDescent="0.25">
      <c r="A120" s="7" t="s">
        <v>876</v>
      </c>
      <c r="B120" s="7" t="s">
        <v>7</v>
      </c>
      <c r="C120" s="9"/>
      <c r="D120" s="9">
        <v>2839.35</v>
      </c>
      <c r="E120" s="9">
        <v>2839.35</v>
      </c>
      <c r="F120" s="9">
        <v>12747.2</v>
      </c>
      <c r="G120" s="7">
        <v>2.9430000000000001</v>
      </c>
      <c r="H120" s="7">
        <v>2.4689999999999999</v>
      </c>
      <c r="I120" s="11">
        <f t="shared" si="11"/>
        <v>2.4689999999999999</v>
      </c>
      <c r="J120" s="7" t="s">
        <v>877</v>
      </c>
      <c r="K120" s="7" t="s">
        <v>274</v>
      </c>
      <c r="L120" s="7">
        <v>84711</v>
      </c>
      <c r="M120" s="8">
        <v>42493</v>
      </c>
      <c r="N120" s="15">
        <f t="shared" si="8"/>
        <v>5.6786999999999997E-2</v>
      </c>
      <c r="O120" s="15">
        <v>0</v>
      </c>
      <c r="P120" s="15">
        <v>0</v>
      </c>
      <c r="Q120" s="15">
        <v>0</v>
      </c>
      <c r="R120" s="15">
        <f t="shared" si="9"/>
        <v>0</v>
      </c>
      <c r="AA120" s="8"/>
      <c r="AC120" s="8"/>
    </row>
    <row r="121" spans="1:31" s="7" customFormat="1" x14ac:dyDescent="0.25">
      <c r="A121" s="7" t="s">
        <v>793</v>
      </c>
      <c r="B121" s="7" t="s">
        <v>7</v>
      </c>
      <c r="C121" s="9"/>
      <c r="D121" s="9">
        <v>3002.65</v>
      </c>
      <c r="E121" s="9">
        <v>3002.65</v>
      </c>
      <c r="F121" s="9">
        <v>12750</v>
      </c>
      <c r="G121" s="7">
        <v>3</v>
      </c>
      <c r="H121" s="7">
        <v>2.6110000000000002</v>
      </c>
      <c r="I121" s="11">
        <f t="shared" si="11"/>
        <v>2.6110000000000007</v>
      </c>
      <c r="J121" s="7" t="s">
        <v>13</v>
      </c>
      <c r="K121" s="7" t="s">
        <v>11</v>
      </c>
      <c r="L121" s="7">
        <v>84124</v>
      </c>
      <c r="M121" s="8">
        <v>42265</v>
      </c>
      <c r="N121" s="15">
        <f t="shared" si="8"/>
        <v>6.0053000000000016E-2</v>
      </c>
      <c r="O121" s="15">
        <v>0</v>
      </c>
      <c r="P121" s="15">
        <f>N121*3</f>
        <v>0.18015900000000004</v>
      </c>
      <c r="Q121" s="15">
        <f>N121*5</f>
        <v>0.30026500000000006</v>
      </c>
      <c r="R121" s="15">
        <f t="shared" si="9"/>
        <v>0.48042400000000007</v>
      </c>
      <c r="AA121" s="8"/>
      <c r="AC121" s="8"/>
    </row>
    <row r="122" spans="1:31" s="7" customFormat="1" x14ac:dyDescent="0.25">
      <c r="A122" s="7" t="s">
        <v>878</v>
      </c>
      <c r="B122" s="7" t="s">
        <v>7</v>
      </c>
      <c r="C122" s="9"/>
      <c r="D122" s="9">
        <v>4234.3</v>
      </c>
      <c r="E122" s="9">
        <v>4234.3</v>
      </c>
      <c r="F122" s="9">
        <v>16500</v>
      </c>
      <c r="G122" s="7">
        <v>4.95</v>
      </c>
      <c r="H122" s="7">
        <v>3.6819999999999999</v>
      </c>
      <c r="I122" s="11">
        <f t="shared" si="11"/>
        <v>3.6820000000000004</v>
      </c>
      <c r="J122" s="7" t="s">
        <v>206</v>
      </c>
      <c r="K122" s="7" t="s">
        <v>51</v>
      </c>
      <c r="L122" s="7">
        <v>84405</v>
      </c>
      <c r="M122" s="8">
        <v>42339</v>
      </c>
      <c r="N122" s="15">
        <f t="shared" si="8"/>
        <v>8.4686000000000011E-2</v>
      </c>
      <c r="O122" s="15">
        <v>0</v>
      </c>
      <c r="P122" s="15">
        <v>0</v>
      </c>
      <c r="Q122" s="15">
        <f>N122*5</f>
        <v>0.42343000000000008</v>
      </c>
      <c r="R122" s="15">
        <f t="shared" si="9"/>
        <v>0.42343000000000008</v>
      </c>
      <c r="AA122" s="8"/>
      <c r="AC122" s="8"/>
    </row>
    <row r="123" spans="1:31" s="7" customFormat="1" x14ac:dyDescent="0.25">
      <c r="A123" s="7" t="s">
        <v>838</v>
      </c>
      <c r="B123" s="7" t="s">
        <v>7</v>
      </c>
      <c r="C123" s="9"/>
      <c r="D123" s="9">
        <v>4600</v>
      </c>
      <c r="E123" s="9">
        <v>4600</v>
      </c>
      <c r="F123" s="9">
        <v>27000</v>
      </c>
      <c r="G123" s="7">
        <v>5.8650000000000002</v>
      </c>
      <c r="H123" s="7">
        <v>4.5309999999999997</v>
      </c>
      <c r="I123" s="11">
        <f t="shared" si="11"/>
        <v>4.0000000000000009</v>
      </c>
      <c r="J123" s="7" t="s">
        <v>13</v>
      </c>
      <c r="K123" s="7" t="s">
        <v>11</v>
      </c>
      <c r="L123" s="7">
        <v>84106</v>
      </c>
      <c r="M123" s="8">
        <v>42152</v>
      </c>
      <c r="N123" s="15">
        <f t="shared" si="8"/>
        <v>9.2000000000000012E-2</v>
      </c>
      <c r="O123" s="15">
        <v>0</v>
      </c>
      <c r="P123" s="15">
        <f>N123*7</f>
        <v>0.64400000000000013</v>
      </c>
      <c r="Q123" s="15">
        <f>N123*5</f>
        <v>0.46000000000000008</v>
      </c>
      <c r="R123" s="15">
        <f t="shared" si="9"/>
        <v>1.1040000000000001</v>
      </c>
      <c r="AA123" s="8"/>
      <c r="AC123" s="8"/>
    </row>
    <row r="124" spans="1:31" s="7" customFormat="1" x14ac:dyDescent="0.25">
      <c r="A124" s="7" t="s">
        <v>880</v>
      </c>
      <c r="B124" s="7" t="s">
        <v>7</v>
      </c>
      <c r="C124" s="9"/>
      <c r="D124" s="9">
        <v>4600</v>
      </c>
      <c r="E124" s="9">
        <v>4600</v>
      </c>
      <c r="F124" s="9">
        <v>37453.4</v>
      </c>
      <c r="G124" s="7">
        <v>8.2349999999999994</v>
      </c>
      <c r="H124" s="7">
        <v>6.9059999999999997</v>
      </c>
      <c r="I124" s="11">
        <f t="shared" si="11"/>
        <v>4.0000000000000009</v>
      </c>
      <c r="J124" s="7" t="s">
        <v>264</v>
      </c>
      <c r="K124" s="7" t="s">
        <v>85</v>
      </c>
      <c r="L124" s="7">
        <v>84042</v>
      </c>
      <c r="M124" s="8">
        <v>42257</v>
      </c>
      <c r="N124" s="15">
        <f t="shared" si="8"/>
        <v>9.2000000000000012E-2</v>
      </c>
      <c r="O124" s="15">
        <v>0</v>
      </c>
      <c r="P124" s="15">
        <f>N124*3</f>
        <v>0.27600000000000002</v>
      </c>
      <c r="Q124" s="15">
        <f>N124*5</f>
        <v>0.46000000000000008</v>
      </c>
      <c r="R124" s="15">
        <f t="shared" si="9"/>
        <v>0.7360000000000001</v>
      </c>
      <c r="AA124" s="8"/>
      <c r="AC124" s="8"/>
    </row>
    <row r="125" spans="1:31" s="7" customFormat="1" x14ac:dyDescent="0.25">
      <c r="A125" s="7" t="s">
        <v>873</v>
      </c>
      <c r="B125" s="7" t="s">
        <v>7</v>
      </c>
      <c r="C125" s="9" t="s">
        <v>923</v>
      </c>
      <c r="D125" s="9">
        <v>4600</v>
      </c>
      <c r="E125" s="9">
        <v>4600</v>
      </c>
      <c r="F125" s="9">
        <v>13464.29</v>
      </c>
      <c r="G125" s="7">
        <v>7.15</v>
      </c>
      <c r="H125" s="7">
        <v>5.976</v>
      </c>
      <c r="I125" s="11">
        <f t="shared" si="11"/>
        <v>4.0000000000000009</v>
      </c>
      <c r="J125" s="7" t="s">
        <v>13</v>
      </c>
      <c r="K125" s="7" t="s">
        <v>11</v>
      </c>
      <c r="L125" s="7">
        <v>84102</v>
      </c>
      <c r="M125" s="8">
        <v>42286</v>
      </c>
      <c r="N125" s="15">
        <f t="shared" si="8"/>
        <v>9.2000000000000012E-2</v>
      </c>
      <c r="O125" s="15">
        <v>0</v>
      </c>
      <c r="P125" s="15">
        <f>N125*2</f>
        <v>0.18400000000000002</v>
      </c>
      <c r="Q125" s="15">
        <f>N125*5</f>
        <v>0.46000000000000008</v>
      </c>
      <c r="R125" s="15">
        <f t="shared" si="9"/>
        <v>0.64400000000000013</v>
      </c>
      <c r="AA125" s="8"/>
      <c r="AC125" s="8"/>
    </row>
    <row r="126" spans="1:31" s="7" customFormat="1" x14ac:dyDescent="0.25">
      <c r="A126" s="7" t="s">
        <v>881</v>
      </c>
      <c r="B126" s="7" t="s">
        <v>7</v>
      </c>
      <c r="C126" s="9"/>
      <c r="D126" s="9">
        <v>4600</v>
      </c>
      <c r="E126" s="9">
        <v>4600</v>
      </c>
      <c r="F126" s="9">
        <v>17850</v>
      </c>
      <c r="G126" s="7">
        <v>8.9600000000000009</v>
      </c>
      <c r="H126" s="7">
        <v>7.7770000000000001</v>
      </c>
      <c r="I126" s="11">
        <f t="shared" si="11"/>
        <v>4.0000000000000009</v>
      </c>
      <c r="J126" s="7" t="s">
        <v>118</v>
      </c>
      <c r="K126" s="7" t="s">
        <v>66</v>
      </c>
      <c r="L126" s="7">
        <v>84054</v>
      </c>
      <c r="M126" s="8">
        <v>42425</v>
      </c>
      <c r="N126" s="15">
        <f t="shared" si="8"/>
        <v>9.2000000000000012E-2</v>
      </c>
      <c r="O126" s="15">
        <v>0</v>
      </c>
      <c r="P126" s="15">
        <v>0</v>
      </c>
      <c r="Q126" s="15">
        <f>N126*3</f>
        <v>0.27600000000000002</v>
      </c>
      <c r="R126" s="15">
        <f t="shared" si="9"/>
        <v>0.27600000000000002</v>
      </c>
      <c r="AA126" s="8"/>
      <c r="AC126" s="8"/>
    </row>
    <row r="127" spans="1:31" s="7" customFormat="1" x14ac:dyDescent="0.25">
      <c r="A127" s="7" t="s">
        <v>884</v>
      </c>
      <c r="B127" s="7" t="s">
        <v>7</v>
      </c>
      <c r="C127" s="9"/>
      <c r="D127" s="9">
        <v>3809.95</v>
      </c>
      <c r="E127" s="9">
        <v>3809.95</v>
      </c>
      <c r="F127" s="9">
        <v>22051.8</v>
      </c>
      <c r="G127" s="7">
        <v>4.32</v>
      </c>
      <c r="H127" s="7">
        <v>3.3130000000000002</v>
      </c>
      <c r="I127" s="11">
        <f t="shared" si="11"/>
        <v>3.3130000000000002</v>
      </c>
      <c r="J127" s="7" t="s">
        <v>885</v>
      </c>
      <c r="K127" s="7" t="s">
        <v>886</v>
      </c>
      <c r="L127" s="7">
        <v>84526</v>
      </c>
      <c r="M127" s="8">
        <v>42228</v>
      </c>
      <c r="N127" s="15">
        <f t="shared" si="8"/>
        <v>7.6199000000000003E-2</v>
      </c>
      <c r="O127" s="15">
        <v>0</v>
      </c>
      <c r="P127" s="15">
        <f>N127*4</f>
        <v>0.30479600000000001</v>
      </c>
      <c r="Q127" s="15">
        <f>N127*5</f>
        <v>0.38099500000000003</v>
      </c>
      <c r="R127" s="15">
        <f t="shared" si="9"/>
        <v>0.68579100000000004</v>
      </c>
      <c r="AA127" s="8"/>
      <c r="AC127" s="8"/>
    </row>
    <row r="128" spans="1:31" s="7" customFormat="1" x14ac:dyDescent="0.25">
      <c r="A128" s="7" t="s">
        <v>895</v>
      </c>
      <c r="B128" s="7" t="s">
        <v>7</v>
      </c>
      <c r="C128" s="9"/>
      <c r="D128" s="9">
        <v>2252.85</v>
      </c>
      <c r="E128" s="9">
        <v>2252.85</v>
      </c>
      <c r="F128" s="9">
        <v>13049</v>
      </c>
      <c r="G128" s="7">
        <v>2.2799999999999998</v>
      </c>
      <c r="H128" s="7">
        <v>1.9590000000000001</v>
      </c>
      <c r="I128" s="11">
        <f t="shared" si="11"/>
        <v>1.9590000000000001</v>
      </c>
      <c r="J128" s="7" t="s">
        <v>389</v>
      </c>
      <c r="K128" s="7" t="s">
        <v>85</v>
      </c>
      <c r="L128" s="7">
        <v>84062</v>
      </c>
      <c r="M128" s="8">
        <v>42488</v>
      </c>
      <c r="N128" s="15">
        <f t="shared" si="8"/>
        <v>4.5057E-2</v>
      </c>
      <c r="O128" s="15">
        <v>0</v>
      </c>
      <c r="P128" s="15">
        <v>0</v>
      </c>
      <c r="Q128" s="15">
        <f>N128*1</f>
        <v>4.5057E-2</v>
      </c>
      <c r="R128" s="15">
        <f t="shared" si="9"/>
        <v>4.5057E-2</v>
      </c>
      <c r="AA128" s="8"/>
      <c r="AC128" s="8"/>
    </row>
    <row r="129" spans="1:29" s="7" customFormat="1" x14ac:dyDescent="0.25">
      <c r="A129" s="7" t="s">
        <v>870</v>
      </c>
      <c r="B129" s="7" t="s">
        <v>7</v>
      </c>
      <c r="C129" s="9"/>
      <c r="D129" s="9">
        <v>4600</v>
      </c>
      <c r="E129" s="9">
        <v>4600</v>
      </c>
      <c r="F129" s="9">
        <v>14450.39</v>
      </c>
      <c r="G129" s="7">
        <v>6.76</v>
      </c>
      <c r="H129" s="7">
        <v>5.9539999999999997</v>
      </c>
      <c r="I129" s="11">
        <f t="shared" si="11"/>
        <v>4.0000000000000009</v>
      </c>
      <c r="J129" s="7" t="s">
        <v>271</v>
      </c>
      <c r="K129" s="7" t="s">
        <v>51</v>
      </c>
      <c r="L129" s="7">
        <v>84404</v>
      </c>
      <c r="M129" s="8">
        <v>42376</v>
      </c>
      <c r="N129" s="15">
        <f t="shared" si="8"/>
        <v>9.2000000000000012E-2</v>
      </c>
      <c r="O129" s="15">
        <v>0</v>
      </c>
      <c r="P129" s="15">
        <v>0</v>
      </c>
      <c r="Q129" s="15">
        <f>N129*4</f>
        <v>0.36800000000000005</v>
      </c>
      <c r="R129" s="15">
        <f t="shared" si="9"/>
        <v>0.36800000000000005</v>
      </c>
      <c r="AA129" s="8"/>
      <c r="AC129" s="8"/>
    </row>
    <row r="130" spans="1:29" s="7" customFormat="1" x14ac:dyDescent="0.25">
      <c r="A130" s="7" t="s">
        <v>896</v>
      </c>
      <c r="B130" s="7" t="s">
        <v>7</v>
      </c>
      <c r="C130" s="9"/>
      <c r="D130" s="9">
        <v>4022.7</v>
      </c>
      <c r="E130" s="9">
        <v>4022.7</v>
      </c>
      <c r="F130" s="9">
        <v>38900</v>
      </c>
      <c r="G130" s="7">
        <v>7.84</v>
      </c>
      <c r="H130" s="7">
        <v>6.3150000000000004</v>
      </c>
      <c r="I130" s="11">
        <f t="shared" si="11"/>
        <v>3.4980000000000002</v>
      </c>
      <c r="J130" s="7" t="s">
        <v>189</v>
      </c>
      <c r="K130" s="7" t="s">
        <v>66</v>
      </c>
      <c r="L130" s="7">
        <v>84014</v>
      </c>
      <c r="M130" s="8">
        <v>42394</v>
      </c>
      <c r="N130" s="15">
        <f t="shared" ref="N130:N193" si="12">I130*0.023</f>
        <v>8.0453999999999998E-2</v>
      </c>
      <c r="O130" s="15">
        <v>0</v>
      </c>
      <c r="P130" s="15">
        <v>0</v>
      </c>
      <c r="Q130" s="15">
        <f>N130*4</f>
        <v>0.32181599999999999</v>
      </c>
      <c r="R130" s="15">
        <f t="shared" ref="R130:R193" si="13">SUM(O130:Q130)</f>
        <v>0.32181599999999999</v>
      </c>
      <c r="AA130" s="8"/>
      <c r="AC130" s="8"/>
    </row>
    <row r="131" spans="1:29" s="7" customFormat="1" x14ac:dyDescent="0.25">
      <c r="A131" s="7" t="s">
        <v>898</v>
      </c>
      <c r="B131" s="7" t="s">
        <v>7</v>
      </c>
      <c r="C131" s="9"/>
      <c r="D131" s="9">
        <v>4600</v>
      </c>
      <c r="E131" s="9">
        <v>4600</v>
      </c>
      <c r="F131" s="9">
        <v>22560.39</v>
      </c>
      <c r="G131" s="7">
        <v>5.5</v>
      </c>
      <c r="H131" s="7">
        <v>4.5869999999999997</v>
      </c>
      <c r="I131" s="11">
        <f t="shared" si="11"/>
        <v>4.0000000000000009</v>
      </c>
      <c r="J131" s="7" t="s">
        <v>13</v>
      </c>
      <c r="K131" s="7" t="s">
        <v>11</v>
      </c>
      <c r="L131" s="7">
        <v>84105</v>
      </c>
      <c r="M131" s="8">
        <v>42488</v>
      </c>
      <c r="N131" s="15">
        <f t="shared" si="12"/>
        <v>9.2000000000000012E-2</v>
      </c>
      <c r="O131" s="15">
        <v>0</v>
      </c>
      <c r="P131" s="15">
        <v>0</v>
      </c>
      <c r="Q131" s="15">
        <f>N131*1</f>
        <v>9.2000000000000012E-2</v>
      </c>
      <c r="R131" s="15">
        <f t="shared" si="13"/>
        <v>9.2000000000000012E-2</v>
      </c>
      <c r="AA131" s="8"/>
      <c r="AC131" s="8"/>
    </row>
    <row r="132" spans="1:29" s="7" customFormat="1" x14ac:dyDescent="0.25">
      <c r="A132" s="7" t="s">
        <v>899</v>
      </c>
      <c r="B132" s="7" t="s">
        <v>7</v>
      </c>
      <c r="C132" s="9"/>
      <c r="D132" s="9">
        <v>4600</v>
      </c>
      <c r="E132" s="9">
        <v>4600</v>
      </c>
      <c r="F132" s="9">
        <v>18534</v>
      </c>
      <c r="G132" s="7">
        <v>5.0999999999999996</v>
      </c>
      <c r="H132" s="7">
        <v>4.5</v>
      </c>
      <c r="I132" s="11">
        <f t="shared" si="11"/>
        <v>4.0000000000000009</v>
      </c>
      <c r="J132" s="7" t="s">
        <v>13</v>
      </c>
      <c r="K132" s="7" t="s">
        <v>11</v>
      </c>
      <c r="L132" s="7">
        <v>84119</v>
      </c>
      <c r="M132" s="8">
        <v>42376</v>
      </c>
      <c r="N132" s="15">
        <f t="shared" si="12"/>
        <v>9.2000000000000012E-2</v>
      </c>
      <c r="O132" s="15">
        <v>0</v>
      </c>
      <c r="P132" s="15">
        <v>0</v>
      </c>
      <c r="Q132" s="15">
        <f>N132*4</f>
        <v>0.36800000000000005</v>
      </c>
      <c r="R132" s="15">
        <f t="shared" si="13"/>
        <v>0.36800000000000005</v>
      </c>
      <c r="AA132" s="8"/>
      <c r="AC132" s="8"/>
    </row>
    <row r="133" spans="1:29" s="7" customFormat="1" x14ac:dyDescent="0.25">
      <c r="A133" s="7" t="s">
        <v>900</v>
      </c>
      <c r="B133" s="7" t="s">
        <v>7</v>
      </c>
      <c r="C133" s="9"/>
      <c r="D133" s="9">
        <v>4600</v>
      </c>
      <c r="E133" s="9">
        <v>4600</v>
      </c>
      <c r="F133" s="9">
        <v>20584</v>
      </c>
      <c r="G133" s="7">
        <v>4.96</v>
      </c>
      <c r="H133" s="7">
        <v>4.0199999999999996</v>
      </c>
      <c r="I133" s="11">
        <f t="shared" si="11"/>
        <v>4.0000000000000009</v>
      </c>
      <c r="J133" s="7" t="s">
        <v>107</v>
      </c>
      <c r="K133" s="7" t="s">
        <v>108</v>
      </c>
      <c r="L133" s="7">
        <v>84532</v>
      </c>
      <c r="M133" s="8">
        <v>42265</v>
      </c>
      <c r="N133" s="15">
        <f t="shared" si="12"/>
        <v>9.2000000000000012E-2</v>
      </c>
      <c r="O133" s="15">
        <v>0</v>
      </c>
      <c r="P133" s="15">
        <f>N133*3</f>
        <v>0.27600000000000002</v>
      </c>
      <c r="Q133" s="15">
        <f>N133*5</f>
        <v>0.46000000000000008</v>
      </c>
      <c r="R133" s="15">
        <f t="shared" si="13"/>
        <v>0.7360000000000001</v>
      </c>
      <c r="AA133" s="8"/>
      <c r="AC133" s="8"/>
    </row>
    <row r="134" spans="1:29" s="7" customFormat="1" x14ac:dyDescent="0.25">
      <c r="A134" s="7" t="s">
        <v>620</v>
      </c>
      <c r="B134" s="7" t="s">
        <v>9</v>
      </c>
      <c r="C134" s="9"/>
      <c r="D134" s="9">
        <v>22500</v>
      </c>
      <c r="E134" s="9">
        <v>22500</v>
      </c>
      <c r="F134" s="9">
        <v>73104.12</v>
      </c>
      <c r="G134" s="7">
        <v>30.084</v>
      </c>
      <c r="H134" s="7">
        <v>27.596</v>
      </c>
      <c r="I134" s="10">
        <f t="shared" ref="I134:I165" si="14">(D134/0.9)/1000</f>
        <v>25</v>
      </c>
      <c r="J134" s="7" t="s">
        <v>13</v>
      </c>
      <c r="K134" s="7" t="s">
        <v>11</v>
      </c>
      <c r="L134" s="7">
        <v>84104</v>
      </c>
      <c r="M134" s="8">
        <v>42389</v>
      </c>
      <c r="N134" s="15">
        <f t="shared" si="12"/>
        <v>0.57499999999999996</v>
      </c>
      <c r="O134" s="15">
        <v>0</v>
      </c>
      <c r="P134" s="15">
        <v>0</v>
      </c>
      <c r="Q134" s="15">
        <f>N134*4</f>
        <v>2.2999999999999998</v>
      </c>
      <c r="R134" s="15">
        <f t="shared" si="13"/>
        <v>2.2999999999999998</v>
      </c>
      <c r="AA134" s="8"/>
      <c r="AC134" s="8"/>
    </row>
    <row r="135" spans="1:29" s="7" customFormat="1" x14ac:dyDescent="0.25">
      <c r="A135" s="7" t="s">
        <v>618</v>
      </c>
      <c r="B135" s="7" t="s">
        <v>9</v>
      </c>
      <c r="C135" s="9"/>
      <c r="D135" s="9">
        <v>17738.099999999999</v>
      </c>
      <c r="E135" s="9">
        <v>17738.099999999999</v>
      </c>
      <c r="F135" s="9">
        <v>87769</v>
      </c>
      <c r="G135" s="7">
        <v>23.56</v>
      </c>
      <c r="H135" s="7">
        <v>19.709</v>
      </c>
      <c r="I135" s="10">
        <f t="shared" si="14"/>
        <v>19.708999999999996</v>
      </c>
      <c r="J135" s="7" t="s">
        <v>35</v>
      </c>
      <c r="K135" s="7" t="s">
        <v>11</v>
      </c>
      <c r="L135" s="7">
        <v>84070</v>
      </c>
      <c r="M135" s="8">
        <v>42235</v>
      </c>
      <c r="N135" s="15">
        <f t="shared" si="12"/>
        <v>0.4533069999999999</v>
      </c>
      <c r="O135" s="15">
        <v>0</v>
      </c>
      <c r="P135" s="15">
        <f>N135*4</f>
        <v>1.8132279999999996</v>
      </c>
      <c r="Q135" s="15">
        <f t="shared" ref="Q135:Q140" si="15">N135*5</f>
        <v>2.2665349999999993</v>
      </c>
      <c r="R135" s="15">
        <f t="shared" si="13"/>
        <v>4.0797629999999989</v>
      </c>
      <c r="AA135" s="8"/>
      <c r="AC135" s="8"/>
    </row>
    <row r="136" spans="1:29" s="7" customFormat="1" x14ac:dyDescent="0.25">
      <c r="A136" s="7" t="s">
        <v>624</v>
      </c>
      <c r="B136" s="7" t="s">
        <v>9</v>
      </c>
      <c r="C136" s="9"/>
      <c r="D136" s="9">
        <v>4320.8999999999996</v>
      </c>
      <c r="E136" s="9">
        <v>4320.8999999999996</v>
      </c>
      <c r="F136" s="9">
        <v>22801.99</v>
      </c>
      <c r="G136" s="7">
        <v>6.6</v>
      </c>
      <c r="H136" s="7">
        <v>4.8010000000000002</v>
      </c>
      <c r="I136" s="10">
        <f t="shared" si="14"/>
        <v>4.8009999999999993</v>
      </c>
      <c r="J136" s="7" t="s">
        <v>13</v>
      </c>
      <c r="K136" s="7" t="s">
        <v>11</v>
      </c>
      <c r="L136" s="7">
        <v>84106</v>
      </c>
      <c r="M136" s="8">
        <v>42184</v>
      </c>
      <c r="N136" s="15">
        <f t="shared" si="12"/>
        <v>0.11042299999999998</v>
      </c>
      <c r="O136" s="15">
        <v>0</v>
      </c>
      <c r="P136" s="15">
        <f>N136*6</f>
        <v>0.66253799999999985</v>
      </c>
      <c r="Q136" s="15">
        <f t="shared" si="15"/>
        <v>0.55211499999999991</v>
      </c>
      <c r="R136" s="15">
        <f t="shared" si="13"/>
        <v>1.2146529999999998</v>
      </c>
      <c r="AA136" s="8"/>
      <c r="AC136" s="8"/>
    </row>
    <row r="137" spans="1:29" s="7" customFormat="1" x14ac:dyDescent="0.25">
      <c r="A137" s="7" t="s">
        <v>625</v>
      </c>
      <c r="B137" s="7" t="s">
        <v>9</v>
      </c>
      <c r="C137" s="9"/>
      <c r="D137" s="9">
        <v>17505</v>
      </c>
      <c r="E137" s="9">
        <v>17505</v>
      </c>
      <c r="F137" s="9">
        <v>87769</v>
      </c>
      <c r="G137" s="7">
        <v>23.25</v>
      </c>
      <c r="H137" s="7">
        <v>19.45</v>
      </c>
      <c r="I137" s="10">
        <f t="shared" si="14"/>
        <v>19.45</v>
      </c>
      <c r="J137" s="7" t="s">
        <v>35</v>
      </c>
      <c r="K137" s="7" t="s">
        <v>11</v>
      </c>
      <c r="L137" s="7">
        <v>84070</v>
      </c>
      <c r="M137" s="8">
        <v>42235</v>
      </c>
      <c r="N137" s="15">
        <f t="shared" si="12"/>
        <v>0.44734999999999997</v>
      </c>
      <c r="O137" s="15">
        <v>0</v>
      </c>
      <c r="P137" s="15">
        <f>N137*4</f>
        <v>1.7893999999999999</v>
      </c>
      <c r="Q137" s="15">
        <f t="shared" si="15"/>
        <v>2.2367499999999998</v>
      </c>
      <c r="R137" s="15">
        <f t="shared" si="13"/>
        <v>4.0261499999999995</v>
      </c>
      <c r="AA137" s="8"/>
      <c r="AC137" s="8"/>
    </row>
    <row r="138" spans="1:29" s="7" customFormat="1" x14ac:dyDescent="0.25">
      <c r="A138" s="7" t="s">
        <v>627</v>
      </c>
      <c r="B138" s="7" t="s">
        <v>9</v>
      </c>
      <c r="C138" s="9"/>
      <c r="D138" s="9">
        <v>19819.8</v>
      </c>
      <c r="E138" s="9">
        <v>19819.8</v>
      </c>
      <c r="F138" s="9">
        <v>105666</v>
      </c>
      <c r="G138" s="7">
        <v>27.754999999999999</v>
      </c>
      <c r="H138" s="7">
        <v>22.021999999999998</v>
      </c>
      <c r="I138" s="10">
        <f t="shared" si="14"/>
        <v>22.021999999999998</v>
      </c>
      <c r="J138" s="7" t="s">
        <v>362</v>
      </c>
      <c r="K138" s="7" t="s">
        <v>363</v>
      </c>
      <c r="L138" s="7">
        <v>84337</v>
      </c>
      <c r="M138" s="8">
        <v>42234</v>
      </c>
      <c r="N138" s="15">
        <f t="shared" si="12"/>
        <v>0.5065059999999999</v>
      </c>
      <c r="O138" s="15">
        <v>0</v>
      </c>
      <c r="P138" s="15">
        <f>N138*4</f>
        <v>2.0260239999999996</v>
      </c>
      <c r="Q138" s="15">
        <f t="shared" si="15"/>
        <v>2.5325299999999995</v>
      </c>
      <c r="R138" s="15">
        <f t="shared" si="13"/>
        <v>4.5585539999999991</v>
      </c>
      <c r="AA138" s="8"/>
      <c r="AC138" s="8"/>
    </row>
    <row r="139" spans="1:29" s="7" customFormat="1" x14ac:dyDescent="0.25">
      <c r="A139" s="7" t="s">
        <v>447</v>
      </c>
      <c r="B139" s="7" t="s">
        <v>9</v>
      </c>
      <c r="C139" s="9"/>
      <c r="D139" s="9">
        <v>22500</v>
      </c>
      <c r="E139" s="9">
        <v>22500</v>
      </c>
      <c r="F139" s="9">
        <v>28900</v>
      </c>
      <c r="G139" s="7">
        <v>42</v>
      </c>
      <c r="H139" s="7">
        <v>36.514000000000003</v>
      </c>
      <c r="I139" s="10">
        <f t="shared" si="14"/>
        <v>25</v>
      </c>
      <c r="J139" s="7" t="s">
        <v>315</v>
      </c>
      <c r="K139" s="7" t="s">
        <v>316</v>
      </c>
      <c r="L139" s="7">
        <v>84751</v>
      </c>
      <c r="M139" s="8">
        <v>42146</v>
      </c>
      <c r="N139" s="15">
        <f t="shared" si="12"/>
        <v>0.57499999999999996</v>
      </c>
      <c r="O139" s="15">
        <v>0</v>
      </c>
      <c r="P139" s="15">
        <f>N139*7</f>
        <v>4.0249999999999995</v>
      </c>
      <c r="Q139" s="15">
        <f t="shared" si="15"/>
        <v>2.875</v>
      </c>
      <c r="R139" s="15">
        <f t="shared" si="13"/>
        <v>6.8999999999999995</v>
      </c>
      <c r="AA139" s="8"/>
      <c r="AC139" s="8"/>
    </row>
    <row r="140" spans="1:29" s="7" customFormat="1" x14ac:dyDescent="0.25">
      <c r="A140" s="7" t="s">
        <v>640</v>
      </c>
      <c r="B140" s="7" t="s">
        <v>9</v>
      </c>
      <c r="C140" s="9"/>
      <c r="D140" s="9">
        <v>16086.6</v>
      </c>
      <c r="E140" s="9">
        <v>16086.6</v>
      </c>
      <c r="F140" s="9">
        <v>75100</v>
      </c>
      <c r="G140" s="7">
        <v>20.52</v>
      </c>
      <c r="H140" s="7">
        <v>17.873999999999999</v>
      </c>
      <c r="I140" s="10">
        <f t="shared" si="14"/>
        <v>17.873999999999999</v>
      </c>
      <c r="J140" s="7" t="s">
        <v>118</v>
      </c>
      <c r="K140" s="7" t="s">
        <v>66</v>
      </c>
      <c r="L140" s="7">
        <v>84054</v>
      </c>
      <c r="M140" s="8">
        <v>42257</v>
      </c>
      <c r="N140" s="15">
        <f t="shared" si="12"/>
        <v>0.41110199999999997</v>
      </c>
      <c r="O140" s="15">
        <v>0</v>
      </c>
      <c r="P140" s="15">
        <f>N140*3</f>
        <v>1.2333059999999998</v>
      </c>
      <c r="Q140" s="15">
        <f t="shared" si="15"/>
        <v>2.0555099999999999</v>
      </c>
      <c r="R140" s="15">
        <f t="shared" si="13"/>
        <v>3.2888159999999997</v>
      </c>
      <c r="AA140" s="8"/>
      <c r="AC140" s="8"/>
    </row>
    <row r="141" spans="1:29" s="7" customFormat="1" x14ac:dyDescent="0.25">
      <c r="A141" s="7" t="s">
        <v>647</v>
      </c>
      <c r="B141" s="7" t="s">
        <v>9</v>
      </c>
      <c r="C141" s="9"/>
      <c r="D141" s="9">
        <v>22500</v>
      </c>
      <c r="E141" s="9">
        <v>22500</v>
      </c>
      <c r="F141" s="9">
        <v>192500</v>
      </c>
      <c r="G141" s="7">
        <v>33.344999999999999</v>
      </c>
      <c r="H141" s="7">
        <v>28.206</v>
      </c>
      <c r="I141" s="10">
        <f t="shared" si="14"/>
        <v>25</v>
      </c>
      <c r="J141" s="7" t="s">
        <v>13</v>
      </c>
      <c r="K141" s="7" t="s">
        <v>11</v>
      </c>
      <c r="L141" s="7">
        <v>84123</v>
      </c>
      <c r="M141" s="8">
        <v>42492</v>
      </c>
      <c r="N141" s="15">
        <f t="shared" si="12"/>
        <v>0.57499999999999996</v>
      </c>
      <c r="O141" s="15">
        <v>0</v>
      </c>
      <c r="P141" s="15">
        <v>0</v>
      </c>
      <c r="Q141" s="15">
        <v>0</v>
      </c>
      <c r="R141" s="15">
        <f t="shared" si="13"/>
        <v>0</v>
      </c>
      <c r="AA141" s="8"/>
      <c r="AC141" s="8"/>
    </row>
    <row r="142" spans="1:29" s="7" customFormat="1" x14ac:dyDescent="0.25">
      <c r="A142" s="7" t="s">
        <v>650</v>
      </c>
      <c r="B142" s="7" t="s">
        <v>9</v>
      </c>
      <c r="C142" s="9"/>
      <c r="D142" s="9">
        <v>22500</v>
      </c>
      <c r="E142" s="9">
        <v>22500</v>
      </c>
      <c r="F142" s="9">
        <v>166980</v>
      </c>
      <c r="G142" s="7">
        <v>36.299999999999997</v>
      </c>
      <c r="H142" s="7">
        <v>30.361000000000001</v>
      </c>
      <c r="I142" s="10">
        <f t="shared" si="14"/>
        <v>25</v>
      </c>
      <c r="J142" s="7" t="s">
        <v>13</v>
      </c>
      <c r="K142" s="7" t="s">
        <v>11</v>
      </c>
      <c r="L142" s="7">
        <v>84123</v>
      </c>
      <c r="M142" s="8">
        <v>42319</v>
      </c>
      <c r="N142" s="15">
        <f t="shared" si="12"/>
        <v>0.57499999999999996</v>
      </c>
      <c r="O142" s="15">
        <v>0</v>
      </c>
      <c r="P142" s="15">
        <f>N142*1</f>
        <v>0.57499999999999996</v>
      </c>
      <c r="Q142" s="15">
        <f>N142*5</f>
        <v>2.875</v>
      </c>
      <c r="R142" s="15">
        <f t="shared" si="13"/>
        <v>3.45</v>
      </c>
      <c r="AA142" s="8"/>
      <c r="AC142" s="8"/>
    </row>
    <row r="143" spans="1:29" s="7" customFormat="1" x14ac:dyDescent="0.25">
      <c r="A143" s="7" t="s">
        <v>651</v>
      </c>
      <c r="B143" s="7" t="s">
        <v>9</v>
      </c>
      <c r="C143" s="9"/>
      <c r="D143" s="9">
        <v>22500</v>
      </c>
      <c r="E143" s="9">
        <v>22500</v>
      </c>
      <c r="F143" s="9">
        <v>166980</v>
      </c>
      <c r="G143" s="7">
        <v>36.299999999999997</v>
      </c>
      <c r="H143" s="7">
        <v>30.361000000000001</v>
      </c>
      <c r="I143" s="10">
        <f t="shared" si="14"/>
        <v>25</v>
      </c>
      <c r="J143" s="7" t="s">
        <v>13</v>
      </c>
      <c r="K143" s="7" t="s">
        <v>11</v>
      </c>
      <c r="L143" s="7">
        <v>84123</v>
      </c>
      <c r="M143" s="8">
        <v>42319</v>
      </c>
      <c r="N143" s="15">
        <f t="shared" si="12"/>
        <v>0.57499999999999996</v>
      </c>
      <c r="O143" s="15">
        <v>0</v>
      </c>
      <c r="P143" s="15">
        <f>N143*1</f>
        <v>0.57499999999999996</v>
      </c>
      <c r="Q143" s="15">
        <f>N143*5</f>
        <v>2.875</v>
      </c>
      <c r="R143" s="15">
        <f t="shared" si="13"/>
        <v>3.45</v>
      </c>
      <c r="AA143" s="8"/>
      <c r="AC143" s="8"/>
    </row>
    <row r="144" spans="1:29" s="7" customFormat="1" x14ac:dyDescent="0.25">
      <c r="A144" s="7" t="s">
        <v>654</v>
      </c>
      <c r="B144" s="7" t="s">
        <v>9</v>
      </c>
      <c r="C144" s="9"/>
      <c r="D144" s="9">
        <v>22500</v>
      </c>
      <c r="E144" s="9">
        <v>22500</v>
      </c>
      <c r="F144" s="9">
        <v>166980</v>
      </c>
      <c r="G144" s="7">
        <v>36.299999999999997</v>
      </c>
      <c r="H144" s="7">
        <v>30.356999999999999</v>
      </c>
      <c r="I144" s="10">
        <f t="shared" si="14"/>
        <v>25</v>
      </c>
      <c r="J144" s="7" t="s">
        <v>13</v>
      </c>
      <c r="K144" s="7" t="s">
        <v>11</v>
      </c>
      <c r="L144" s="7">
        <v>84104</v>
      </c>
      <c r="M144" s="8">
        <v>42192</v>
      </c>
      <c r="N144" s="15">
        <f t="shared" si="12"/>
        <v>0.57499999999999996</v>
      </c>
      <c r="O144" s="15">
        <v>0</v>
      </c>
      <c r="P144" s="15">
        <f>N144*5</f>
        <v>2.875</v>
      </c>
      <c r="Q144" s="15">
        <f>N144*5</f>
        <v>2.875</v>
      </c>
      <c r="R144" s="15">
        <f t="shared" si="13"/>
        <v>5.75</v>
      </c>
      <c r="AA144" s="8"/>
      <c r="AC144" s="8"/>
    </row>
    <row r="145" spans="1:31" s="7" customFormat="1" x14ac:dyDescent="0.25">
      <c r="A145" s="7" t="s">
        <v>656</v>
      </c>
      <c r="B145" s="7" t="s">
        <v>9</v>
      </c>
      <c r="C145" s="9"/>
      <c r="D145" s="9">
        <v>22500</v>
      </c>
      <c r="E145" s="9">
        <v>22500</v>
      </c>
      <c r="F145" s="9">
        <v>166980</v>
      </c>
      <c r="G145" s="7">
        <v>36.299999999999997</v>
      </c>
      <c r="H145" s="7">
        <v>29.811</v>
      </c>
      <c r="I145" s="10">
        <f t="shared" si="14"/>
        <v>25</v>
      </c>
      <c r="J145" s="7" t="s">
        <v>13</v>
      </c>
      <c r="K145" s="7" t="s">
        <v>11</v>
      </c>
      <c r="L145" s="7">
        <v>84104</v>
      </c>
      <c r="M145" s="8">
        <v>42257</v>
      </c>
      <c r="N145" s="15">
        <f t="shared" si="12"/>
        <v>0.57499999999999996</v>
      </c>
      <c r="O145" s="15">
        <v>0</v>
      </c>
      <c r="P145" s="15">
        <f>N145*3</f>
        <v>1.7249999999999999</v>
      </c>
      <c r="Q145" s="15">
        <f>N145*5</f>
        <v>2.875</v>
      </c>
      <c r="R145" s="15">
        <f t="shared" si="13"/>
        <v>4.5999999999999996</v>
      </c>
      <c r="AA145" s="8"/>
      <c r="AC145" s="8"/>
    </row>
    <row r="146" spans="1:31" s="7" customFormat="1" x14ac:dyDescent="0.25">
      <c r="A146" s="7" t="s">
        <v>657</v>
      </c>
      <c r="B146" s="7" t="s">
        <v>9</v>
      </c>
      <c r="C146" s="9"/>
      <c r="D146" s="9">
        <v>22500</v>
      </c>
      <c r="E146" s="9">
        <v>22500</v>
      </c>
      <c r="F146" s="9">
        <v>166980</v>
      </c>
      <c r="G146" s="7">
        <v>36.96</v>
      </c>
      <c r="H146" s="7">
        <v>30.532</v>
      </c>
      <c r="I146" s="10">
        <f t="shared" si="14"/>
        <v>25</v>
      </c>
      <c r="J146" s="7" t="s">
        <v>13</v>
      </c>
      <c r="K146" s="7" t="s">
        <v>11</v>
      </c>
      <c r="L146" s="7">
        <v>84123</v>
      </c>
      <c r="M146" s="8">
        <v>42394</v>
      </c>
      <c r="N146" s="15">
        <f t="shared" si="12"/>
        <v>0.57499999999999996</v>
      </c>
      <c r="O146" s="15">
        <v>0</v>
      </c>
      <c r="P146" s="15">
        <v>0</v>
      </c>
      <c r="Q146" s="15">
        <f>N146*4</f>
        <v>2.2999999999999998</v>
      </c>
      <c r="R146" s="15">
        <f t="shared" si="13"/>
        <v>2.2999999999999998</v>
      </c>
      <c r="AA146" s="8"/>
      <c r="AC146" s="8"/>
    </row>
    <row r="147" spans="1:31" s="7" customFormat="1" x14ac:dyDescent="0.25">
      <c r="A147" s="7" t="s">
        <v>664</v>
      </c>
      <c r="B147" s="7" t="s">
        <v>9</v>
      </c>
      <c r="C147" s="9"/>
      <c r="D147" s="9">
        <v>22500</v>
      </c>
      <c r="E147" s="9">
        <v>22500</v>
      </c>
      <c r="F147" s="9">
        <v>166980</v>
      </c>
      <c r="G147" s="7">
        <v>36.96</v>
      </c>
      <c r="H147" s="7">
        <v>30.379000000000001</v>
      </c>
      <c r="I147" s="10">
        <f t="shared" si="14"/>
        <v>25</v>
      </c>
      <c r="J147" s="7" t="s">
        <v>409</v>
      </c>
      <c r="K147" s="7" t="s">
        <v>11</v>
      </c>
      <c r="L147" s="7">
        <v>84123</v>
      </c>
      <c r="M147" s="8">
        <v>42394</v>
      </c>
      <c r="N147" s="15">
        <f t="shared" si="12"/>
        <v>0.57499999999999996</v>
      </c>
      <c r="O147" s="15">
        <v>0</v>
      </c>
      <c r="P147" s="15">
        <v>0</v>
      </c>
      <c r="Q147" s="15">
        <f>N147*4</f>
        <v>2.2999999999999998</v>
      </c>
      <c r="R147" s="15">
        <f t="shared" si="13"/>
        <v>2.2999999999999998</v>
      </c>
      <c r="AA147" s="8"/>
      <c r="AC147" s="8"/>
    </row>
    <row r="148" spans="1:31" s="7" customFormat="1" x14ac:dyDescent="0.25">
      <c r="A148" s="7" t="s">
        <v>666</v>
      </c>
      <c r="B148" s="7" t="s">
        <v>9</v>
      </c>
      <c r="C148" s="9"/>
      <c r="D148" s="9">
        <v>22500</v>
      </c>
      <c r="E148" s="9">
        <v>22500</v>
      </c>
      <c r="F148" s="9">
        <v>166980</v>
      </c>
      <c r="G148" s="7">
        <v>36.96</v>
      </c>
      <c r="H148" s="7">
        <v>30.379000000000001</v>
      </c>
      <c r="I148" s="10">
        <f t="shared" si="14"/>
        <v>25</v>
      </c>
      <c r="J148" s="7" t="s">
        <v>409</v>
      </c>
      <c r="K148" s="7" t="s">
        <v>11</v>
      </c>
      <c r="L148" s="7">
        <v>84123</v>
      </c>
      <c r="M148" s="8">
        <v>42394</v>
      </c>
      <c r="N148" s="15">
        <f t="shared" si="12"/>
        <v>0.57499999999999996</v>
      </c>
      <c r="O148" s="15">
        <v>0</v>
      </c>
      <c r="P148" s="15">
        <v>0</v>
      </c>
      <c r="Q148" s="15">
        <f>N148*4</f>
        <v>2.2999999999999998</v>
      </c>
      <c r="R148" s="15">
        <f t="shared" si="13"/>
        <v>2.2999999999999998</v>
      </c>
      <c r="AA148" s="8"/>
      <c r="AC148" s="8"/>
    </row>
    <row r="149" spans="1:31" s="7" customFormat="1" x14ac:dyDescent="0.25">
      <c r="A149" s="7" t="s">
        <v>674</v>
      </c>
      <c r="B149" s="7" t="s">
        <v>9</v>
      </c>
      <c r="C149" s="9"/>
      <c r="D149" s="9">
        <v>22500</v>
      </c>
      <c r="E149" s="9">
        <v>22500</v>
      </c>
      <c r="F149" s="9">
        <v>166980</v>
      </c>
      <c r="G149" s="7">
        <v>36.96</v>
      </c>
      <c r="H149" s="7">
        <v>30.483000000000001</v>
      </c>
      <c r="I149" s="10">
        <f t="shared" si="14"/>
        <v>25</v>
      </c>
      <c r="J149" s="7" t="s">
        <v>13</v>
      </c>
      <c r="K149" s="7" t="s">
        <v>11</v>
      </c>
      <c r="L149" s="7">
        <v>84104</v>
      </c>
      <c r="M149" s="8">
        <v>42272</v>
      </c>
      <c r="N149" s="15">
        <f t="shared" si="12"/>
        <v>0.57499999999999996</v>
      </c>
      <c r="O149" s="15">
        <v>0</v>
      </c>
      <c r="P149" s="15">
        <f>N149*3</f>
        <v>1.7249999999999999</v>
      </c>
      <c r="Q149" s="15">
        <f t="shared" ref="Q149:Q159" si="16">N149*5</f>
        <v>2.875</v>
      </c>
      <c r="R149" s="15">
        <f t="shared" si="13"/>
        <v>4.5999999999999996</v>
      </c>
      <c r="AA149" s="8"/>
      <c r="AC149" s="8"/>
      <c r="AE149" s="8"/>
    </row>
    <row r="150" spans="1:31" s="7" customFormat="1" x14ac:dyDescent="0.25">
      <c r="A150" s="7" t="s">
        <v>675</v>
      </c>
      <c r="B150" s="7" t="s">
        <v>9</v>
      </c>
      <c r="C150" s="9"/>
      <c r="D150" s="9">
        <v>22500</v>
      </c>
      <c r="E150" s="9">
        <v>22500</v>
      </c>
      <c r="F150" s="9">
        <v>166980</v>
      </c>
      <c r="G150" s="7">
        <v>36.96</v>
      </c>
      <c r="H150" s="7">
        <v>30.483000000000001</v>
      </c>
      <c r="I150" s="10">
        <f t="shared" si="14"/>
        <v>25</v>
      </c>
      <c r="J150" s="7" t="s">
        <v>13</v>
      </c>
      <c r="K150" s="7" t="s">
        <v>11</v>
      </c>
      <c r="L150" s="7">
        <v>84104</v>
      </c>
      <c r="M150" s="8">
        <v>42257</v>
      </c>
      <c r="N150" s="15">
        <f t="shared" si="12"/>
        <v>0.57499999999999996</v>
      </c>
      <c r="O150" s="15">
        <v>0</v>
      </c>
      <c r="P150" s="15">
        <f>N150*3</f>
        <v>1.7249999999999999</v>
      </c>
      <c r="Q150" s="15">
        <f t="shared" si="16"/>
        <v>2.875</v>
      </c>
      <c r="R150" s="15">
        <f t="shared" si="13"/>
        <v>4.5999999999999996</v>
      </c>
      <c r="AA150" s="8"/>
      <c r="AC150" s="8"/>
    </row>
    <row r="151" spans="1:31" s="7" customFormat="1" x14ac:dyDescent="0.25">
      <c r="A151" s="7" t="s">
        <v>646</v>
      </c>
      <c r="B151" s="7" t="s">
        <v>9</v>
      </c>
      <c r="C151" s="9"/>
      <c r="D151" s="9">
        <v>18709.2</v>
      </c>
      <c r="E151" s="9">
        <v>18709.2</v>
      </c>
      <c r="F151" s="9">
        <v>87089.95</v>
      </c>
      <c r="G151" s="7">
        <v>23.94</v>
      </c>
      <c r="H151" s="7">
        <v>20.788</v>
      </c>
      <c r="I151" s="10">
        <f t="shared" si="14"/>
        <v>20.788</v>
      </c>
      <c r="J151" s="7" t="s">
        <v>124</v>
      </c>
      <c r="K151" s="7" t="s">
        <v>66</v>
      </c>
      <c r="L151" s="7">
        <v>84025</v>
      </c>
      <c r="M151" s="8">
        <v>42257</v>
      </c>
      <c r="N151" s="15">
        <f t="shared" si="12"/>
        <v>0.47812399999999999</v>
      </c>
      <c r="O151" s="15">
        <v>0</v>
      </c>
      <c r="P151" s="15">
        <f>N151*3</f>
        <v>1.434372</v>
      </c>
      <c r="Q151" s="15">
        <f t="shared" si="16"/>
        <v>2.3906200000000002</v>
      </c>
      <c r="R151" s="15">
        <f t="shared" si="13"/>
        <v>3.8249919999999999</v>
      </c>
      <c r="AA151" s="8"/>
      <c r="AB151" s="8"/>
      <c r="AC151" s="8"/>
    </row>
    <row r="152" spans="1:31" s="7" customFormat="1" x14ac:dyDescent="0.25">
      <c r="A152" s="7" t="s">
        <v>648</v>
      </c>
      <c r="B152" s="7" t="s">
        <v>9</v>
      </c>
      <c r="C152" s="9"/>
      <c r="D152" s="9">
        <v>7828.2</v>
      </c>
      <c r="E152" s="9">
        <v>7828.2</v>
      </c>
      <c r="F152" s="9">
        <v>36580</v>
      </c>
      <c r="G152" s="7">
        <v>9.9749999999999996</v>
      </c>
      <c r="H152" s="7">
        <v>8.6980000000000004</v>
      </c>
      <c r="I152" s="10">
        <f t="shared" si="14"/>
        <v>8.6980000000000004</v>
      </c>
      <c r="J152" s="7" t="s">
        <v>171</v>
      </c>
      <c r="K152" s="7" t="s">
        <v>66</v>
      </c>
      <c r="L152" s="7">
        <v>84040</v>
      </c>
      <c r="M152" s="8">
        <v>42347</v>
      </c>
      <c r="N152" s="15">
        <f t="shared" si="12"/>
        <v>0.20005400000000001</v>
      </c>
      <c r="O152" s="15">
        <v>0</v>
      </c>
      <c r="P152" s="15">
        <v>0</v>
      </c>
      <c r="Q152" s="15">
        <f t="shared" si="16"/>
        <v>1.00027</v>
      </c>
      <c r="R152" s="15">
        <f t="shared" si="13"/>
        <v>1.00027</v>
      </c>
      <c r="AA152" s="8"/>
      <c r="AC152" s="8"/>
    </row>
    <row r="153" spans="1:31" s="7" customFormat="1" x14ac:dyDescent="0.25">
      <c r="A153" s="7" t="s">
        <v>649</v>
      </c>
      <c r="B153" s="7" t="s">
        <v>9</v>
      </c>
      <c r="C153" s="9"/>
      <c r="D153" s="9">
        <v>12944.7</v>
      </c>
      <c r="E153" s="9">
        <v>12944.7</v>
      </c>
      <c r="F153" s="9">
        <v>63927.1</v>
      </c>
      <c r="G153" s="7">
        <v>17.100000000000001</v>
      </c>
      <c r="H153" s="7">
        <v>14.382999999999999</v>
      </c>
      <c r="I153" s="10">
        <f t="shared" si="14"/>
        <v>14.382999999999999</v>
      </c>
      <c r="J153" s="7" t="s">
        <v>53</v>
      </c>
      <c r="K153" s="7" t="s">
        <v>51</v>
      </c>
      <c r="L153" s="7">
        <v>84067</v>
      </c>
      <c r="M153" s="8">
        <v>42319</v>
      </c>
      <c r="N153" s="15">
        <f t="shared" si="12"/>
        <v>0.33080899999999996</v>
      </c>
      <c r="O153" s="15">
        <v>0</v>
      </c>
      <c r="P153" s="15">
        <f>N153*1</f>
        <v>0.33080899999999996</v>
      </c>
      <c r="Q153" s="15">
        <f t="shared" si="16"/>
        <v>1.6540449999999998</v>
      </c>
      <c r="R153" s="15">
        <f t="shared" si="13"/>
        <v>1.9848539999999997</v>
      </c>
      <c r="AA153" s="8"/>
      <c r="AC153" s="8"/>
    </row>
    <row r="154" spans="1:31" s="7" customFormat="1" x14ac:dyDescent="0.25">
      <c r="A154" s="7" t="s">
        <v>652</v>
      </c>
      <c r="B154" s="7" t="s">
        <v>9</v>
      </c>
      <c r="C154" s="9"/>
      <c r="D154" s="9">
        <v>7579.8</v>
      </c>
      <c r="E154" s="9">
        <v>7579.8</v>
      </c>
      <c r="F154" s="9">
        <v>36472.68</v>
      </c>
      <c r="G154" s="7">
        <v>9.9749999999999996</v>
      </c>
      <c r="H154" s="7">
        <v>8.4220000000000006</v>
      </c>
      <c r="I154" s="10">
        <f t="shared" si="14"/>
        <v>8.4220000000000006</v>
      </c>
      <c r="J154" s="7" t="s">
        <v>53</v>
      </c>
      <c r="K154" s="7" t="s">
        <v>51</v>
      </c>
      <c r="L154" s="7">
        <v>84067</v>
      </c>
      <c r="M154" s="8">
        <v>42326</v>
      </c>
      <c r="N154" s="15">
        <f t="shared" si="12"/>
        <v>0.19370600000000002</v>
      </c>
      <c r="O154" s="15">
        <v>0</v>
      </c>
      <c r="P154" s="15">
        <f>N154*1</f>
        <v>0.19370600000000002</v>
      </c>
      <c r="Q154" s="15">
        <f t="shared" si="16"/>
        <v>0.96853000000000011</v>
      </c>
      <c r="R154" s="15">
        <f t="shared" si="13"/>
        <v>1.162236</v>
      </c>
      <c r="AA154" s="8"/>
      <c r="AC154" s="8"/>
    </row>
    <row r="155" spans="1:31" s="7" customFormat="1" x14ac:dyDescent="0.25">
      <c r="A155" s="7" t="s">
        <v>653</v>
      </c>
      <c r="B155" s="7" t="s">
        <v>9</v>
      </c>
      <c r="C155" s="9"/>
      <c r="D155" s="9">
        <v>13381.2</v>
      </c>
      <c r="E155" s="9">
        <v>13381.2</v>
      </c>
      <c r="F155" s="9">
        <v>64880.22</v>
      </c>
      <c r="G155" s="7">
        <v>17.100000000000001</v>
      </c>
      <c r="H155" s="7">
        <v>14.868</v>
      </c>
      <c r="I155" s="10">
        <f t="shared" si="14"/>
        <v>14.868</v>
      </c>
      <c r="J155" s="7" t="s">
        <v>226</v>
      </c>
      <c r="K155" s="7" t="s">
        <v>51</v>
      </c>
      <c r="L155" s="7">
        <v>84405</v>
      </c>
      <c r="M155" s="8">
        <v>42347</v>
      </c>
      <c r="N155" s="15">
        <f t="shared" si="12"/>
        <v>0.34196399999999999</v>
      </c>
      <c r="O155" s="15">
        <v>0</v>
      </c>
      <c r="P155" s="15">
        <v>0</v>
      </c>
      <c r="Q155" s="15">
        <f t="shared" si="16"/>
        <v>1.7098199999999999</v>
      </c>
      <c r="R155" s="15">
        <f t="shared" si="13"/>
        <v>1.7098199999999999</v>
      </c>
      <c r="AA155" s="8"/>
      <c r="AC155" s="8"/>
    </row>
    <row r="156" spans="1:31" s="7" customFormat="1" x14ac:dyDescent="0.25">
      <c r="A156" s="7" t="s">
        <v>655</v>
      </c>
      <c r="B156" s="7" t="s">
        <v>9</v>
      </c>
      <c r="C156" s="9"/>
      <c r="D156" s="9">
        <v>18736.2</v>
      </c>
      <c r="E156" s="9">
        <v>18736.2</v>
      </c>
      <c r="F156" s="9">
        <v>85958.55</v>
      </c>
      <c r="G156" s="7">
        <v>23.94</v>
      </c>
      <c r="H156" s="7">
        <v>20.818000000000001</v>
      </c>
      <c r="I156" s="10">
        <f t="shared" si="14"/>
        <v>20.818000000000001</v>
      </c>
      <c r="J156" s="7" t="s">
        <v>50</v>
      </c>
      <c r="K156" s="7" t="s">
        <v>51</v>
      </c>
      <c r="L156" s="7">
        <v>84404</v>
      </c>
      <c r="M156" s="8">
        <v>42292</v>
      </c>
      <c r="N156" s="15">
        <f t="shared" si="12"/>
        <v>0.47881400000000002</v>
      </c>
      <c r="O156" s="15">
        <v>0</v>
      </c>
      <c r="P156" s="15">
        <f>N156*2</f>
        <v>0.95762800000000003</v>
      </c>
      <c r="Q156" s="15">
        <f t="shared" si="16"/>
        <v>2.3940700000000001</v>
      </c>
      <c r="R156" s="15">
        <f t="shared" si="13"/>
        <v>3.3516980000000003</v>
      </c>
      <c r="AA156" s="8"/>
      <c r="AC156" s="8"/>
    </row>
    <row r="157" spans="1:31" s="7" customFormat="1" x14ac:dyDescent="0.25">
      <c r="A157" s="7" t="s">
        <v>658</v>
      </c>
      <c r="B157" s="7" t="s">
        <v>9</v>
      </c>
      <c r="C157" s="9"/>
      <c r="D157" s="9">
        <v>15526.8</v>
      </c>
      <c r="E157" s="9">
        <v>15526.8</v>
      </c>
      <c r="F157" s="9">
        <v>85956.55</v>
      </c>
      <c r="G157" s="7">
        <v>23.94</v>
      </c>
      <c r="H157" s="7">
        <v>20.777000000000001</v>
      </c>
      <c r="I157" s="10">
        <f t="shared" si="14"/>
        <v>17.251999999999999</v>
      </c>
      <c r="J157" s="7" t="s">
        <v>50</v>
      </c>
      <c r="K157" s="7" t="s">
        <v>51</v>
      </c>
      <c r="L157" s="7">
        <v>84401</v>
      </c>
      <c r="M157" s="8">
        <v>42292</v>
      </c>
      <c r="N157" s="15">
        <f t="shared" si="12"/>
        <v>0.39679599999999998</v>
      </c>
      <c r="O157" s="15">
        <v>0</v>
      </c>
      <c r="P157" s="15">
        <f>N157*2</f>
        <v>0.79359199999999996</v>
      </c>
      <c r="Q157" s="15">
        <f t="shared" si="16"/>
        <v>1.9839799999999999</v>
      </c>
      <c r="R157" s="15">
        <f t="shared" si="13"/>
        <v>2.7775719999999997</v>
      </c>
      <c r="AA157" s="8"/>
      <c r="AC157" s="8"/>
    </row>
    <row r="158" spans="1:31" s="7" customFormat="1" x14ac:dyDescent="0.25">
      <c r="A158" s="7" t="s">
        <v>659</v>
      </c>
      <c r="B158" s="7" t="s">
        <v>9</v>
      </c>
      <c r="C158" s="9"/>
      <c r="D158" s="9">
        <v>7756.2</v>
      </c>
      <c r="E158" s="9">
        <v>7756.2</v>
      </c>
      <c r="F158" s="9">
        <v>36582.949999999997</v>
      </c>
      <c r="G158" s="7">
        <v>9.9749999999999996</v>
      </c>
      <c r="H158" s="7">
        <v>8.6180000000000003</v>
      </c>
      <c r="I158" s="10">
        <f t="shared" si="14"/>
        <v>8.6180000000000003</v>
      </c>
      <c r="J158" s="7" t="s">
        <v>555</v>
      </c>
      <c r="K158" s="7" t="s">
        <v>51</v>
      </c>
      <c r="L158" s="7">
        <v>84401</v>
      </c>
      <c r="M158" s="8">
        <v>42257</v>
      </c>
      <c r="N158" s="15">
        <f t="shared" si="12"/>
        <v>0.198214</v>
      </c>
      <c r="O158" s="15">
        <v>0</v>
      </c>
      <c r="P158" s="15">
        <f>N158*3</f>
        <v>0.594642</v>
      </c>
      <c r="Q158" s="15">
        <f t="shared" si="16"/>
        <v>0.99107000000000001</v>
      </c>
      <c r="R158" s="15">
        <f t="shared" si="13"/>
        <v>1.585712</v>
      </c>
      <c r="AA158" s="8"/>
      <c r="AC158" s="8"/>
    </row>
    <row r="159" spans="1:31" s="7" customFormat="1" x14ac:dyDescent="0.25">
      <c r="A159" s="7" t="s">
        <v>660</v>
      </c>
      <c r="B159" s="7" t="s">
        <v>9</v>
      </c>
      <c r="C159" s="9"/>
      <c r="D159" s="9">
        <v>7766.1</v>
      </c>
      <c r="E159" s="9">
        <v>7766.1</v>
      </c>
      <c r="F159" s="9">
        <v>35900</v>
      </c>
      <c r="G159" s="7">
        <v>9.9749999999999996</v>
      </c>
      <c r="H159" s="7">
        <v>8.6289999999999996</v>
      </c>
      <c r="I159" s="10">
        <f t="shared" si="14"/>
        <v>8.6289999999999996</v>
      </c>
      <c r="J159" s="7" t="s">
        <v>661</v>
      </c>
      <c r="K159" s="7" t="s">
        <v>51</v>
      </c>
      <c r="L159" s="7">
        <v>84404</v>
      </c>
      <c r="M159" s="8">
        <v>42257</v>
      </c>
      <c r="N159" s="15">
        <f t="shared" si="12"/>
        <v>0.19846699999999998</v>
      </c>
      <c r="O159" s="15">
        <v>0</v>
      </c>
      <c r="P159" s="15">
        <f>N159*3</f>
        <v>0.59540099999999996</v>
      </c>
      <c r="Q159" s="15">
        <f t="shared" si="16"/>
        <v>0.99233499999999986</v>
      </c>
      <c r="R159" s="15">
        <f t="shared" si="13"/>
        <v>1.5877359999999998</v>
      </c>
      <c r="AA159" s="8"/>
      <c r="AC159" s="8"/>
    </row>
    <row r="160" spans="1:31" s="7" customFormat="1" x14ac:dyDescent="0.25">
      <c r="A160" s="7" t="s">
        <v>662</v>
      </c>
      <c r="B160" s="7" t="s">
        <v>9</v>
      </c>
      <c r="C160" s="9"/>
      <c r="D160" s="9">
        <v>7805.7</v>
      </c>
      <c r="E160" s="9">
        <v>7805.7</v>
      </c>
      <c r="F160" s="9">
        <v>35790</v>
      </c>
      <c r="G160" s="7">
        <v>9.9749999999999996</v>
      </c>
      <c r="H160" s="7">
        <v>8.673</v>
      </c>
      <c r="I160" s="10">
        <f t="shared" si="14"/>
        <v>8.673</v>
      </c>
      <c r="J160" s="7" t="s">
        <v>473</v>
      </c>
      <c r="K160" s="7" t="s">
        <v>51</v>
      </c>
      <c r="L160" s="7">
        <v>84404</v>
      </c>
      <c r="M160" s="8">
        <v>42394</v>
      </c>
      <c r="N160" s="15">
        <f t="shared" si="12"/>
        <v>0.19947899999999999</v>
      </c>
      <c r="O160" s="15">
        <v>0</v>
      </c>
      <c r="P160" s="15">
        <v>0</v>
      </c>
      <c r="Q160" s="15">
        <f>N160*4</f>
        <v>0.79791599999999996</v>
      </c>
      <c r="R160" s="15">
        <f t="shared" si="13"/>
        <v>0.79791599999999996</v>
      </c>
      <c r="AE160" s="8"/>
    </row>
    <row r="161" spans="1:31" s="7" customFormat="1" x14ac:dyDescent="0.25">
      <c r="A161" s="7" t="s">
        <v>665</v>
      </c>
      <c r="B161" s="7" t="s">
        <v>9</v>
      </c>
      <c r="C161" s="9"/>
      <c r="D161" s="9">
        <v>18590.400000000001</v>
      </c>
      <c r="E161" s="9">
        <v>18590.400000000001</v>
      </c>
      <c r="F161" s="9">
        <v>86507</v>
      </c>
      <c r="G161" s="7">
        <v>23.94</v>
      </c>
      <c r="H161" s="7">
        <v>20.655999999999999</v>
      </c>
      <c r="I161" s="10">
        <f t="shared" si="14"/>
        <v>20.655999999999999</v>
      </c>
      <c r="J161" s="7" t="s">
        <v>271</v>
      </c>
      <c r="K161" s="7" t="s">
        <v>51</v>
      </c>
      <c r="L161" s="7">
        <v>84404</v>
      </c>
      <c r="M161" s="8">
        <v>42234</v>
      </c>
      <c r="N161" s="15">
        <f t="shared" si="12"/>
        <v>0.47508799999999995</v>
      </c>
      <c r="O161" s="15">
        <v>0</v>
      </c>
      <c r="P161" s="15">
        <f>N161*4</f>
        <v>1.9003519999999998</v>
      </c>
      <c r="Q161" s="15">
        <f>N161*5</f>
        <v>2.3754399999999998</v>
      </c>
      <c r="R161" s="15">
        <f t="shared" si="13"/>
        <v>4.2757919999999991</v>
      </c>
      <c r="AA161" s="8"/>
      <c r="AC161" s="8"/>
    </row>
    <row r="162" spans="1:31" s="7" customFormat="1" x14ac:dyDescent="0.25">
      <c r="A162" s="7" t="s">
        <v>667</v>
      </c>
      <c r="B162" s="7" t="s">
        <v>9</v>
      </c>
      <c r="C162" s="9"/>
      <c r="D162" s="9">
        <v>18558</v>
      </c>
      <c r="E162" s="9">
        <v>18558</v>
      </c>
      <c r="F162" s="9">
        <v>85877</v>
      </c>
      <c r="G162" s="7">
        <v>23.94</v>
      </c>
      <c r="H162" s="7">
        <v>20.62</v>
      </c>
      <c r="I162" s="10">
        <f t="shared" si="14"/>
        <v>20.62</v>
      </c>
      <c r="J162" s="7" t="s">
        <v>668</v>
      </c>
      <c r="K162" s="7" t="s">
        <v>363</v>
      </c>
      <c r="L162" s="7">
        <v>84302</v>
      </c>
      <c r="M162" s="8">
        <v>42234</v>
      </c>
      <c r="N162" s="15">
        <f t="shared" si="12"/>
        <v>0.47426000000000001</v>
      </c>
      <c r="O162" s="15">
        <v>0</v>
      </c>
      <c r="P162" s="15">
        <f>N162*4</f>
        <v>1.8970400000000001</v>
      </c>
      <c r="Q162" s="15">
        <f>N162*5</f>
        <v>2.3713000000000002</v>
      </c>
      <c r="R162" s="15">
        <f t="shared" si="13"/>
        <v>4.2683400000000002</v>
      </c>
      <c r="AA162" s="8"/>
      <c r="AC162" s="8"/>
    </row>
    <row r="163" spans="1:31" s="7" customFormat="1" x14ac:dyDescent="0.25">
      <c r="A163" s="7" t="s">
        <v>669</v>
      </c>
      <c r="B163" s="7" t="s">
        <v>9</v>
      </c>
      <c r="C163" s="9"/>
      <c r="D163" s="9">
        <v>18776.7</v>
      </c>
      <c r="E163" s="9">
        <v>18776.7</v>
      </c>
      <c r="F163" s="9">
        <v>87789.56</v>
      </c>
      <c r="G163" s="7">
        <v>23.94</v>
      </c>
      <c r="H163" s="7">
        <v>20.863</v>
      </c>
      <c r="I163" s="10">
        <f t="shared" si="14"/>
        <v>20.863</v>
      </c>
      <c r="J163" s="7" t="s">
        <v>13</v>
      </c>
      <c r="K163" s="7" t="s">
        <v>11</v>
      </c>
      <c r="L163" s="7">
        <v>84104</v>
      </c>
      <c r="M163" s="8">
        <v>42257</v>
      </c>
      <c r="N163" s="15">
        <f t="shared" si="12"/>
        <v>0.47984899999999997</v>
      </c>
      <c r="O163" s="15">
        <v>0</v>
      </c>
      <c r="P163" s="15">
        <f>N163*3</f>
        <v>1.4395469999999999</v>
      </c>
      <c r="Q163" s="15">
        <f>N163*5</f>
        <v>2.3992449999999996</v>
      </c>
      <c r="R163" s="15">
        <f t="shared" si="13"/>
        <v>3.8387919999999998</v>
      </c>
      <c r="AA163" s="8"/>
      <c r="AC163" s="8"/>
    </row>
    <row r="164" spans="1:31" s="7" customFormat="1" x14ac:dyDescent="0.25">
      <c r="A164" s="7" t="s">
        <v>670</v>
      </c>
      <c r="B164" s="7" t="s">
        <v>9</v>
      </c>
      <c r="C164" s="9"/>
      <c r="D164" s="9">
        <v>18776.7</v>
      </c>
      <c r="E164" s="9">
        <v>18776.7</v>
      </c>
      <c r="F164" s="9">
        <v>87739.56</v>
      </c>
      <c r="G164" s="7">
        <v>23.94</v>
      </c>
      <c r="H164" s="7">
        <v>20.863</v>
      </c>
      <c r="I164" s="10">
        <f t="shared" si="14"/>
        <v>20.863</v>
      </c>
      <c r="J164" s="7" t="s">
        <v>13</v>
      </c>
      <c r="K164" s="7" t="s">
        <v>11</v>
      </c>
      <c r="L164" s="7">
        <v>84101</v>
      </c>
      <c r="M164" s="8">
        <v>42292</v>
      </c>
      <c r="N164" s="15">
        <f t="shared" si="12"/>
        <v>0.47984899999999997</v>
      </c>
      <c r="O164" s="15">
        <v>0</v>
      </c>
      <c r="P164" s="15">
        <f>N164*2</f>
        <v>0.95969799999999994</v>
      </c>
      <c r="Q164" s="15">
        <f>N164*5</f>
        <v>2.3992449999999996</v>
      </c>
      <c r="R164" s="15">
        <f t="shared" si="13"/>
        <v>3.3589429999999996</v>
      </c>
      <c r="AA164" s="8"/>
      <c r="AC164" s="8"/>
    </row>
    <row r="165" spans="1:31" s="7" customFormat="1" x14ac:dyDescent="0.25">
      <c r="A165" s="7" t="s">
        <v>672</v>
      </c>
      <c r="B165" s="7" t="s">
        <v>9</v>
      </c>
      <c r="C165" s="9"/>
      <c r="D165" s="9">
        <v>18776.7</v>
      </c>
      <c r="E165" s="9">
        <v>18776.7</v>
      </c>
      <c r="F165" s="9">
        <v>86600</v>
      </c>
      <c r="G165" s="7">
        <v>23.94</v>
      </c>
      <c r="H165" s="7">
        <v>20.863</v>
      </c>
      <c r="I165" s="10">
        <f t="shared" si="14"/>
        <v>20.863</v>
      </c>
      <c r="J165" s="7" t="s">
        <v>372</v>
      </c>
      <c r="K165" s="7" t="s">
        <v>11</v>
      </c>
      <c r="L165" s="7">
        <v>84115</v>
      </c>
      <c r="M165" s="8">
        <v>42427</v>
      </c>
      <c r="N165" s="15">
        <f t="shared" si="12"/>
        <v>0.47984899999999997</v>
      </c>
      <c r="O165" s="15">
        <v>0</v>
      </c>
      <c r="P165" s="15">
        <v>0</v>
      </c>
      <c r="Q165" s="15">
        <f>N165*3</f>
        <v>1.4395469999999999</v>
      </c>
      <c r="R165" s="15">
        <f t="shared" si="13"/>
        <v>1.4395469999999999</v>
      </c>
      <c r="AA165" s="8"/>
      <c r="AC165" s="8"/>
    </row>
    <row r="166" spans="1:31" s="7" customFormat="1" x14ac:dyDescent="0.25">
      <c r="A166" s="7" t="s">
        <v>673</v>
      </c>
      <c r="B166" s="7" t="s">
        <v>9</v>
      </c>
      <c r="C166" s="9"/>
      <c r="D166" s="9">
        <v>15561.9</v>
      </c>
      <c r="E166" s="9">
        <v>15561.9</v>
      </c>
      <c r="F166" s="9">
        <v>85716</v>
      </c>
      <c r="G166" s="7">
        <v>23.94</v>
      </c>
      <c r="H166" s="7">
        <v>20.847000000000001</v>
      </c>
      <c r="I166" s="10">
        <f t="shared" ref="I166:I197" si="17">(D166/0.9)/1000</f>
        <v>17.291</v>
      </c>
      <c r="J166" s="7" t="s">
        <v>300</v>
      </c>
      <c r="K166" s="7" t="s">
        <v>11</v>
      </c>
      <c r="L166" s="7">
        <v>84120</v>
      </c>
      <c r="M166" s="8">
        <v>42347</v>
      </c>
      <c r="N166" s="15">
        <f t="shared" si="12"/>
        <v>0.39769300000000002</v>
      </c>
      <c r="O166" s="15">
        <v>0</v>
      </c>
      <c r="P166" s="15">
        <v>0</v>
      </c>
      <c r="Q166" s="15">
        <f>N166*5</f>
        <v>1.9884650000000001</v>
      </c>
      <c r="R166" s="15">
        <f t="shared" si="13"/>
        <v>1.9884650000000001</v>
      </c>
      <c r="AA166" s="8"/>
      <c r="AC166" s="8"/>
    </row>
    <row r="167" spans="1:31" s="7" customFormat="1" x14ac:dyDescent="0.25">
      <c r="A167" s="7" t="s">
        <v>676</v>
      </c>
      <c r="B167" s="7" t="s">
        <v>9</v>
      </c>
      <c r="C167" s="9"/>
      <c r="D167" s="9">
        <v>13411.8</v>
      </c>
      <c r="E167" s="9">
        <v>13411.8</v>
      </c>
      <c r="F167" s="9">
        <v>63440.82</v>
      </c>
      <c r="G167" s="7">
        <v>17.100000000000001</v>
      </c>
      <c r="H167" s="7">
        <v>14.901999999999999</v>
      </c>
      <c r="I167" s="10">
        <f t="shared" si="17"/>
        <v>14.901999999999997</v>
      </c>
      <c r="J167" s="7" t="s">
        <v>67</v>
      </c>
      <c r="K167" s="7" t="s">
        <v>11</v>
      </c>
      <c r="L167" s="7">
        <v>84095</v>
      </c>
      <c r="M167" s="8">
        <v>42415</v>
      </c>
      <c r="N167" s="15">
        <f t="shared" si="12"/>
        <v>0.34274599999999994</v>
      </c>
      <c r="O167" s="15">
        <v>0</v>
      </c>
      <c r="P167" s="15">
        <v>0</v>
      </c>
      <c r="Q167" s="15">
        <f>N167*3</f>
        <v>1.0282379999999998</v>
      </c>
      <c r="R167" s="15">
        <f t="shared" si="13"/>
        <v>1.0282379999999998</v>
      </c>
      <c r="AA167" s="8"/>
      <c r="AC167" s="8"/>
    </row>
    <row r="168" spans="1:31" s="7" customFormat="1" x14ac:dyDescent="0.25">
      <c r="A168" s="7" t="s">
        <v>677</v>
      </c>
      <c r="B168" s="7" t="s">
        <v>9</v>
      </c>
      <c r="C168" s="9"/>
      <c r="D168" s="9">
        <v>22500</v>
      </c>
      <c r="E168" s="9">
        <v>22500</v>
      </c>
      <c r="F168" s="9">
        <v>181565</v>
      </c>
      <c r="G168" s="7">
        <v>29.975000000000001</v>
      </c>
      <c r="H168" s="7">
        <v>25.204999999999998</v>
      </c>
      <c r="I168" s="10">
        <f t="shared" si="17"/>
        <v>25</v>
      </c>
      <c r="J168" s="7" t="s">
        <v>13</v>
      </c>
      <c r="K168" s="7" t="s">
        <v>11</v>
      </c>
      <c r="L168" s="7">
        <v>84104</v>
      </c>
      <c r="M168" s="8">
        <v>42426</v>
      </c>
      <c r="N168" s="15">
        <f t="shared" si="12"/>
        <v>0.57499999999999996</v>
      </c>
      <c r="O168" s="15">
        <v>0</v>
      </c>
      <c r="P168" s="15">
        <v>0</v>
      </c>
      <c r="Q168" s="15">
        <f>N168*3</f>
        <v>1.7249999999999999</v>
      </c>
      <c r="R168" s="15">
        <f t="shared" si="13"/>
        <v>1.7249999999999999</v>
      </c>
      <c r="AA168" s="8"/>
      <c r="AC168" s="8"/>
    </row>
    <row r="169" spans="1:31" s="7" customFormat="1" x14ac:dyDescent="0.25">
      <c r="A169" s="7" t="s">
        <v>678</v>
      </c>
      <c r="B169" s="7" t="s">
        <v>9</v>
      </c>
      <c r="C169" s="9"/>
      <c r="D169" s="9">
        <v>22500</v>
      </c>
      <c r="E169" s="9">
        <v>22500</v>
      </c>
      <c r="F169" s="9">
        <v>150662.39999999999</v>
      </c>
      <c r="G169" s="7">
        <v>37.604999999999997</v>
      </c>
      <c r="H169" s="7">
        <v>31.925999999999998</v>
      </c>
      <c r="I169" s="10">
        <f t="shared" si="17"/>
        <v>25</v>
      </c>
      <c r="J169" s="7" t="s">
        <v>21</v>
      </c>
      <c r="K169" s="7" t="s">
        <v>21</v>
      </c>
      <c r="L169" s="7">
        <v>84074</v>
      </c>
      <c r="M169" s="8">
        <v>42492</v>
      </c>
      <c r="N169" s="15">
        <f t="shared" si="12"/>
        <v>0.57499999999999996</v>
      </c>
      <c r="O169" s="15">
        <v>0</v>
      </c>
      <c r="P169" s="15">
        <v>0</v>
      </c>
      <c r="Q169" s="15">
        <v>0</v>
      </c>
      <c r="R169" s="15">
        <f t="shared" si="13"/>
        <v>0</v>
      </c>
      <c r="AA169" s="8"/>
      <c r="AC169" s="8"/>
    </row>
    <row r="170" spans="1:31" s="7" customFormat="1" x14ac:dyDescent="0.25">
      <c r="A170" s="7" t="s">
        <v>686</v>
      </c>
      <c r="B170" s="7" t="s">
        <v>9</v>
      </c>
      <c r="C170" s="9"/>
      <c r="D170" s="9">
        <v>13862.7</v>
      </c>
      <c r="E170" s="9">
        <v>13862.7</v>
      </c>
      <c r="F170" s="9">
        <v>57591</v>
      </c>
      <c r="G170" s="7">
        <v>19.600000000000001</v>
      </c>
      <c r="H170" s="7">
        <v>15.403</v>
      </c>
      <c r="I170" s="10">
        <f t="shared" si="17"/>
        <v>15.403</v>
      </c>
      <c r="J170" s="7" t="s">
        <v>13</v>
      </c>
      <c r="K170" s="7" t="s">
        <v>11</v>
      </c>
      <c r="L170" s="7">
        <v>84109</v>
      </c>
      <c r="M170" s="8">
        <v>42292</v>
      </c>
      <c r="N170" s="15">
        <f t="shared" si="12"/>
        <v>0.354269</v>
      </c>
      <c r="O170" s="15">
        <v>0</v>
      </c>
      <c r="P170" s="15">
        <f>N170*2</f>
        <v>0.708538</v>
      </c>
      <c r="Q170" s="15">
        <f>N170*5</f>
        <v>1.7713449999999999</v>
      </c>
      <c r="R170" s="15">
        <f t="shared" si="13"/>
        <v>2.4798830000000001</v>
      </c>
      <c r="AA170" s="8"/>
      <c r="AC170" s="8"/>
    </row>
    <row r="171" spans="1:31" s="7" customFormat="1" x14ac:dyDescent="0.25">
      <c r="A171" s="7" t="s">
        <v>697</v>
      </c>
      <c r="B171" s="7" t="s">
        <v>9</v>
      </c>
      <c r="C171" s="9"/>
      <c r="D171" s="9">
        <v>22500</v>
      </c>
      <c r="E171" s="9">
        <v>21250</v>
      </c>
      <c r="F171" s="9">
        <v>98443.25</v>
      </c>
      <c r="G171" s="7">
        <v>34.56</v>
      </c>
      <c r="H171" s="7">
        <v>28.193000000000001</v>
      </c>
      <c r="I171" s="10">
        <f t="shared" si="17"/>
        <v>25</v>
      </c>
      <c r="J171" s="7" t="s">
        <v>84</v>
      </c>
      <c r="K171" s="7" t="s">
        <v>85</v>
      </c>
      <c r="L171" s="7">
        <v>84097</v>
      </c>
      <c r="M171" s="8">
        <v>42427</v>
      </c>
      <c r="N171" s="15">
        <f t="shared" si="12"/>
        <v>0.57499999999999996</v>
      </c>
      <c r="O171" s="15">
        <v>0</v>
      </c>
      <c r="P171" s="15">
        <v>0</v>
      </c>
      <c r="Q171" s="15">
        <f t="shared" ref="Q171:Q176" si="18">N171*3</f>
        <v>1.7249999999999999</v>
      </c>
      <c r="R171" s="15">
        <f t="shared" si="13"/>
        <v>1.7249999999999999</v>
      </c>
      <c r="AA171" s="8"/>
      <c r="AC171" s="8"/>
    </row>
    <row r="172" spans="1:31" s="7" customFormat="1" x14ac:dyDescent="0.25">
      <c r="A172" s="7" t="s">
        <v>699</v>
      </c>
      <c r="B172" s="7" t="s">
        <v>9</v>
      </c>
      <c r="C172" s="9"/>
      <c r="D172" s="9">
        <v>22500</v>
      </c>
      <c r="E172" s="9">
        <v>22500</v>
      </c>
      <c r="F172" s="9">
        <v>90570.82</v>
      </c>
      <c r="G172" s="7">
        <v>33.479999999999997</v>
      </c>
      <c r="H172" s="7">
        <v>30.120999999999999</v>
      </c>
      <c r="I172" s="10">
        <f t="shared" si="17"/>
        <v>25</v>
      </c>
      <c r="J172" s="7" t="s">
        <v>600</v>
      </c>
      <c r="K172" s="7" t="s">
        <v>72</v>
      </c>
      <c r="L172" s="7">
        <v>84725</v>
      </c>
      <c r="M172" s="8">
        <v>42415</v>
      </c>
      <c r="N172" s="15">
        <f t="shared" si="12"/>
        <v>0.57499999999999996</v>
      </c>
      <c r="O172" s="15">
        <v>0</v>
      </c>
      <c r="P172" s="15">
        <v>0</v>
      </c>
      <c r="Q172" s="15">
        <f t="shared" si="18"/>
        <v>1.7249999999999999</v>
      </c>
      <c r="R172" s="15">
        <f t="shared" si="13"/>
        <v>1.7249999999999999</v>
      </c>
      <c r="AA172" s="8"/>
      <c r="AC172" s="8"/>
    </row>
    <row r="173" spans="1:31" s="7" customFormat="1" x14ac:dyDescent="0.25">
      <c r="A173" s="7" t="s">
        <v>701</v>
      </c>
      <c r="B173" s="7" t="s">
        <v>9</v>
      </c>
      <c r="C173" s="9"/>
      <c r="D173" s="9">
        <v>22500</v>
      </c>
      <c r="E173" s="9">
        <v>22500</v>
      </c>
      <c r="F173" s="9">
        <v>90570.82</v>
      </c>
      <c r="G173" s="7">
        <v>33.479999999999997</v>
      </c>
      <c r="H173" s="7">
        <v>30.088999999999999</v>
      </c>
      <c r="I173" s="10">
        <f t="shared" si="17"/>
        <v>25</v>
      </c>
      <c r="J173" s="7" t="s">
        <v>600</v>
      </c>
      <c r="K173" s="7" t="s">
        <v>72</v>
      </c>
      <c r="L173" s="7">
        <v>84725</v>
      </c>
      <c r="M173" s="8">
        <v>42415</v>
      </c>
      <c r="N173" s="15">
        <f t="shared" si="12"/>
        <v>0.57499999999999996</v>
      </c>
      <c r="O173" s="15">
        <v>0</v>
      </c>
      <c r="P173" s="15">
        <v>0</v>
      </c>
      <c r="Q173" s="15">
        <f t="shared" si="18"/>
        <v>1.7249999999999999</v>
      </c>
      <c r="R173" s="15">
        <f t="shared" si="13"/>
        <v>1.7249999999999999</v>
      </c>
      <c r="AA173" s="8"/>
      <c r="AC173" s="8"/>
    </row>
    <row r="174" spans="1:31" s="7" customFormat="1" x14ac:dyDescent="0.25">
      <c r="A174" s="7" t="s">
        <v>710</v>
      </c>
      <c r="B174" s="7" t="s">
        <v>9</v>
      </c>
      <c r="C174" s="9"/>
      <c r="D174" s="9">
        <v>22500</v>
      </c>
      <c r="E174" s="9">
        <v>22500</v>
      </c>
      <c r="F174" s="9">
        <v>90570.82</v>
      </c>
      <c r="G174" s="7">
        <v>33.479999999999997</v>
      </c>
      <c r="H174" s="7">
        <v>29.065000000000001</v>
      </c>
      <c r="I174" s="10">
        <f t="shared" si="17"/>
        <v>25</v>
      </c>
      <c r="J174" s="7" t="s">
        <v>600</v>
      </c>
      <c r="K174" s="7" t="s">
        <v>72</v>
      </c>
      <c r="L174" s="7">
        <v>84725</v>
      </c>
      <c r="M174" s="8">
        <v>42415</v>
      </c>
      <c r="N174" s="15">
        <f t="shared" si="12"/>
        <v>0.57499999999999996</v>
      </c>
      <c r="O174" s="15">
        <v>0</v>
      </c>
      <c r="P174" s="15">
        <v>0</v>
      </c>
      <c r="Q174" s="15">
        <f t="shared" si="18"/>
        <v>1.7249999999999999</v>
      </c>
      <c r="R174" s="15">
        <f t="shared" si="13"/>
        <v>1.7249999999999999</v>
      </c>
      <c r="AA174" s="8"/>
      <c r="AC174" s="8"/>
      <c r="AE174" s="8"/>
    </row>
    <row r="175" spans="1:31" s="7" customFormat="1" x14ac:dyDescent="0.25">
      <c r="A175" s="7" t="s">
        <v>714</v>
      </c>
      <c r="B175" s="7" t="s">
        <v>9</v>
      </c>
      <c r="C175" s="9"/>
      <c r="D175" s="9">
        <v>22500</v>
      </c>
      <c r="E175" s="9">
        <v>22500</v>
      </c>
      <c r="F175" s="9">
        <v>90570.82</v>
      </c>
      <c r="G175" s="7">
        <v>33.479999999999997</v>
      </c>
      <c r="H175" s="7">
        <v>30.169</v>
      </c>
      <c r="I175" s="10">
        <f t="shared" si="17"/>
        <v>25</v>
      </c>
      <c r="J175" s="7" t="s">
        <v>600</v>
      </c>
      <c r="K175" s="7" t="s">
        <v>72</v>
      </c>
      <c r="L175" s="7">
        <v>84725</v>
      </c>
      <c r="M175" s="8">
        <v>42415</v>
      </c>
      <c r="N175" s="15">
        <f t="shared" si="12"/>
        <v>0.57499999999999996</v>
      </c>
      <c r="O175" s="15">
        <v>0</v>
      </c>
      <c r="P175" s="15">
        <v>0</v>
      </c>
      <c r="Q175" s="15">
        <f t="shared" si="18"/>
        <v>1.7249999999999999</v>
      </c>
      <c r="R175" s="15">
        <f t="shared" si="13"/>
        <v>1.7249999999999999</v>
      </c>
      <c r="AA175" s="8"/>
      <c r="AC175" s="8"/>
    </row>
    <row r="176" spans="1:31" s="7" customFormat="1" x14ac:dyDescent="0.25">
      <c r="A176" s="7" t="s">
        <v>717</v>
      </c>
      <c r="B176" s="7" t="s">
        <v>9</v>
      </c>
      <c r="C176" s="9"/>
      <c r="D176" s="9">
        <v>22500</v>
      </c>
      <c r="E176" s="9">
        <v>22500</v>
      </c>
      <c r="F176" s="9">
        <v>184644</v>
      </c>
      <c r="G176" s="7">
        <v>30.24</v>
      </c>
      <c r="H176" s="7">
        <v>25.117999999999999</v>
      </c>
      <c r="I176" s="10">
        <f t="shared" si="17"/>
        <v>25</v>
      </c>
      <c r="J176" s="7" t="s">
        <v>13</v>
      </c>
      <c r="K176" s="7" t="s">
        <v>11</v>
      </c>
      <c r="L176" s="7">
        <v>84115</v>
      </c>
      <c r="M176" s="8">
        <v>42427</v>
      </c>
      <c r="N176" s="15">
        <f t="shared" si="12"/>
        <v>0.57499999999999996</v>
      </c>
      <c r="O176" s="15">
        <v>0</v>
      </c>
      <c r="P176" s="15">
        <v>0</v>
      </c>
      <c r="Q176" s="15">
        <f t="shared" si="18"/>
        <v>1.7249999999999999</v>
      </c>
      <c r="R176" s="15">
        <f t="shared" si="13"/>
        <v>1.7249999999999999</v>
      </c>
      <c r="AA176" s="8"/>
      <c r="AC176" s="8"/>
      <c r="AE176" s="8"/>
    </row>
    <row r="177" spans="1:29" s="7" customFormat="1" x14ac:dyDescent="0.25">
      <c r="A177" s="7" t="s">
        <v>718</v>
      </c>
      <c r="B177" s="7" t="s">
        <v>9</v>
      </c>
      <c r="C177" s="9"/>
      <c r="D177" s="9">
        <v>22500</v>
      </c>
      <c r="E177" s="9">
        <v>22500</v>
      </c>
      <c r="F177" s="9">
        <v>159800</v>
      </c>
      <c r="G177" s="7">
        <v>31.004999999999999</v>
      </c>
      <c r="H177" s="7">
        <v>25.638000000000002</v>
      </c>
      <c r="I177" s="10">
        <f t="shared" si="17"/>
        <v>25</v>
      </c>
      <c r="J177" s="7" t="s">
        <v>84</v>
      </c>
      <c r="K177" s="7" t="s">
        <v>85</v>
      </c>
      <c r="L177" s="7">
        <v>84057</v>
      </c>
      <c r="M177" s="8">
        <v>42234</v>
      </c>
      <c r="N177" s="15">
        <f t="shared" si="12"/>
        <v>0.57499999999999996</v>
      </c>
      <c r="O177" s="15">
        <v>0</v>
      </c>
      <c r="P177" s="15">
        <f>N177*4</f>
        <v>2.2999999999999998</v>
      </c>
      <c r="Q177" s="15">
        <f t="shared" ref="Q177:Q185" si="19">N177*5</f>
        <v>2.875</v>
      </c>
      <c r="R177" s="15">
        <f t="shared" si="13"/>
        <v>5.1749999999999998</v>
      </c>
      <c r="AA177" s="8"/>
      <c r="AC177" s="8"/>
    </row>
    <row r="178" spans="1:29" s="7" customFormat="1" x14ac:dyDescent="0.25">
      <c r="A178" s="7" t="s">
        <v>720</v>
      </c>
      <c r="B178" s="7" t="s">
        <v>9</v>
      </c>
      <c r="C178" s="9"/>
      <c r="D178" s="9">
        <v>22500</v>
      </c>
      <c r="E178" s="9">
        <v>22500</v>
      </c>
      <c r="F178" s="9">
        <v>157900</v>
      </c>
      <c r="G178" s="7">
        <v>33</v>
      </c>
      <c r="H178" s="7">
        <v>27.599</v>
      </c>
      <c r="I178" s="10">
        <f t="shared" si="17"/>
        <v>25</v>
      </c>
      <c r="J178" s="7" t="s">
        <v>13</v>
      </c>
      <c r="K178" s="7" t="s">
        <v>11</v>
      </c>
      <c r="L178" s="7">
        <v>84109</v>
      </c>
      <c r="M178" s="8">
        <v>42319</v>
      </c>
      <c r="N178" s="15">
        <f t="shared" si="12"/>
        <v>0.57499999999999996</v>
      </c>
      <c r="O178" s="15">
        <v>0</v>
      </c>
      <c r="P178" s="15">
        <f t="shared" ref="P178:P185" si="20">N178*1</f>
        <v>0.57499999999999996</v>
      </c>
      <c r="Q178" s="15">
        <f t="shared" si="19"/>
        <v>2.875</v>
      </c>
      <c r="R178" s="15">
        <f t="shared" si="13"/>
        <v>3.45</v>
      </c>
      <c r="AA178" s="8"/>
      <c r="AC178" s="8"/>
    </row>
    <row r="179" spans="1:29" s="7" customFormat="1" x14ac:dyDescent="0.25">
      <c r="A179" s="7" t="s">
        <v>721</v>
      </c>
      <c r="B179" s="7" t="s">
        <v>9</v>
      </c>
      <c r="C179" s="9" t="s">
        <v>923</v>
      </c>
      <c r="D179" s="9">
        <v>22500</v>
      </c>
      <c r="E179" s="9">
        <v>22500</v>
      </c>
      <c r="F179" s="9">
        <v>157900</v>
      </c>
      <c r="G179" s="7">
        <v>33</v>
      </c>
      <c r="H179" s="7">
        <v>27.599</v>
      </c>
      <c r="I179" s="10">
        <f t="shared" si="17"/>
        <v>25</v>
      </c>
      <c r="J179" s="7" t="s">
        <v>13</v>
      </c>
      <c r="K179" s="7" t="s">
        <v>11</v>
      </c>
      <c r="L179" s="7">
        <v>84109</v>
      </c>
      <c r="M179" s="8">
        <v>42319</v>
      </c>
      <c r="N179" s="15">
        <f t="shared" si="12"/>
        <v>0.57499999999999996</v>
      </c>
      <c r="O179" s="15">
        <v>0</v>
      </c>
      <c r="P179" s="15">
        <f t="shared" si="20"/>
        <v>0.57499999999999996</v>
      </c>
      <c r="Q179" s="15">
        <f t="shared" si="19"/>
        <v>2.875</v>
      </c>
      <c r="R179" s="15">
        <f t="shared" si="13"/>
        <v>3.45</v>
      </c>
    </row>
    <row r="180" spans="1:29" s="7" customFormat="1" x14ac:dyDescent="0.25">
      <c r="A180" s="7" t="s">
        <v>722</v>
      </c>
      <c r="B180" s="7" t="s">
        <v>9</v>
      </c>
      <c r="C180" s="9"/>
      <c r="D180" s="9">
        <v>22500</v>
      </c>
      <c r="E180" s="9">
        <v>22500</v>
      </c>
      <c r="F180" s="9">
        <v>157900</v>
      </c>
      <c r="G180" s="7">
        <v>33</v>
      </c>
      <c r="H180" s="7">
        <v>27.408999999999999</v>
      </c>
      <c r="I180" s="10">
        <f t="shared" si="17"/>
        <v>25</v>
      </c>
      <c r="J180" s="7" t="s">
        <v>13</v>
      </c>
      <c r="K180" s="7" t="s">
        <v>11</v>
      </c>
      <c r="L180" s="7">
        <v>84109</v>
      </c>
      <c r="M180" s="8">
        <v>42319</v>
      </c>
      <c r="N180" s="15">
        <f t="shared" si="12"/>
        <v>0.57499999999999996</v>
      </c>
      <c r="O180" s="15">
        <v>0</v>
      </c>
      <c r="P180" s="15">
        <f t="shared" si="20"/>
        <v>0.57499999999999996</v>
      </c>
      <c r="Q180" s="15">
        <f t="shared" si="19"/>
        <v>2.875</v>
      </c>
      <c r="R180" s="15">
        <f t="shared" si="13"/>
        <v>3.45</v>
      </c>
      <c r="AA180" s="8"/>
      <c r="AC180" s="8"/>
    </row>
    <row r="181" spans="1:29" s="7" customFormat="1" x14ac:dyDescent="0.25">
      <c r="A181" s="7" t="s">
        <v>723</v>
      </c>
      <c r="B181" s="7" t="s">
        <v>9</v>
      </c>
      <c r="C181" s="9"/>
      <c r="D181" s="9">
        <v>22500</v>
      </c>
      <c r="E181" s="9">
        <v>22500</v>
      </c>
      <c r="F181" s="9">
        <v>157900</v>
      </c>
      <c r="G181" s="7">
        <v>33</v>
      </c>
      <c r="H181" s="7">
        <v>27.599</v>
      </c>
      <c r="I181" s="10">
        <f t="shared" si="17"/>
        <v>25</v>
      </c>
      <c r="J181" s="7" t="s">
        <v>13</v>
      </c>
      <c r="K181" s="7" t="s">
        <v>11</v>
      </c>
      <c r="L181" s="7">
        <v>84109</v>
      </c>
      <c r="M181" s="8">
        <v>42319</v>
      </c>
      <c r="N181" s="15">
        <f t="shared" si="12"/>
        <v>0.57499999999999996</v>
      </c>
      <c r="O181" s="15">
        <v>0</v>
      </c>
      <c r="P181" s="15">
        <f t="shared" si="20"/>
        <v>0.57499999999999996</v>
      </c>
      <c r="Q181" s="15">
        <f t="shared" si="19"/>
        <v>2.875</v>
      </c>
      <c r="R181" s="15">
        <f t="shared" si="13"/>
        <v>3.45</v>
      </c>
      <c r="AA181" s="8"/>
      <c r="AC181" s="8"/>
    </row>
    <row r="182" spans="1:29" s="7" customFormat="1" x14ac:dyDescent="0.25">
      <c r="A182" s="7" t="s">
        <v>724</v>
      </c>
      <c r="B182" s="7" t="s">
        <v>9</v>
      </c>
      <c r="C182" s="9"/>
      <c r="D182" s="9">
        <v>22500</v>
      </c>
      <c r="E182" s="9">
        <v>22500</v>
      </c>
      <c r="F182" s="9">
        <v>157900</v>
      </c>
      <c r="G182" s="7">
        <v>33</v>
      </c>
      <c r="H182" s="7">
        <v>27.599</v>
      </c>
      <c r="I182" s="10">
        <f t="shared" si="17"/>
        <v>25</v>
      </c>
      <c r="J182" s="7" t="s">
        <v>13</v>
      </c>
      <c r="K182" s="7" t="s">
        <v>11</v>
      </c>
      <c r="L182" s="7">
        <v>84109</v>
      </c>
      <c r="M182" s="8">
        <v>42319</v>
      </c>
      <c r="N182" s="15">
        <f t="shared" si="12"/>
        <v>0.57499999999999996</v>
      </c>
      <c r="O182" s="15">
        <v>0</v>
      </c>
      <c r="P182" s="15">
        <f t="shared" si="20"/>
        <v>0.57499999999999996</v>
      </c>
      <c r="Q182" s="15">
        <f t="shared" si="19"/>
        <v>2.875</v>
      </c>
      <c r="R182" s="15">
        <f t="shared" si="13"/>
        <v>3.45</v>
      </c>
      <c r="AA182" s="8"/>
      <c r="AC182" s="8"/>
    </row>
    <row r="183" spans="1:29" s="7" customFormat="1" x14ac:dyDescent="0.25">
      <c r="A183" s="7" t="s">
        <v>725</v>
      </c>
      <c r="B183" s="7" t="s">
        <v>9</v>
      </c>
      <c r="C183" s="9"/>
      <c r="D183" s="9">
        <v>22500</v>
      </c>
      <c r="E183" s="9">
        <v>22500</v>
      </c>
      <c r="F183" s="9">
        <v>157900</v>
      </c>
      <c r="G183" s="7">
        <v>33</v>
      </c>
      <c r="H183" s="7">
        <v>27.599</v>
      </c>
      <c r="I183" s="10">
        <f t="shared" si="17"/>
        <v>25</v>
      </c>
      <c r="J183" s="7" t="s">
        <v>13</v>
      </c>
      <c r="K183" s="7" t="s">
        <v>11</v>
      </c>
      <c r="L183" s="7">
        <v>84109</v>
      </c>
      <c r="M183" s="8">
        <v>42319</v>
      </c>
      <c r="N183" s="15">
        <f t="shared" si="12"/>
        <v>0.57499999999999996</v>
      </c>
      <c r="O183" s="15">
        <v>0</v>
      </c>
      <c r="P183" s="15">
        <f t="shared" si="20"/>
        <v>0.57499999999999996</v>
      </c>
      <c r="Q183" s="15">
        <f t="shared" si="19"/>
        <v>2.875</v>
      </c>
      <c r="R183" s="15">
        <f t="shared" si="13"/>
        <v>3.45</v>
      </c>
      <c r="AA183" s="8"/>
      <c r="AC183" s="8"/>
    </row>
    <row r="184" spans="1:29" s="7" customFormat="1" x14ac:dyDescent="0.25">
      <c r="A184" s="7" t="s">
        <v>726</v>
      </c>
      <c r="B184" s="7" t="s">
        <v>9</v>
      </c>
      <c r="C184" s="9"/>
      <c r="D184" s="9">
        <v>22500</v>
      </c>
      <c r="E184" s="9">
        <v>22500</v>
      </c>
      <c r="F184" s="9">
        <v>157900</v>
      </c>
      <c r="G184" s="7">
        <v>33</v>
      </c>
      <c r="H184" s="7">
        <v>27.599</v>
      </c>
      <c r="I184" s="10">
        <f t="shared" si="17"/>
        <v>25</v>
      </c>
      <c r="J184" s="7" t="s">
        <v>13</v>
      </c>
      <c r="K184" s="7" t="s">
        <v>11</v>
      </c>
      <c r="L184" s="7">
        <v>84109</v>
      </c>
      <c r="M184" s="8">
        <v>42319</v>
      </c>
      <c r="N184" s="15">
        <f t="shared" si="12"/>
        <v>0.57499999999999996</v>
      </c>
      <c r="O184" s="15">
        <v>0</v>
      </c>
      <c r="P184" s="15">
        <f t="shared" si="20"/>
        <v>0.57499999999999996</v>
      </c>
      <c r="Q184" s="15">
        <f t="shared" si="19"/>
        <v>2.875</v>
      </c>
      <c r="R184" s="15">
        <f t="shared" si="13"/>
        <v>3.45</v>
      </c>
      <c r="AA184" s="8"/>
      <c r="AC184" s="8"/>
    </row>
    <row r="185" spans="1:29" s="7" customFormat="1" x14ac:dyDescent="0.25">
      <c r="A185" s="7" t="s">
        <v>727</v>
      </c>
      <c r="B185" s="7" t="s">
        <v>9</v>
      </c>
      <c r="C185" s="9"/>
      <c r="D185" s="9">
        <v>22500</v>
      </c>
      <c r="E185" s="9">
        <v>22500</v>
      </c>
      <c r="F185" s="9">
        <v>157900</v>
      </c>
      <c r="G185" s="7">
        <v>33</v>
      </c>
      <c r="H185" s="7">
        <v>27.599</v>
      </c>
      <c r="I185" s="10">
        <f t="shared" si="17"/>
        <v>25</v>
      </c>
      <c r="J185" s="7" t="s">
        <v>13</v>
      </c>
      <c r="K185" s="7" t="s">
        <v>11</v>
      </c>
      <c r="L185" s="7">
        <v>84109</v>
      </c>
      <c r="M185" s="8">
        <v>42319</v>
      </c>
      <c r="N185" s="15">
        <f t="shared" si="12"/>
        <v>0.57499999999999996</v>
      </c>
      <c r="O185" s="15">
        <v>0</v>
      </c>
      <c r="P185" s="15">
        <f t="shared" si="20"/>
        <v>0.57499999999999996</v>
      </c>
      <c r="Q185" s="15">
        <f t="shared" si="19"/>
        <v>2.875</v>
      </c>
      <c r="R185" s="15">
        <f t="shared" si="13"/>
        <v>3.45</v>
      </c>
      <c r="AA185" s="8"/>
      <c r="AC185" s="8"/>
    </row>
    <row r="186" spans="1:29" s="7" customFormat="1" x14ac:dyDescent="0.25">
      <c r="A186" s="7" t="s">
        <v>729</v>
      </c>
      <c r="B186" s="7" t="s">
        <v>9</v>
      </c>
      <c r="C186" s="9"/>
      <c r="D186" s="9">
        <v>22500</v>
      </c>
      <c r="E186" s="9">
        <v>22500</v>
      </c>
      <c r="F186" s="9">
        <v>86139.8</v>
      </c>
      <c r="G186" s="7">
        <v>33.479999999999997</v>
      </c>
      <c r="H186" s="7">
        <v>30.097999999999999</v>
      </c>
      <c r="I186" s="10">
        <f t="shared" si="17"/>
        <v>25</v>
      </c>
      <c r="J186" s="7" t="s">
        <v>600</v>
      </c>
      <c r="K186" s="7" t="s">
        <v>72</v>
      </c>
      <c r="L186" s="7">
        <v>84725</v>
      </c>
      <c r="M186" s="8">
        <v>42415</v>
      </c>
      <c r="N186" s="15">
        <f t="shared" si="12"/>
        <v>0.57499999999999996</v>
      </c>
      <c r="O186" s="15">
        <v>0</v>
      </c>
      <c r="P186" s="15">
        <v>0</v>
      </c>
      <c r="Q186" s="15">
        <f>N186*3</f>
        <v>1.7249999999999999</v>
      </c>
      <c r="R186" s="15">
        <f t="shared" si="13"/>
        <v>1.7249999999999999</v>
      </c>
      <c r="AA186" s="8"/>
      <c r="AC186" s="8"/>
    </row>
    <row r="187" spans="1:29" s="7" customFormat="1" x14ac:dyDescent="0.25">
      <c r="A187" s="7" t="s">
        <v>730</v>
      </c>
      <c r="B187" s="7" t="s">
        <v>9</v>
      </c>
      <c r="C187" s="9"/>
      <c r="D187" s="9">
        <v>22500</v>
      </c>
      <c r="E187" s="9">
        <v>22500</v>
      </c>
      <c r="F187" s="9">
        <v>73625</v>
      </c>
      <c r="G187" s="7">
        <v>33.479999999999997</v>
      </c>
      <c r="H187" s="7">
        <v>30.088999999999999</v>
      </c>
      <c r="I187" s="10">
        <f t="shared" si="17"/>
        <v>25</v>
      </c>
      <c r="J187" s="7" t="s">
        <v>600</v>
      </c>
      <c r="K187" s="7" t="s">
        <v>72</v>
      </c>
      <c r="L187" s="7">
        <v>84725</v>
      </c>
      <c r="M187" s="8">
        <v>42425</v>
      </c>
      <c r="N187" s="15">
        <f t="shared" si="12"/>
        <v>0.57499999999999996</v>
      </c>
      <c r="O187" s="15">
        <v>0</v>
      </c>
      <c r="P187" s="15">
        <v>0</v>
      </c>
      <c r="Q187" s="15">
        <f>N187*3</f>
        <v>1.7249999999999999</v>
      </c>
      <c r="R187" s="15">
        <f t="shared" si="13"/>
        <v>1.7249999999999999</v>
      </c>
      <c r="AA187" s="8"/>
      <c r="AC187" s="8"/>
    </row>
    <row r="188" spans="1:29" s="7" customFormat="1" x14ac:dyDescent="0.25">
      <c r="A188" s="7" t="s">
        <v>704</v>
      </c>
      <c r="B188" s="7" t="s">
        <v>9</v>
      </c>
      <c r="C188" s="9"/>
      <c r="D188" s="9">
        <v>19779.3</v>
      </c>
      <c r="E188" s="9">
        <v>19779.3</v>
      </c>
      <c r="F188" s="9">
        <v>80801</v>
      </c>
      <c r="G188" s="7">
        <v>28.395</v>
      </c>
      <c r="H188" s="7">
        <v>23.146999999999998</v>
      </c>
      <c r="I188" s="10">
        <f t="shared" si="17"/>
        <v>21.977</v>
      </c>
      <c r="J188" s="7" t="s">
        <v>13</v>
      </c>
      <c r="K188" s="7" t="s">
        <v>11</v>
      </c>
      <c r="L188" s="7">
        <v>84115</v>
      </c>
      <c r="M188" s="8">
        <v>42488</v>
      </c>
      <c r="N188" s="15">
        <f t="shared" si="12"/>
        <v>0.505471</v>
      </c>
      <c r="O188" s="15">
        <v>0</v>
      </c>
      <c r="P188" s="15">
        <v>0</v>
      </c>
      <c r="Q188" s="15">
        <f>N188*1</f>
        <v>0.505471</v>
      </c>
      <c r="R188" s="15">
        <f t="shared" si="13"/>
        <v>0.505471</v>
      </c>
      <c r="AA188" s="8"/>
      <c r="AC188" s="8"/>
    </row>
    <row r="189" spans="1:29" s="7" customFormat="1" x14ac:dyDescent="0.25">
      <c r="A189" s="7" t="s">
        <v>734</v>
      </c>
      <c r="B189" s="7" t="s">
        <v>9</v>
      </c>
      <c r="C189" s="9"/>
      <c r="D189" s="9">
        <v>22500</v>
      </c>
      <c r="E189" s="9">
        <v>22500</v>
      </c>
      <c r="F189" s="9">
        <v>106173</v>
      </c>
      <c r="G189" s="7">
        <v>39.78</v>
      </c>
      <c r="H189" s="7">
        <v>32.526000000000003</v>
      </c>
      <c r="I189" s="10">
        <f t="shared" si="17"/>
        <v>25</v>
      </c>
      <c r="J189" s="7" t="s">
        <v>28</v>
      </c>
      <c r="K189" s="7" t="s">
        <v>11</v>
      </c>
      <c r="L189" s="7">
        <v>84088</v>
      </c>
      <c r="M189" s="8">
        <v>42257</v>
      </c>
      <c r="N189" s="15">
        <f t="shared" si="12"/>
        <v>0.57499999999999996</v>
      </c>
      <c r="O189" s="15">
        <v>0</v>
      </c>
      <c r="P189" s="15">
        <f>N189*3</f>
        <v>1.7249999999999999</v>
      </c>
      <c r="Q189" s="15">
        <f>N189*5</f>
        <v>2.875</v>
      </c>
      <c r="R189" s="15">
        <f t="shared" si="13"/>
        <v>4.5999999999999996</v>
      </c>
      <c r="AA189" s="8"/>
      <c r="AC189" s="8"/>
    </row>
    <row r="190" spans="1:29" s="7" customFormat="1" x14ac:dyDescent="0.25">
      <c r="A190" s="7" t="s">
        <v>740</v>
      </c>
      <c r="B190" s="7" t="s">
        <v>9</v>
      </c>
      <c r="C190" s="9"/>
      <c r="D190" s="9">
        <v>22500</v>
      </c>
      <c r="E190" s="9">
        <v>22500</v>
      </c>
      <c r="F190" s="9">
        <v>90570.82</v>
      </c>
      <c r="G190" s="7">
        <v>33.479999999999997</v>
      </c>
      <c r="H190" s="7">
        <v>30.088999999999999</v>
      </c>
      <c r="I190" s="10">
        <f t="shared" si="17"/>
        <v>25</v>
      </c>
      <c r="J190" s="7" t="s">
        <v>600</v>
      </c>
      <c r="K190" s="7" t="s">
        <v>72</v>
      </c>
      <c r="L190" s="7">
        <v>84725</v>
      </c>
      <c r="M190" s="8">
        <v>42415</v>
      </c>
      <c r="N190" s="15">
        <f t="shared" si="12"/>
        <v>0.57499999999999996</v>
      </c>
      <c r="O190" s="15">
        <v>0</v>
      </c>
      <c r="P190" s="15">
        <v>0</v>
      </c>
      <c r="Q190" s="15">
        <f>N190*3</f>
        <v>1.7249999999999999</v>
      </c>
      <c r="R190" s="15">
        <f t="shared" si="13"/>
        <v>1.7249999999999999</v>
      </c>
      <c r="AA190" s="8"/>
      <c r="AC190" s="8"/>
    </row>
    <row r="191" spans="1:29" s="7" customFormat="1" x14ac:dyDescent="0.25">
      <c r="A191" s="7" t="s">
        <v>741</v>
      </c>
      <c r="B191" s="7" t="s">
        <v>9</v>
      </c>
      <c r="C191" s="9"/>
      <c r="D191" s="9">
        <v>22500</v>
      </c>
      <c r="E191" s="9">
        <v>22500</v>
      </c>
      <c r="F191" s="9">
        <v>59982.36</v>
      </c>
      <c r="G191" s="7">
        <v>33.479999999999997</v>
      </c>
      <c r="H191" s="7">
        <v>30.099</v>
      </c>
      <c r="I191" s="10">
        <f t="shared" si="17"/>
        <v>25</v>
      </c>
      <c r="J191" s="7" t="s">
        <v>600</v>
      </c>
      <c r="K191" s="7" t="s">
        <v>72</v>
      </c>
      <c r="L191" s="7">
        <v>84725</v>
      </c>
      <c r="M191" s="8">
        <v>42425</v>
      </c>
      <c r="N191" s="15">
        <f t="shared" si="12"/>
        <v>0.57499999999999996</v>
      </c>
      <c r="O191" s="15">
        <v>0</v>
      </c>
      <c r="P191" s="15">
        <v>0</v>
      </c>
      <c r="Q191" s="15">
        <f>N191*3</f>
        <v>1.7249999999999999</v>
      </c>
      <c r="R191" s="15">
        <f t="shared" si="13"/>
        <v>1.7249999999999999</v>
      </c>
      <c r="AA191" s="8"/>
      <c r="AC191" s="8"/>
    </row>
    <row r="192" spans="1:29" s="7" customFormat="1" x14ac:dyDescent="0.25">
      <c r="A192" s="7" t="s">
        <v>742</v>
      </c>
      <c r="B192" s="7" t="s">
        <v>9</v>
      </c>
      <c r="C192" s="9"/>
      <c r="D192" s="9">
        <v>22500</v>
      </c>
      <c r="E192" s="9">
        <v>22500</v>
      </c>
      <c r="F192" s="9">
        <v>86139.8</v>
      </c>
      <c r="G192" s="7">
        <v>33.479999999999997</v>
      </c>
      <c r="H192" s="7">
        <v>30.1</v>
      </c>
      <c r="I192" s="10">
        <f t="shared" si="17"/>
        <v>25</v>
      </c>
      <c r="J192" s="7" t="s">
        <v>600</v>
      </c>
      <c r="K192" s="7" t="s">
        <v>72</v>
      </c>
      <c r="L192" s="7">
        <v>84725</v>
      </c>
      <c r="M192" s="8">
        <v>42415</v>
      </c>
      <c r="N192" s="15">
        <f t="shared" si="12"/>
        <v>0.57499999999999996</v>
      </c>
      <c r="O192" s="15">
        <v>0</v>
      </c>
      <c r="P192" s="15">
        <v>0</v>
      </c>
      <c r="Q192" s="15">
        <f>N192*3</f>
        <v>1.7249999999999999</v>
      </c>
      <c r="R192" s="15">
        <f t="shared" si="13"/>
        <v>1.7249999999999999</v>
      </c>
      <c r="AA192" s="8"/>
      <c r="AC192" s="8"/>
    </row>
    <row r="193" spans="1:29" s="7" customFormat="1" x14ac:dyDescent="0.25">
      <c r="A193" s="7" t="s">
        <v>744</v>
      </c>
      <c r="B193" s="7" t="s">
        <v>9</v>
      </c>
      <c r="C193" s="9"/>
      <c r="D193" s="9">
        <v>15467.4</v>
      </c>
      <c r="E193" s="9">
        <v>15467.4</v>
      </c>
      <c r="F193" s="9">
        <v>57628.24</v>
      </c>
      <c r="G193" s="7">
        <v>21.28</v>
      </c>
      <c r="H193" s="7">
        <v>17.186</v>
      </c>
      <c r="I193" s="10">
        <f t="shared" si="17"/>
        <v>17.186</v>
      </c>
      <c r="J193" s="7" t="s">
        <v>126</v>
      </c>
      <c r="K193" s="7" t="s">
        <v>11</v>
      </c>
      <c r="L193" s="7">
        <v>84020</v>
      </c>
      <c r="M193" s="8">
        <v>42488</v>
      </c>
      <c r="N193" s="15">
        <f t="shared" si="12"/>
        <v>0.39527800000000002</v>
      </c>
      <c r="O193" s="15">
        <v>0</v>
      </c>
      <c r="P193" s="15">
        <v>0</v>
      </c>
      <c r="Q193" s="15">
        <f>N193*1</f>
        <v>0.39527800000000002</v>
      </c>
      <c r="R193" s="15">
        <f t="shared" si="13"/>
        <v>0.39527800000000002</v>
      </c>
      <c r="AA193" s="8"/>
      <c r="AC193" s="8"/>
    </row>
    <row r="194" spans="1:29" s="7" customFormat="1" x14ac:dyDescent="0.25">
      <c r="A194" s="7" t="s">
        <v>747</v>
      </c>
      <c r="B194" s="7" t="s">
        <v>9</v>
      </c>
      <c r="C194" s="9"/>
      <c r="D194" s="9">
        <v>18117.900000000001</v>
      </c>
      <c r="E194" s="9">
        <v>18117.900000000001</v>
      </c>
      <c r="F194" s="9">
        <v>164700</v>
      </c>
      <c r="G194" s="7">
        <v>24.57</v>
      </c>
      <c r="H194" s="7">
        <v>20.131</v>
      </c>
      <c r="I194" s="10">
        <f t="shared" si="17"/>
        <v>20.131</v>
      </c>
      <c r="J194" s="7" t="s">
        <v>13</v>
      </c>
      <c r="K194" s="7" t="s">
        <v>11</v>
      </c>
      <c r="L194" s="7">
        <v>84115</v>
      </c>
      <c r="M194" s="8">
        <v>42257</v>
      </c>
      <c r="N194" s="15">
        <f t="shared" ref="N194:N257" si="21">I194*0.023</f>
        <v>0.46301300000000001</v>
      </c>
      <c r="O194" s="15">
        <v>0</v>
      </c>
      <c r="P194" s="15">
        <f>N194*3</f>
        <v>1.3890389999999999</v>
      </c>
      <c r="Q194" s="15">
        <f>N194*5</f>
        <v>2.3150650000000002</v>
      </c>
      <c r="R194" s="15">
        <f t="shared" ref="R194:R257" si="22">SUM(O194:Q194)</f>
        <v>3.7041040000000001</v>
      </c>
      <c r="AA194" s="8"/>
      <c r="AC194" s="8"/>
    </row>
    <row r="195" spans="1:29" s="7" customFormat="1" x14ac:dyDescent="0.25">
      <c r="A195" s="7" t="s">
        <v>748</v>
      </c>
      <c r="B195" s="7" t="s">
        <v>9</v>
      </c>
      <c r="C195" s="9"/>
      <c r="D195" s="9">
        <v>22500</v>
      </c>
      <c r="E195" s="9">
        <v>22500</v>
      </c>
      <c r="F195" s="9">
        <v>157345</v>
      </c>
      <c r="G195" s="7">
        <v>32.174999999999997</v>
      </c>
      <c r="H195" s="7">
        <v>26.725000000000001</v>
      </c>
      <c r="I195" s="10">
        <f t="shared" si="17"/>
        <v>25</v>
      </c>
      <c r="J195" s="7" t="s">
        <v>35</v>
      </c>
      <c r="K195" s="7" t="s">
        <v>11</v>
      </c>
      <c r="L195" s="7">
        <v>84070</v>
      </c>
      <c r="M195" s="8">
        <v>42234</v>
      </c>
      <c r="N195" s="15">
        <f t="shared" si="21"/>
        <v>0.57499999999999996</v>
      </c>
      <c r="O195" s="15">
        <v>0</v>
      </c>
      <c r="P195" s="15">
        <f>N195*4</f>
        <v>2.2999999999999998</v>
      </c>
      <c r="Q195" s="15">
        <f>N195*5</f>
        <v>2.875</v>
      </c>
      <c r="R195" s="15">
        <f t="shared" si="22"/>
        <v>5.1749999999999998</v>
      </c>
      <c r="AA195" s="8"/>
      <c r="AC195" s="8"/>
    </row>
    <row r="196" spans="1:29" s="7" customFormat="1" x14ac:dyDescent="0.25">
      <c r="A196" s="7" t="s">
        <v>750</v>
      </c>
      <c r="B196" s="7" t="s">
        <v>9</v>
      </c>
      <c r="C196" s="9"/>
      <c r="D196" s="9">
        <v>22135.5</v>
      </c>
      <c r="E196" s="9">
        <v>22135.5</v>
      </c>
      <c r="F196" s="9">
        <v>223344</v>
      </c>
      <c r="G196" s="7">
        <v>30.24</v>
      </c>
      <c r="H196" s="7">
        <v>24.594999999999999</v>
      </c>
      <c r="I196" s="10">
        <f t="shared" si="17"/>
        <v>24.594999999999999</v>
      </c>
      <c r="J196" s="7" t="s">
        <v>13</v>
      </c>
      <c r="K196" s="7" t="s">
        <v>11</v>
      </c>
      <c r="L196" s="7">
        <v>84104</v>
      </c>
      <c r="M196" s="8">
        <v>42427</v>
      </c>
      <c r="N196" s="15">
        <f t="shared" si="21"/>
        <v>0.56568499999999999</v>
      </c>
      <c r="O196" s="15">
        <v>0</v>
      </c>
      <c r="P196" s="15">
        <v>0</v>
      </c>
      <c r="Q196" s="15">
        <f>N196*3</f>
        <v>1.697055</v>
      </c>
      <c r="R196" s="15">
        <f t="shared" si="22"/>
        <v>1.697055</v>
      </c>
      <c r="AA196" s="8"/>
      <c r="AC196" s="8"/>
    </row>
    <row r="197" spans="1:29" s="7" customFormat="1" x14ac:dyDescent="0.25">
      <c r="A197" s="7" t="s">
        <v>745</v>
      </c>
      <c r="B197" s="7" t="s">
        <v>9</v>
      </c>
      <c r="C197" s="9"/>
      <c r="D197" s="9">
        <v>22500</v>
      </c>
      <c r="E197" s="9">
        <v>22500</v>
      </c>
      <c r="F197" s="9">
        <v>137651</v>
      </c>
      <c r="G197" s="7">
        <v>39.479999999999997</v>
      </c>
      <c r="H197" s="7">
        <v>30.797999999999998</v>
      </c>
      <c r="I197" s="10">
        <f t="shared" si="17"/>
        <v>25</v>
      </c>
      <c r="J197" s="7" t="s">
        <v>13</v>
      </c>
      <c r="K197" s="7" t="s">
        <v>11</v>
      </c>
      <c r="L197" s="7">
        <v>84108</v>
      </c>
      <c r="M197" s="8">
        <v>42320</v>
      </c>
      <c r="N197" s="15">
        <f t="shared" si="21"/>
        <v>0.57499999999999996</v>
      </c>
      <c r="O197" s="15">
        <v>0</v>
      </c>
      <c r="P197" s="15">
        <f>N197*1</f>
        <v>0.57499999999999996</v>
      </c>
      <c r="Q197" s="15">
        <f>N197*5</f>
        <v>2.875</v>
      </c>
      <c r="R197" s="15">
        <f t="shared" si="22"/>
        <v>3.45</v>
      </c>
      <c r="AA197" s="8"/>
      <c r="AC197" s="8"/>
    </row>
    <row r="198" spans="1:29" s="7" customFormat="1" x14ac:dyDescent="0.25">
      <c r="A198" s="7" t="s">
        <v>756</v>
      </c>
      <c r="B198" s="7" t="s">
        <v>9</v>
      </c>
      <c r="C198" s="9"/>
      <c r="D198" s="9">
        <v>18440.099999999999</v>
      </c>
      <c r="E198" s="9">
        <v>18440.099999999999</v>
      </c>
      <c r="F198" s="9">
        <v>68166.67</v>
      </c>
      <c r="G198" s="7">
        <v>24.96</v>
      </c>
      <c r="H198" s="7">
        <v>20.489000000000001</v>
      </c>
      <c r="I198" s="10">
        <f t="shared" ref="I198:I229" si="23">(D198/0.9)/1000</f>
        <v>20.488999999999997</v>
      </c>
      <c r="J198" s="7" t="s">
        <v>13</v>
      </c>
      <c r="K198" s="7" t="s">
        <v>11</v>
      </c>
      <c r="L198" s="7">
        <v>84115</v>
      </c>
      <c r="M198" s="8">
        <v>42394</v>
      </c>
      <c r="N198" s="15">
        <f t="shared" si="21"/>
        <v>0.47124699999999992</v>
      </c>
      <c r="O198" s="15">
        <v>0</v>
      </c>
      <c r="P198" s="15">
        <v>0</v>
      </c>
      <c r="Q198" s="15">
        <f>N198*4</f>
        <v>1.8849879999999997</v>
      </c>
      <c r="R198" s="15">
        <f t="shared" si="22"/>
        <v>1.8849879999999997</v>
      </c>
      <c r="AA198" s="8"/>
      <c r="AC198" s="8"/>
    </row>
    <row r="199" spans="1:29" s="7" customFormat="1" x14ac:dyDescent="0.25">
      <c r="A199" s="7" t="s">
        <v>671</v>
      </c>
      <c r="B199" s="7" t="s">
        <v>9</v>
      </c>
      <c r="C199" s="9"/>
      <c r="D199" s="9">
        <v>13411.8</v>
      </c>
      <c r="E199" s="9">
        <v>13411.8</v>
      </c>
      <c r="F199" s="9">
        <v>63538</v>
      </c>
      <c r="G199" s="7">
        <v>17.100000000000001</v>
      </c>
      <c r="H199" s="7">
        <v>14.901999999999999</v>
      </c>
      <c r="I199" s="10">
        <f t="shared" si="23"/>
        <v>14.901999999999997</v>
      </c>
      <c r="J199" s="7" t="s">
        <v>300</v>
      </c>
      <c r="K199" s="7" t="s">
        <v>11</v>
      </c>
      <c r="L199" s="7">
        <v>84119</v>
      </c>
      <c r="M199" s="8">
        <v>42347</v>
      </c>
      <c r="N199" s="15">
        <f t="shared" si="21"/>
        <v>0.34274599999999994</v>
      </c>
      <c r="O199" s="15">
        <v>0</v>
      </c>
      <c r="P199" s="15">
        <v>0</v>
      </c>
      <c r="Q199" s="15">
        <f>N199*5</f>
        <v>1.7137299999999998</v>
      </c>
      <c r="R199" s="15">
        <f t="shared" si="22"/>
        <v>1.7137299999999998</v>
      </c>
      <c r="AA199" s="8"/>
      <c r="AC199" s="8"/>
    </row>
    <row r="200" spans="1:29" s="7" customFormat="1" x14ac:dyDescent="0.25">
      <c r="A200" s="7" t="s">
        <v>763</v>
      </c>
      <c r="B200" s="7" t="s">
        <v>9</v>
      </c>
      <c r="C200" s="9"/>
      <c r="D200" s="9">
        <v>22500</v>
      </c>
      <c r="E200" s="9">
        <v>22500</v>
      </c>
      <c r="F200" s="9">
        <v>41251.68</v>
      </c>
      <c r="G200" s="7">
        <v>33.479999999999997</v>
      </c>
      <c r="H200" s="7">
        <v>30.12</v>
      </c>
      <c r="I200" s="10">
        <f t="shared" si="23"/>
        <v>25</v>
      </c>
      <c r="J200" s="7" t="s">
        <v>764</v>
      </c>
      <c r="M200" s="8">
        <v>42425</v>
      </c>
      <c r="N200" s="15">
        <f t="shared" si="21"/>
        <v>0.57499999999999996</v>
      </c>
      <c r="O200" s="15">
        <v>0</v>
      </c>
      <c r="P200" s="15">
        <v>0</v>
      </c>
      <c r="Q200" s="15">
        <f>N200*3</f>
        <v>1.7249999999999999</v>
      </c>
      <c r="R200" s="15">
        <f t="shared" si="22"/>
        <v>1.7249999999999999</v>
      </c>
      <c r="AA200" s="8"/>
      <c r="AC200" s="8"/>
    </row>
    <row r="201" spans="1:29" s="7" customFormat="1" x14ac:dyDescent="0.25">
      <c r="A201" s="7" t="s">
        <v>765</v>
      </c>
      <c r="B201" s="7" t="s">
        <v>9</v>
      </c>
      <c r="C201" s="9"/>
      <c r="D201" s="9">
        <v>22500</v>
      </c>
      <c r="E201" s="9">
        <v>22500</v>
      </c>
      <c r="F201" s="9">
        <v>86139.8</v>
      </c>
      <c r="G201" s="7">
        <v>33.479999999999997</v>
      </c>
      <c r="H201" s="7">
        <v>30.091999999999999</v>
      </c>
      <c r="I201" s="10">
        <f t="shared" si="23"/>
        <v>25</v>
      </c>
      <c r="J201" s="7" t="s">
        <v>600</v>
      </c>
      <c r="K201" s="7" t="s">
        <v>72</v>
      </c>
      <c r="L201" s="7">
        <v>84725</v>
      </c>
      <c r="M201" s="8">
        <v>42415</v>
      </c>
      <c r="N201" s="15">
        <f t="shared" si="21"/>
        <v>0.57499999999999996</v>
      </c>
      <c r="O201" s="15">
        <v>0</v>
      </c>
      <c r="P201" s="15">
        <v>0</v>
      </c>
      <c r="Q201" s="15">
        <f>N201*3</f>
        <v>1.7249999999999999</v>
      </c>
      <c r="R201" s="15">
        <f t="shared" si="22"/>
        <v>1.7249999999999999</v>
      </c>
      <c r="AA201" s="8"/>
      <c r="AC201" s="8"/>
    </row>
    <row r="202" spans="1:29" s="7" customFormat="1" x14ac:dyDescent="0.25">
      <c r="A202" s="7" t="s">
        <v>767</v>
      </c>
      <c r="B202" s="7" t="s">
        <v>9</v>
      </c>
      <c r="C202" s="9"/>
      <c r="D202" s="9">
        <v>9306</v>
      </c>
      <c r="E202" s="9">
        <v>9306</v>
      </c>
      <c r="F202" s="9">
        <v>61965</v>
      </c>
      <c r="G202" s="7">
        <v>14.58</v>
      </c>
      <c r="H202" s="7">
        <v>10.34</v>
      </c>
      <c r="I202" s="10">
        <f t="shared" si="23"/>
        <v>10.34</v>
      </c>
      <c r="J202" s="7" t="s">
        <v>351</v>
      </c>
      <c r="K202" s="7" t="s">
        <v>85</v>
      </c>
      <c r="L202" s="7">
        <v>84045</v>
      </c>
      <c r="M202" s="8">
        <v>42203</v>
      </c>
      <c r="N202" s="15">
        <f t="shared" si="21"/>
        <v>0.23782</v>
      </c>
      <c r="O202" s="15">
        <v>0</v>
      </c>
      <c r="P202" s="15">
        <f>N202*5</f>
        <v>1.1891</v>
      </c>
      <c r="Q202" s="15">
        <f>N202*5</f>
        <v>1.1891</v>
      </c>
      <c r="R202" s="15">
        <f t="shared" si="22"/>
        <v>2.3782000000000001</v>
      </c>
      <c r="AA202" s="8"/>
      <c r="AC202" s="8"/>
    </row>
    <row r="203" spans="1:29" s="7" customFormat="1" x14ac:dyDescent="0.25">
      <c r="A203" s="7" t="s">
        <v>768</v>
      </c>
      <c r="B203" s="7" t="s">
        <v>9</v>
      </c>
      <c r="C203" s="9"/>
      <c r="D203" s="9">
        <v>21970</v>
      </c>
      <c r="E203" s="9">
        <v>21970.799999999999</v>
      </c>
      <c r="F203" s="9">
        <v>83953</v>
      </c>
      <c r="G203" s="7">
        <v>29.12</v>
      </c>
      <c r="H203" s="7">
        <v>24.411999999999999</v>
      </c>
      <c r="I203" s="10">
        <f t="shared" si="23"/>
        <v>24.411111111111108</v>
      </c>
      <c r="J203" s="7" t="s">
        <v>414</v>
      </c>
      <c r="K203" s="7" t="s">
        <v>415</v>
      </c>
      <c r="L203" s="7">
        <v>84050</v>
      </c>
      <c r="M203" s="8">
        <v>42489</v>
      </c>
      <c r="N203" s="15">
        <f t="shared" si="21"/>
        <v>0.56145555555555549</v>
      </c>
      <c r="O203" s="15">
        <v>0</v>
      </c>
      <c r="P203" s="15">
        <v>0</v>
      </c>
      <c r="Q203" s="15">
        <f>N203*1</f>
        <v>0.56145555555555549</v>
      </c>
      <c r="R203" s="15">
        <f t="shared" si="22"/>
        <v>0.56145555555555549</v>
      </c>
      <c r="AA203" s="8"/>
      <c r="AC203" s="8"/>
    </row>
    <row r="204" spans="1:29" s="7" customFormat="1" x14ac:dyDescent="0.25">
      <c r="A204" s="7" t="s">
        <v>772</v>
      </c>
      <c r="B204" s="7" t="s">
        <v>9</v>
      </c>
      <c r="C204" s="9"/>
      <c r="D204" s="9">
        <v>9765</v>
      </c>
      <c r="E204" s="9">
        <v>9765</v>
      </c>
      <c r="F204" s="9">
        <v>48877.120000000003</v>
      </c>
      <c r="G204" s="7">
        <v>12.48</v>
      </c>
      <c r="H204" s="7">
        <v>10.85</v>
      </c>
      <c r="I204" s="10">
        <f t="shared" si="23"/>
        <v>10.85</v>
      </c>
      <c r="J204" s="7" t="s">
        <v>773</v>
      </c>
      <c r="K204" s="7" t="s">
        <v>31</v>
      </c>
      <c r="L204" s="7">
        <v>84061</v>
      </c>
      <c r="M204" s="8">
        <v>42235</v>
      </c>
      <c r="N204" s="15">
        <f t="shared" si="21"/>
        <v>0.24954999999999999</v>
      </c>
      <c r="O204" s="15">
        <v>0</v>
      </c>
      <c r="P204" s="15">
        <f>N204*4</f>
        <v>0.99819999999999998</v>
      </c>
      <c r="Q204" s="15">
        <f>N204*5</f>
        <v>1.2477499999999999</v>
      </c>
      <c r="R204" s="15">
        <f t="shared" si="22"/>
        <v>2.2459499999999997</v>
      </c>
      <c r="AA204" s="8"/>
      <c r="AC204" s="8"/>
    </row>
    <row r="205" spans="1:29" s="7" customFormat="1" x14ac:dyDescent="0.25">
      <c r="A205" s="7" t="s">
        <v>771</v>
      </c>
      <c r="B205" s="7" t="s">
        <v>9</v>
      </c>
      <c r="C205" s="9"/>
      <c r="D205" s="9">
        <v>19820.7</v>
      </c>
      <c r="E205" s="9">
        <v>19820.7</v>
      </c>
      <c r="F205" s="9">
        <v>126878.5</v>
      </c>
      <c r="G205" s="7">
        <v>40.875</v>
      </c>
      <c r="H205" s="7">
        <v>33.027999999999999</v>
      </c>
      <c r="I205" s="10">
        <f t="shared" si="23"/>
        <v>22.023</v>
      </c>
      <c r="J205" s="7" t="s">
        <v>302</v>
      </c>
      <c r="K205" s="7" t="s">
        <v>66</v>
      </c>
      <c r="L205" s="7">
        <v>84015</v>
      </c>
      <c r="M205" s="8">
        <v>42488</v>
      </c>
      <c r="N205" s="15">
        <f t="shared" si="21"/>
        <v>0.50652900000000001</v>
      </c>
      <c r="O205" s="15">
        <v>0</v>
      </c>
      <c r="P205" s="15">
        <v>0</v>
      </c>
      <c r="Q205" s="15">
        <f>N205*1</f>
        <v>0.50652900000000001</v>
      </c>
      <c r="R205" s="15">
        <f t="shared" si="22"/>
        <v>0.50652900000000001</v>
      </c>
      <c r="AA205" s="8"/>
      <c r="AC205" s="8"/>
    </row>
    <row r="206" spans="1:29" s="7" customFormat="1" x14ac:dyDescent="0.25">
      <c r="A206" s="7" t="s">
        <v>775</v>
      </c>
      <c r="B206" s="7" t="s">
        <v>9</v>
      </c>
      <c r="C206" s="9"/>
      <c r="D206" s="9">
        <v>6630.3</v>
      </c>
      <c r="E206" s="9">
        <v>6630.3</v>
      </c>
      <c r="F206" s="9">
        <v>36725.519999999997</v>
      </c>
      <c r="G206" s="7">
        <v>8.64</v>
      </c>
      <c r="H206" s="7">
        <v>7.367</v>
      </c>
      <c r="I206" s="10">
        <f t="shared" si="23"/>
        <v>7.367</v>
      </c>
      <c r="J206" s="7" t="s">
        <v>13</v>
      </c>
      <c r="K206" s="7" t="s">
        <v>11</v>
      </c>
      <c r="L206" s="7">
        <v>84107</v>
      </c>
      <c r="M206" s="8">
        <v>42488</v>
      </c>
      <c r="N206" s="15">
        <f t="shared" si="21"/>
        <v>0.16944100000000001</v>
      </c>
      <c r="O206" s="15">
        <v>0</v>
      </c>
      <c r="P206" s="15">
        <v>0</v>
      </c>
      <c r="Q206" s="15">
        <f>N206*1</f>
        <v>0.16944100000000001</v>
      </c>
      <c r="R206" s="15">
        <f t="shared" si="22"/>
        <v>0.16944100000000001</v>
      </c>
      <c r="AA206" s="8"/>
      <c r="AC206" s="8"/>
    </row>
    <row r="207" spans="1:29" s="7" customFormat="1" x14ac:dyDescent="0.25">
      <c r="A207" s="7" t="s">
        <v>777</v>
      </c>
      <c r="B207" s="7" t="s">
        <v>9</v>
      </c>
      <c r="C207" s="9"/>
      <c r="D207" s="9">
        <v>22500</v>
      </c>
      <c r="E207" s="9">
        <v>22500</v>
      </c>
      <c r="F207" s="9">
        <v>86139.8</v>
      </c>
      <c r="G207" s="7">
        <v>33.479999999999997</v>
      </c>
      <c r="H207" s="7">
        <v>30.1</v>
      </c>
      <c r="I207" s="10">
        <f t="shared" si="23"/>
        <v>25</v>
      </c>
      <c r="J207" s="7" t="s">
        <v>600</v>
      </c>
      <c r="K207" s="7" t="s">
        <v>72</v>
      </c>
      <c r="L207" s="7">
        <v>84725</v>
      </c>
      <c r="M207" s="8">
        <v>42415</v>
      </c>
      <c r="N207" s="15">
        <f t="shared" si="21"/>
        <v>0.57499999999999996</v>
      </c>
      <c r="O207" s="15">
        <v>0</v>
      </c>
      <c r="P207" s="15">
        <v>0</v>
      </c>
      <c r="Q207" s="15">
        <f>N207*3</f>
        <v>1.7249999999999999</v>
      </c>
      <c r="R207" s="15">
        <f t="shared" si="22"/>
        <v>1.7249999999999999</v>
      </c>
      <c r="AA207" s="8"/>
      <c r="AC207" s="8"/>
    </row>
    <row r="208" spans="1:29" s="7" customFormat="1" x14ac:dyDescent="0.25">
      <c r="A208" s="7" t="s">
        <v>778</v>
      </c>
      <c r="B208" s="7" t="s">
        <v>9</v>
      </c>
      <c r="C208" s="9"/>
      <c r="D208" s="9">
        <v>22500</v>
      </c>
      <c r="E208" s="9">
        <v>22500</v>
      </c>
      <c r="F208" s="9">
        <v>86139.8</v>
      </c>
      <c r="G208" s="7">
        <v>33.479999999999997</v>
      </c>
      <c r="H208" s="7">
        <v>30.088999999999999</v>
      </c>
      <c r="I208" s="10">
        <f t="shared" si="23"/>
        <v>25</v>
      </c>
      <c r="J208" s="7" t="s">
        <v>600</v>
      </c>
      <c r="K208" s="7" t="s">
        <v>72</v>
      </c>
      <c r="L208" s="7">
        <v>84725</v>
      </c>
      <c r="M208" s="8">
        <v>42415</v>
      </c>
      <c r="N208" s="15">
        <f t="shared" si="21"/>
        <v>0.57499999999999996</v>
      </c>
      <c r="O208" s="15">
        <v>0</v>
      </c>
      <c r="P208" s="15">
        <v>0</v>
      </c>
      <c r="Q208" s="15">
        <f>N208*3</f>
        <v>1.7249999999999999</v>
      </c>
      <c r="R208" s="15">
        <f t="shared" si="22"/>
        <v>1.7249999999999999</v>
      </c>
      <c r="AA208" s="8"/>
      <c r="AC208" s="8"/>
    </row>
    <row r="209" spans="1:29" s="7" customFormat="1" x14ac:dyDescent="0.25">
      <c r="A209" s="7" t="s">
        <v>780</v>
      </c>
      <c r="B209" s="7" t="s">
        <v>9</v>
      </c>
      <c r="C209" s="9"/>
      <c r="D209" s="9">
        <v>22500</v>
      </c>
      <c r="E209" s="9">
        <v>22500</v>
      </c>
      <c r="F209" s="9">
        <v>86139.8</v>
      </c>
      <c r="G209" s="7">
        <v>33.479999999999997</v>
      </c>
      <c r="H209" s="7">
        <v>30.088999999999999</v>
      </c>
      <c r="I209" s="10">
        <f t="shared" si="23"/>
        <v>25</v>
      </c>
      <c r="J209" s="7" t="s">
        <v>600</v>
      </c>
      <c r="K209" s="7" t="s">
        <v>72</v>
      </c>
      <c r="L209" s="7">
        <v>84725</v>
      </c>
      <c r="M209" s="8">
        <v>42415</v>
      </c>
      <c r="N209" s="15">
        <f t="shared" si="21"/>
        <v>0.57499999999999996</v>
      </c>
      <c r="O209" s="15">
        <v>0</v>
      </c>
      <c r="P209" s="15">
        <v>0</v>
      </c>
      <c r="Q209" s="15">
        <f>N209*3</f>
        <v>1.7249999999999999</v>
      </c>
      <c r="R209" s="15">
        <f t="shared" si="22"/>
        <v>1.7249999999999999</v>
      </c>
      <c r="AA209" s="8"/>
      <c r="AC209" s="8"/>
    </row>
    <row r="210" spans="1:29" s="7" customFormat="1" x14ac:dyDescent="0.25">
      <c r="A210" s="7" t="s">
        <v>781</v>
      </c>
      <c r="B210" s="7" t="s">
        <v>9</v>
      </c>
      <c r="C210" s="9"/>
      <c r="D210" s="9">
        <v>22500</v>
      </c>
      <c r="E210" s="9">
        <v>22500</v>
      </c>
      <c r="F210" s="9">
        <v>90570.82</v>
      </c>
      <c r="G210" s="7">
        <v>33.479999999999997</v>
      </c>
      <c r="H210" s="7">
        <v>30.088999999999999</v>
      </c>
      <c r="I210" s="10">
        <f t="shared" si="23"/>
        <v>25</v>
      </c>
      <c r="J210" s="7" t="s">
        <v>600</v>
      </c>
      <c r="K210" s="7" t="s">
        <v>72</v>
      </c>
      <c r="L210" s="7">
        <v>84725</v>
      </c>
      <c r="M210" s="8">
        <v>42415</v>
      </c>
      <c r="N210" s="15">
        <f t="shared" si="21"/>
        <v>0.57499999999999996</v>
      </c>
      <c r="O210" s="15">
        <v>0</v>
      </c>
      <c r="P210" s="15">
        <v>0</v>
      </c>
      <c r="Q210" s="15">
        <f>N210*3</f>
        <v>1.7249999999999999</v>
      </c>
      <c r="R210" s="15">
        <f t="shared" si="22"/>
        <v>1.7249999999999999</v>
      </c>
      <c r="AA210" s="8"/>
      <c r="AC210" s="8"/>
    </row>
    <row r="211" spans="1:29" s="7" customFormat="1" x14ac:dyDescent="0.25">
      <c r="A211" s="7" t="s">
        <v>784</v>
      </c>
      <c r="B211" s="7" t="s">
        <v>9</v>
      </c>
      <c r="C211" s="9"/>
      <c r="D211" s="9">
        <v>12339</v>
      </c>
      <c r="E211" s="9">
        <v>12339</v>
      </c>
      <c r="F211" s="9">
        <v>112900</v>
      </c>
      <c r="G211" s="7">
        <v>16.2</v>
      </c>
      <c r="H211" s="7">
        <v>13.71</v>
      </c>
      <c r="I211" s="10">
        <f t="shared" si="23"/>
        <v>13.71</v>
      </c>
      <c r="J211" s="7" t="s">
        <v>13</v>
      </c>
      <c r="K211" s="7" t="s">
        <v>11</v>
      </c>
      <c r="L211" s="7">
        <v>84107</v>
      </c>
      <c r="M211" s="8">
        <v>42394</v>
      </c>
      <c r="N211" s="15">
        <f t="shared" si="21"/>
        <v>0.31533</v>
      </c>
      <c r="O211" s="15">
        <v>0</v>
      </c>
      <c r="P211" s="15">
        <v>0</v>
      </c>
      <c r="Q211" s="15">
        <f>N211*4</f>
        <v>1.26132</v>
      </c>
      <c r="R211" s="15">
        <f t="shared" si="22"/>
        <v>1.26132</v>
      </c>
      <c r="AA211" s="8"/>
      <c r="AC211" s="8"/>
    </row>
    <row r="212" spans="1:29" s="7" customFormat="1" x14ac:dyDescent="0.25">
      <c r="A212" s="7" t="s">
        <v>785</v>
      </c>
      <c r="B212" s="7" t="s">
        <v>9</v>
      </c>
      <c r="C212" s="9"/>
      <c r="D212" s="9">
        <v>12339</v>
      </c>
      <c r="E212" s="9">
        <v>12339</v>
      </c>
      <c r="F212" s="9">
        <v>112900</v>
      </c>
      <c r="G212" s="7">
        <v>16.2</v>
      </c>
      <c r="H212" s="7">
        <v>13.71</v>
      </c>
      <c r="I212" s="10">
        <f t="shared" si="23"/>
        <v>13.71</v>
      </c>
      <c r="J212" s="7" t="s">
        <v>13</v>
      </c>
      <c r="K212" s="7" t="s">
        <v>11</v>
      </c>
      <c r="L212" s="7">
        <v>84107</v>
      </c>
      <c r="M212" s="8">
        <v>42394</v>
      </c>
      <c r="N212" s="15">
        <f t="shared" si="21"/>
        <v>0.31533</v>
      </c>
      <c r="O212" s="15">
        <v>0</v>
      </c>
      <c r="P212" s="15">
        <v>0</v>
      </c>
      <c r="Q212" s="15">
        <f>N212*4</f>
        <v>1.26132</v>
      </c>
      <c r="R212" s="15">
        <f t="shared" si="22"/>
        <v>1.26132</v>
      </c>
      <c r="AA212" s="8"/>
      <c r="AC212" s="8"/>
    </row>
    <row r="213" spans="1:29" s="7" customFormat="1" x14ac:dyDescent="0.25">
      <c r="A213" s="7" t="s">
        <v>786</v>
      </c>
      <c r="B213" s="7" t="s">
        <v>9</v>
      </c>
      <c r="C213" s="9"/>
      <c r="D213" s="9">
        <v>12434</v>
      </c>
      <c r="E213" s="9">
        <v>12434.4</v>
      </c>
      <c r="F213" s="9">
        <v>112900</v>
      </c>
      <c r="G213" s="7">
        <v>16.2</v>
      </c>
      <c r="H213" s="7">
        <v>13.816000000000001</v>
      </c>
      <c r="I213" s="10">
        <f t="shared" si="23"/>
        <v>13.815555555555555</v>
      </c>
      <c r="J213" s="7" t="s">
        <v>13</v>
      </c>
      <c r="K213" s="7" t="s">
        <v>11</v>
      </c>
      <c r="L213" s="7">
        <v>84107</v>
      </c>
      <c r="M213" s="8">
        <v>42395</v>
      </c>
      <c r="N213" s="15">
        <f t="shared" si="21"/>
        <v>0.31775777777777775</v>
      </c>
      <c r="O213" s="15">
        <v>0</v>
      </c>
      <c r="P213" s="15">
        <v>0</v>
      </c>
      <c r="Q213" s="15">
        <f>N213*4</f>
        <v>1.271031111111111</v>
      </c>
      <c r="R213" s="15">
        <f t="shared" si="22"/>
        <v>1.271031111111111</v>
      </c>
      <c r="AA213" s="8"/>
      <c r="AC213" s="8"/>
    </row>
    <row r="214" spans="1:29" s="7" customFormat="1" x14ac:dyDescent="0.25">
      <c r="A214" s="7" t="s">
        <v>787</v>
      </c>
      <c r="B214" s="7" t="s">
        <v>9</v>
      </c>
      <c r="C214" s="9"/>
      <c r="D214" s="9">
        <v>5101.2</v>
      </c>
      <c r="E214" s="9">
        <v>5101.2</v>
      </c>
      <c r="F214" s="9">
        <v>49790</v>
      </c>
      <c r="G214" s="7">
        <v>6.84</v>
      </c>
      <c r="H214" s="7">
        <v>5.6680000000000001</v>
      </c>
      <c r="I214" s="10">
        <f t="shared" si="23"/>
        <v>5.6680000000000001</v>
      </c>
      <c r="J214" s="7" t="s">
        <v>10</v>
      </c>
      <c r="K214" s="7" t="s">
        <v>11</v>
      </c>
      <c r="L214" s="7">
        <v>84119</v>
      </c>
      <c r="M214" s="8">
        <v>42493</v>
      </c>
      <c r="N214" s="15">
        <f t="shared" si="21"/>
        <v>0.13036400000000001</v>
      </c>
      <c r="O214" s="15">
        <v>0</v>
      </c>
      <c r="P214" s="15">
        <v>0</v>
      </c>
      <c r="Q214" s="15">
        <v>0</v>
      </c>
      <c r="R214" s="15">
        <f t="shared" si="22"/>
        <v>0</v>
      </c>
      <c r="AA214" s="8"/>
      <c r="AC214" s="8"/>
    </row>
    <row r="215" spans="1:29" s="7" customFormat="1" x14ac:dyDescent="0.25">
      <c r="A215" s="7" t="s">
        <v>789</v>
      </c>
      <c r="B215" s="7" t="s">
        <v>9</v>
      </c>
      <c r="C215" s="9"/>
      <c r="D215" s="9">
        <v>4939.2</v>
      </c>
      <c r="E215" s="9">
        <v>4939.2</v>
      </c>
      <c r="F215" s="9">
        <v>32900</v>
      </c>
      <c r="G215" s="7">
        <v>6.6</v>
      </c>
      <c r="H215" s="7">
        <v>5.4880000000000004</v>
      </c>
      <c r="I215" s="10">
        <f t="shared" si="23"/>
        <v>5.4880000000000004</v>
      </c>
      <c r="J215" s="7" t="s">
        <v>13</v>
      </c>
      <c r="K215" s="7" t="s">
        <v>11</v>
      </c>
      <c r="L215" s="7">
        <v>84115</v>
      </c>
      <c r="M215" s="8">
        <v>42486</v>
      </c>
      <c r="N215" s="15">
        <f t="shared" si="21"/>
        <v>0.126224</v>
      </c>
      <c r="O215" s="15">
        <v>0</v>
      </c>
      <c r="P215" s="15">
        <v>0</v>
      </c>
      <c r="Q215" s="15">
        <f>N215*1</f>
        <v>0.126224</v>
      </c>
      <c r="R215" s="15">
        <f t="shared" si="22"/>
        <v>0.126224</v>
      </c>
      <c r="AA215" s="8"/>
      <c r="AC215" s="8"/>
    </row>
    <row r="216" spans="1:29" s="7" customFormat="1" x14ac:dyDescent="0.25">
      <c r="A216" s="7" t="s">
        <v>790</v>
      </c>
      <c r="B216" s="7" t="s">
        <v>9</v>
      </c>
      <c r="C216" s="9"/>
      <c r="D216" s="9">
        <v>22500</v>
      </c>
      <c r="E216" s="9">
        <v>22500</v>
      </c>
      <c r="F216" s="9">
        <v>139000</v>
      </c>
      <c r="G216" s="7">
        <v>31.36</v>
      </c>
      <c r="H216" s="7">
        <v>25.184000000000001</v>
      </c>
      <c r="I216" s="10">
        <f t="shared" si="23"/>
        <v>25</v>
      </c>
      <c r="J216" s="7" t="s">
        <v>35</v>
      </c>
      <c r="K216" s="7" t="s">
        <v>11</v>
      </c>
      <c r="L216" s="7">
        <v>84070</v>
      </c>
      <c r="M216" s="8">
        <v>42488</v>
      </c>
      <c r="N216" s="15">
        <f t="shared" si="21"/>
        <v>0.57499999999999996</v>
      </c>
      <c r="O216" s="15">
        <v>0</v>
      </c>
      <c r="P216" s="15">
        <v>0</v>
      </c>
      <c r="Q216" s="15">
        <f>N216*1</f>
        <v>0.57499999999999996</v>
      </c>
      <c r="R216" s="15">
        <f t="shared" si="22"/>
        <v>0.57499999999999996</v>
      </c>
      <c r="AA216" s="8"/>
      <c r="AC216" s="8"/>
    </row>
    <row r="217" spans="1:29" s="7" customFormat="1" x14ac:dyDescent="0.25">
      <c r="A217" s="7" t="s">
        <v>795</v>
      </c>
      <c r="B217" s="7" t="s">
        <v>9</v>
      </c>
      <c r="C217" s="9"/>
      <c r="D217" s="9">
        <v>22500</v>
      </c>
      <c r="E217" s="9">
        <v>22500</v>
      </c>
      <c r="F217" s="9">
        <v>155000</v>
      </c>
      <c r="G217" s="7">
        <v>57.6</v>
      </c>
      <c r="H217" s="7">
        <v>46.381999999999998</v>
      </c>
      <c r="I217" s="10">
        <f t="shared" si="23"/>
        <v>25</v>
      </c>
      <c r="J217" s="7" t="s">
        <v>13</v>
      </c>
      <c r="K217" s="7" t="s">
        <v>11</v>
      </c>
      <c r="L217" s="7">
        <v>84101</v>
      </c>
      <c r="M217" s="8">
        <v>42493</v>
      </c>
      <c r="N217" s="15">
        <f t="shared" si="21"/>
        <v>0.57499999999999996</v>
      </c>
      <c r="O217" s="15">
        <v>0</v>
      </c>
      <c r="P217" s="15">
        <v>0</v>
      </c>
      <c r="Q217" s="15">
        <v>0</v>
      </c>
      <c r="R217" s="15">
        <f t="shared" si="22"/>
        <v>0</v>
      </c>
      <c r="AA217" s="8"/>
      <c r="AC217" s="8"/>
    </row>
    <row r="218" spans="1:29" s="7" customFormat="1" x14ac:dyDescent="0.25">
      <c r="A218" s="7" t="s">
        <v>798</v>
      </c>
      <c r="B218" s="7" t="s">
        <v>9</v>
      </c>
      <c r="C218" s="9"/>
      <c r="D218" s="9">
        <v>22500</v>
      </c>
      <c r="E218" s="9">
        <v>22500</v>
      </c>
      <c r="F218" s="9">
        <v>54673.55</v>
      </c>
      <c r="G218" s="7">
        <v>29.7</v>
      </c>
      <c r="H218" s="7">
        <v>25.186</v>
      </c>
      <c r="I218" s="10">
        <f t="shared" si="23"/>
        <v>25</v>
      </c>
      <c r="J218" s="7" t="s">
        <v>17</v>
      </c>
      <c r="K218" s="7" t="s">
        <v>11</v>
      </c>
      <c r="L218" s="7">
        <v>84065</v>
      </c>
      <c r="M218" s="8">
        <v>42235</v>
      </c>
      <c r="N218" s="15">
        <f t="shared" si="21"/>
        <v>0.57499999999999996</v>
      </c>
      <c r="O218" s="15">
        <v>0</v>
      </c>
      <c r="P218" s="15">
        <f>N218*4</f>
        <v>2.2999999999999998</v>
      </c>
      <c r="Q218" s="15">
        <f>N218*5</f>
        <v>2.875</v>
      </c>
      <c r="R218" s="15">
        <f t="shared" si="22"/>
        <v>5.1749999999999998</v>
      </c>
      <c r="AA218" s="8"/>
      <c r="AC218" s="8"/>
    </row>
    <row r="219" spans="1:29" s="7" customFormat="1" x14ac:dyDescent="0.25">
      <c r="A219" s="7" t="s">
        <v>800</v>
      </c>
      <c r="B219" s="7" t="s">
        <v>9</v>
      </c>
      <c r="C219" s="9"/>
      <c r="D219" s="9">
        <v>14713.2</v>
      </c>
      <c r="E219" s="9">
        <v>14713.2</v>
      </c>
      <c r="F219" s="9">
        <v>65116.800000000003</v>
      </c>
      <c r="G219" s="7">
        <v>22</v>
      </c>
      <c r="H219" s="7">
        <v>16.347999999999999</v>
      </c>
      <c r="I219" s="10">
        <f t="shared" si="23"/>
        <v>16.347999999999999</v>
      </c>
      <c r="J219" s="7" t="s">
        <v>130</v>
      </c>
      <c r="K219" s="7" t="s">
        <v>11</v>
      </c>
      <c r="L219" s="7">
        <v>84047</v>
      </c>
      <c r="M219" s="8">
        <v>42494</v>
      </c>
      <c r="N219" s="15">
        <f t="shared" si="21"/>
        <v>0.37600399999999995</v>
      </c>
      <c r="O219" s="15">
        <v>0</v>
      </c>
      <c r="P219" s="15">
        <v>0</v>
      </c>
      <c r="Q219" s="15">
        <v>0</v>
      </c>
      <c r="R219" s="15">
        <f t="shared" si="22"/>
        <v>0</v>
      </c>
      <c r="AA219" s="8"/>
      <c r="AC219" s="8"/>
    </row>
    <row r="220" spans="1:29" s="7" customFormat="1" x14ac:dyDescent="0.25">
      <c r="A220" s="7" t="s">
        <v>802</v>
      </c>
      <c r="B220" s="7" t="s">
        <v>9</v>
      </c>
      <c r="C220" s="9"/>
      <c r="D220" s="9">
        <v>9079.2000000000007</v>
      </c>
      <c r="E220" s="9">
        <v>9079.2000000000007</v>
      </c>
      <c r="F220" s="9">
        <v>33025.599999999999</v>
      </c>
      <c r="G220" s="7">
        <v>11.88</v>
      </c>
      <c r="H220" s="7">
        <v>10.24</v>
      </c>
      <c r="I220" s="10">
        <f t="shared" si="23"/>
        <v>10.087999999999999</v>
      </c>
      <c r="J220" s="7" t="s">
        <v>17</v>
      </c>
      <c r="K220" s="7" t="s">
        <v>11</v>
      </c>
      <c r="L220" s="7">
        <v>84065</v>
      </c>
      <c r="M220" s="8">
        <v>42235</v>
      </c>
      <c r="N220" s="15">
        <f t="shared" si="21"/>
        <v>0.23202399999999998</v>
      </c>
      <c r="O220" s="15">
        <v>0</v>
      </c>
      <c r="P220" s="15">
        <f>N220*4</f>
        <v>0.92809599999999992</v>
      </c>
      <c r="Q220" s="15">
        <f>N220*5</f>
        <v>1.1601199999999998</v>
      </c>
      <c r="R220" s="15">
        <f t="shared" si="22"/>
        <v>2.0882159999999996</v>
      </c>
      <c r="AA220" s="8"/>
      <c r="AC220" s="8"/>
    </row>
    <row r="221" spans="1:29" s="7" customFormat="1" x14ac:dyDescent="0.25">
      <c r="A221" s="7" t="s">
        <v>803</v>
      </c>
      <c r="B221" s="7" t="s">
        <v>9</v>
      </c>
      <c r="C221" s="9"/>
      <c r="D221" s="9">
        <v>1996.2</v>
      </c>
      <c r="E221" s="9">
        <v>1996.2</v>
      </c>
      <c r="F221" s="9">
        <v>5982</v>
      </c>
      <c r="G221" s="7">
        <v>2.7</v>
      </c>
      <c r="H221" s="7">
        <v>2.2759999999999998</v>
      </c>
      <c r="I221" s="10">
        <f t="shared" si="23"/>
        <v>2.218</v>
      </c>
      <c r="J221" s="7" t="s">
        <v>17</v>
      </c>
      <c r="K221" s="7" t="s">
        <v>11</v>
      </c>
      <c r="L221" s="7">
        <v>84065</v>
      </c>
      <c r="M221" s="8">
        <v>42235</v>
      </c>
      <c r="N221" s="15">
        <f t="shared" si="21"/>
        <v>5.1013999999999997E-2</v>
      </c>
      <c r="O221" s="15">
        <v>0</v>
      </c>
      <c r="P221" s="15">
        <f>N221*4</f>
        <v>0.20405599999999999</v>
      </c>
      <c r="Q221" s="15">
        <f>N221*5</f>
        <v>0.25506999999999996</v>
      </c>
      <c r="R221" s="15">
        <f t="shared" si="22"/>
        <v>0.45912599999999992</v>
      </c>
      <c r="AA221" s="8"/>
      <c r="AC221" s="8"/>
    </row>
    <row r="222" spans="1:29" s="7" customFormat="1" x14ac:dyDescent="0.25">
      <c r="A222" s="7" t="s">
        <v>805</v>
      </c>
      <c r="B222" s="7" t="s">
        <v>9</v>
      </c>
      <c r="C222" s="9"/>
      <c r="D222" s="9">
        <v>19583.099999999999</v>
      </c>
      <c r="E222" s="9">
        <v>19583.099999999999</v>
      </c>
      <c r="F222" s="9">
        <v>120000</v>
      </c>
      <c r="G222" s="7">
        <v>26.88</v>
      </c>
      <c r="H222" s="7">
        <v>21.759</v>
      </c>
      <c r="I222" s="10">
        <f t="shared" si="23"/>
        <v>21.758999999999997</v>
      </c>
      <c r="J222" s="7" t="s">
        <v>13</v>
      </c>
      <c r="K222" s="7" t="s">
        <v>11</v>
      </c>
      <c r="L222" s="7">
        <v>84115</v>
      </c>
      <c r="M222" s="8">
        <v>42492</v>
      </c>
      <c r="N222" s="15">
        <f t="shared" si="21"/>
        <v>0.50045699999999993</v>
      </c>
      <c r="O222" s="15">
        <v>0</v>
      </c>
      <c r="P222" s="15">
        <v>0</v>
      </c>
      <c r="Q222" s="15">
        <v>0</v>
      </c>
      <c r="R222" s="15">
        <f t="shared" si="22"/>
        <v>0</v>
      </c>
      <c r="AA222" s="8"/>
      <c r="AC222" s="8"/>
    </row>
    <row r="223" spans="1:29" s="7" customFormat="1" x14ac:dyDescent="0.25">
      <c r="A223" s="7" t="s">
        <v>806</v>
      </c>
      <c r="B223" s="7" t="s">
        <v>9</v>
      </c>
      <c r="C223" s="9"/>
      <c r="D223" s="9">
        <v>22500</v>
      </c>
      <c r="E223" s="9">
        <v>22500</v>
      </c>
      <c r="F223" s="9">
        <v>265608</v>
      </c>
      <c r="G223" s="7">
        <v>83.7</v>
      </c>
      <c r="H223" s="7">
        <v>65.960999999999999</v>
      </c>
      <c r="I223" s="10">
        <f t="shared" si="23"/>
        <v>25</v>
      </c>
      <c r="J223" s="7" t="s">
        <v>807</v>
      </c>
      <c r="K223" s="7" t="s">
        <v>363</v>
      </c>
      <c r="L223" s="7">
        <v>84307</v>
      </c>
      <c r="M223" s="8">
        <v>42292</v>
      </c>
      <c r="N223" s="15">
        <f t="shared" si="21"/>
        <v>0.57499999999999996</v>
      </c>
      <c r="O223" s="15">
        <v>0</v>
      </c>
      <c r="P223" s="15">
        <f>N223*2</f>
        <v>1.1499999999999999</v>
      </c>
      <c r="Q223" s="15">
        <f t="shared" ref="Q223:Q228" si="24">N223*5</f>
        <v>2.875</v>
      </c>
      <c r="R223" s="15">
        <f t="shared" si="22"/>
        <v>4.0250000000000004</v>
      </c>
      <c r="AA223" s="8"/>
      <c r="AC223" s="8"/>
    </row>
    <row r="224" spans="1:29" s="7" customFormat="1" x14ac:dyDescent="0.25">
      <c r="A224" s="7" t="s">
        <v>804</v>
      </c>
      <c r="B224" s="7" t="s">
        <v>9</v>
      </c>
      <c r="C224" s="9"/>
      <c r="D224" s="9">
        <v>12380.4</v>
      </c>
      <c r="E224" s="9">
        <v>12380.4</v>
      </c>
      <c r="F224" s="9">
        <v>29488</v>
      </c>
      <c r="G224" s="7">
        <v>18.36</v>
      </c>
      <c r="H224" s="7">
        <v>14.081</v>
      </c>
      <c r="I224" s="10">
        <f t="shared" si="23"/>
        <v>13.756</v>
      </c>
      <c r="J224" s="7" t="s">
        <v>17</v>
      </c>
      <c r="K224" s="7" t="s">
        <v>11</v>
      </c>
      <c r="L224" s="7">
        <v>84065</v>
      </c>
      <c r="M224" s="8">
        <v>42235</v>
      </c>
      <c r="N224" s="15">
        <f t="shared" si="21"/>
        <v>0.316388</v>
      </c>
      <c r="O224" s="15">
        <v>0</v>
      </c>
      <c r="P224" s="15">
        <f>N224*4</f>
        <v>1.265552</v>
      </c>
      <c r="Q224" s="15">
        <f t="shared" si="24"/>
        <v>1.5819399999999999</v>
      </c>
      <c r="R224" s="15">
        <f t="shared" si="22"/>
        <v>2.8474919999999999</v>
      </c>
      <c r="AA224" s="8"/>
      <c r="AC224" s="8"/>
    </row>
    <row r="225" spans="1:31" s="7" customFormat="1" x14ac:dyDescent="0.25">
      <c r="A225" s="7" t="s">
        <v>808</v>
      </c>
      <c r="B225" s="7" t="s">
        <v>9</v>
      </c>
      <c r="C225" s="9"/>
      <c r="D225" s="9">
        <v>804.6</v>
      </c>
      <c r="E225" s="9">
        <v>804.6</v>
      </c>
      <c r="F225" s="9">
        <v>3991.42</v>
      </c>
      <c r="G225" s="7">
        <v>1.08</v>
      </c>
      <c r="H225" s="7">
        <v>0.91</v>
      </c>
      <c r="I225" s="10">
        <f t="shared" si="23"/>
        <v>0.89400000000000002</v>
      </c>
      <c r="J225" s="7" t="s">
        <v>17</v>
      </c>
      <c r="K225" s="7" t="s">
        <v>11</v>
      </c>
      <c r="L225" s="7">
        <v>84065</v>
      </c>
      <c r="M225" s="8">
        <v>42235</v>
      </c>
      <c r="N225" s="15">
        <f t="shared" si="21"/>
        <v>2.0562E-2</v>
      </c>
      <c r="O225" s="15">
        <v>0</v>
      </c>
      <c r="P225" s="15">
        <f>N225*4</f>
        <v>8.2248000000000002E-2</v>
      </c>
      <c r="Q225" s="15">
        <f t="shared" si="24"/>
        <v>0.10281</v>
      </c>
      <c r="R225" s="15">
        <f t="shared" si="22"/>
        <v>0.185058</v>
      </c>
      <c r="AA225" s="8"/>
      <c r="AC225" s="8"/>
    </row>
    <row r="226" spans="1:31" s="7" customFormat="1" x14ac:dyDescent="0.25">
      <c r="A226" s="7" t="s">
        <v>809</v>
      </c>
      <c r="B226" s="7" t="s">
        <v>9</v>
      </c>
      <c r="C226" s="9"/>
      <c r="D226" s="9">
        <v>8873.1</v>
      </c>
      <c r="E226" s="9">
        <v>8873.1</v>
      </c>
      <c r="F226" s="9">
        <v>19950.72</v>
      </c>
      <c r="G226" s="7">
        <v>11.34</v>
      </c>
      <c r="H226" s="7">
        <v>9.8650000000000002</v>
      </c>
      <c r="I226" s="10">
        <f t="shared" si="23"/>
        <v>9.859</v>
      </c>
      <c r="J226" s="7" t="s">
        <v>17</v>
      </c>
      <c r="K226" s="7" t="s">
        <v>11</v>
      </c>
      <c r="L226" s="7">
        <v>84065</v>
      </c>
      <c r="M226" s="8">
        <v>42235</v>
      </c>
      <c r="N226" s="15">
        <f t="shared" si="21"/>
        <v>0.22675699999999999</v>
      </c>
      <c r="O226" s="15">
        <v>0</v>
      </c>
      <c r="P226" s="15">
        <f>N226*4</f>
        <v>0.90702799999999995</v>
      </c>
      <c r="Q226" s="15">
        <f t="shared" si="24"/>
        <v>1.133785</v>
      </c>
      <c r="R226" s="15">
        <f t="shared" si="22"/>
        <v>2.040813</v>
      </c>
      <c r="AA226" s="8"/>
      <c r="AC226" s="8"/>
    </row>
    <row r="227" spans="1:31" s="7" customFormat="1" x14ac:dyDescent="0.25">
      <c r="A227" s="7" t="s">
        <v>810</v>
      </c>
      <c r="B227" s="7" t="s">
        <v>9</v>
      </c>
      <c r="C227" s="9"/>
      <c r="D227" s="9">
        <v>9079.2000000000007</v>
      </c>
      <c r="E227" s="9">
        <v>9079.2000000000007</v>
      </c>
      <c r="F227" s="9">
        <v>20307.419999999998</v>
      </c>
      <c r="G227" s="7">
        <v>17.28</v>
      </c>
      <c r="H227" s="7">
        <v>14.946999999999999</v>
      </c>
      <c r="I227" s="10">
        <f t="shared" si="23"/>
        <v>10.087999999999999</v>
      </c>
      <c r="J227" s="7" t="s">
        <v>17</v>
      </c>
      <c r="K227" s="7" t="s">
        <v>11</v>
      </c>
      <c r="L227" s="7">
        <v>84065</v>
      </c>
      <c r="M227" s="8">
        <v>42235</v>
      </c>
      <c r="N227" s="15">
        <f t="shared" si="21"/>
        <v>0.23202399999999998</v>
      </c>
      <c r="O227" s="15">
        <v>0</v>
      </c>
      <c r="P227" s="15">
        <f>N227*4</f>
        <v>0.92809599999999992</v>
      </c>
      <c r="Q227" s="15">
        <f t="shared" si="24"/>
        <v>1.1601199999999998</v>
      </c>
      <c r="R227" s="15">
        <f t="shared" si="22"/>
        <v>2.0882159999999996</v>
      </c>
      <c r="AA227" s="8"/>
      <c r="AC227" s="8"/>
    </row>
    <row r="228" spans="1:31" s="7" customFormat="1" x14ac:dyDescent="0.25">
      <c r="A228" s="7" t="s">
        <v>811</v>
      </c>
      <c r="B228" s="7" t="s">
        <v>9</v>
      </c>
      <c r="C228" s="9"/>
      <c r="D228" s="9">
        <v>5688.9</v>
      </c>
      <c r="E228" s="9">
        <v>5688.9</v>
      </c>
      <c r="F228" s="9">
        <v>13819.4</v>
      </c>
      <c r="G228" s="7">
        <v>9.7200000000000006</v>
      </c>
      <c r="H228" s="7">
        <v>7.6760000000000002</v>
      </c>
      <c r="I228" s="10">
        <f t="shared" si="23"/>
        <v>6.3209999999999988</v>
      </c>
      <c r="J228" s="7" t="s">
        <v>17</v>
      </c>
      <c r="K228" s="7" t="s">
        <v>11</v>
      </c>
      <c r="L228" s="7">
        <v>84065</v>
      </c>
      <c r="M228" s="8">
        <v>42235</v>
      </c>
      <c r="N228" s="15">
        <f t="shared" si="21"/>
        <v>0.14538299999999998</v>
      </c>
      <c r="O228" s="15">
        <v>0</v>
      </c>
      <c r="P228" s="15">
        <f>N228*4</f>
        <v>0.58153199999999994</v>
      </c>
      <c r="Q228" s="15">
        <f t="shared" si="24"/>
        <v>0.72691499999999998</v>
      </c>
      <c r="R228" s="15">
        <f t="shared" si="22"/>
        <v>1.3084469999999999</v>
      </c>
      <c r="AA228" s="8"/>
      <c r="AC228" s="8"/>
      <c r="AE228" s="8"/>
    </row>
    <row r="229" spans="1:31" s="7" customFormat="1" x14ac:dyDescent="0.25">
      <c r="A229" s="7" t="s">
        <v>812</v>
      </c>
      <c r="B229" s="7" t="s">
        <v>9</v>
      </c>
      <c r="C229" s="9"/>
      <c r="D229" s="9">
        <v>4225.5</v>
      </c>
      <c r="E229" s="9">
        <v>4225.5</v>
      </c>
      <c r="F229" s="9">
        <v>17011</v>
      </c>
      <c r="G229" s="7">
        <v>5.7750000000000004</v>
      </c>
      <c r="H229" s="7">
        <v>4.9119999999999999</v>
      </c>
      <c r="I229" s="10">
        <f t="shared" si="23"/>
        <v>4.6950000000000003</v>
      </c>
      <c r="J229" s="7" t="s">
        <v>609</v>
      </c>
      <c r="K229" s="7" t="s">
        <v>66</v>
      </c>
      <c r="L229" s="7">
        <v>84015</v>
      </c>
      <c r="M229" s="8">
        <v>42500</v>
      </c>
      <c r="N229" s="15">
        <f t="shared" si="21"/>
        <v>0.10798500000000001</v>
      </c>
      <c r="O229" s="15">
        <v>0</v>
      </c>
      <c r="P229" s="15">
        <v>0</v>
      </c>
      <c r="Q229" s="15">
        <v>0</v>
      </c>
      <c r="R229" s="15">
        <f t="shared" si="22"/>
        <v>0</v>
      </c>
      <c r="AA229" s="8"/>
      <c r="AC229" s="8"/>
    </row>
    <row r="230" spans="1:31" s="7" customFormat="1" x14ac:dyDescent="0.25">
      <c r="A230" s="7" t="s">
        <v>813</v>
      </c>
      <c r="B230" s="7" t="s">
        <v>9</v>
      </c>
      <c r="C230" s="9"/>
      <c r="D230" s="9">
        <v>9079.2000000000007</v>
      </c>
      <c r="E230" s="9">
        <v>9079.2000000000007</v>
      </c>
      <c r="F230" s="9">
        <v>20307.419999999998</v>
      </c>
      <c r="G230" s="7">
        <v>14.58</v>
      </c>
      <c r="H230" s="7">
        <v>11.618</v>
      </c>
      <c r="I230" s="10">
        <f t="shared" ref="I230:I261" si="25">(D230/0.9)/1000</f>
        <v>10.087999999999999</v>
      </c>
      <c r="J230" s="7" t="s">
        <v>17</v>
      </c>
      <c r="K230" s="7" t="s">
        <v>11</v>
      </c>
      <c r="L230" s="7">
        <v>84065</v>
      </c>
      <c r="M230" s="8">
        <v>42235</v>
      </c>
      <c r="N230" s="15">
        <f t="shared" si="21"/>
        <v>0.23202399999999998</v>
      </c>
      <c r="O230" s="15">
        <v>0</v>
      </c>
      <c r="P230" s="15">
        <f>N230*4</f>
        <v>0.92809599999999992</v>
      </c>
      <c r="Q230" s="15">
        <f>N230*5</f>
        <v>1.1601199999999998</v>
      </c>
      <c r="R230" s="15">
        <f t="shared" si="22"/>
        <v>2.0882159999999996</v>
      </c>
      <c r="AA230" s="8"/>
      <c r="AC230" s="8"/>
    </row>
    <row r="231" spans="1:31" s="7" customFormat="1" x14ac:dyDescent="0.25">
      <c r="A231" s="7" t="s">
        <v>814</v>
      </c>
      <c r="B231" s="7" t="s">
        <v>9</v>
      </c>
      <c r="C231" s="9"/>
      <c r="D231" s="9">
        <v>8501.4</v>
      </c>
      <c r="E231" s="9">
        <v>8501.4</v>
      </c>
      <c r="F231" s="9">
        <v>31443</v>
      </c>
      <c r="G231" s="7">
        <v>11.275</v>
      </c>
      <c r="H231" s="7">
        <v>9.5399999999999991</v>
      </c>
      <c r="I231" s="10">
        <f t="shared" si="25"/>
        <v>9.4459999999999997</v>
      </c>
      <c r="J231" s="7" t="s">
        <v>609</v>
      </c>
      <c r="K231" s="7" t="s">
        <v>66</v>
      </c>
      <c r="L231" s="7">
        <v>84015</v>
      </c>
      <c r="M231" s="8">
        <v>42500</v>
      </c>
      <c r="N231" s="15">
        <f t="shared" si="21"/>
        <v>0.21725799999999998</v>
      </c>
      <c r="O231" s="15">
        <v>0</v>
      </c>
      <c r="P231" s="15">
        <v>0</v>
      </c>
      <c r="Q231" s="15">
        <v>0</v>
      </c>
      <c r="R231" s="15">
        <f t="shared" si="22"/>
        <v>0</v>
      </c>
      <c r="AA231" s="8"/>
      <c r="AC231" s="8"/>
    </row>
    <row r="232" spans="1:31" s="7" customFormat="1" x14ac:dyDescent="0.25">
      <c r="A232" s="7" t="s">
        <v>815</v>
      </c>
      <c r="B232" s="7" t="s">
        <v>9</v>
      </c>
      <c r="C232" s="9"/>
      <c r="D232" s="9">
        <v>5445</v>
      </c>
      <c r="E232" s="9">
        <v>5445</v>
      </c>
      <c r="F232" s="9">
        <v>20882</v>
      </c>
      <c r="G232" s="7">
        <v>7.15</v>
      </c>
      <c r="H232" s="7">
        <v>6.05</v>
      </c>
      <c r="I232" s="10">
        <f t="shared" si="25"/>
        <v>6.05</v>
      </c>
      <c r="J232" s="7" t="s">
        <v>609</v>
      </c>
      <c r="K232" s="7" t="s">
        <v>66</v>
      </c>
      <c r="L232" s="7">
        <v>84015</v>
      </c>
      <c r="M232" s="8">
        <v>42500</v>
      </c>
      <c r="N232" s="15">
        <f t="shared" si="21"/>
        <v>0.13915</v>
      </c>
      <c r="O232" s="15">
        <v>0</v>
      </c>
      <c r="P232" s="15">
        <v>0</v>
      </c>
      <c r="Q232" s="15">
        <v>0</v>
      </c>
      <c r="R232" s="15">
        <f t="shared" si="22"/>
        <v>0</v>
      </c>
      <c r="AA232" s="8"/>
      <c r="AC232" s="8"/>
    </row>
    <row r="233" spans="1:31" s="7" customFormat="1" x14ac:dyDescent="0.25">
      <c r="A233" s="7" t="s">
        <v>816</v>
      </c>
      <c r="B233" s="7" t="s">
        <v>9</v>
      </c>
      <c r="C233" s="9"/>
      <c r="D233" s="9">
        <v>4565.7</v>
      </c>
      <c r="E233" s="9">
        <v>4565.7</v>
      </c>
      <c r="F233" s="9">
        <v>17747</v>
      </c>
      <c r="G233" s="7">
        <v>6.05</v>
      </c>
      <c r="H233" s="7">
        <v>5.1189999999999998</v>
      </c>
      <c r="I233" s="10">
        <f t="shared" si="25"/>
        <v>5.0730000000000004</v>
      </c>
      <c r="J233" s="7" t="s">
        <v>609</v>
      </c>
      <c r="K233" s="7" t="s">
        <v>66</v>
      </c>
      <c r="L233" s="7">
        <v>84015</v>
      </c>
      <c r="M233" s="8">
        <v>42500</v>
      </c>
      <c r="N233" s="15">
        <f t="shared" si="21"/>
        <v>0.116679</v>
      </c>
      <c r="O233" s="15">
        <v>0</v>
      </c>
      <c r="P233" s="15">
        <v>0</v>
      </c>
      <c r="Q233" s="15">
        <v>0</v>
      </c>
      <c r="R233" s="15">
        <f t="shared" si="22"/>
        <v>0</v>
      </c>
      <c r="AA233" s="8"/>
      <c r="AC233" s="8"/>
    </row>
    <row r="234" spans="1:31" s="7" customFormat="1" x14ac:dyDescent="0.25">
      <c r="A234" s="7" t="s">
        <v>817</v>
      </c>
      <c r="B234" s="7" t="s">
        <v>9</v>
      </c>
      <c r="C234" s="9"/>
      <c r="D234" s="9">
        <v>2012.4</v>
      </c>
      <c r="E234" s="9">
        <v>2012.4</v>
      </c>
      <c r="F234" s="9">
        <v>9678</v>
      </c>
      <c r="G234" s="7">
        <v>2.75</v>
      </c>
      <c r="H234" s="7">
        <v>2.327</v>
      </c>
      <c r="I234" s="10">
        <f t="shared" si="25"/>
        <v>2.2360000000000002</v>
      </c>
      <c r="J234" s="7" t="s">
        <v>609</v>
      </c>
      <c r="K234" s="7" t="s">
        <v>66</v>
      </c>
      <c r="L234" s="7">
        <v>84015</v>
      </c>
      <c r="M234" s="8">
        <v>42500</v>
      </c>
      <c r="N234" s="15">
        <f t="shared" si="21"/>
        <v>5.1428000000000001E-2</v>
      </c>
      <c r="O234" s="15">
        <v>0</v>
      </c>
      <c r="P234" s="15">
        <v>0</v>
      </c>
      <c r="Q234" s="15">
        <v>0</v>
      </c>
      <c r="R234" s="15">
        <f t="shared" si="22"/>
        <v>0</v>
      </c>
      <c r="AA234" s="8"/>
      <c r="AC234" s="8"/>
    </row>
    <row r="235" spans="1:31" s="7" customFormat="1" x14ac:dyDescent="0.25">
      <c r="A235" s="7" t="s">
        <v>822</v>
      </c>
      <c r="B235" s="7" t="s">
        <v>9</v>
      </c>
      <c r="C235" s="9"/>
      <c r="D235" s="9">
        <v>22500</v>
      </c>
      <c r="E235" s="9">
        <v>22500</v>
      </c>
      <c r="F235" s="9">
        <v>86139.8</v>
      </c>
      <c r="G235" s="7">
        <v>33.479999999999997</v>
      </c>
      <c r="H235" s="7">
        <v>30.114999999999998</v>
      </c>
      <c r="I235" s="10">
        <f t="shared" si="25"/>
        <v>25</v>
      </c>
      <c r="J235" s="7" t="s">
        <v>823</v>
      </c>
      <c r="K235" s="7" t="s">
        <v>24</v>
      </c>
      <c r="L235" s="7">
        <v>84714</v>
      </c>
      <c r="M235" s="8">
        <v>42415</v>
      </c>
      <c r="N235" s="15">
        <f t="shared" si="21"/>
        <v>0.57499999999999996</v>
      </c>
      <c r="O235" s="15">
        <v>0</v>
      </c>
      <c r="P235" s="15">
        <v>0</v>
      </c>
      <c r="Q235" s="15">
        <f>N235*3</f>
        <v>1.7249999999999999</v>
      </c>
      <c r="R235" s="15">
        <f t="shared" si="22"/>
        <v>1.7249999999999999</v>
      </c>
      <c r="AA235" s="8"/>
      <c r="AC235" s="8"/>
    </row>
    <row r="236" spans="1:31" s="7" customFormat="1" x14ac:dyDescent="0.25">
      <c r="A236" s="7" t="s">
        <v>824</v>
      </c>
      <c r="B236" s="7" t="s">
        <v>9</v>
      </c>
      <c r="C236" s="9"/>
      <c r="D236" s="9">
        <v>22500</v>
      </c>
      <c r="E236" s="9">
        <v>22500</v>
      </c>
      <c r="F236" s="9">
        <v>86139.8</v>
      </c>
      <c r="G236" s="7">
        <v>33.479999999999997</v>
      </c>
      <c r="H236" s="7">
        <v>30.041</v>
      </c>
      <c r="I236" s="10">
        <f t="shared" si="25"/>
        <v>25</v>
      </c>
      <c r="J236" s="7" t="s">
        <v>823</v>
      </c>
      <c r="K236" s="7" t="s">
        <v>24</v>
      </c>
      <c r="L236" s="7">
        <v>84714</v>
      </c>
      <c r="M236" s="8">
        <v>42415</v>
      </c>
      <c r="N236" s="15">
        <f t="shared" si="21"/>
        <v>0.57499999999999996</v>
      </c>
      <c r="O236" s="15">
        <v>0</v>
      </c>
      <c r="P236" s="15">
        <v>0</v>
      </c>
      <c r="Q236" s="15">
        <f>N236*3</f>
        <v>1.7249999999999999</v>
      </c>
      <c r="R236" s="15">
        <f t="shared" si="22"/>
        <v>1.7249999999999999</v>
      </c>
      <c r="AA236" s="8"/>
      <c r="AC236" s="8"/>
    </row>
    <row r="237" spans="1:31" s="7" customFormat="1" x14ac:dyDescent="0.25">
      <c r="A237" s="7" t="s">
        <v>825</v>
      </c>
      <c r="B237" s="7" t="s">
        <v>9</v>
      </c>
      <c r="C237" s="9"/>
      <c r="D237" s="9">
        <v>22500</v>
      </c>
      <c r="E237" s="9">
        <v>22500</v>
      </c>
      <c r="F237" s="9">
        <v>86139.8</v>
      </c>
      <c r="G237" s="7">
        <v>33.479999999999997</v>
      </c>
      <c r="H237" s="7">
        <v>30.062000000000001</v>
      </c>
      <c r="I237" s="10">
        <f t="shared" si="25"/>
        <v>25</v>
      </c>
      <c r="J237" s="7" t="s">
        <v>600</v>
      </c>
      <c r="K237" s="7" t="s">
        <v>72</v>
      </c>
      <c r="L237" s="7">
        <v>84725</v>
      </c>
      <c r="M237" s="8">
        <v>42415</v>
      </c>
      <c r="N237" s="15">
        <f t="shared" si="21"/>
        <v>0.57499999999999996</v>
      </c>
      <c r="O237" s="15">
        <v>0</v>
      </c>
      <c r="P237" s="15">
        <v>0</v>
      </c>
      <c r="Q237" s="15">
        <f>N237*3</f>
        <v>1.7249999999999999</v>
      </c>
      <c r="R237" s="15">
        <f t="shared" si="22"/>
        <v>1.7249999999999999</v>
      </c>
      <c r="AA237" s="8"/>
      <c r="AC237" s="8"/>
    </row>
    <row r="238" spans="1:31" s="7" customFormat="1" x14ac:dyDescent="0.25">
      <c r="A238" s="7" t="s">
        <v>831</v>
      </c>
      <c r="B238" s="7" t="s">
        <v>9</v>
      </c>
      <c r="C238" s="9"/>
      <c r="D238" s="9">
        <v>17721</v>
      </c>
      <c r="E238" s="9">
        <v>17721</v>
      </c>
      <c r="F238" s="9">
        <v>119828.5</v>
      </c>
      <c r="G238" s="7">
        <v>24.98</v>
      </c>
      <c r="H238" s="7">
        <v>19.785</v>
      </c>
      <c r="I238" s="10">
        <f t="shared" si="25"/>
        <v>19.690000000000001</v>
      </c>
      <c r="J238" s="7" t="s">
        <v>832</v>
      </c>
      <c r="K238" s="7" t="s">
        <v>11</v>
      </c>
      <c r="L238" s="7">
        <v>84092</v>
      </c>
      <c r="M238" s="8">
        <v>42433</v>
      </c>
      <c r="N238" s="15">
        <f t="shared" si="21"/>
        <v>0.45286999999999999</v>
      </c>
      <c r="O238" s="15">
        <v>0</v>
      </c>
      <c r="P238" s="15">
        <v>0</v>
      </c>
      <c r="Q238" s="15">
        <f>N238*2</f>
        <v>0.90573999999999999</v>
      </c>
      <c r="R238" s="15">
        <f t="shared" si="22"/>
        <v>0.90573999999999999</v>
      </c>
      <c r="AA238" s="8"/>
      <c r="AC238" s="8"/>
    </row>
    <row r="239" spans="1:31" s="7" customFormat="1" x14ac:dyDescent="0.25">
      <c r="A239" s="7" t="s">
        <v>837</v>
      </c>
      <c r="B239" s="7" t="s">
        <v>9</v>
      </c>
      <c r="C239" s="9"/>
      <c r="D239" s="9">
        <v>12539.7</v>
      </c>
      <c r="E239" s="9">
        <v>12539.7</v>
      </c>
      <c r="F239" s="9">
        <v>62775</v>
      </c>
      <c r="G239" s="7">
        <v>17.875</v>
      </c>
      <c r="H239" s="7">
        <v>14.67</v>
      </c>
      <c r="I239" s="10">
        <f t="shared" si="25"/>
        <v>13.933</v>
      </c>
      <c r="J239" s="7" t="s">
        <v>126</v>
      </c>
      <c r="K239" s="7" t="s">
        <v>11</v>
      </c>
      <c r="L239" s="7">
        <v>84020</v>
      </c>
      <c r="M239" s="8">
        <v>42500</v>
      </c>
      <c r="N239" s="15">
        <f t="shared" si="21"/>
        <v>0.32045899999999999</v>
      </c>
      <c r="O239" s="15">
        <v>0</v>
      </c>
      <c r="P239" s="15">
        <v>0</v>
      </c>
      <c r="Q239" s="15">
        <v>0</v>
      </c>
      <c r="R239" s="15">
        <f t="shared" si="22"/>
        <v>0</v>
      </c>
      <c r="AA239" s="8"/>
      <c r="AC239" s="8"/>
    </row>
    <row r="240" spans="1:31" s="7" customFormat="1" x14ac:dyDescent="0.25">
      <c r="A240" s="7" t="s">
        <v>835</v>
      </c>
      <c r="B240" s="7" t="s">
        <v>9</v>
      </c>
      <c r="C240" s="9"/>
      <c r="D240" s="9">
        <v>2961.9</v>
      </c>
      <c r="E240" s="9">
        <v>2961.9</v>
      </c>
      <c r="F240" s="9">
        <v>13500</v>
      </c>
      <c r="G240" s="7">
        <v>4.2750000000000004</v>
      </c>
      <c r="H240" s="7">
        <v>3.2909999999999999</v>
      </c>
      <c r="I240" s="10">
        <f t="shared" si="25"/>
        <v>3.2909999999999999</v>
      </c>
      <c r="J240" s="7" t="s">
        <v>38</v>
      </c>
      <c r="K240" s="7" t="s">
        <v>11</v>
      </c>
      <c r="L240" s="7">
        <v>84096</v>
      </c>
      <c r="M240" s="8">
        <v>42427</v>
      </c>
      <c r="N240" s="15">
        <f t="shared" si="21"/>
        <v>7.5692999999999996E-2</v>
      </c>
      <c r="O240" s="15">
        <v>0</v>
      </c>
      <c r="P240" s="15">
        <v>0</v>
      </c>
      <c r="Q240" s="15">
        <f>N240*3</f>
        <v>0.22707899999999998</v>
      </c>
      <c r="R240" s="15">
        <f t="shared" si="22"/>
        <v>0.22707899999999998</v>
      </c>
      <c r="AA240" s="8"/>
      <c r="AC240" s="8"/>
    </row>
    <row r="241" spans="1:30" s="7" customFormat="1" x14ac:dyDescent="0.25">
      <c r="A241" s="7" t="s">
        <v>842</v>
      </c>
      <c r="B241" s="7" t="s">
        <v>9</v>
      </c>
      <c r="C241" s="9"/>
      <c r="D241" s="9">
        <v>22500</v>
      </c>
      <c r="E241" s="9">
        <v>22500</v>
      </c>
      <c r="F241" s="9">
        <v>79344</v>
      </c>
      <c r="G241" s="7">
        <v>36.96</v>
      </c>
      <c r="H241" s="7">
        <v>31.361999999999998</v>
      </c>
      <c r="I241" s="10">
        <f t="shared" si="25"/>
        <v>25</v>
      </c>
      <c r="J241" s="7" t="s">
        <v>126</v>
      </c>
      <c r="K241" s="7" t="s">
        <v>11</v>
      </c>
      <c r="L241" s="7">
        <v>84020</v>
      </c>
      <c r="M241" s="8">
        <v>42415</v>
      </c>
      <c r="N241" s="15">
        <f t="shared" si="21"/>
        <v>0.57499999999999996</v>
      </c>
      <c r="O241" s="15">
        <v>0</v>
      </c>
      <c r="P241" s="15">
        <v>0</v>
      </c>
      <c r="Q241" s="15">
        <f>N241*3</f>
        <v>1.7249999999999999</v>
      </c>
      <c r="R241" s="15">
        <f t="shared" si="22"/>
        <v>1.7249999999999999</v>
      </c>
      <c r="AA241" s="8"/>
      <c r="AC241" s="8"/>
    </row>
    <row r="242" spans="1:30" s="7" customFormat="1" x14ac:dyDescent="0.25">
      <c r="A242" s="7" t="s">
        <v>840</v>
      </c>
      <c r="B242" s="7" t="s">
        <v>9</v>
      </c>
      <c r="C242" s="9"/>
      <c r="D242" s="9">
        <v>19577.7</v>
      </c>
      <c r="E242" s="9">
        <v>19577.7</v>
      </c>
      <c r="F242" s="9">
        <v>95325.2</v>
      </c>
      <c r="G242" s="7">
        <v>25.08</v>
      </c>
      <c r="H242" s="7">
        <v>21.753</v>
      </c>
      <c r="I242" s="10">
        <f t="shared" si="25"/>
        <v>21.753</v>
      </c>
      <c r="J242" s="7" t="s">
        <v>13</v>
      </c>
      <c r="K242" s="7" t="s">
        <v>11</v>
      </c>
      <c r="L242" s="7">
        <v>84101</v>
      </c>
      <c r="M242" s="8">
        <v>42181</v>
      </c>
      <c r="N242" s="15">
        <f t="shared" si="21"/>
        <v>0.50031899999999996</v>
      </c>
      <c r="O242" s="15">
        <v>0</v>
      </c>
      <c r="P242" s="15">
        <f>N242*6</f>
        <v>3.0019139999999997</v>
      </c>
      <c r="Q242" s="15">
        <f>N242*5</f>
        <v>2.501595</v>
      </c>
      <c r="R242" s="15">
        <f t="shared" si="22"/>
        <v>5.5035089999999993</v>
      </c>
      <c r="AA242" s="8"/>
      <c r="AC242" s="8"/>
    </row>
    <row r="243" spans="1:30" s="7" customFormat="1" x14ac:dyDescent="0.25">
      <c r="A243" s="7" t="s">
        <v>845</v>
      </c>
      <c r="B243" s="7" t="s">
        <v>9</v>
      </c>
      <c r="C243" s="9"/>
      <c r="D243" s="9">
        <v>22500</v>
      </c>
      <c r="E243" s="9">
        <v>22500</v>
      </c>
      <c r="F243" s="9">
        <v>82000</v>
      </c>
      <c r="G243" s="7">
        <v>31.11</v>
      </c>
      <c r="H243" s="7">
        <v>25.574000000000002</v>
      </c>
      <c r="I243" s="10">
        <f t="shared" si="25"/>
        <v>25</v>
      </c>
      <c r="J243" s="7" t="s">
        <v>13</v>
      </c>
      <c r="K243" s="7" t="s">
        <v>11</v>
      </c>
      <c r="L243" s="7">
        <v>84101</v>
      </c>
      <c r="M243" s="8">
        <v>42257</v>
      </c>
      <c r="N243" s="15">
        <f t="shared" si="21"/>
        <v>0.57499999999999996</v>
      </c>
      <c r="O243" s="15">
        <v>0</v>
      </c>
      <c r="P243" s="15">
        <f>N243*3</f>
        <v>1.7249999999999999</v>
      </c>
      <c r="Q243" s="15">
        <f>N243*5</f>
        <v>2.875</v>
      </c>
      <c r="R243" s="15">
        <f t="shared" si="22"/>
        <v>4.5999999999999996</v>
      </c>
      <c r="AA243" s="8"/>
      <c r="AC243" s="8"/>
    </row>
    <row r="244" spans="1:30" s="7" customFormat="1" x14ac:dyDescent="0.25">
      <c r="A244" s="7" t="s">
        <v>846</v>
      </c>
      <c r="B244" s="7" t="s">
        <v>9</v>
      </c>
      <c r="C244" s="9"/>
      <c r="D244" s="9">
        <v>22500</v>
      </c>
      <c r="E244" s="9">
        <v>22500</v>
      </c>
      <c r="F244" s="9">
        <v>102832</v>
      </c>
      <c r="G244" s="7">
        <v>44.1</v>
      </c>
      <c r="H244" s="7">
        <v>33.253</v>
      </c>
      <c r="I244" s="10">
        <f t="shared" si="25"/>
        <v>25</v>
      </c>
      <c r="J244" s="7" t="s">
        <v>28</v>
      </c>
      <c r="K244" s="7" t="s">
        <v>11</v>
      </c>
      <c r="L244" s="7">
        <v>84088</v>
      </c>
      <c r="M244" s="8">
        <v>42425</v>
      </c>
      <c r="N244" s="15">
        <f t="shared" si="21"/>
        <v>0.57499999999999996</v>
      </c>
      <c r="O244" s="15">
        <v>0</v>
      </c>
      <c r="P244" s="15">
        <v>0</v>
      </c>
      <c r="Q244" s="15">
        <f>N244*3</f>
        <v>1.7249999999999999</v>
      </c>
      <c r="R244" s="15">
        <f t="shared" si="22"/>
        <v>1.7249999999999999</v>
      </c>
      <c r="AA244" s="8"/>
      <c r="AC244" s="8"/>
    </row>
    <row r="245" spans="1:30" s="7" customFormat="1" x14ac:dyDescent="0.25">
      <c r="A245" s="7" t="s">
        <v>847</v>
      </c>
      <c r="B245" s="7" t="s">
        <v>9</v>
      </c>
      <c r="C245" s="9"/>
      <c r="D245" s="9">
        <v>9449.1</v>
      </c>
      <c r="E245" s="9">
        <v>9449.1</v>
      </c>
      <c r="F245" s="9">
        <v>53385.01</v>
      </c>
      <c r="G245" s="7">
        <v>15.12</v>
      </c>
      <c r="H245" s="7">
        <v>12.954000000000001</v>
      </c>
      <c r="I245" s="10">
        <f t="shared" si="25"/>
        <v>10.499000000000001</v>
      </c>
      <c r="J245" s="7" t="s">
        <v>848</v>
      </c>
      <c r="K245" s="7" t="s">
        <v>82</v>
      </c>
      <c r="L245" s="7">
        <v>84320</v>
      </c>
      <c r="M245" s="8">
        <v>42486</v>
      </c>
      <c r="N245" s="15">
        <f t="shared" si="21"/>
        <v>0.241477</v>
      </c>
      <c r="O245" s="15">
        <v>0</v>
      </c>
      <c r="P245" s="15">
        <v>0</v>
      </c>
      <c r="Q245" s="15">
        <f>N245*1</f>
        <v>0.241477</v>
      </c>
      <c r="R245" s="15">
        <f t="shared" si="22"/>
        <v>0.241477</v>
      </c>
      <c r="AA245" s="8"/>
      <c r="AC245" s="8"/>
    </row>
    <row r="246" spans="1:30" s="7" customFormat="1" x14ac:dyDescent="0.25">
      <c r="A246" s="7" t="s">
        <v>849</v>
      </c>
      <c r="B246" s="7" t="s">
        <v>9</v>
      </c>
      <c r="C246" s="9"/>
      <c r="D246" s="9">
        <v>6485.4</v>
      </c>
      <c r="E246" s="9">
        <v>6485.4</v>
      </c>
      <c r="F246" s="9">
        <v>33300</v>
      </c>
      <c r="G246" s="7">
        <v>9.3000000000000007</v>
      </c>
      <c r="H246" s="7">
        <v>7.2060000000000004</v>
      </c>
      <c r="I246" s="10">
        <f t="shared" si="25"/>
        <v>7.2059999999999995</v>
      </c>
      <c r="J246" s="7" t="s">
        <v>107</v>
      </c>
      <c r="K246" s="7" t="s">
        <v>108</v>
      </c>
      <c r="L246" s="7">
        <v>84532</v>
      </c>
      <c r="M246" s="8">
        <v>42272</v>
      </c>
      <c r="N246" s="15">
        <f t="shared" si="21"/>
        <v>0.165738</v>
      </c>
      <c r="O246" s="15">
        <v>0</v>
      </c>
      <c r="P246" s="15">
        <f>N246*3</f>
        <v>0.49721399999999999</v>
      </c>
      <c r="Q246" s="15">
        <f>N246*5</f>
        <v>0.82868999999999993</v>
      </c>
      <c r="R246" s="15">
        <f t="shared" si="22"/>
        <v>1.325904</v>
      </c>
      <c r="AA246" s="8"/>
      <c r="AC246" s="8"/>
    </row>
    <row r="247" spans="1:30" s="7" customFormat="1" x14ac:dyDescent="0.25">
      <c r="A247" s="7" t="s">
        <v>851</v>
      </c>
      <c r="B247" s="7" t="s">
        <v>9</v>
      </c>
      <c r="C247" s="9"/>
      <c r="D247" s="9">
        <v>21303</v>
      </c>
      <c r="E247" s="9">
        <v>21303</v>
      </c>
      <c r="F247" s="9">
        <v>247495</v>
      </c>
      <c r="G247" s="7">
        <v>28.56</v>
      </c>
      <c r="H247" s="7">
        <v>23.67</v>
      </c>
      <c r="I247" s="10">
        <f t="shared" si="25"/>
        <v>23.67</v>
      </c>
      <c r="J247" s="7" t="s">
        <v>89</v>
      </c>
      <c r="K247" s="7" t="s">
        <v>11</v>
      </c>
      <c r="L247" s="7">
        <v>84123</v>
      </c>
      <c r="M247" s="8">
        <v>42427</v>
      </c>
      <c r="N247" s="15">
        <f t="shared" si="21"/>
        <v>0.54441000000000006</v>
      </c>
      <c r="O247" s="15">
        <v>0</v>
      </c>
      <c r="P247" s="15">
        <v>0</v>
      </c>
      <c r="Q247" s="15">
        <f>N247*3</f>
        <v>1.6332300000000002</v>
      </c>
      <c r="R247" s="15">
        <f t="shared" si="22"/>
        <v>1.6332300000000002</v>
      </c>
      <c r="AA247" s="8"/>
      <c r="AC247" s="8"/>
    </row>
    <row r="248" spans="1:30" s="7" customFormat="1" x14ac:dyDescent="0.25">
      <c r="A248" s="7" t="s">
        <v>859</v>
      </c>
      <c r="B248" s="7" t="s">
        <v>9</v>
      </c>
      <c r="C248" s="9"/>
      <c r="D248" s="9">
        <v>22500</v>
      </c>
      <c r="E248" s="9">
        <v>22500</v>
      </c>
      <c r="F248" s="9">
        <v>103046.1</v>
      </c>
      <c r="G248" s="7">
        <v>30.738</v>
      </c>
      <c r="H248" s="7">
        <v>26.899000000000001</v>
      </c>
      <c r="I248" s="10">
        <f t="shared" si="25"/>
        <v>25</v>
      </c>
      <c r="J248" s="7" t="s">
        <v>23</v>
      </c>
      <c r="K248" s="7" t="s">
        <v>24</v>
      </c>
      <c r="L248" s="7">
        <v>84720</v>
      </c>
      <c r="M248" s="8">
        <v>42486</v>
      </c>
      <c r="N248" s="15">
        <f t="shared" si="21"/>
        <v>0.57499999999999996</v>
      </c>
      <c r="O248" s="15">
        <v>0</v>
      </c>
      <c r="P248" s="15">
        <v>0</v>
      </c>
      <c r="Q248" s="15">
        <f>N248*1</f>
        <v>0.57499999999999996</v>
      </c>
      <c r="R248" s="15">
        <f t="shared" si="22"/>
        <v>0.57499999999999996</v>
      </c>
      <c r="AA248" s="8"/>
      <c r="AC248" s="8"/>
    </row>
    <row r="249" spans="1:30" s="7" customFormat="1" x14ac:dyDescent="0.25">
      <c r="A249" s="7" t="s">
        <v>853</v>
      </c>
      <c r="B249" s="7" t="s">
        <v>9</v>
      </c>
      <c r="C249" s="9"/>
      <c r="D249" s="9">
        <v>22272.3</v>
      </c>
      <c r="E249" s="9">
        <v>22272.3</v>
      </c>
      <c r="F249" s="9">
        <v>74551.67</v>
      </c>
      <c r="G249" s="7">
        <v>28.67</v>
      </c>
      <c r="H249" s="7">
        <v>24.747</v>
      </c>
      <c r="I249" s="10">
        <f t="shared" si="25"/>
        <v>24.747</v>
      </c>
      <c r="J249" s="7" t="s">
        <v>607</v>
      </c>
      <c r="K249" s="7" t="s">
        <v>11</v>
      </c>
      <c r="L249" s="7">
        <v>84101</v>
      </c>
      <c r="M249" s="8">
        <v>42488</v>
      </c>
      <c r="N249" s="15">
        <f t="shared" si="21"/>
        <v>0.56918099999999994</v>
      </c>
      <c r="O249" s="15">
        <v>0</v>
      </c>
      <c r="P249" s="15">
        <v>0</v>
      </c>
      <c r="Q249" s="15">
        <f>N249*1</f>
        <v>0.56918099999999994</v>
      </c>
      <c r="R249" s="15">
        <f t="shared" si="22"/>
        <v>0.56918099999999994</v>
      </c>
      <c r="AA249" s="8"/>
      <c r="AC249" s="8"/>
    </row>
    <row r="250" spans="1:30" s="7" customFormat="1" x14ac:dyDescent="0.25">
      <c r="A250" s="7" t="s">
        <v>855</v>
      </c>
      <c r="B250" s="7" t="s">
        <v>9</v>
      </c>
      <c r="C250" s="9"/>
      <c r="D250" s="9">
        <v>22500</v>
      </c>
      <c r="E250" s="9">
        <v>22500</v>
      </c>
      <c r="F250" s="9">
        <v>74551.67</v>
      </c>
      <c r="G250" s="7">
        <v>28.67</v>
      </c>
      <c r="H250" s="7">
        <v>25.001000000000001</v>
      </c>
      <c r="I250" s="10">
        <f t="shared" si="25"/>
        <v>25</v>
      </c>
      <c r="J250" s="7" t="s">
        <v>607</v>
      </c>
      <c r="K250" s="7" t="s">
        <v>11</v>
      </c>
      <c r="L250" s="7">
        <v>84101</v>
      </c>
      <c r="M250" s="8">
        <v>42488</v>
      </c>
      <c r="N250" s="15">
        <f t="shared" si="21"/>
        <v>0.57499999999999996</v>
      </c>
      <c r="O250" s="15">
        <v>0</v>
      </c>
      <c r="P250" s="15">
        <v>0</v>
      </c>
      <c r="Q250" s="15">
        <f>N250*1</f>
        <v>0.57499999999999996</v>
      </c>
      <c r="R250" s="15">
        <f t="shared" si="22"/>
        <v>0.57499999999999996</v>
      </c>
      <c r="AA250" s="8"/>
      <c r="AC250" s="8"/>
    </row>
    <row r="251" spans="1:30" s="7" customFormat="1" x14ac:dyDescent="0.25">
      <c r="A251" s="7" t="s">
        <v>856</v>
      </c>
      <c r="B251" s="7" t="s">
        <v>9</v>
      </c>
      <c r="C251" s="9"/>
      <c r="D251" s="9">
        <v>22500</v>
      </c>
      <c r="E251" s="9">
        <v>22500</v>
      </c>
      <c r="F251" s="9">
        <v>74551.67</v>
      </c>
      <c r="G251" s="7">
        <v>28.67</v>
      </c>
      <c r="H251" s="7">
        <v>25.082999999999998</v>
      </c>
      <c r="I251" s="10">
        <f t="shared" si="25"/>
        <v>25</v>
      </c>
      <c r="J251" s="7" t="s">
        <v>607</v>
      </c>
      <c r="K251" s="7" t="s">
        <v>11</v>
      </c>
      <c r="L251" s="7">
        <v>84101</v>
      </c>
      <c r="M251" s="8">
        <v>42286</v>
      </c>
      <c r="N251" s="15">
        <f t="shared" si="21"/>
        <v>0.57499999999999996</v>
      </c>
      <c r="O251" s="15">
        <v>0</v>
      </c>
      <c r="P251" s="15">
        <f>N251*2</f>
        <v>1.1499999999999999</v>
      </c>
      <c r="Q251" s="15">
        <f>N251*5</f>
        <v>2.875</v>
      </c>
      <c r="R251" s="15">
        <f t="shared" si="22"/>
        <v>4.0250000000000004</v>
      </c>
      <c r="AA251" s="8"/>
      <c r="AC251" s="8"/>
    </row>
    <row r="252" spans="1:30" s="7" customFormat="1" x14ac:dyDescent="0.25">
      <c r="A252" s="7" t="s">
        <v>857</v>
      </c>
      <c r="B252" s="7" t="s">
        <v>9</v>
      </c>
      <c r="C252" s="9"/>
      <c r="D252" s="9">
        <v>14616</v>
      </c>
      <c r="E252" s="9">
        <v>14616</v>
      </c>
      <c r="F252" s="9">
        <v>44489.3</v>
      </c>
      <c r="G252" s="7">
        <v>18.605</v>
      </c>
      <c r="H252" s="7">
        <v>16.239999999999998</v>
      </c>
      <c r="I252" s="10">
        <f t="shared" si="25"/>
        <v>16.239999999999998</v>
      </c>
      <c r="J252" s="7" t="s">
        <v>607</v>
      </c>
      <c r="K252" s="7" t="s">
        <v>11</v>
      </c>
      <c r="L252" s="7">
        <v>84101</v>
      </c>
      <c r="M252" s="8">
        <v>42492</v>
      </c>
      <c r="N252" s="15">
        <f t="shared" si="21"/>
        <v>0.37351999999999996</v>
      </c>
      <c r="O252" s="15">
        <v>0</v>
      </c>
      <c r="P252" s="15">
        <v>0</v>
      </c>
      <c r="Q252" s="15">
        <v>0</v>
      </c>
      <c r="R252" s="15">
        <f t="shared" si="22"/>
        <v>0</v>
      </c>
      <c r="AA252" s="8"/>
      <c r="AC252" s="8"/>
    </row>
    <row r="253" spans="1:30" s="7" customFormat="1" x14ac:dyDescent="0.25">
      <c r="A253" s="7" t="s">
        <v>860</v>
      </c>
      <c r="B253" s="7" t="s">
        <v>9</v>
      </c>
      <c r="C253" s="9"/>
      <c r="D253" s="9">
        <v>22302</v>
      </c>
      <c r="E253" s="9">
        <v>22302</v>
      </c>
      <c r="F253" s="9">
        <v>74551.67</v>
      </c>
      <c r="G253" s="7">
        <v>28.67</v>
      </c>
      <c r="H253" s="7">
        <v>24.78</v>
      </c>
      <c r="I253" s="10">
        <f t="shared" si="25"/>
        <v>24.78</v>
      </c>
      <c r="J253" s="7" t="s">
        <v>614</v>
      </c>
      <c r="K253" s="7" t="s">
        <v>51</v>
      </c>
      <c r="L253" s="7">
        <v>84405</v>
      </c>
      <c r="M253" s="8">
        <v>42310</v>
      </c>
      <c r="N253" s="15">
        <f t="shared" si="21"/>
        <v>0.56994</v>
      </c>
      <c r="O253" s="15">
        <v>0</v>
      </c>
      <c r="P253" s="15">
        <f>N253*1</f>
        <v>0.56994</v>
      </c>
      <c r="Q253" s="15">
        <f>N253*5</f>
        <v>2.8496999999999999</v>
      </c>
      <c r="R253" s="15">
        <f t="shared" si="22"/>
        <v>3.4196399999999998</v>
      </c>
      <c r="AA253" s="8"/>
      <c r="AC253" s="8"/>
    </row>
    <row r="254" spans="1:30" s="7" customFormat="1" x14ac:dyDescent="0.25">
      <c r="A254" s="7" t="s">
        <v>861</v>
      </c>
      <c r="B254" s="7" t="s">
        <v>9</v>
      </c>
      <c r="C254" s="9"/>
      <c r="D254" s="9">
        <v>21865.5</v>
      </c>
      <c r="E254" s="9">
        <v>21865.5</v>
      </c>
      <c r="F254" s="9">
        <v>74551.67</v>
      </c>
      <c r="G254" s="7">
        <v>28.67</v>
      </c>
      <c r="H254" s="7">
        <v>24.295000000000002</v>
      </c>
      <c r="I254" s="10">
        <f t="shared" si="25"/>
        <v>24.295000000000002</v>
      </c>
      <c r="J254" s="7" t="s">
        <v>607</v>
      </c>
      <c r="K254" s="7" t="s">
        <v>11</v>
      </c>
      <c r="L254" s="7">
        <v>84101</v>
      </c>
      <c r="M254" s="8">
        <v>42310</v>
      </c>
      <c r="N254" s="15">
        <f t="shared" si="21"/>
        <v>0.55878499999999998</v>
      </c>
      <c r="O254" s="15">
        <v>0</v>
      </c>
      <c r="P254" s="15">
        <f>N254*1</f>
        <v>0.55878499999999998</v>
      </c>
      <c r="Q254" s="15">
        <f>N254*5</f>
        <v>2.7939249999999998</v>
      </c>
      <c r="R254" s="15">
        <f t="shared" si="22"/>
        <v>3.3527099999999996</v>
      </c>
      <c r="AA254" s="8"/>
      <c r="AC254" s="8"/>
      <c r="AD254" s="8"/>
    </row>
    <row r="255" spans="1:30" s="7" customFormat="1" x14ac:dyDescent="0.25">
      <c r="A255" s="7" t="s">
        <v>863</v>
      </c>
      <c r="B255" s="7" t="s">
        <v>9</v>
      </c>
      <c r="C255" s="9"/>
      <c r="D255" s="9">
        <v>22500</v>
      </c>
      <c r="E255" s="9">
        <v>22500</v>
      </c>
      <c r="F255" s="9">
        <v>74551.67</v>
      </c>
      <c r="G255" s="7">
        <v>28.67</v>
      </c>
      <c r="H255" s="7">
        <v>25.260999999999999</v>
      </c>
      <c r="I255" s="10">
        <f t="shared" si="25"/>
        <v>25</v>
      </c>
      <c r="J255" s="7" t="s">
        <v>84</v>
      </c>
      <c r="K255" s="7" t="s">
        <v>85</v>
      </c>
      <c r="L255" s="7">
        <v>84057</v>
      </c>
      <c r="M255" s="8">
        <v>42488</v>
      </c>
      <c r="N255" s="15">
        <f t="shared" si="21"/>
        <v>0.57499999999999996</v>
      </c>
      <c r="O255" s="15">
        <v>0</v>
      </c>
      <c r="P255" s="15">
        <v>0</v>
      </c>
      <c r="Q255" s="15">
        <f>N255*1</f>
        <v>0.57499999999999996</v>
      </c>
      <c r="R255" s="15">
        <f t="shared" si="22"/>
        <v>0.57499999999999996</v>
      </c>
      <c r="AA255" s="8"/>
      <c r="AC255" s="8"/>
    </row>
    <row r="256" spans="1:30" s="7" customFormat="1" x14ac:dyDescent="0.25">
      <c r="A256" s="7" t="s">
        <v>864</v>
      </c>
      <c r="B256" s="7" t="s">
        <v>9</v>
      </c>
      <c r="C256" s="9"/>
      <c r="D256" s="9">
        <v>22500</v>
      </c>
      <c r="E256" s="9">
        <v>22500</v>
      </c>
      <c r="F256" s="9">
        <v>74551.67</v>
      </c>
      <c r="G256" s="7">
        <v>28.67</v>
      </c>
      <c r="H256" s="7">
        <v>25.279</v>
      </c>
      <c r="I256" s="10">
        <f t="shared" si="25"/>
        <v>25</v>
      </c>
      <c r="J256" s="7" t="s">
        <v>84</v>
      </c>
      <c r="K256" s="7" t="s">
        <v>85</v>
      </c>
      <c r="L256" s="7">
        <v>84057</v>
      </c>
      <c r="M256" s="8">
        <v>42488</v>
      </c>
      <c r="N256" s="15">
        <f t="shared" si="21"/>
        <v>0.57499999999999996</v>
      </c>
      <c r="O256" s="15">
        <v>0</v>
      </c>
      <c r="P256" s="15">
        <v>0</v>
      </c>
      <c r="Q256" s="15">
        <f>N256*1</f>
        <v>0.57499999999999996</v>
      </c>
      <c r="R256" s="15">
        <f t="shared" si="22"/>
        <v>0.57499999999999996</v>
      </c>
      <c r="AA256" s="8"/>
      <c r="AC256" s="8"/>
    </row>
    <row r="257" spans="1:31" s="7" customFormat="1" x14ac:dyDescent="0.25">
      <c r="A257" s="7" t="s">
        <v>865</v>
      </c>
      <c r="B257" s="7" t="s">
        <v>9</v>
      </c>
      <c r="C257" s="9"/>
      <c r="D257" s="9">
        <v>22386.6</v>
      </c>
      <c r="E257" s="9">
        <v>22386.6</v>
      </c>
      <c r="F257" s="9">
        <v>74551</v>
      </c>
      <c r="G257" s="7">
        <v>28.67</v>
      </c>
      <c r="H257" s="7">
        <v>24.873999999999999</v>
      </c>
      <c r="I257" s="10">
        <f t="shared" si="25"/>
        <v>24.873999999999995</v>
      </c>
      <c r="J257" s="7" t="s">
        <v>866</v>
      </c>
      <c r="K257" s="7" t="s">
        <v>85</v>
      </c>
      <c r="L257" s="7">
        <v>84057</v>
      </c>
      <c r="M257" s="8">
        <v>42371</v>
      </c>
      <c r="N257" s="15">
        <f t="shared" si="21"/>
        <v>0.57210199999999989</v>
      </c>
      <c r="O257" s="15">
        <v>0</v>
      </c>
      <c r="P257" s="15">
        <v>0</v>
      </c>
      <c r="Q257" s="15">
        <f>N257*4</f>
        <v>2.2884079999999996</v>
      </c>
      <c r="R257" s="15">
        <f t="shared" si="22"/>
        <v>2.2884079999999996</v>
      </c>
      <c r="AA257" s="8"/>
      <c r="AC257" s="8"/>
    </row>
    <row r="258" spans="1:31" s="7" customFormat="1" x14ac:dyDescent="0.25">
      <c r="A258" s="7" t="s">
        <v>867</v>
      </c>
      <c r="B258" s="7" t="s">
        <v>9</v>
      </c>
      <c r="C258" s="9"/>
      <c r="D258" s="9">
        <v>22386.6</v>
      </c>
      <c r="E258" s="9">
        <v>22386.6</v>
      </c>
      <c r="F258" s="9">
        <v>74551.570000000007</v>
      </c>
      <c r="G258" s="7">
        <v>28.67</v>
      </c>
      <c r="H258" s="7">
        <v>24.873999999999999</v>
      </c>
      <c r="I258" s="10">
        <f t="shared" si="25"/>
        <v>24.873999999999995</v>
      </c>
      <c r="J258" s="7" t="s">
        <v>866</v>
      </c>
      <c r="K258" s="7" t="s">
        <v>85</v>
      </c>
      <c r="L258" s="7">
        <v>84057</v>
      </c>
      <c r="M258" s="8">
        <v>42347</v>
      </c>
      <c r="N258" s="15">
        <f t="shared" ref="N258:N294" si="26">I258*0.023</f>
        <v>0.57210199999999989</v>
      </c>
      <c r="O258" s="15">
        <v>0</v>
      </c>
      <c r="P258" s="15">
        <v>0</v>
      </c>
      <c r="Q258" s="15">
        <f>N258*5</f>
        <v>2.8605099999999997</v>
      </c>
      <c r="R258" s="15">
        <f t="shared" ref="R258:R294" si="27">SUM(O258:Q258)</f>
        <v>2.8605099999999997</v>
      </c>
      <c r="AA258" s="8"/>
      <c r="AC258" s="8"/>
      <c r="AE258" s="8"/>
    </row>
    <row r="259" spans="1:31" s="7" customFormat="1" x14ac:dyDescent="0.25">
      <c r="A259" s="7" t="s">
        <v>868</v>
      </c>
      <c r="B259" s="7" t="s">
        <v>9</v>
      </c>
      <c r="C259" s="9"/>
      <c r="D259" s="9">
        <v>22500</v>
      </c>
      <c r="E259" s="9">
        <v>22500</v>
      </c>
      <c r="F259" s="9">
        <v>74551.67</v>
      </c>
      <c r="G259" s="7">
        <v>28.67</v>
      </c>
      <c r="H259" s="7">
        <v>25.042999999999999</v>
      </c>
      <c r="I259" s="10">
        <f t="shared" si="25"/>
        <v>25</v>
      </c>
      <c r="J259" s="7" t="s">
        <v>10</v>
      </c>
      <c r="K259" s="7" t="s">
        <v>11</v>
      </c>
      <c r="L259" s="7">
        <v>84118</v>
      </c>
      <c r="M259" s="8">
        <v>42493</v>
      </c>
      <c r="N259" s="15">
        <f t="shared" si="26"/>
        <v>0.57499999999999996</v>
      </c>
      <c r="O259" s="15">
        <v>0</v>
      </c>
      <c r="P259" s="15">
        <v>0</v>
      </c>
      <c r="Q259" s="15">
        <v>0</v>
      </c>
      <c r="R259" s="15">
        <f t="shared" si="27"/>
        <v>0</v>
      </c>
      <c r="AA259" s="8"/>
      <c r="AC259" s="8"/>
    </row>
    <row r="260" spans="1:31" s="7" customFormat="1" x14ac:dyDescent="0.25">
      <c r="A260" s="7" t="s">
        <v>869</v>
      </c>
      <c r="B260" s="7" t="s">
        <v>9</v>
      </c>
      <c r="C260" s="9"/>
      <c r="D260" s="9">
        <v>22386.6</v>
      </c>
      <c r="E260" s="9">
        <v>22386.6</v>
      </c>
      <c r="F260" s="9">
        <v>74551.67</v>
      </c>
      <c r="G260" s="7">
        <v>28.67</v>
      </c>
      <c r="H260" s="7">
        <v>24.873999999999999</v>
      </c>
      <c r="I260" s="10">
        <f t="shared" si="25"/>
        <v>24.873999999999995</v>
      </c>
      <c r="J260" s="7" t="s">
        <v>128</v>
      </c>
      <c r="K260" s="7" t="s">
        <v>85</v>
      </c>
      <c r="L260" s="7">
        <v>84003</v>
      </c>
      <c r="M260" s="8">
        <v>42347</v>
      </c>
      <c r="N260" s="15">
        <f t="shared" si="26"/>
        <v>0.57210199999999989</v>
      </c>
      <c r="O260" s="15">
        <v>0</v>
      </c>
      <c r="P260" s="15">
        <v>0</v>
      </c>
      <c r="Q260" s="15">
        <f>N260*5</f>
        <v>2.8605099999999997</v>
      </c>
      <c r="R260" s="15">
        <f t="shared" si="27"/>
        <v>2.8605099999999997</v>
      </c>
      <c r="AA260" s="8"/>
      <c r="AC260" s="8"/>
    </row>
    <row r="261" spans="1:31" s="7" customFormat="1" x14ac:dyDescent="0.25">
      <c r="A261" s="7" t="s">
        <v>879</v>
      </c>
      <c r="B261" s="7" t="s">
        <v>9</v>
      </c>
      <c r="C261" s="9"/>
      <c r="D261" s="9">
        <v>22500</v>
      </c>
      <c r="E261" s="9">
        <v>22500</v>
      </c>
      <c r="F261" s="9">
        <v>275170</v>
      </c>
      <c r="G261" s="7">
        <v>37.619999999999997</v>
      </c>
      <c r="H261" s="7">
        <v>31.161999999999999</v>
      </c>
      <c r="I261" s="10">
        <f t="shared" si="25"/>
        <v>25</v>
      </c>
      <c r="J261" s="7" t="s">
        <v>10</v>
      </c>
      <c r="K261" s="7" t="s">
        <v>11</v>
      </c>
      <c r="L261" s="7">
        <v>84128</v>
      </c>
      <c r="M261" s="8">
        <v>42427</v>
      </c>
      <c r="N261" s="15">
        <f t="shared" si="26"/>
        <v>0.57499999999999996</v>
      </c>
      <c r="O261" s="15">
        <v>0</v>
      </c>
      <c r="P261" s="15">
        <v>0</v>
      </c>
      <c r="Q261" s="15">
        <f>N261*3</f>
        <v>1.7249999999999999</v>
      </c>
      <c r="R261" s="15">
        <f t="shared" si="27"/>
        <v>1.7249999999999999</v>
      </c>
      <c r="AA261" s="8"/>
      <c r="AC261" s="8"/>
    </row>
    <row r="262" spans="1:31" s="7" customFormat="1" x14ac:dyDescent="0.25">
      <c r="A262" s="7" t="s">
        <v>882</v>
      </c>
      <c r="B262" s="7" t="s">
        <v>9</v>
      </c>
      <c r="C262" s="9"/>
      <c r="D262" s="9">
        <v>21164.400000000001</v>
      </c>
      <c r="E262" s="9">
        <v>21164.400000000001</v>
      </c>
      <c r="F262" s="9">
        <v>139500</v>
      </c>
      <c r="G262" s="7">
        <v>30.42</v>
      </c>
      <c r="H262" s="7">
        <v>23.515999999999998</v>
      </c>
      <c r="I262" s="10">
        <f t="shared" ref="I262:I287" si="28">(D262/0.9)/1000</f>
        <v>23.515999999999998</v>
      </c>
      <c r="J262" s="7" t="s">
        <v>264</v>
      </c>
      <c r="K262" s="7" t="s">
        <v>85</v>
      </c>
      <c r="L262" s="7">
        <v>84042</v>
      </c>
      <c r="M262" s="8">
        <v>42394</v>
      </c>
      <c r="N262" s="15">
        <f t="shared" si="26"/>
        <v>0.5408679999999999</v>
      </c>
      <c r="O262" s="15">
        <v>0</v>
      </c>
      <c r="P262" s="15">
        <v>0</v>
      </c>
      <c r="Q262" s="15">
        <f>N262*4</f>
        <v>2.1634719999999996</v>
      </c>
      <c r="R262" s="15">
        <f t="shared" si="27"/>
        <v>2.1634719999999996</v>
      </c>
      <c r="AA262" s="8"/>
      <c r="AC262" s="8"/>
    </row>
    <row r="263" spans="1:31" s="7" customFormat="1" x14ac:dyDescent="0.25">
      <c r="A263" s="7" t="s">
        <v>883</v>
      </c>
      <c r="B263" s="7" t="s">
        <v>9</v>
      </c>
      <c r="C263" s="9"/>
      <c r="D263" s="9">
        <v>22500</v>
      </c>
      <c r="E263" s="9">
        <v>22500</v>
      </c>
      <c r="F263" s="9">
        <v>169500</v>
      </c>
      <c r="G263" s="7">
        <v>31.2</v>
      </c>
      <c r="H263" s="7">
        <v>25.841000000000001</v>
      </c>
      <c r="I263" s="10">
        <f t="shared" si="28"/>
        <v>25</v>
      </c>
      <c r="J263" s="7" t="s">
        <v>264</v>
      </c>
      <c r="K263" s="7" t="s">
        <v>85</v>
      </c>
      <c r="L263" s="7">
        <v>84042</v>
      </c>
      <c r="M263" s="8">
        <v>42394</v>
      </c>
      <c r="N263" s="15">
        <f t="shared" si="26"/>
        <v>0.57499999999999996</v>
      </c>
      <c r="O263" s="15">
        <v>0</v>
      </c>
      <c r="P263" s="15">
        <v>0</v>
      </c>
      <c r="Q263" s="15">
        <f>N263*4</f>
        <v>2.2999999999999998</v>
      </c>
      <c r="R263" s="15">
        <f t="shared" si="27"/>
        <v>2.2999999999999998</v>
      </c>
      <c r="AA263" s="8"/>
      <c r="AC263" s="8"/>
      <c r="AE263" s="8"/>
    </row>
    <row r="264" spans="1:31" s="7" customFormat="1" x14ac:dyDescent="0.25">
      <c r="A264" s="7" t="s">
        <v>887</v>
      </c>
      <c r="B264" s="7" t="s">
        <v>9</v>
      </c>
      <c r="C264" s="9"/>
      <c r="D264" s="9">
        <v>22500</v>
      </c>
      <c r="E264" s="9">
        <v>22500</v>
      </c>
      <c r="F264" s="9">
        <v>133862.79999999999</v>
      </c>
      <c r="G264" s="7">
        <v>35.316000000000003</v>
      </c>
      <c r="H264" s="7">
        <v>29.521000000000001</v>
      </c>
      <c r="I264" s="10">
        <f t="shared" si="28"/>
        <v>25</v>
      </c>
      <c r="J264" s="7" t="s">
        <v>888</v>
      </c>
      <c r="K264" s="7" t="s">
        <v>363</v>
      </c>
      <c r="L264" s="7">
        <v>84312</v>
      </c>
      <c r="M264" s="8">
        <v>42488</v>
      </c>
      <c r="N264" s="15">
        <f t="shared" si="26"/>
        <v>0.57499999999999996</v>
      </c>
      <c r="O264" s="15">
        <v>0</v>
      </c>
      <c r="P264" s="15">
        <v>0</v>
      </c>
      <c r="Q264" s="15">
        <f>N264*1</f>
        <v>0.57499999999999996</v>
      </c>
      <c r="R264" s="15">
        <f t="shared" si="27"/>
        <v>0.57499999999999996</v>
      </c>
      <c r="AA264" s="8"/>
      <c r="AC264" s="8"/>
    </row>
    <row r="265" spans="1:31" s="7" customFormat="1" x14ac:dyDescent="0.25">
      <c r="A265" s="7" t="s">
        <v>890</v>
      </c>
      <c r="B265" s="7" t="s">
        <v>9</v>
      </c>
      <c r="C265" s="9"/>
      <c r="D265" s="9">
        <v>22500</v>
      </c>
      <c r="E265" s="9">
        <v>22500</v>
      </c>
      <c r="F265" s="9">
        <v>120000</v>
      </c>
      <c r="G265" s="7">
        <v>34.56</v>
      </c>
      <c r="H265" s="7">
        <v>30.285</v>
      </c>
      <c r="I265" s="10">
        <f t="shared" si="28"/>
        <v>25</v>
      </c>
      <c r="J265" s="7" t="s">
        <v>891</v>
      </c>
      <c r="K265" s="7" t="s">
        <v>892</v>
      </c>
      <c r="L265" s="7">
        <v>84521</v>
      </c>
      <c r="M265" s="8">
        <v>42500</v>
      </c>
      <c r="N265" s="15">
        <f t="shared" si="26"/>
        <v>0.57499999999999996</v>
      </c>
      <c r="O265" s="15">
        <v>0</v>
      </c>
      <c r="P265" s="15">
        <v>0</v>
      </c>
      <c r="Q265" s="15">
        <v>0</v>
      </c>
      <c r="R265" s="15">
        <f t="shared" si="27"/>
        <v>0</v>
      </c>
      <c r="AA265" s="8"/>
      <c r="AC265" s="8"/>
    </row>
    <row r="266" spans="1:31" s="7" customFormat="1" x14ac:dyDescent="0.25">
      <c r="A266" s="7" t="s">
        <v>889</v>
      </c>
      <c r="B266" s="7" t="s">
        <v>9</v>
      </c>
      <c r="C266" s="9"/>
      <c r="D266" s="9">
        <v>22500</v>
      </c>
      <c r="E266" s="9">
        <v>22500</v>
      </c>
      <c r="F266" s="9">
        <v>103659</v>
      </c>
      <c r="G266" s="7">
        <v>32.33</v>
      </c>
      <c r="H266" s="7">
        <v>26.143000000000001</v>
      </c>
      <c r="I266" s="10">
        <f t="shared" si="28"/>
        <v>25</v>
      </c>
      <c r="J266" s="7" t="s">
        <v>107</v>
      </c>
      <c r="K266" s="7" t="s">
        <v>108</v>
      </c>
      <c r="L266" s="7">
        <v>84532</v>
      </c>
      <c r="M266" s="8">
        <v>42310</v>
      </c>
      <c r="N266" s="15">
        <f t="shared" si="26"/>
        <v>0.57499999999999996</v>
      </c>
      <c r="O266" s="15">
        <v>0</v>
      </c>
      <c r="P266" s="15">
        <f>N266*1</f>
        <v>0.57499999999999996</v>
      </c>
      <c r="Q266" s="15">
        <f>N266*5</f>
        <v>2.875</v>
      </c>
      <c r="R266" s="15">
        <f t="shared" si="27"/>
        <v>3.45</v>
      </c>
      <c r="AA266" s="8"/>
      <c r="AC266" s="8"/>
    </row>
    <row r="267" spans="1:31" s="7" customFormat="1" x14ac:dyDescent="0.25">
      <c r="A267" s="7" t="s">
        <v>897</v>
      </c>
      <c r="B267" s="7" t="s">
        <v>9</v>
      </c>
      <c r="C267" s="9"/>
      <c r="D267" s="9">
        <v>2130.3000000000002</v>
      </c>
      <c r="E267" s="9">
        <v>2130.3000000000002</v>
      </c>
      <c r="F267" s="9">
        <v>13920</v>
      </c>
      <c r="G267" s="7">
        <v>2.8</v>
      </c>
      <c r="H267" s="7">
        <v>2.367</v>
      </c>
      <c r="I267" s="10">
        <f t="shared" si="28"/>
        <v>2.367</v>
      </c>
      <c r="J267" s="7" t="s">
        <v>189</v>
      </c>
      <c r="K267" s="7" t="s">
        <v>66</v>
      </c>
      <c r="L267" s="7">
        <v>84014</v>
      </c>
      <c r="M267" s="8">
        <v>42394</v>
      </c>
      <c r="N267" s="15">
        <f t="shared" si="26"/>
        <v>5.4440999999999996E-2</v>
      </c>
      <c r="O267" s="15">
        <v>0</v>
      </c>
      <c r="P267" s="15">
        <v>0</v>
      </c>
      <c r="Q267" s="15">
        <f>N267*4</f>
        <v>0.21776399999999999</v>
      </c>
      <c r="R267" s="15">
        <f t="shared" si="27"/>
        <v>0.21776399999999999</v>
      </c>
      <c r="AA267" s="8"/>
      <c r="AC267" s="8"/>
    </row>
    <row r="268" spans="1:31" s="7" customFormat="1" x14ac:dyDescent="0.25">
      <c r="A268" s="7" t="s">
        <v>902</v>
      </c>
      <c r="B268" s="7" t="s">
        <v>9</v>
      </c>
      <c r="C268" s="9"/>
      <c r="D268" s="9">
        <v>22500</v>
      </c>
      <c r="E268" s="9">
        <v>22500</v>
      </c>
      <c r="F268" s="9">
        <v>157900</v>
      </c>
      <c r="G268" s="7">
        <v>33</v>
      </c>
      <c r="H268" s="7">
        <v>27.599</v>
      </c>
      <c r="I268" s="10">
        <f t="shared" si="28"/>
        <v>25</v>
      </c>
      <c r="J268" s="7" t="s">
        <v>13</v>
      </c>
      <c r="K268" s="7" t="s">
        <v>11</v>
      </c>
      <c r="L268" s="7">
        <v>84109</v>
      </c>
      <c r="M268" s="8">
        <v>42319</v>
      </c>
      <c r="N268" s="15">
        <f t="shared" si="26"/>
        <v>0.57499999999999996</v>
      </c>
      <c r="O268" s="15">
        <v>0</v>
      </c>
      <c r="P268" s="15">
        <f>N268*1</f>
        <v>0.57499999999999996</v>
      </c>
      <c r="Q268" s="15">
        <f>N268*5</f>
        <v>2.875</v>
      </c>
      <c r="R268" s="15">
        <f t="shared" si="27"/>
        <v>3.45</v>
      </c>
      <c r="AA268" s="8"/>
      <c r="AC268" s="8"/>
      <c r="AE268" s="8"/>
    </row>
    <row r="269" spans="1:31" s="7" customFormat="1" x14ac:dyDescent="0.25">
      <c r="A269" s="7" t="s">
        <v>905</v>
      </c>
      <c r="B269" s="7" t="s">
        <v>9</v>
      </c>
      <c r="C269" s="9"/>
      <c r="D269" s="9">
        <v>21123.9</v>
      </c>
      <c r="E269" s="9">
        <v>21123.9</v>
      </c>
      <c r="F269" s="9">
        <v>108660</v>
      </c>
      <c r="G269" s="7">
        <v>29.96</v>
      </c>
      <c r="H269" s="7">
        <v>23.471</v>
      </c>
      <c r="I269" s="10">
        <f t="shared" si="28"/>
        <v>23.471</v>
      </c>
      <c r="J269" s="7" t="s">
        <v>67</v>
      </c>
      <c r="K269" s="7" t="s">
        <v>11</v>
      </c>
      <c r="L269" s="7">
        <v>84065</v>
      </c>
      <c r="M269" s="8">
        <v>42487</v>
      </c>
      <c r="N269" s="15">
        <f t="shared" si="26"/>
        <v>0.53983300000000001</v>
      </c>
      <c r="O269" s="15">
        <v>0</v>
      </c>
      <c r="P269" s="15">
        <v>0</v>
      </c>
      <c r="Q269" s="15">
        <f>N269*1</f>
        <v>0.53983300000000001</v>
      </c>
      <c r="R269" s="15">
        <f t="shared" si="27"/>
        <v>0.53983300000000001</v>
      </c>
      <c r="AA269" s="8"/>
      <c r="AC269" s="8"/>
    </row>
    <row r="270" spans="1:31" s="7" customFormat="1" x14ac:dyDescent="0.25">
      <c r="A270" s="7" t="s">
        <v>910</v>
      </c>
      <c r="B270" s="7" t="s">
        <v>9</v>
      </c>
      <c r="C270" s="9"/>
      <c r="D270" s="9">
        <v>22500</v>
      </c>
      <c r="E270" s="9">
        <v>22500</v>
      </c>
      <c r="F270" s="9">
        <v>103546</v>
      </c>
      <c r="G270" s="7">
        <v>43.4</v>
      </c>
      <c r="H270" s="7">
        <v>33.04</v>
      </c>
      <c r="I270" s="10">
        <f t="shared" si="28"/>
        <v>25</v>
      </c>
      <c r="J270" s="7" t="s">
        <v>476</v>
      </c>
      <c r="K270" s="7" t="s">
        <v>11</v>
      </c>
      <c r="L270" s="7">
        <v>84101</v>
      </c>
      <c r="M270" s="8">
        <v>42326</v>
      </c>
      <c r="N270" s="15">
        <f t="shared" si="26"/>
        <v>0.57499999999999996</v>
      </c>
      <c r="O270" s="15">
        <v>0</v>
      </c>
      <c r="P270" s="15">
        <f>N270*1</f>
        <v>0.57499999999999996</v>
      </c>
      <c r="Q270" s="15">
        <f>N270*5</f>
        <v>2.875</v>
      </c>
      <c r="R270" s="15">
        <f t="shared" si="27"/>
        <v>3.45</v>
      </c>
      <c r="AA270" s="8"/>
      <c r="AC270" s="8"/>
    </row>
    <row r="271" spans="1:31" s="7" customFormat="1" x14ac:dyDescent="0.25">
      <c r="A271" s="7" t="s">
        <v>904</v>
      </c>
      <c r="B271" s="7" t="s">
        <v>9</v>
      </c>
      <c r="C271" s="9"/>
      <c r="D271" s="9">
        <v>22500</v>
      </c>
      <c r="E271" s="9">
        <v>22500</v>
      </c>
      <c r="F271" s="9">
        <v>87674.8</v>
      </c>
      <c r="G271" s="7">
        <v>33.479999999999997</v>
      </c>
      <c r="H271" s="7">
        <v>29.846</v>
      </c>
      <c r="I271" s="10">
        <f t="shared" si="28"/>
        <v>25</v>
      </c>
      <c r="J271" s="7" t="s">
        <v>600</v>
      </c>
      <c r="K271" s="7" t="s">
        <v>72</v>
      </c>
      <c r="L271" s="7">
        <v>84725</v>
      </c>
      <c r="M271" s="8">
        <v>42415</v>
      </c>
      <c r="N271" s="15">
        <f t="shared" si="26"/>
        <v>0.57499999999999996</v>
      </c>
      <c r="O271" s="15">
        <v>0</v>
      </c>
      <c r="P271" s="15">
        <v>0</v>
      </c>
      <c r="Q271" s="15">
        <f>N271*3</f>
        <v>1.7249999999999999</v>
      </c>
      <c r="R271" s="15">
        <f t="shared" si="27"/>
        <v>1.7249999999999999</v>
      </c>
      <c r="AA271" s="8"/>
      <c r="AC271" s="8"/>
    </row>
    <row r="272" spans="1:31" s="7" customFormat="1" x14ac:dyDescent="0.25">
      <c r="A272" s="7" t="s">
        <v>903</v>
      </c>
      <c r="B272" s="7" t="s">
        <v>9</v>
      </c>
      <c r="C272" s="9"/>
      <c r="D272" s="9">
        <v>22500</v>
      </c>
      <c r="E272" s="9">
        <v>22500</v>
      </c>
      <c r="F272" s="9">
        <v>129000</v>
      </c>
      <c r="G272" s="7">
        <v>36.96</v>
      </c>
      <c r="H272" s="7">
        <v>30.167000000000002</v>
      </c>
      <c r="I272" s="10">
        <f t="shared" si="28"/>
        <v>25</v>
      </c>
      <c r="J272" s="7" t="s">
        <v>13</v>
      </c>
      <c r="K272" s="7" t="s">
        <v>11</v>
      </c>
      <c r="L272" s="7">
        <v>84123</v>
      </c>
      <c r="M272" s="8">
        <v>42482</v>
      </c>
      <c r="N272" s="15">
        <f t="shared" si="26"/>
        <v>0.57499999999999996</v>
      </c>
      <c r="O272" s="15">
        <v>0</v>
      </c>
      <c r="P272" s="15">
        <v>0</v>
      </c>
      <c r="Q272" s="15">
        <f>N272*1</f>
        <v>0.57499999999999996</v>
      </c>
      <c r="R272" s="15">
        <f t="shared" si="27"/>
        <v>0.57499999999999996</v>
      </c>
      <c r="AA272" s="8"/>
      <c r="AC272" s="8"/>
    </row>
    <row r="273" spans="1:29" s="7" customFormat="1" x14ac:dyDescent="0.25">
      <c r="A273" s="7" t="s">
        <v>912</v>
      </c>
      <c r="B273" s="7" t="s">
        <v>9</v>
      </c>
      <c r="C273" s="9"/>
      <c r="D273" s="9">
        <v>20948.7</v>
      </c>
      <c r="E273" s="9">
        <v>19369.8</v>
      </c>
      <c r="F273" s="9">
        <v>105120</v>
      </c>
      <c r="G273" s="7">
        <v>29.14</v>
      </c>
      <c r="H273" s="7">
        <v>23.276</v>
      </c>
      <c r="I273" s="10">
        <f t="shared" si="28"/>
        <v>23.276333333333334</v>
      </c>
      <c r="J273" s="7" t="s">
        <v>13</v>
      </c>
      <c r="K273" s="7" t="s">
        <v>11</v>
      </c>
      <c r="L273" s="7">
        <v>84101</v>
      </c>
      <c r="M273" s="8">
        <v>42427</v>
      </c>
      <c r="N273" s="15">
        <f t="shared" si="26"/>
        <v>0.53535566666666667</v>
      </c>
      <c r="O273" s="15">
        <v>0</v>
      </c>
      <c r="P273" s="15">
        <v>0</v>
      </c>
      <c r="Q273" s="15">
        <f>N273*3</f>
        <v>1.6060669999999999</v>
      </c>
      <c r="R273" s="15">
        <f t="shared" si="27"/>
        <v>1.6060669999999999</v>
      </c>
      <c r="AA273" s="8"/>
      <c r="AC273" s="8"/>
    </row>
    <row r="274" spans="1:29" s="7" customFormat="1" x14ac:dyDescent="0.25">
      <c r="A274" s="7" t="s">
        <v>913</v>
      </c>
      <c r="B274" s="7" t="s">
        <v>9</v>
      </c>
      <c r="C274" s="9"/>
      <c r="D274" s="9">
        <v>2597.4</v>
      </c>
      <c r="E274" s="9">
        <v>2597.4</v>
      </c>
      <c r="F274" s="9">
        <v>13500</v>
      </c>
      <c r="G274" s="7">
        <v>3.5</v>
      </c>
      <c r="H274" s="7">
        <v>2.9390000000000001</v>
      </c>
      <c r="I274" s="10">
        <f t="shared" si="28"/>
        <v>2.8860000000000001</v>
      </c>
      <c r="J274" s="7" t="s">
        <v>124</v>
      </c>
      <c r="K274" s="7" t="s">
        <v>66</v>
      </c>
      <c r="L274" s="7">
        <v>84025</v>
      </c>
      <c r="M274" s="8">
        <v>42347</v>
      </c>
      <c r="N274" s="15">
        <f t="shared" si="26"/>
        <v>6.6378000000000006E-2</v>
      </c>
      <c r="O274" s="15">
        <v>0</v>
      </c>
      <c r="P274" s="15">
        <v>0</v>
      </c>
      <c r="Q274" s="15">
        <f>N274*5</f>
        <v>0.33189000000000002</v>
      </c>
      <c r="R274" s="15">
        <f t="shared" si="27"/>
        <v>0.33189000000000002</v>
      </c>
      <c r="AA274" s="8"/>
      <c r="AC274" s="8"/>
    </row>
    <row r="275" spans="1:29" s="7" customFormat="1" x14ac:dyDescent="0.25">
      <c r="A275" s="7" t="s">
        <v>915</v>
      </c>
      <c r="B275" s="7" t="s">
        <v>9</v>
      </c>
      <c r="C275" s="9"/>
      <c r="D275" s="9">
        <v>22500</v>
      </c>
      <c r="E275" s="9">
        <v>22500</v>
      </c>
      <c r="F275" s="9">
        <v>74160</v>
      </c>
      <c r="G275" s="7">
        <v>33.479999999999997</v>
      </c>
      <c r="H275" s="7">
        <v>30.120999999999999</v>
      </c>
      <c r="I275" s="10">
        <f t="shared" si="28"/>
        <v>25</v>
      </c>
      <c r="J275" s="7" t="s">
        <v>600</v>
      </c>
      <c r="K275" s="7" t="s">
        <v>72</v>
      </c>
      <c r="L275" s="7">
        <v>84725</v>
      </c>
      <c r="M275" s="8">
        <v>42415</v>
      </c>
      <c r="N275" s="15">
        <f t="shared" si="26"/>
        <v>0.57499999999999996</v>
      </c>
      <c r="O275" s="15">
        <v>0</v>
      </c>
      <c r="P275" s="15">
        <v>0</v>
      </c>
      <c r="Q275" s="15">
        <f>N275*3</f>
        <v>1.7249999999999999</v>
      </c>
      <c r="R275" s="15">
        <f t="shared" si="27"/>
        <v>1.7249999999999999</v>
      </c>
      <c r="AA275" s="8"/>
      <c r="AC275" s="8"/>
    </row>
    <row r="276" spans="1:29" s="7" customFormat="1" x14ac:dyDescent="0.25">
      <c r="A276" s="7" t="s">
        <v>908</v>
      </c>
      <c r="B276" s="7" t="s">
        <v>9</v>
      </c>
      <c r="C276" s="9"/>
      <c r="D276" s="9">
        <v>8751.6</v>
      </c>
      <c r="E276" s="9">
        <v>8751.6</v>
      </c>
      <c r="F276" s="9">
        <v>41584.980000000003</v>
      </c>
      <c r="G276" s="7">
        <v>12.65</v>
      </c>
      <c r="H276" s="7">
        <v>9.7240000000000002</v>
      </c>
      <c r="I276" s="10">
        <f t="shared" si="28"/>
        <v>9.7240000000000002</v>
      </c>
      <c r="J276" s="7" t="s">
        <v>13</v>
      </c>
      <c r="K276" s="7" t="s">
        <v>11</v>
      </c>
      <c r="L276" s="7">
        <v>84104</v>
      </c>
      <c r="M276" s="8">
        <v>42412</v>
      </c>
      <c r="N276" s="15">
        <f t="shared" si="26"/>
        <v>0.22365199999999999</v>
      </c>
      <c r="O276" s="15">
        <v>0</v>
      </c>
      <c r="P276" s="15">
        <v>0</v>
      </c>
      <c r="Q276" s="15">
        <f>N276*3</f>
        <v>0.670956</v>
      </c>
      <c r="R276" s="15">
        <f t="shared" si="27"/>
        <v>0.670956</v>
      </c>
      <c r="AA276" s="8"/>
      <c r="AC276" s="8"/>
    </row>
    <row r="277" spans="1:29" s="7" customFormat="1" x14ac:dyDescent="0.25">
      <c r="A277" s="7" t="s">
        <v>911</v>
      </c>
      <c r="B277" s="7" t="s">
        <v>9</v>
      </c>
      <c r="C277" s="9"/>
      <c r="D277" s="9">
        <v>22500</v>
      </c>
      <c r="E277" s="9">
        <v>22500</v>
      </c>
      <c r="F277" s="9">
        <v>81090</v>
      </c>
      <c r="G277" s="7">
        <v>31.8</v>
      </c>
      <c r="H277" s="7">
        <v>27.106000000000002</v>
      </c>
      <c r="I277" s="10">
        <f t="shared" si="28"/>
        <v>25</v>
      </c>
      <c r="J277" s="7" t="s">
        <v>107</v>
      </c>
      <c r="K277" s="7" t="s">
        <v>108</v>
      </c>
      <c r="L277" s="7">
        <v>84532</v>
      </c>
      <c r="M277" s="8">
        <v>42433</v>
      </c>
      <c r="N277" s="15">
        <f t="shared" si="26"/>
        <v>0.57499999999999996</v>
      </c>
      <c r="O277" s="15">
        <v>0</v>
      </c>
      <c r="P277" s="15">
        <v>0</v>
      </c>
      <c r="Q277" s="15">
        <f>N277*2</f>
        <v>1.1499999999999999</v>
      </c>
      <c r="R277" s="15">
        <f t="shared" si="27"/>
        <v>1.1499999999999999</v>
      </c>
      <c r="AA277" s="8"/>
      <c r="AC277" s="8"/>
    </row>
    <row r="278" spans="1:29" s="7" customFormat="1" x14ac:dyDescent="0.25">
      <c r="A278" s="7" t="s">
        <v>906</v>
      </c>
      <c r="B278" s="7" t="s">
        <v>9</v>
      </c>
      <c r="C278" s="9"/>
      <c r="D278" s="9">
        <v>22500</v>
      </c>
      <c r="E278" s="9">
        <v>22500</v>
      </c>
      <c r="F278" s="9">
        <v>575000</v>
      </c>
      <c r="G278" s="7">
        <v>218.88</v>
      </c>
      <c r="H278" s="7">
        <v>185.804</v>
      </c>
      <c r="I278" s="10">
        <f t="shared" si="28"/>
        <v>25</v>
      </c>
      <c r="J278" s="7" t="s">
        <v>907</v>
      </c>
      <c r="K278" s="7" t="s">
        <v>11</v>
      </c>
      <c r="L278" s="7">
        <v>84107</v>
      </c>
      <c r="M278" s="8">
        <v>42236</v>
      </c>
      <c r="N278" s="15">
        <f t="shared" si="26"/>
        <v>0.57499999999999996</v>
      </c>
      <c r="O278" s="15">
        <v>0</v>
      </c>
      <c r="P278" s="15">
        <f>N278*4</f>
        <v>2.2999999999999998</v>
      </c>
      <c r="Q278" s="15">
        <f>N278*5</f>
        <v>2.875</v>
      </c>
      <c r="R278" s="15">
        <f t="shared" si="27"/>
        <v>5.1749999999999998</v>
      </c>
      <c r="AA278" s="8"/>
      <c r="AC278" s="8"/>
    </row>
    <row r="279" spans="1:29" s="7" customFormat="1" x14ac:dyDescent="0.25">
      <c r="A279" s="7" t="s">
        <v>916</v>
      </c>
      <c r="B279" s="7" t="s">
        <v>9</v>
      </c>
      <c r="C279" s="9"/>
      <c r="D279" s="9">
        <v>9995.4</v>
      </c>
      <c r="E279" s="9">
        <v>9995.4</v>
      </c>
      <c r="F279" s="9">
        <v>61696</v>
      </c>
      <c r="G279" s="7">
        <v>26.04</v>
      </c>
      <c r="H279" s="7">
        <v>19.824000000000002</v>
      </c>
      <c r="I279" s="10">
        <f t="shared" si="28"/>
        <v>11.106</v>
      </c>
      <c r="J279" s="7" t="s">
        <v>13</v>
      </c>
      <c r="K279" s="7" t="s">
        <v>11</v>
      </c>
      <c r="L279" s="7">
        <v>84101</v>
      </c>
      <c r="M279" s="8">
        <v>42326</v>
      </c>
      <c r="N279" s="15">
        <f t="shared" si="26"/>
        <v>0.255438</v>
      </c>
      <c r="O279" s="15">
        <v>0</v>
      </c>
      <c r="P279" s="15">
        <f>N279*1</f>
        <v>0.255438</v>
      </c>
      <c r="Q279" s="15">
        <f>N279*5</f>
        <v>1.27719</v>
      </c>
      <c r="R279" s="15">
        <f t="shared" si="27"/>
        <v>1.5326280000000001</v>
      </c>
      <c r="AA279" s="8"/>
      <c r="AC279" s="8"/>
    </row>
    <row r="280" spans="1:29" s="7" customFormat="1" x14ac:dyDescent="0.25">
      <c r="A280" s="7" t="s">
        <v>918</v>
      </c>
      <c r="B280" s="7" t="s">
        <v>9</v>
      </c>
      <c r="C280" s="9"/>
      <c r="D280" s="9">
        <v>22500</v>
      </c>
      <c r="E280" s="9">
        <v>22500</v>
      </c>
      <c r="F280" s="9">
        <v>166980</v>
      </c>
      <c r="G280" s="7">
        <v>36.299999999999997</v>
      </c>
      <c r="H280" s="7">
        <v>30.347999999999999</v>
      </c>
      <c r="I280" s="10">
        <f t="shared" si="28"/>
        <v>25</v>
      </c>
      <c r="J280" s="7" t="s">
        <v>13</v>
      </c>
      <c r="K280" s="7" t="s">
        <v>11</v>
      </c>
      <c r="L280" s="7">
        <v>84123</v>
      </c>
      <c r="M280" s="8">
        <v>42425</v>
      </c>
      <c r="N280" s="15">
        <f t="shared" si="26"/>
        <v>0.57499999999999996</v>
      </c>
      <c r="O280" s="15">
        <v>0</v>
      </c>
      <c r="P280" s="15">
        <v>0</v>
      </c>
      <c r="Q280" s="15">
        <f>N280*3</f>
        <v>1.7249999999999999</v>
      </c>
      <c r="R280" s="15">
        <f t="shared" si="27"/>
        <v>1.7249999999999999</v>
      </c>
      <c r="AA280" s="8"/>
      <c r="AC280" s="8"/>
    </row>
    <row r="281" spans="1:29" s="7" customFormat="1" x14ac:dyDescent="0.25">
      <c r="A281" s="7" t="s">
        <v>919</v>
      </c>
      <c r="B281" s="7" t="s">
        <v>9</v>
      </c>
      <c r="C281" s="9"/>
      <c r="D281" s="9">
        <v>22500</v>
      </c>
      <c r="E281" s="9">
        <v>22500</v>
      </c>
      <c r="F281" s="9">
        <v>92578</v>
      </c>
      <c r="G281" s="7">
        <v>36.305</v>
      </c>
      <c r="H281" s="7">
        <v>31.422000000000001</v>
      </c>
      <c r="I281" s="10">
        <f t="shared" si="28"/>
        <v>25</v>
      </c>
      <c r="J281" s="7" t="s">
        <v>107</v>
      </c>
      <c r="K281" s="7" t="s">
        <v>108</v>
      </c>
      <c r="L281" s="7">
        <v>84532</v>
      </c>
      <c r="M281" s="8">
        <v>42433</v>
      </c>
      <c r="N281" s="15">
        <f t="shared" si="26"/>
        <v>0.57499999999999996</v>
      </c>
      <c r="O281" s="15">
        <v>0</v>
      </c>
      <c r="P281" s="15">
        <v>0</v>
      </c>
      <c r="Q281" s="15">
        <f>N281*2</f>
        <v>1.1499999999999999</v>
      </c>
      <c r="R281" s="15">
        <f t="shared" si="27"/>
        <v>1.1499999999999999</v>
      </c>
      <c r="AA281" s="8"/>
      <c r="AC281" s="8"/>
    </row>
    <row r="282" spans="1:29" s="7" customFormat="1" x14ac:dyDescent="0.25">
      <c r="A282" s="7" t="s">
        <v>917</v>
      </c>
      <c r="B282" s="7" t="s">
        <v>9</v>
      </c>
      <c r="C282" s="9"/>
      <c r="D282" s="9">
        <v>22500</v>
      </c>
      <c r="E282" s="9">
        <v>22500</v>
      </c>
      <c r="F282" s="9">
        <v>93000</v>
      </c>
      <c r="G282" s="7">
        <v>34.56</v>
      </c>
      <c r="H282" s="7">
        <v>28.7</v>
      </c>
      <c r="I282" s="10">
        <f t="shared" si="28"/>
        <v>25</v>
      </c>
      <c r="J282" s="7" t="s">
        <v>13</v>
      </c>
      <c r="K282" s="7" t="s">
        <v>11</v>
      </c>
      <c r="L282" s="7">
        <v>84101</v>
      </c>
      <c r="M282" s="8">
        <v>42493</v>
      </c>
      <c r="N282" s="15">
        <f t="shared" si="26"/>
        <v>0.57499999999999996</v>
      </c>
      <c r="O282" s="15">
        <v>0</v>
      </c>
      <c r="P282" s="15">
        <v>0</v>
      </c>
      <c r="Q282" s="15">
        <v>0</v>
      </c>
      <c r="R282" s="15">
        <f t="shared" si="27"/>
        <v>0</v>
      </c>
      <c r="AA282" s="8"/>
      <c r="AC282" s="8"/>
    </row>
    <row r="283" spans="1:29" s="7" customFormat="1" x14ac:dyDescent="0.25">
      <c r="A283" s="7" t="s">
        <v>909</v>
      </c>
      <c r="B283" s="7" t="s">
        <v>9</v>
      </c>
      <c r="C283" s="9"/>
      <c r="D283" s="9">
        <v>22500</v>
      </c>
      <c r="E283" s="9">
        <v>22500</v>
      </c>
      <c r="F283" s="9">
        <v>185135</v>
      </c>
      <c r="G283" s="7">
        <v>46.4</v>
      </c>
      <c r="H283" s="7">
        <v>37.808999999999997</v>
      </c>
      <c r="I283" s="10">
        <f t="shared" si="28"/>
        <v>25</v>
      </c>
      <c r="J283" s="7" t="s">
        <v>545</v>
      </c>
      <c r="K283" s="7" t="s">
        <v>274</v>
      </c>
      <c r="L283" s="7">
        <v>84701</v>
      </c>
      <c r="M283" s="8">
        <v>42425</v>
      </c>
      <c r="N283" s="15">
        <f t="shared" si="26"/>
        <v>0.57499999999999996</v>
      </c>
      <c r="O283" s="15">
        <v>0</v>
      </c>
      <c r="P283" s="15">
        <v>0</v>
      </c>
      <c r="Q283" s="15">
        <f>N283*3</f>
        <v>1.7249999999999999</v>
      </c>
      <c r="R283" s="15">
        <f t="shared" si="27"/>
        <v>1.7249999999999999</v>
      </c>
      <c r="AA283" s="8"/>
      <c r="AC283" s="8"/>
    </row>
    <row r="284" spans="1:29" s="7" customFormat="1" x14ac:dyDescent="0.25">
      <c r="A284" s="7" t="s">
        <v>920</v>
      </c>
      <c r="B284" s="7" t="s">
        <v>9</v>
      </c>
      <c r="C284" s="9"/>
      <c r="D284" s="9">
        <v>17468.099999999999</v>
      </c>
      <c r="E284" s="9">
        <v>17468.099999999999</v>
      </c>
      <c r="F284" s="9">
        <v>100000</v>
      </c>
      <c r="G284" s="7">
        <v>25.125</v>
      </c>
      <c r="H284" s="7">
        <v>19.408999999999999</v>
      </c>
      <c r="I284" s="10">
        <f t="shared" si="28"/>
        <v>19.408999999999995</v>
      </c>
      <c r="J284" s="7" t="s">
        <v>10</v>
      </c>
      <c r="K284" s="7" t="s">
        <v>11</v>
      </c>
      <c r="L284" s="7">
        <v>84118</v>
      </c>
      <c r="M284" s="8">
        <v>42326</v>
      </c>
      <c r="N284" s="15">
        <f t="shared" si="26"/>
        <v>0.44640699999999989</v>
      </c>
      <c r="O284" s="15">
        <v>0</v>
      </c>
      <c r="P284" s="15">
        <f>N284*1</f>
        <v>0.44640699999999989</v>
      </c>
      <c r="Q284" s="15">
        <f>N284*5</f>
        <v>2.2320349999999993</v>
      </c>
      <c r="R284" s="15">
        <f t="shared" si="27"/>
        <v>2.6784419999999991</v>
      </c>
      <c r="AA284" s="8"/>
      <c r="AC284" s="8"/>
    </row>
    <row r="285" spans="1:29" s="7" customFormat="1" x14ac:dyDescent="0.25">
      <c r="A285" s="7" t="s">
        <v>914</v>
      </c>
      <c r="B285" s="7" t="s">
        <v>9</v>
      </c>
      <c r="C285" s="9"/>
      <c r="D285" s="9">
        <v>21469.5</v>
      </c>
      <c r="E285" s="9">
        <v>21469.5</v>
      </c>
      <c r="F285" s="9">
        <v>88177.5</v>
      </c>
      <c r="G285" s="7">
        <v>28.08</v>
      </c>
      <c r="H285" s="7">
        <v>23.855</v>
      </c>
      <c r="I285" s="10">
        <f t="shared" si="28"/>
        <v>23.855</v>
      </c>
      <c r="J285" s="7" t="s">
        <v>807</v>
      </c>
      <c r="K285" s="7" t="s">
        <v>363</v>
      </c>
      <c r="L285" s="7">
        <v>84307</v>
      </c>
      <c r="M285" s="8">
        <v>42493</v>
      </c>
      <c r="N285" s="15">
        <f t="shared" si="26"/>
        <v>0.54866499999999996</v>
      </c>
      <c r="O285" s="15">
        <v>0</v>
      </c>
      <c r="P285" s="15">
        <v>0</v>
      </c>
      <c r="Q285" s="15">
        <v>0</v>
      </c>
      <c r="R285" s="15">
        <f t="shared" si="27"/>
        <v>0</v>
      </c>
      <c r="AA285" s="8"/>
      <c r="AC285" s="8"/>
    </row>
    <row r="286" spans="1:29" s="7" customFormat="1" x14ac:dyDescent="0.25">
      <c r="A286" s="7" t="s">
        <v>921</v>
      </c>
      <c r="B286" s="7" t="s">
        <v>9</v>
      </c>
      <c r="C286" s="9"/>
      <c r="D286" s="9">
        <v>15458.4</v>
      </c>
      <c r="E286" s="9">
        <v>15458.4</v>
      </c>
      <c r="F286" s="9">
        <v>124500</v>
      </c>
      <c r="G286" s="7">
        <v>21</v>
      </c>
      <c r="H286" s="7">
        <v>17.175999999999998</v>
      </c>
      <c r="I286" s="10">
        <f t="shared" si="28"/>
        <v>17.175999999999998</v>
      </c>
      <c r="J286" s="7" t="s">
        <v>126</v>
      </c>
      <c r="K286" s="7" t="s">
        <v>11</v>
      </c>
      <c r="L286" s="7">
        <v>84020</v>
      </c>
      <c r="M286" s="8">
        <v>42427</v>
      </c>
      <c r="N286" s="15">
        <f t="shared" si="26"/>
        <v>0.39504799999999995</v>
      </c>
      <c r="O286" s="15">
        <v>0</v>
      </c>
      <c r="P286" s="15">
        <v>0</v>
      </c>
      <c r="Q286" s="15">
        <f>N286*3</f>
        <v>1.1851439999999998</v>
      </c>
      <c r="R286" s="15">
        <f t="shared" si="27"/>
        <v>1.1851439999999998</v>
      </c>
      <c r="AA286" s="8"/>
      <c r="AC286" s="8"/>
    </row>
    <row r="287" spans="1:29" s="7" customFormat="1" x14ac:dyDescent="0.25">
      <c r="A287" s="7" t="s">
        <v>922</v>
      </c>
      <c r="B287" s="7" t="s">
        <v>9</v>
      </c>
      <c r="C287" s="9"/>
      <c r="D287" s="9">
        <v>22500</v>
      </c>
      <c r="E287" s="9">
        <v>22500</v>
      </c>
      <c r="F287" s="9">
        <v>164503.89000000001</v>
      </c>
      <c r="G287" s="7">
        <v>42.24</v>
      </c>
      <c r="H287" s="7">
        <v>33.35</v>
      </c>
      <c r="I287" s="10">
        <f t="shared" si="28"/>
        <v>25</v>
      </c>
      <c r="J287" s="7" t="s">
        <v>71</v>
      </c>
      <c r="K287" s="7" t="s">
        <v>72</v>
      </c>
      <c r="L287" s="7">
        <v>84738</v>
      </c>
      <c r="M287" s="8">
        <v>42486</v>
      </c>
      <c r="N287" s="15">
        <f t="shared" si="26"/>
        <v>0.57499999999999996</v>
      </c>
      <c r="O287" s="15">
        <v>0</v>
      </c>
      <c r="P287" s="15">
        <v>0</v>
      </c>
      <c r="Q287" s="15">
        <f>N287*1</f>
        <v>0.57499999999999996</v>
      </c>
      <c r="R287" s="15">
        <f t="shared" si="27"/>
        <v>0.57499999999999996</v>
      </c>
      <c r="AA287" s="8"/>
      <c r="AC287" s="8"/>
    </row>
    <row r="288" spans="1:29" s="7" customFormat="1" x14ac:dyDescent="0.25">
      <c r="A288" s="7" t="s">
        <v>762</v>
      </c>
      <c r="B288" s="7" t="s">
        <v>41</v>
      </c>
      <c r="C288" s="9">
        <v>11163.99</v>
      </c>
      <c r="D288" s="9"/>
      <c r="E288" s="9">
        <v>55819.95</v>
      </c>
      <c r="F288" s="9">
        <v>275500</v>
      </c>
      <c r="G288" s="7">
        <v>90.09</v>
      </c>
      <c r="H288" s="7">
        <v>73.584999999999994</v>
      </c>
      <c r="I288" s="11">
        <f t="shared" ref="I288:I294" si="29">((((E288/5)/0.223958868)/0.7)/1000)</f>
        <v>71.211992118379271</v>
      </c>
      <c r="J288" s="7" t="s">
        <v>107</v>
      </c>
      <c r="K288" s="7" t="s">
        <v>108</v>
      </c>
      <c r="L288" s="7">
        <v>84532</v>
      </c>
      <c r="M288" s="8">
        <v>42486</v>
      </c>
      <c r="N288" s="15">
        <f t="shared" si="26"/>
        <v>1.6378758187227231</v>
      </c>
      <c r="O288" s="15">
        <v>0</v>
      </c>
      <c r="P288" s="15">
        <v>0</v>
      </c>
      <c r="Q288" s="15">
        <f>N288*1</f>
        <v>1.6378758187227231</v>
      </c>
      <c r="R288" s="15">
        <f t="shared" si="27"/>
        <v>1.6378758187227231</v>
      </c>
      <c r="AA288" s="8"/>
      <c r="AC288" s="8"/>
    </row>
    <row r="289" spans="1:29" s="7" customFormat="1" x14ac:dyDescent="0.25">
      <c r="A289" s="7" t="s">
        <v>797</v>
      </c>
      <c r="B289" s="7" t="s">
        <v>41</v>
      </c>
      <c r="C289" s="9">
        <v>13602.5</v>
      </c>
      <c r="D289" s="9"/>
      <c r="E289" s="9">
        <v>68012.850000000006</v>
      </c>
      <c r="F289" s="9">
        <v>275000</v>
      </c>
      <c r="G289" s="7">
        <v>103.68</v>
      </c>
      <c r="H289" s="7">
        <v>86.766999999999996</v>
      </c>
      <c r="I289" s="11">
        <f t="shared" si="29"/>
        <v>86.767016777129172</v>
      </c>
      <c r="J289" s="7" t="s">
        <v>13</v>
      </c>
      <c r="K289" s="7" t="s">
        <v>11</v>
      </c>
      <c r="L289" s="7">
        <v>84101</v>
      </c>
      <c r="M289" s="8">
        <v>42493</v>
      </c>
      <c r="N289" s="15">
        <f t="shared" si="26"/>
        <v>1.995641385873971</v>
      </c>
      <c r="O289" s="15">
        <v>0</v>
      </c>
      <c r="P289" s="15">
        <v>0</v>
      </c>
      <c r="Q289" s="15">
        <v>0</v>
      </c>
      <c r="R289" s="15">
        <f t="shared" si="27"/>
        <v>0</v>
      </c>
      <c r="AA289" s="8"/>
      <c r="AC289" s="8"/>
    </row>
    <row r="290" spans="1:29" s="7" customFormat="1" x14ac:dyDescent="0.25">
      <c r="A290" s="7" t="s">
        <v>819</v>
      </c>
      <c r="B290" s="7" t="s">
        <v>41</v>
      </c>
      <c r="C290" s="9">
        <v>109302.61</v>
      </c>
      <c r="D290" s="9"/>
      <c r="E290" s="9">
        <v>546513.05000000005</v>
      </c>
      <c r="F290" s="9">
        <v>2641449.4</v>
      </c>
      <c r="G290" s="7">
        <v>903.73500000000001</v>
      </c>
      <c r="H290" s="7">
        <v>697.21100000000001</v>
      </c>
      <c r="I290" s="11">
        <f t="shared" si="29"/>
        <v>697.21099730815638</v>
      </c>
      <c r="J290" s="7" t="s">
        <v>35</v>
      </c>
      <c r="K290" s="7" t="s">
        <v>11</v>
      </c>
      <c r="L290" s="7">
        <v>84070</v>
      </c>
      <c r="M290" s="8">
        <v>42427</v>
      </c>
      <c r="N290" s="15">
        <f t="shared" si="26"/>
        <v>16.035852938087597</v>
      </c>
      <c r="O290" s="15">
        <v>0</v>
      </c>
      <c r="P290" s="15">
        <v>0</v>
      </c>
      <c r="Q290" s="15">
        <f>N290*3</f>
        <v>48.107558814262788</v>
      </c>
      <c r="R290" s="15">
        <f t="shared" si="27"/>
        <v>48.107558814262788</v>
      </c>
      <c r="AA290" s="8"/>
      <c r="AC290" s="8"/>
    </row>
    <row r="291" spans="1:29" s="7" customFormat="1" x14ac:dyDescent="0.25">
      <c r="A291" s="7" t="s">
        <v>820</v>
      </c>
      <c r="B291" s="7" t="s">
        <v>41</v>
      </c>
      <c r="C291" s="9">
        <v>89944.97</v>
      </c>
      <c r="D291" s="9"/>
      <c r="E291" s="9">
        <v>449724.85</v>
      </c>
      <c r="F291" s="9">
        <v>2147961.46</v>
      </c>
      <c r="G291" s="7">
        <v>734.89499999999998</v>
      </c>
      <c r="H291" s="7">
        <v>573.73400000000004</v>
      </c>
      <c r="I291" s="11">
        <f t="shared" si="29"/>
        <v>573.73398710746437</v>
      </c>
      <c r="J291" s="7" t="s">
        <v>35</v>
      </c>
      <c r="K291" s="7" t="s">
        <v>11</v>
      </c>
      <c r="L291" s="7">
        <v>84070</v>
      </c>
      <c r="M291" s="8">
        <v>42427</v>
      </c>
      <c r="N291" s="15">
        <f t="shared" si="26"/>
        <v>13.195881703471681</v>
      </c>
      <c r="O291" s="15">
        <v>0</v>
      </c>
      <c r="P291" s="15">
        <v>0</v>
      </c>
      <c r="Q291" s="15">
        <f>N291*3</f>
        <v>39.587645110415039</v>
      </c>
      <c r="R291" s="15">
        <f t="shared" si="27"/>
        <v>39.587645110415039</v>
      </c>
      <c r="AA291" s="8"/>
      <c r="AC291" s="8"/>
    </row>
    <row r="292" spans="1:29" s="7" customFormat="1" x14ac:dyDescent="0.25">
      <c r="A292" s="7" t="s">
        <v>821</v>
      </c>
      <c r="B292" s="7" t="s">
        <v>41</v>
      </c>
      <c r="C292" s="9">
        <v>47741.69</v>
      </c>
      <c r="D292" s="9"/>
      <c r="E292" s="9">
        <v>238708.45</v>
      </c>
      <c r="F292" s="9">
        <v>1124158.1399999999</v>
      </c>
      <c r="G292" s="7">
        <v>384.61500000000001</v>
      </c>
      <c r="H292" s="7">
        <v>304.53100000000001</v>
      </c>
      <c r="I292" s="11">
        <f t="shared" si="29"/>
        <v>304.53098327731453</v>
      </c>
      <c r="J292" s="7" t="s">
        <v>35</v>
      </c>
      <c r="K292" s="7" t="s">
        <v>11</v>
      </c>
      <c r="L292" s="7">
        <v>84070</v>
      </c>
      <c r="M292" s="8">
        <v>42427</v>
      </c>
      <c r="N292" s="15">
        <f t="shared" si="26"/>
        <v>7.0042126153782345</v>
      </c>
      <c r="O292" s="15">
        <v>0</v>
      </c>
      <c r="P292" s="15">
        <v>0</v>
      </c>
      <c r="Q292" s="15">
        <f>N292*3</f>
        <v>21.012637846134702</v>
      </c>
      <c r="R292" s="15">
        <f t="shared" si="27"/>
        <v>21.012637846134702</v>
      </c>
      <c r="AA292" s="8"/>
      <c r="AC292" s="8"/>
    </row>
    <row r="293" spans="1:29" s="7" customFormat="1" x14ac:dyDescent="0.25">
      <c r="A293" s="7" t="s">
        <v>893</v>
      </c>
      <c r="B293" s="7" t="s">
        <v>41</v>
      </c>
      <c r="C293" s="9">
        <v>45890.85</v>
      </c>
      <c r="D293" s="9"/>
      <c r="E293" s="9">
        <v>229454.25</v>
      </c>
      <c r="F293" s="9">
        <v>1097917</v>
      </c>
      <c r="G293" s="7">
        <v>357.12</v>
      </c>
      <c r="H293" s="7">
        <v>292.72500000000002</v>
      </c>
      <c r="I293" s="11">
        <f t="shared" si="29"/>
        <v>292.72498887097942</v>
      </c>
      <c r="J293" s="7" t="s">
        <v>894</v>
      </c>
      <c r="K293" s="7" t="s">
        <v>82</v>
      </c>
      <c r="L293" s="7">
        <v>84321</v>
      </c>
      <c r="M293" s="8">
        <v>42492</v>
      </c>
      <c r="N293" s="15">
        <f t="shared" si="26"/>
        <v>6.7326747440325265</v>
      </c>
      <c r="O293" s="15">
        <v>0</v>
      </c>
      <c r="P293" s="15">
        <v>0</v>
      </c>
      <c r="Q293" s="15">
        <v>0</v>
      </c>
      <c r="R293" s="15">
        <f t="shared" si="27"/>
        <v>0</v>
      </c>
      <c r="AA293" s="8"/>
      <c r="AC293" s="8"/>
    </row>
    <row r="294" spans="1:29" s="7" customFormat="1" ht="15.75" thickBot="1" x14ac:dyDescent="0.3">
      <c r="A294" s="7" t="s">
        <v>901</v>
      </c>
      <c r="B294" s="7" t="s">
        <v>41</v>
      </c>
      <c r="C294" s="9">
        <v>43978.71</v>
      </c>
      <c r="D294" s="9"/>
      <c r="E294" s="9">
        <v>219893.55</v>
      </c>
      <c r="F294" s="9">
        <v>1097917</v>
      </c>
      <c r="G294" s="7">
        <v>342.24</v>
      </c>
      <c r="H294" s="7">
        <v>280.52800000000002</v>
      </c>
      <c r="I294" s="11">
        <f t="shared" si="29"/>
        <v>280.52797878683941</v>
      </c>
      <c r="J294" s="7" t="s">
        <v>894</v>
      </c>
      <c r="K294" s="7" t="s">
        <v>82</v>
      </c>
      <c r="L294" s="7">
        <v>84321</v>
      </c>
      <c r="M294" s="8">
        <v>42492</v>
      </c>
      <c r="N294" s="15">
        <f t="shared" si="26"/>
        <v>6.4521435120973063</v>
      </c>
      <c r="O294" s="15">
        <v>0</v>
      </c>
      <c r="P294" s="15">
        <v>0</v>
      </c>
      <c r="Q294" s="15">
        <v>0</v>
      </c>
      <c r="R294" s="16">
        <f t="shared" si="27"/>
        <v>0</v>
      </c>
      <c r="AA294" s="8"/>
      <c r="AC294" s="8"/>
    </row>
    <row r="295" spans="1:29" x14ac:dyDescent="0.25">
      <c r="R295" s="15">
        <f>SUM(R2:R294)</f>
        <v>492.26233525620182</v>
      </c>
    </row>
  </sheetData>
  <sortState ref="A2:AE294">
    <sortCondition ref="B2:B294"/>
    <sortCondition ref="A2:A294"/>
  </sortState>
  <pageMargins left="0.7" right="0.7" top="0.75" bottom="0.75" header="0.3" footer="0.3"/>
  <pageSetup scale="56" fitToHeight="0" orientation="landscape" r:id="rId1"/>
  <headerFooter>
    <oddHeader>&amp;CUtah Solar Incentive Program 2016 Annual Report: Attachment A- System Specific Information
2015 Completed Projects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6"/>
  <sheetViews>
    <sheetView view="pageLayout" zoomScaleNormal="100" workbookViewId="0">
      <selection activeCell="I230" sqref="I230:I236"/>
    </sheetView>
  </sheetViews>
  <sheetFormatPr defaultRowHeight="15" x14ac:dyDescent="0.25"/>
  <cols>
    <col min="1" max="1" width="11.85546875" customWidth="1"/>
    <col min="2" max="2" width="12.28515625" customWidth="1"/>
    <col min="3" max="3" width="11.42578125" style="9" customWidth="1"/>
    <col min="4" max="5" width="9.28515625" style="9" bestFit="1" customWidth="1"/>
    <col min="6" max="6" width="10.140625" style="9" bestFit="1" customWidth="1"/>
    <col min="7" max="7" width="10.7109375" customWidth="1"/>
    <col min="8" max="8" width="9.5703125" customWidth="1"/>
    <col min="9" max="9" width="10.5703125" customWidth="1"/>
    <col min="10" max="10" width="13.7109375" bestFit="1" customWidth="1"/>
    <col min="12" max="12" width="11.140625" customWidth="1"/>
    <col min="13" max="13" width="9.7109375" bestFit="1" customWidth="1"/>
    <col min="14" max="14" width="9.42578125" style="5" customWidth="1"/>
    <col min="15" max="15" width="9.140625" style="5"/>
    <col min="16" max="18" width="9.140625" style="7"/>
  </cols>
  <sheetData>
    <row r="1" spans="1:29" s="1" customFormat="1" ht="75" x14ac:dyDescent="0.25">
      <c r="A1" s="2" t="s">
        <v>0</v>
      </c>
      <c r="B1" s="2" t="s">
        <v>5</v>
      </c>
      <c r="C1" s="3" t="s">
        <v>1</v>
      </c>
      <c r="D1" s="3" t="s">
        <v>2</v>
      </c>
      <c r="E1" s="3" t="s">
        <v>3</v>
      </c>
      <c r="F1" s="3" t="s">
        <v>4</v>
      </c>
      <c r="G1" s="2" t="s">
        <v>303</v>
      </c>
      <c r="H1" s="2" t="s">
        <v>304</v>
      </c>
      <c r="I1" s="2" t="s">
        <v>582</v>
      </c>
      <c r="J1" s="2" t="s">
        <v>305</v>
      </c>
      <c r="K1" s="2" t="s">
        <v>306</v>
      </c>
      <c r="L1" s="2" t="s">
        <v>307</v>
      </c>
      <c r="M1" s="2" t="s">
        <v>324</v>
      </c>
      <c r="N1" s="4" t="s">
        <v>431</v>
      </c>
      <c r="O1" s="12" t="s">
        <v>935</v>
      </c>
      <c r="P1" s="2" t="s">
        <v>933</v>
      </c>
      <c r="Q1" s="2" t="s">
        <v>934</v>
      </c>
      <c r="R1" s="2" t="s">
        <v>936</v>
      </c>
    </row>
    <row r="2" spans="1:29" s="7" customFormat="1" x14ac:dyDescent="0.25">
      <c r="A2" s="7" t="s">
        <v>924</v>
      </c>
      <c r="B2" s="7" t="s">
        <v>7</v>
      </c>
      <c r="C2" s="9"/>
      <c r="D2" s="9">
        <v>4400</v>
      </c>
      <c r="E2" s="9">
        <v>4400</v>
      </c>
      <c r="F2" s="9">
        <v>27789.05</v>
      </c>
      <c r="G2" s="7">
        <v>8.25</v>
      </c>
      <c r="H2" s="7">
        <v>6.7160000000000002</v>
      </c>
      <c r="I2" s="11">
        <f>(E2/1.1)/1000</f>
        <v>3.9999999999999996</v>
      </c>
      <c r="J2" s="7" t="s">
        <v>333</v>
      </c>
      <c r="K2" s="7" t="s">
        <v>51</v>
      </c>
      <c r="L2" s="7">
        <v>84414</v>
      </c>
      <c r="M2" s="8">
        <v>42492</v>
      </c>
      <c r="N2" s="15">
        <f>I2*0.023</f>
        <v>9.1999999999999985E-2</v>
      </c>
      <c r="O2" s="15">
        <v>0</v>
      </c>
      <c r="P2" s="15">
        <v>0</v>
      </c>
      <c r="Q2" s="15">
        <v>0</v>
      </c>
      <c r="R2" s="15">
        <f>SUM(O2:Q2)</f>
        <v>0</v>
      </c>
      <c r="AA2" s="8"/>
      <c r="AC2" s="8"/>
    </row>
    <row r="3" spans="1:29" s="7" customFormat="1" x14ac:dyDescent="0.25">
      <c r="A3" s="7" t="s">
        <v>925</v>
      </c>
      <c r="B3" s="7" t="s">
        <v>7</v>
      </c>
      <c r="C3" s="9"/>
      <c r="D3" s="9">
        <v>4400</v>
      </c>
      <c r="E3" s="9">
        <v>4400</v>
      </c>
      <c r="F3" s="9">
        <v>18146</v>
      </c>
      <c r="G3" s="7">
        <v>5.7</v>
      </c>
      <c r="H3" s="7">
        <v>4.5490000000000004</v>
      </c>
      <c r="I3" s="11">
        <f t="shared" ref="I3:I10" si="0">(E3/1.1)/1000</f>
        <v>3.9999999999999996</v>
      </c>
      <c r="J3" s="7" t="s">
        <v>13</v>
      </c>
      <c r="K3" s="7" t="s">
        <v>11</v>
      </c>
      <c r="L3" s="7">
        <v>84108</v>
      </c>
      <c r="M3" s="8">
        <v>42503</v>
      </c>
      <c r="N3" s="15">
        <f t="shared" ref="N3:N10" si="1">I3*0.023</f>
        <v>9.1999999999999985E-2</v>
      </c>
      <c r="O3" s="15">
        <v>0</v>
      </c>
      <c r="P3" s="15">
        <v>0</v>
      </c>
      <c r="Q3" s="15">
        <v>0</v>
      </c>
      <c r="R3" s="15">
        <f t="shared" ref="R3:R10" si="2">SUM(O3:Q3)</f>
        <v>0</v>
      </c>
      <c r="AA3" s="8"/>
      <c r="AC3" s="8"/>
    </row>
    <row r="4" spans="1:29" s="7" customFormat="1" x14ac:dyDescent="0.25">
      <c r="A4" s="7" t="s">
        <v>926</v>
      </c>
      <c r="B4" s="7" t="s">
        <v>7</v>
      </c>
      <c r="C4" s="9"/>
      <c r="D4" s="9">
        <v>4400</v>
      </c>
      <c r="E4" s="9">
        <v>4400</v>
      </c>
      <c r="F4" s="9">
        <v>36214</v>
      </c>
      <c r="G4" s="7">
        <v>9.4499999999999993</v>
      </c>
      <c r="H4" s="7">
        <v>7.7370000000000001</v>
      </c>
      <c r="I4" s="11">
        <f t="shared" si="0"/>
        <v>3.9999999999999996</v>
      </c>
      <c r="J4" s="7" t="s">
        <v>17</v>
      </c>
      <c r="K4" s="7" t="s">
        <v>11</v>
      </c>
      <c r="L4" s="7">
        <v>84065</v>
      </c>
      <c r="M4" s="8">
        <v>42493</v>
      </c>
      <c r="N4" s="15">
        <f t="shared" si="1"/>
        <v>9.1999999999999985E-2</v>
      </c>
      <c r="O4" s="15">
        <v>0</v>
      </c>
      <c r="P4" s="15">
        <v>0</v>
      </c>
      <c r="Q4" s="15">
        <v>0</v>
      </c>
      <c r="R4" s="15">
        <f t="shared" si="2"/>
        <v>0</v>
      </c>
      <c r="AA4" s="8"/>
      <c r="AC4" s="8"/>
    </row>
    <row r="5" spans="1:29" s="7" customFormat="1" x14ac:dyDescent="0.25">
      <c r="A5" s="7" t="s">
        <v>927</v>
      </c>
      <c r="B5" s="7" t="s">
        <v>7</v>
      </c>
      <c r="C5" s="9"/>
      <c r="D5" s="9">
        <v>4400</v>
      </c>
      <c r="E5" s="9">
        <v>4400</v>
      </c>
      <c r="F5" s="9">
        <v>24042</v>
      </c>
      <c r="G5" s="7">
        <v>5.5650000000000004</v>
      </c>
      <c r="H5" s="7">
        <v>4.4809999999999999</v>
      </c>
      <c r="I5" s="11">
        <f t="shared" si="0"/>
        <v>3.9999999999999996</v>
      </c>
      <c r="J5" s="7" t="s">
        <v>89</v>
      </c>
      <c r="K5" s="7" t="s">
        <v>11</v>
      </c>
      <c r="L5" s="7">
        <v>84123</v>
      </c>
      <c r="M5" s="8">
        <v>42493</v>
      </c>
      <c r="N5" s="15">
        <f t="shared" si="1"/>
        <v>9.1999999999999985E-2</v>
      </c>
      <c r="O5" s="15">
        <v>0</v>
      </c>
      <c r="P5" s="15">
        <v>0</v>
      </c>
      <c r="Q5" s="15">
        <v>0</v>
      </c>
      <c r="R5" s="15">
        <f t="shared" si="2"/>
        <v>0</v>
      </c>
      <c r="AA5" s="8"/>
      <c r="AC5" s="8"/>
    </row>
    <row r="6" spans="1:29" s="7" customFormat="1" x14ac:dyDescent="0.25">
      <c r="A6" s="7" t="s">
        <v>928</v>
      </c>
      <c r="B6" s="7" t="s">
        <v>7</v>
      </c>
      <c r="C6" s="9"/>
      <c r="D6" s="9">
        <v>4400</v>
      </c>
      <c r="E6" s="9">
        <v>4400</v>
      </c>
      <c r="F6" s="9">
        <v>25500</v>
      </c>
      <c r="G6" s="7">
        <v>5.3</v>
      </c>
      <c r="H6" s="7">
        <v>4.3760000000000003</v>
      </c>
      <c r="I6" s="11">
        <f t="shared" si="0"/>
        <v>3.9999999999999996</v>
      </c>
      <c r="J6" s="7" t="s">
        <v>53</v>
      </c>
      <c r="K6" s="7" t="s">
        <v>51</v>
      </c>
      <c r="L6" s="7">
        <v>84067</v>
      </c>
      <c r="M6" s="8">
        <v>42493</v>
      </c>
      <c r="N6" s="15">
        <f t="shared" si="1"/>
        <v>9.1999999999999985E-2</v>
      </c>
      <c r="O6" s="15">
        <v>0</v>
      </c>
      <c r="P6" s="15">
        <v>0</v>
      </c>
      <c r="Q6" s="15">
        <v>0</v>
      </c>
      <c r="R6" s="15">
        <f t="shared" si="2"/>
        <v>0</v>
      </c>
      <c r="AA6" s="8"/>
      <c r="AC6" s="8"/>
    </row>
    <row r="7" spans="1:29" s="7" customFormat="1" x14ac:dyDescent="0.25">
      <c r="A7" s="7" t="s">
        <v>929</v>
      </c>
      <c r="B7" s="7" t="s">
        <v>7</v>
      </c>
      <c r="C7" s="9"/>
      <c r="D7" s="9">
        <v>2124.1</v>
      </c>
      <c r="E7" s="9">
        <v>2124.1</v>
      </c>
      <c r="F7" s="9">
        <v>7742.21</v>
      </c>
      <c r="G7" s="7">
        <v>2.2400000000000002</v>
      </c>
      <c r="H7" s="7">
        <v>1.931</v>
      </c>
      <c r="I7" s="11">
        <f t="shared" si="0"/>
        <v>1.9309999999999998</v>
      </c>
      <c r="J7" s="7" t="s">
        <v>50</v>
      </c>
      <c r="K7" s="7" t="s">
        <v>51</v>
      </c>
      <c r="L7" s="7">
        <v>84401</v>
      </c>
      <c r="M7" s="8">
        <v>42488</v>
      </c>
      <c r="N7" s="15">
        <f t="shared" si="1"/>
        <v>4.4412999999999994E-2</v>
      </c>
      <c r="O7" s="15">
        <v>0</v>
      </c>
      <c r="P7" s="15">
        <v>0</v>
      </c>
      <c r="Q7" s="15">
        <f>N7*1</f>
        <v>4.4412999999999994E-2</v>
      </c>
      <c r="R7" s="15">
        <f t="shared" si="2"/>
        <v>4.4412999999999994E-2</v>
      </c>
      <c r="AA7" s="8"/>
      <c r="AC7" s="8"/>
    </row>
    <row r="8" spans="1:29" s="7" customFormat="1" x14ac:dyDescent="0.25">
      <c r="A8" s="7" t="s">
        <v>930</v>
      </c>
      <c r="B8" s="7" t="s">
        <v>7</v>
      </c>
      <c r="C8" s="9"/>
      <c r="D8" s="9">
        <v>4400</v>
      </c>
      <c r="E8" s="9">
        <v>4400</v>
      </c>
      <c r="F8" s="9">
        <v>22991.8</v>
      </c>
      <c r="G8" s="7">
        <v>9.6199999999999992</v>
      </c>
      <c r="H8" s="7">
        <v>7.7949999999999999</v>
      </c>
      <c r="I8" s="11">
        <f t="shared" si="0"/>
        <v>3.9999999999999996</v>
      </c>
      <c r="J8" s="7" t="s">
        <v>126</v>
      </c>
      <c r="K8" s="7" t="s">
        <v>11</v>
      </c>
      <c r="L8" s="7">
        <v>84020</v>
      </c>
      <c r="M8" s="8">
        <v>42503</v>
      </c>
      <c r="N8" s="15">
        <f t="shared" si="1"/>
        <v>9.1999999999999985E-2</v>
      </c>
      <c r="O8" s="15">
        <v>0</v>
      </c>
      <c r="P8" s="15">
        <v>0</v>
      </c>
      <c r="Q8" s="15">
        <v>0</v>
      </c>
      <c r="R8" s="15">
        <f t="shared" si="2"/>
        <v>0</v>
      </c>
      <c r="AA8" s="8"/>
      <c r="AC8" s="8"/>
    </row>
    <row r="9" spans="1:29" s="7" customFormat="1" x14ac:dyDescent="0.25">
      <c r="A9" s="7" t="s">
        <v>931</v>
      </c>
      <c r="B9" s="7" t="s">
        <v>7</v>
      </c>
      <c r="C9" s="9"/>
      <c r="D9" s="9">
        <v>4400</v>
      </c>
      <c r="E9" s="9">
        <v>4400</v>
      </c>
      <c r="F9" s="9">
        <v>14000</v>
      </c>
      <c r="G9" s="7">
        <v>4.8600000000000003</v>
      </c>
      <c r="H9" s="7">
        <v>4.149</v>
      </c>
      <c r="I9" s="11">
        <f t="shared" si="0"/>
        <v>3.9999999999999996</v>
      </c>
      <c r="J9" s="7" t="s">
        <v>35</v>
      </c>
      <c r="K9" s="7" t="s">
        <v>11</v>
      </c>
      <c r="L9" s="7">
        <v>84070</v>
      </c>
      <c r="M9" s="8">
        <v>42493</v>
      </c>
      <c r="N9" s="15">
        <f t="shared" si="1"/>
        <v>9.1999999999999985E-2</v>
      </c>
      <c r="O9" s="15">
        <v>0</v>
      </c>
      <c r="P9" s="15">
        <v>0</v>
      </c>
      <c r="Q9" s="15">
        <v>0</v>
      </c>
      <c r="R9" s="15">
        <f t="shared" si="2"/>
        <v>0</v>
      </c>
      <c r="AA9" s="8"/>
      <c r="AC9" s="8"/>
    </row>
    <row r="10" spans="1:29" s="7" customFormat="1" x14ac:dyDescent="0.25">
      <c r="A10" s="7" t="s">
        <v>932</v>
      </c>
      <c r="B10" s="7" t="s">
        <v>7</v>
      </c>
      <c r="C10" s="9"/>
      <c r="D10" s="9">
        <v>4400</v>
      </c>
      <c r="E10" s="9">
        <v>4400</v>
      </c>
      <c r="F10" s="9">
        <v>42145.2</v>
      </c>
      <c r="G10" s="7">
        <v>8.2799999999999994</v>
      </c>
      <c r="H10" s="7">
        <v>6.8920000000000003</v>
      </c>
      <c r="I10" s="11">
        <f t="shared" si="0"/>
        <v>3.9999999999999996</v>
      </c>
      <c r="J10" s="7" t="s">
        <v>294</v>
      </c>
      <c r="K10" s="7" t="s">
        <v>85</v>
      </c>
      <c r="L10" s="7">
        <v>84003</v>
      </c>
      <c r="M10" s="8">
        <v>42492</v>
      </c>
      <c r="N10" s="15">
        <f t="shared" si="1"/>
        <v>9.1999999999999985E-2</v>
      </c>
      <c r="O10" s="15">
        <v>0</v>
      </c>
      <c r="P10" s="15">
        <v>0</v>
      </c>
      <c r="Q10" s="15">
        <v>0</v>
      </c>
      <c r="R10" s="20">
        <f t="shared" si="2"/>
        <v>0</v>
      </c>
      <c r="AA10" s="8"/>
      <c r="AC10" s="8"/>
    </row>
    <row r="11" spans="1:29" x14ac:dyDescent="0.25">
      <c r="N11" s="7"/>
      <c r="O11" s="7"/>
      <c r="R11" s="21">
        <f>SUM(R2:R10)</f>
        <v>4.4412999999999994E-2</v>
      </c>
    </row>
    <row r="12" spans="1:29" x14ac:dyDescent="0.25">
      <c r="N12" s="7"/>
      <c r="O12" s="7"/>
    </row>
    <row r="13" spans="1:29" x14ac:dyDescent="0.25">
      <c r="N13" s="7"/>
      <c r="O13" s="7"/>
    </row>
    <row r="14" spans="1:29" x14ac:dyDescent="0.25">
      <c r="N14" s="7"/>
      <c r="O14" s="7"/>
    </row>
    <row r="15" spans="1:29" x14ac:dyDescent="0.25">
      <c r="N15" s="7"/>
      <c r="O15" s="7"/>
    </row>
    <row r="16" spans="1:29" x14ac:dyDescent="0.25">
      <c r="N16" s="7"/>
      <c r="O16" s="7"/>
    </row>
    <row r="17" spans="14:15" x14ac:dyDescent="0.25">
      <c r="N17" s="7"/>
      <c r="O17" s="7"/>
    </row>
    <row r="18" spans="14:15" x14ac:dyDescent="0.25">
      <c r="N18" s="7"/>
      <c r="O18" s="7"/>
    </row>
    <row r="19" spans="14:15" x14ac:dyDescent="0.25">
      <c r="N19" s="7"/>
      <c r="O19" s="7"/>
    </row>
    <row r="20" spans="14:15" x14ac:dyDescent="0.25">
      <c r="N20" s="7"/>
      <c r="O20" s="7"/>
    </row>
    <row r="21" spans="14:15" x14ac:dyDescent="0.25">
      <c r="N21" s="7"/>
      <c r="O21" s="7"/>
    </row>
    <row r="22" spans="14:15" x14ac:dyDescent="0.25">
      <c r="N22" s="7"/>
      <c r="O22" s="7"/>
    </row>
    <row r="23" spans="14:15" x14ac:dyDescent="0.25">
      <c r="N23" s="7"/>
      <c r="O23" s="7"/>
    </row>
    <row r="24" spans="14:15" x14ac:dyDescent="0.25">
      <c r="N24" s="7"/>
      <c r="O24" s="7"/>
    </row>
    <row r="25" spans="14:15" x14ac:dyDescent="0.25">
      <c r="N25" s="7"/>
      <c r="O25" s="7"/>
    </row>
    <row r="26" spans="14:15" x14ac:dyDescent="0.25">
      <c r="N26" s="7"/>
      <c r="O26" s="7"/>
    </row>
    <row r="27" spans="14:15" x14ac:dyDescent="0.25">
      <c r="N27" s="7"/>
      <c r="O27" s="7"/>
    </row>
    <row r="28" spans="14:15" x14ac:dyDescent="0.25">
      <c r="N28" s="7"/>
      <c r="O28" s="7"/>
    </row>
    <row r="29" spans="14:15" x14ac:dyDescent="0.25">
      <c r="N29" s="7"/>
      <c r="O29" s="7"/>
    </row>
    <row r="30" spans="14:15" x14ac:dyDescent="0.25">
      <c r="N30" s="7"/>
      <c r="O30" s="7"/>
    </row>
    <row r="31" spans="14:15" x14ac:dyDescent="0.25">
      <c r="N31" s="7"/>
      <c r="O31" s="7"/>
    </row>
    <row r="32" spans="14:15" x14ac:dyDescent="0.25">
      <c r="N32" s="7"/>
      <c r="O32" s="7"/>
    </row>
    <row r="33" spans="14:15" x14ac:dyDescent="0.25">
      <c r="N33" s="7"/>
      <c r="O33" s="7"/>
    </row>
    <row r="34" spans="14:15" x14ac:dyDescent="0.25">
      <c r="N34" s="7"/>
      <c r="O34" s="7"/>
    </row>
    <row r="35" spans="14:15" x14ac:dyDescent="0.25">
      <c r="N35" s="7"/>
      <c r="O35" s="7"/>
    </row>
    <row r="36" spans="14:15" x14ac:dyDescent="0.25">
      <c r="N36" s="7"/>
      <c r="O36" s="7"/>
    </row>
    <row r="37" spans="14:15" x14ac:dyDescent="0.25">
      <c r="N37" s="7"/>
      <c r="O37" s="7"/>
    </row>
    <row r="38" spans="14:15" x14ac:dyDescent="0.25">
      <c r="N38" s="7"/>
      <c r="O38" s="7"/>
    </row>
    <row r="39" spans="14:15" x14ac:dyDescent="0.25">
      <c r="N39" s="7"/>
      <c r="O39" s="7"/>
    </row>
    <row r="40" spans="14:15" x14ac:dyDescent="0.25">
      <c r="N40" s="7"/>
      <c r="O40" s="7"/>
    </row>
    <row r="41" spans="14:15" x14ac:dyDescent="0.25">
      <c r="N41" s="7"/>
      <c r="O41" s="7"/>
    </row>
    <row r="42" spans="14:15" x14ac:dyDescent="0.25">
      <c r="N42" s="7"/>
      <c r="O42" s="7"/>
    </row>
    <row r="43" spans="14:15" x14ac:dyDescent="0.25">
      <c r="N43" s="7"/>
      <c r="O43" s="7"/>
    </row>
    <row r="44" spans="14:15" x14ac:dyDescent="0.25">
      <c r="N44" s="7"/>
      <c r="O44" s="7"/>
    </row>
    <row r="45" spans="14:15" x14ac:dyDescent="0.25">
      <c r="N45" s="7"/>
      <c r="O45" s="7"/>
    </row>
    <row r="46" spans="14:15" x14ac:dyDescent="0.25">
      <c r="N46" s="7"/>
      <c r="O46" s="7"/>
    </row>
    <row r="47" spans="14:15" x14ac:dyDescent="0.25">
      <c r="N47" s="7"/>
      <c r="O47" s="7"/>
    </row>
    <row r="48" spans="14:15" x14ac:dyDescent="0.25">
      <c r="N48" s="7"/>
      <c r="O48" s="7"/>
    </row>
    <row r="49" spans="14:15" x14ac:dyDescent="0.25">
      <c r="N49" s="7"/>
      <c r="O49" s="7"/>
    </row>
    <row r="50" spans="14:15" x14ac:dyDescent="0.25">
      <c r="N50" s="7"/>
      <c r="O50" s="7"/>
    </row>
    <row r="51" spans="14:15" x14ac:dyDescent="0.25">
      <c r="N51" s="7"/>
      <c r="O51" s="7"/>
    </row>
    <row r="52" spans="14:15" x14ac:dyDescent="0.25">
      <c r="N52" s="7"/>
      <c r="O52" s="7"/>
    </row>
    <row r="53" spans="14:15" x14ac:dyDescent="0.25">
      <c r="N53" s="7"/>
      <c r="O53" s="7"/>
    </row>
    <row r="54" spans="14:15" x14ac:dyDescent="0.25">
      <c r="N54" s="7"/>
      <c r="O54" s="7"/>
    </row>
    <row r="55" spans="14:15" x14ac:dyDescent="0.25">
      <c r="N55" s="7"/>
      <c r="O55" s="7"/>
    </row>
    <row r="56" spans="14:15" x14ac:dyDescent="0.25">
      <c r="N56" s="7"/>
      <c r="O56" s="7"/>
    </row>
    <row r="57" spans="14:15" x14ac:dyDescent="0.25">
      <c r="N57" s="7"/>
      <c r="O57" s="7"/>
    </row>
    <row r="58" spans="14:15" x14ac:dyDescent="0.25">
      <c r="N58" s="7"/>
      <c r="O58" s="7"/>
    </row>
    <row r="59" spans="14:15" x14ac:dyDescent="0.25">
      <c r="N59" s="7"/>
      <c r="O59" s="7"/>
    </row>
    <row r="60" spans="14:15" x14ac:dyDescent="0.25">
      <c r="N60" s="7"/>
      <c r="O60" s="7"/>
    </row>
    <row r="61" spans="14:15" x14ac:dyDescent="0.25">
      <c r="N61" s="7"/>
      <c r="O61" s="7"/>
    </row>
    <row r="62" spans="14:15" x14ac:dyDescent="0.25">
      <c r="N62" s="7"/>
      <c r="O62" s="7"/>
    </row>
    <row r="63" spans="14:15" x14ac:dyDescent="0.25">
      <c r="N63" s="7"/>
      <c r="O63" s="7"/>
    </row>
    <row r="64" spans="14:15" x14ac:dyDescent="0.25">
      <c r="N64" s="7"/>
      <c r="O64" s="7"/>
    </row>
    <row r="65" spans="14:15" x14ac:dyDescent="0.25">
      <c r="N65" s="7"/>
      <c r="O65" s="7"/>
    </row>
    <row r="66" spans="14:15" x14ac:dyDescent="0.25">
      <c r="N66" s="7"/>
      <c r="O66" s="7"/>
    </row>
    <row r="67" spans="14:15" x14ac:dyDescent="0.25">
      <c r="N67" s="7"/>
      <c r="O67" s="7"/>
    </row>
    <row r="68" spans="14:15" x14ac:dyDescent="0.25">
      <c r="N68" s="7"/>
      <c r="O68" s="7"/>
    </row>
    <row r="69" spans="14:15" x14ac:dyDescent="0.25">
      <c r="N69" s="7"/>
      <c r="O69" s="7"/>
    </row>
    <row r="70" spans="14:15" x14ac:dyDescent="0.25">
      <c r="N70" s="7"/>
      <c r="O70" s="7"/>
    </row>
    <row r="71" spans="14:15" x14ac:dyDescent="0.25">
      <c r="N71" s="7"/>
      <c r="O71" s="7"/>
    </row>
    <row r="72" spans="14:15" x14ac:dyDescent="0.25">
      <c r="N72" s="7"/>
      <c r="O72" s="7"/>
    </row>
    <row r="73" spans="14:15" x14ac:dyDescent="0.25">
      <c r="N73" s="7"/>
      <c r="O73" s="7"/>
    </row>
    <row r="74" spans="14:15" x14ac:dyDescent="0.25">
      <c r="N74" s="7"/>
      <c r="O74" s="7"/>
    </row>
    <row r="75" spans="14:15" x14ac:dyDescent="0.25">
      <c r="N75" s="7"/>
      <c r="O75" s="7"/>
    </row>
    <row r="76" spans="14:15" x14ac:dyDescent="0.25">
      <c r="N76" s="7"/>
      <c r="O76" s="7"/>
    </row>
    <row r="77" spans="14:15" x14ac:dyDescent="0.25">
      <c r="N77" s="7"/>
      <c r="O77" s="7"/>
    </row>
    <row r="78" spans="14:15" x14ac:dyDescent="0.25">
      <c r="N78" s="7"/>
      <c r="O78" s="7"/>
    </row>
    <row r="79" spans="14:15" x14ac:dyDescent="0.25">
      <c r="N79" s="7"/>
      <c r="O79" s="7"/>
    </row>
    <row r="80" spans="14:15" x14ac:dyDescent="0.25">
      <c r="N80" s="7"/>
      <c r="O80" s="7"/>
    </row>
    <row r="81" spans="14:15" x14ac:dyDescent="0.25">
      <c r="N81" s="7"/>
      <c r="O81" s="7"/>
    </row>
    <row r="82" spans="14:15" x14ac:dyDescent="0.25">
      <c r="N82" s="7"/>
      <c r="O82" s="7"/>
    </row>
    <row r="83" spans="14:15" x14ac:dyDescent="0.25">
      <c r="N83" s="7"/>
      <c r="O83" s="7"/>
    </row>
    <row r="84" spans="14:15" x14ac:dyDescent="0.25">
      <c r="N84" s="7"/>
      <c r="O84" s="7"/>
    </row>
    <row r="85" spans="14:15" x14ac:dyDescent="0.25">
      <c r="N85" s="7"/>
      <c r="O85" s="7"/>
    </row>
    <row r="86" spans="14:15" x14ac:dyDescent="0.25">
      <c r="N86" s="7"/>
      <c r="O86" s="7"/>
    </row>
    <row r="87" spans="14:15" x14ac:dyDescent="0.25">
      <c r="N87" s="7"/>
      <c r="O87" s="7"/>
    </row>
    <row r="88" spans="14:15" x14ac:dyDescent="0.25">
      <c r="N88" s="7"/>
      <c r="O88" s="7"/>
    </row>
    <row r="89" spans="14:15" x14ac:dyDescent="0.25">
      <c r="N89" s="7"/>
      <c r="O89" s="7"/>
    </row>
    <row r="90" spans="14:15" x14ac:dyDescent="0.25">
      <c r="N90" s="7"/>
      <c r="O90" s="7"/>
    </row>
    <row r="91" spans="14:15" x14ac:dyDescent="0.25">
      <c r="N91" s="7"/>
      <c r="O91" s="7"/>
    </row>
    <row r="92" spans="14:15" x14ac:dyDescent="0.25">
      <c r="N92" s="7"/>
      <c r="O92" s="7"/>
    </row>
    <row r="93" spans="14:15" x14ac:dyDescent="0.25">
      <c r="N93" s="7"/>
      <c r="O93" s="7"/>
    </row>
    <row r="94" spans="14:15" x14ac:dyDescent="0.25">
      <c r="N94" s="7"/>
      <c r="O94" s="7"/>
    </row>
    <row r="95" spans="14:15" x14ac:dyDescent="0.25">
      <c r="N95" s="7"/>
      <c r="O95" s="7"/>
    </row>
    <row r="96" spans="14:15" x14ac:dyDescent="0.25">
      <c r="N96" s="7"/>
      <c r="O96" s="7"/>
    </row>
    <row r="97" spans="14:15" x14ac:dyDescent="0.25">
      <c r="N97" s="7"/>
      <c r="O97" s="7"/>
    </row>
    <row r="98" spans="14:15" x14ac:dyDescent="0.25">
      <c r="N98" s="7"/>
      <c r="O98" s="7"/>
    </row>
    <row r="99" spans="14:15" x14ac:dyDescent="0.25">
      <c r="N99" s="7"/>
      <c r="O99" s="7"/>
    </row>
    <row r="100" spans="14:15" x14ac:dyDescent="0.25">
      <c r="N100" s="7"/>
      <c r="O100" s="7"/>
    </row>
    <row r="101" spans="14:15" x14ac:dyDescent="0.25">
      <c r="N101" s="7"/>
      <c r="O101" s="7"/>
    </row>
    <row r="102" spans="14:15" x14ac:dyDescent="0.25">
      <c r="N102" s="7"/>
      <c r="O102" s="7"/>
    </row>
    <row r="103" spans="14:15" x14ac:dyDescent="0.25">
      <c r="N103" s="7"/>
      <c r="O103" s="7"/>
    </row>
    <row r="104" spans="14:15" x14ac:dyDescent="0.25">
      <c r="N104" s="7"/>
      <c r="O104" s="7"/>
    </row>
    <row r="105" spans="14:15" x14ac:dyDescent="0.25">
      <c r="N105" s="7"/>
      <c r="O105" s="7"/>
    </row>
    <row r="106" spans="14:15" x14ac:dyDescent="0.25">
      <c r="N106" s="7"/>
      <c r="O106" s="7"/>
    </row>
    <row r="107" spans="14:15" x14ac:dyDescent="0.25">
      <c r="N107" s="7"/>
      <c r="O107" s="7"/>
    </row>
    <row r="108" spans="14:15" x14ac:dyDescent="0.25">
      <c r="N108" s="7"/>
      <c r="O108" s="7"/>
    </row>
    <row r="109" spans="14:15" x14ac:dyDescent="0.25">
      <c r="N109" s="7"/>
      <c r="O109" s="7"/>
    </row>
    <row r="110" spans="14:15" x14ac:dyDescent="0.25">
      <c r="N110" s="7"/>
      <c r="O110" s="7"/>
    </row>
    <row r="111" spans="14:15" x14ac:dyDescent="0.25">
      <c r="N111" s="7"/>
      <c r="O111" s="7"/>
    </row>
    <row r="112" spans="14:15" x14ac:dyDescent="0.25">
      <c r="N112" s="7"/>
      <c r="O112" s="7"/>
    </row>
    <row r="113" spans="14:15" x14ac:dyDescent="0.25">
      <c r="N113" s="7"/>
      <c r="O113" s="7"/>
    </row>
    <row r="114" spans="14:15" x14ac:dyDescent="0.25">
      <c r="N114" s="7"/>
      <c r="O114" s="7"/>
    </row>
    <row r="115" spans="14:15" x14ac:dyDescent="0.25">
      <c r="N115" s="7"/>
      <c r="O115" s="7"/>
    </row>
    <row r="116" spans="14:15" x14ac:dyDescent="0.25">
      <c r="N116" s="7"/>
      <c r="O116" s="7"/>
    </row>
    <row r="117" spans="14:15" x14ac:dyDescent="0.25">
      <c r="N117" s="7"/>
      <c r="O117" s="7"/>
    </row>
    <row r="118" spans="14:15" x14ac:dyDescent="0.25">
      <c r="N118" s="7"/>
      <c r="O118" s="7"/>
    </row>
    <row r="119" spans="14:15" x14ac:dyDescent="0.25">
      <c r="N119" s="7"/>
      <c r="O119" s="7"/>
    </row>
    <row r="120" spans="14:15" x14ac:dyDescent="0.25">
      <c r="N120" s="7"/>
      <c r="O120" s="7"/>
    </row>
    <row r="121" spans="14:15" x14ac:dyDescent="0.25">
      <c r="N121" s="7"/>
      <c r="O121" s="7"/>
    </row>
    <row r="122" spans="14:15" x14ac:dyDescent="0.25">
      <c r="N122" s="7"/>
      <c r="O122" s="7"/>
    </row>
    <row r="123" spans="14:15" x14ac:dyDescent="0.25">
      <c r="N123" s="7"/>
      <c r="O123" s="7"/>
    </row>
    <row r="124" spans="14:15" x14ac:dyDescent="0.25">
      <c r="N124" s="7"/>
      <c r="O124" s="7"/>
    </row>
    <row r="125" spans="14:15" x14ac:dyDescent="0.25">
      <c r="N125" s="7"/>
      <c r="O125" s="7"/>
    </row>
    <row r="126" spans="14:15" x14ac:dyDescent="0.25">
      <c r="N126" s="7"/>
      <c r="O126" s="7"/>
    </row>
    <row r="127" spans="14:15" x14ac:dyDescent="0.25">
      <c r="N127" s="7"/>
      <c r="O127" s="7"/>
    </row>
    <row r="128" spans="14:15" x14ac:dyDescent="0.25">
      <c r="N128" s="7"/>
      <c r="O128" s="7"/>
    </row>
    <row r="129" spans="14:15" x14ac:dyDescent="0.25">
      <c r="N129" s="7"/>
      <c r="O129" s="7"/>
    </row>
    <row r="130" spans="14:15" x14ac:dyDescent="0.25">
      <c r="N130" s="7"/>
      <c r="O130" s="7"/>
    </row>
    <row r="131" spans="14:15" x14ac:dyDescent="0.25">
      <c r="N131" s="7"/>
      <c r="O131" s="7"/>
    </row>
    <row r="132" spans="14:15" x14ac:dyDescent="0.25">
      <c r="N132" s="7"/>
      <c r="O132" s="7"/>
    </row>
    <row r="133" spans="14:15" x14ac:dyDescent="0.25">
      <c r="N133" s="7"/>
      <c r="O133" s="7"/>
    </row>
    <row r="134" spans="14:15" x14ac:dyDescent="0.25">
      <c r="N134" s="7"/>
      <c r="O134" s="7"/>
    </row>
    <row r="135" spans="14:15" x14ac:dyDescent="0.25">
      <c r="N135" s="7"/>
      <c r="O135" s="7"/>
    </row>
    <row r="136" spans="14:15" x14ac:dyDescent="0.25">
      <c r="N136" s="7"/>
      <c r="O136" s="7"/>
    </row>
    <row r="137" spans="14:15" x14ac:dyDescent="0.25">
      <c r="N137" s="7"/>
      <c r="O137" s="7"/>
    </row>
    <row r="138" spans="14:15" x14ac:dyDescent="0.25">
      <c r="N138" s="7"/>
      <c r="O138" s="7"/>
    </row>
    <row r="139" spans="14:15" x14ac:dyDescent="0.25">
      <c r="N139" s="7"/>
      <c r="O139" s="7"/>
    </row>
    <row r="140" spans="14:15" x14ac:dyDescent="0.25">
      <c r="N140" s="7"/>
      <c r="O140" s="7"/>
    </row>
    <row r="141" spans="14:15" x14ac:dyDescent="0.25">
      <c r="N141" s="7"/>
      <c r="O141" s="7"/>
    </row>
    <row r="142" spans="14:15" x14ac:dyDescent="0.25">
      <c r="N142" s="7"/>
      <c r="O142" s="7"/>
    </row>
    <row r="143" spans="14:15" x14ac:dyDescent="0.25">
      <c r="N143" s="7"/>
      <c r="O143" s="7"/>
    </row>
    <row r="144" spans="14:15" x14ac:dyDescent="0.25">
      <c r="N144" s="7"/>
      <c r="O144" s="7"/>
    </row>
    <row r="145" spans="14:15" x14ac:dyDescent="0.25">
      <c r="N145" s="7"/>
      <c r="O145" s="7"/>
    </row>
    <row r="146" spans="14:15" x14ac:dyDescent="0.25">
      <c r="N146" s="7"/>
      <c r="O146" s="7"/>
    </row>
    <row r="147" spans="14:15" x14ac:dyDescent="0.25">
      <c r="N147" s="7"/>
      <c r="O147" s="7"/>
    </row>
    <row r="148" spans="14:15" x14ac:dyDescent="0.25">
      <c r="N148" s="7"/>
      <c r="O148" s="7"/>
    </row>
    <row r="149" spans="14:15" x14ac:dyDescent="0.25">
      <c r="N149" s="7"/>
      <c r="O149" s="7"/>
    </row>
    <row r="150" spans="14:15" x14ac:dyDescent="0.25">
      <c r="N150" s="7"/>
      <c r="O150" s="7"/>
    </row>
    <row r="151" spans="14:15" x14ac:dyDescent="0.25">
      <c r="N151" s="7"/>
      <c r="O151" s="7"/>
    </row>
    <row r="152" spans="14:15" x14ac:dyDescent="0.25">
      <c r="N152" s="7"/>
      <c r="O152" s="7"/>
    </row>
    <row r="153" spans="14:15" x14ac:dyDescent="0.25">
      <c r="N153" s="7"/>
      <c r="O153" s="7"/>
    </row>
    <row r="154" spans="14:15" x14ac:dyDescent="0.25">
      <c r="N154" s="7"/>
      <c r="O154" s="7"/>
    </row>
    <row r="155" spans="14:15" x14ac:dyDescent="0.25">
      <c r="N155" s="7"/>
      <c r="O155" s="7"/>
    </row>
    <row r="156" spans="14:15" x14ac:dyDescent="0.25">
      <c r="N156" s="7"/>
      <c r="O156" s="7"/>
    </row>
    <row r="157" spans="14:15" x14ac:dyDescent="0.25">
      <c r="N157" s="7"/>
      <c r="O157" s="7"/>
    </row>
    <row r="158" spans="14:15" x14ac:dyDescent="0.25">
      <c r="N158" s="7"/>
      <c r="O158" s="7"/>
    </row>
    <row r="159" spans="14:15" x14ac:dyDescent="0.25">
      <c r="N159" s="7"/>
      <c r="O159" s="7"/>
    </row>
    <row r="160" spans="14:15" x14ac:dyDescent="0.25">
      <c r="N160" s="7"/>
      <c r="O160" s="7"/>
    </row>
    <row r="161" spans="14:15" x14ac:dyDescent="0.25">
      <c r="N161" s="7"/>
      <c r="O161" s="7"/>
    </row>
    <row r="162" spans="14:15" x14ac:dyDescent="0.25">
      <c r="N162" s="7"/>
      <c r="O162" s="7"/>
    </row>
    <row r="163" spans="14:15" x14ac:dyDescent="0.25">
      <c r="N163" s="7"/>
      <c r="O163" s="7"/>
    </row>
    <row r="164" spans="14:15" x14ac:dyDescent="0.25">
      <c r="N164" s="7"/>
      <c r="O164" s="7"/>
    </row>
    <row r="165" spans="14:15" x14ac:dyDescent="0.25">
      <c r="N165" s="7"/>
      <c r="O165" s="7"/>
    </row>
    <row r="166" spans="14:15" x14ac:dyDescent="0.25">
      <c r="N166" s="7"/>
      <c r="O166" s="7"/>
    </row>
    <row r="167" spans="14:15" x14ac:dyDescent="0.25">
      <c r="N167" s="7"/>
      <c r="O167" s="7"/>
    </row>
    <row r="168" spans="14:15" x14ac:dyDescent="0.25">
      <c r="N168" s="7"/>
      <c r="O168" s="7"/>
    </row>
    <row r="169" spans="14:15" x14ac:dyDescent="0.25">
      <c r="N169" s="7"/>
      <c r="O169" s="7"/>
    </row>
    <row r="170" spans="14:15" x14ac:dyDescent="0.25">
      <c r="N170" s="7"/>
      <c r="O170" s="7"/>
    </row>
    <row r="171" spans="14:15" x14ac:dyDescent="0.25">
      <c r="N171" s="7"/>
      <c r="O171" s="7"/>
    </row>
    <row r="172" spans="14:15" x14ac:dyDescent="0.25">
      <c r="N172" s="7"/>
      <c r="O172" s="7"/>
    </row>
    <row r="173" spans="14:15" x14ac:dyDescent="0.25">
      <c r="N173" s="7"/>
      <c r="O173" s="7"/>
    </row>
    <row r="174" spans="14:15" x14ac:dyDescent="0.25">
      <c r="N174" s="7"/>
      <c r="O174" s="7"/>
    </row>
    <row r="175" spans="14:15" x14ac:dyDescent="0.25">
      <c r="N175" s="7"/>
      <c r="O175" s="7"/>
    </row>
    <row r="176" spans="14:15" x14ac:dyDescent="0.25">
      <c r="N176" s="7"/>
      <c r="O176" s="7"/>
    </row>
    <row r="177" spans="14:15" x14ac:dyDescent="0.25">
      <c r="N177" s="7"/>
      <c r="O177" s="7"/>
    </row>
    <row r="178" spans="14:15" x14ac:dyDescent="0.25">
      <c r="N178" s="7"/>
      <c r="O178" s="7"/>
    </row>
    <row r="179" spans="14:15" x14ac:dyDescent="0.25">
      <c r="N179" s="7"/>
      <c r="O179" s="7"/>
    </row>
    <row r="180" spans="14:15" x14ac:dyDescent="0.25">
      <c r="N180" s="7"/>
      <c r="O180" s="7"/>
    </row>
    <row r="181" spans="14:15" x14ac:dyDescent="0.25">
      <c r="N181" s="7"/>
      <c r="O181" s="7"/>
    </row>
    <row r="182" spans="14:15" x14ac:dyDescent="0.25">
      <c r="N182" s="7"/>
      <c r="O182" s="7"/>
    </row>
    <row r="183" spans="14:15" x14ac:dyDescent="0.25">
      <c r="N183" s="7"/>
      <c r="O183" s="7"/>
    </row>
    <row r="184" spans="14:15" x14ac:dyDescent="0.25">
      <c r="N184" s="7"/>
      <c r="O184" s="7"/>
    </row>
    <row r="185" spans="14:15" x14ac:dyDescent="0.25">
      <c r="N185" s="7"/>
      <c r="O185" s="7"/>
    </row>
    <row r="186" spans="14:15" x14ac:dyDescent="0.25">
      <c r="N186" s="7"/>
      <c r="O186" s="7"/>
    </row>
    <row r="187" spans="14:15" x14ac:dyDescent="0.25">
      <c r="N187" s="7"/>
      <c r="O187" s="7"/>
    </row>
    <row r="188" spans="14:15" x14ac:dyDescent="0.25">
      <c r="N188" s="7"/>
      <c r="O188" s="7"/>
    </row>
    <row r="189" spans="14:15" x14ac:dyDescent="0.25">
      <c r="N189" s="7"/>
      <c r="O189" s="7"/>
    </row>
    <row r="190" spans="14:15" x14ac:dyDescent="0.25">
      <c r="N190" s="7"/>
      <c r="O190" s="7"/>
    </row>
    <row r="191" spans="14:15" x14ac:dyDescent="0.25">
      <c r="N191" s="7"/>
      <c r="O191" s="7"/>
    </row>
    <row r="192" spans="14:15" x14ac:dyDescent="0.25">
      <c r="N192" s="7"/>
      <c r="O192" s="7"/>
    </row>
    <row r="193" spans="14:15" x14ac:dyDescent="0.25">
      <c r="N193" s="7"/>
      <c r="O193" s="7"/>
    </row>
    <row r="194" spans="14:15" x14ac:dyDescent="0.25">
      <c r="N194" s="7"/>
      <c r="O194" s="7"/>
    </row>
    <row r="195" spans="14:15" x14ac:dyDescent="0.25">
      <c r="N195" s="7"/>
      <c r="O195" s="7"/>
    </row>
    <row r="196" spans="14:15" x14ac:dyDescent="0.25">
      <c r="N196" s="7"/>
      <c r="O196" s="7"/>
    </row>
    <row r="197" spans="14:15" x14ac:dyDescent="0.25">
      <c r="N197" s="7"/>
      <c r="O197" s="7"/>
    </row>
    <row r="198" spans="14:15" x14ac:dyDescent="0.25">
      <c r="N198" s="7"/>
      <c r="O198" s="7"/>
    </row>
    <row r="199" spans="14:15" x14ac:dyDescent="0.25">
      <c r="N199" s="7"/>
      <c r="O199" s="7"/>
    </row>
    <row r="200" spans="14:15" x14ac:dyDescent="0.25">
      <c r="N200" s="7"/>
      <c r="O200" s="7"/>
    </row>
    <row r="201" spans="14:15" x14ac:dyDescent="0.25">
      <c r="N201" s="7"/>
      <c r="O201" s="7"/>
    </row>
    <row r="202" spans="14:15" x14ac:dyDescent="0.25">
      <c r="N202" s="7"/>
      <c r="O202" s="7"/>
    </row>
    <row r="203" spans="14:15" x14ac:dyDescent="0.25">
      <c r="N203" s="7"/>
      <c r="O203" s="7"/>
    </row>
    <row r="204" spans="14:15" x14ac:dyDescent="0.25">
      <c r="N204" s="7"/>
      <c r="O204" s="7"/>
    </row>
    <row r="205" spans="14:15" x14ac:dyDescent="0.25">
      <c r="N205" s="7"/>
      <c r="O205" s="7"/>
    </row>
    <row r="206" spans="14:15" x14ac:dyDescent="0.25">
      <c r="N206" s="7"/>
      <c r="O206" s="7"/>
    </row>
    <row r="207" spans="14:15" x14ac:dyDescent="0.25">
      <c r="N207" s="7"/>
      <c r="O207" s="7"/>
    </row>
    <row r="208" spans="14:15" x14ac:dyDescent="0.25">
      <c r="N208" s="7"/>
      <c r="O208" s="7"/>
    </row>
    <row r="209" spans="14:15" x14ac:dyDescent="0.25">
      <c r="N209" s="7"/>
      <c r="O209" s="7"/>
    </row>
    <row r="210" spans="14:15" x14ac:dyDescent="0.25">
      <c r="N210" s="7"/>
      <c r="O210" s="7"/>
    </row>
    <row r="211" spans="14:15" x14ac:dyDescent="0.25">
      <c r="N211" s="7"/>
      <c r="O211" s="7"/>
    </row>
    <row r="212" spans="14:15" x14ac:dyDescent="0.25">
      <c r="N212" s="7"/>
      <c r="O212" s="7"/>
    </row>
    <row r="213" spans="14:15" x14ac:dyDescent="0.25">
      <c r="N213" s="7"/>
      <c r="O213" s="7"/>
    </row>
    <row r="214" spans="14:15" x14ac:dyDescent="0.25">
      <c r="N214" s="7"/>
      <c r="O214" s="7"/>
    </row>
    <row r="215" spans="14:15" x14ac:dyDescent="0.25">
      <c r="N215" s="7"/>
      <c r="O215" s="7"/>
    </row>
    <row r="216" spans="14:15" x14ac:dyDescent="0.25">
      <c r="N216" s="7"/>
      <c r="O216" s="7"/>
    </row>
    <row r="217" spans="14:15" x14ac:dyDescent="0.25">
      <c r="N217" s="7"/>
      <c r="O217" s="7"/>
    </row>
    <row r="218" spans="14:15" x14ac:dyDescent="0.25">
      <c r="N218" s="7"/>
      <c r="O218" s="7"/>
    </row>
    <row r="219" spans="14:15" x14ac:dyDescent="0.25">
      <c r="N219" s="7"/>
      <c r="O219" s="7"/>
    </row>
    <row r="220" spans="14:15" x14ac:dyDescent="0.25">
      <c r="N220" s="7"/>
      <c r="O220" s="7"/>
    </row>
    <row r="221" spans="14:15" x14ac:dyDescent="0.25">
      <c r="N221" s="7"/>
      <c r="O221" s="7"/>
    </row>
    <row r="222" spans="14:15" x14ac:dyDescent="0.25">
      <c r="N222" s="7"/>
      <c r="O222" s="7"/>
    </row>
    <row r="223" spans="14:15" x14ac:dyDescent="0.25">
      <c r="N223" s="7"/>
      <c r="O223" s="7"/>
    </row>
    <row r="224" spans="14:15" x14ac:dyDescent="0.25">
      <c r="N224" s="7"/>
      <c r="O224" s="7"/>
    </row>
    <row r="225" spans="14:15" x14ac:dyDescent="0.25">
      <c r="N225" s="7"/>
      <c r="O225" s="7"/>
    </row>
    <row r="226" spans="14:15" x14ac:dyDescent="0.25">
      <c r="N226" s="7"/>
      <c r="O226" s="7"/>
    </row>
    <row r="227" spans="14:15" x14ac:dyDescent="0.25">
      <c r="N227" s="7"/>
      <c r="O227" s="7"/>
    </row>
    <row r="228" spans="14:15" x14ac:dyDescent="0.25">
      <c r="N228" s="7"/>
      <c r="O228" s="7"/>
    </row>
    <row r="229" spans="14:15" x14ac:dyDescent="0.25">
      <c r="N229" s="7"/>
      <c r="O229" s="7"/>
    </row>
    <row r="230" spans="14:15" x14ac:dyDescent="0.25">
      <c r="N230" s="7"/>
      <c r="O230" s="7"/>
    </row>
    <row r="231" spans="14:15" x14ac:dyDescent="0.25">
      <c r="N231" s="7"/>
      <c r="O231" s="7"/>
    </row>
    <row r="232" spans="14:15" x14ac:dyDescent="0.25">
      <c r="N232" s="7"/>
      <c r="O232" s="7"/>
    </row>
    <row r="233" spans="14:15" x14ac:dyDescent="0.25">
      <c r="N233" s="7"/>
      <c r="O233" s="7"/>
    </row>
    <row r="234" spans="14:15" x14ac:dyDescent="0.25">
      <c r="N234" s="7"/>
      <c r="O234" s="7"/>
    </row>
    <row r="235" spans="14:15" x14ac:dyDescent="0.25">
      <c r="N235" s="7"/>
      <c r="O235" s="7"/>
    </row>
    <row r="236" spans="14:15" x14ac:dyDescent="0.25">
      <c r="N236" s="7"/>
      <c r="O236" s="7"/>
    </row>
  </sheetData>
  <pageMargins left="0.7" right="0.7" top="0.75" bottom="0.75" header="0.3" footer="0.3"/>
  <pageSetup scale="66" orientation="landscape" r:id="rId1"/>
  <headerFooter>
    <oddHeader>&amp;CUtah Solar Incentive Program 2016 Annual Report: Attachment A- System Specific Information
2016 Completed Projects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2013 Completed Projects</vt:lpstr>
      <vt:lpstr>2014 Completed Projects</vt:lpstr>
      <vt:lpstr>2015 Completed Projects</vt:lpstr>
      <vt:lpstr>2016 Completed Projects</vt:lpstr>
      <vt:lpstr>'2013 Completed Projects'!Print_Titles</vt:lpstr>
      <vt:lpstr>'2014 Completed Projects'!Print_Titles</vt:lpstr>
      <vt:lpstr>'2015 Completed Projects'!Print_Titles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2016-05-31T22:11:29Z</dcterms:created>
  <dcterms:modified xsi:type="dcterms:W3CDTF">2016-06-01T16:30:33Z</dcterms:modified>
</cp:coreProperties>
</file>