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6docs\1603529\"/>
    </mc:Choice>
  </mc:AlternateContent>
  <bookViews>
    <workbookView xWindow="18825" yWindow="-15" windowWidth="18810" windowHeight="9090" activeTab="1"/>
  </bookViews>
  <sheets>
    <sheet name="Base" sheetId="1" r:id="rId1"/>
    <sheet name="AC" sheetId="6" r:id="rId2"/>
  </sheets>
  <calcPr calcId="152511" calcOnSave="0"/>
</workbook>
</file>

<file path=xl/calcChain.xml><?xml version="1.0" encoding="utf-8"?>
<calcChain xmlns="http://schemas.openxmlformats.org/spreadsheetml/2006/main">
  <c r="F7" i="6" l="1"/>
  <c r="F8" i="6"/>
  <c r="J8" i="6"/>
  <c r="J9" i="6" s="1"/>
  <c r="F9" i="6"/>
  <c r="F10" i="6"/>
  <c r="F13" i="6"/>
  <c r="H13" i="6"/>
  <c r="H18" i="6" s="1"/>
  <c r="H23" i="6" s="1"/>
  <c r="H28" i="6" s="1"/>
  <c r="H33" i="6" s="1"/>
  <c r="H38" i="6" s="1"/>
  <c r="H43" i="6" s="1"/>
  <c r="H48" i="6" s="1"/>
  <c r="H53" i="6" s="1"/>
  <c r="H58" i="6" s="1"/>
  <c r="H63" i="6" s="1"/>
  <c r="H70" i="6" s="1"/>
  <c r="H75" i="6" s="1"/>
  <c r="H81" i="6" s="1"/>
  <c r="H87" i="6" s="1"/>
  <c r="F14" i="6"/>
  <c r="F15" i="6"/>
  <c r="F18" i="6"/>
  <c r="F20" i="6"/>
  <c r="F22" i="6"/>
  <c r="F23" i="6"/>
  <c r="F27" i="6"/>
  <c r="F29" i="6"/>
  <c r="O29" i="6"/>
  <c r="O30" i="6" s="1"/>
  <c r="O31" i="6" s="1"/>
  <c r="O32" i="6" s="1"/>
  <c r="O33" i="6" s="1"/>
  <c r="F30" i="6"/>
  <c r="F32" i="6"/>
  <c r="F33" i="6"/>
  <c r="F35" i="6"/>
  <c r="F36" i="6"/>
  <c r="F37" i="6"/>
  <c r="F39" i="6"/>
  <c r="F40" i="6"/>
  <c r="F42" i="6"/>
  <c r="F43" i="6"/>
  <c r="F45" i="6"/>
  <c r="F46" i="6"/>
  <c r="F47" i="6"/>
  <c r="F49" i="6"/>
  <c r="F50" i="6"/>
  <c r="F51" i="6"/>
  <c r="F53" i="6"/>
  <c r="F54" i="6"/>
  <c r="F56" i="6"/>
  <c r="F57" i="6"/>
  <c r="F59" i="6"/>
  <c r="F61" i="6"/>
  <c r="F63" i="6"/>
  <c r="F65" i="6"/>
  <c r="C67" i="6"/>
  <c r="D67" i="6"/>
  <c r="E67" i="6"/>
  <c r="C68" i="6"/>
  <c r="D68" i="6"/>
  <c r="F68" i="6" s="1"/>
  <c r="F69" i="6"/>
  <c r="F72" i="6"/>
  <c r="F74" i="6"/>
  <c r="F75" i="6"/>
  <c r="F77" i="6"/>
  <c r="C79" i="6"/>
  <c r="D79" i="6"/>
  <c r="F79" i="6"/>
  <c r="F80" i="6"/>
  <c r="F82" i="6"/>
  <c r="F83" i="6"/>
  <c r="F84" i="6"/>
  <c r="C85" i="6"/>
  <c r="D85" i="6"/>
  <c r="F85" i="6"/>
  <c r="F86" i="6"/>
  <c r="F87" i="6"/>
  <c r="F89" i="6"/>
  <c r="D85" i="1"/>
  <c r="F85" i="1" s="1"/>
  <c r="C85" i="1"/>
  <c r="D79" i="1"/>
  <c r="C79" i="1"/>
  <c r="F79" i="1"/>
  <c r="D68" i="1"/>
  <c r="F68" i="1" s="1"/>
  <c r="D67" i="1"/>
  <c r="C68" i="1"/>
  <c r="C67" i="1"/>
  <c r="J10" i="6" l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H47" i="6"/>
  <c r="H57" i="6"/>
  <c r="H17" i="6"/>
  <c r="H62" i="6"/>
  <c r="F90" i="6"/>
  <c r="H86" i="6"/>
  <c r="F76" i="6"/>
  <c r="F71" i="6"/>
  <c r="F70" i="6"/>
  <c r="F67" i="6"/>
  <c r="F66" i="6"/>
  <c r="F62" i="6"/>
  <c r="F60" i="6"/>
  <c r="F55" i="6"/>
  <c r="F34" i="6"/>
  <c r="H27" i="6"/>
  <c r="F25" i="6"/>
  <c r="F24" i="6"/>
  <c r="F21" i="6"/>
  <c r="F19" i="6"/>
  <c r="F16" i="6"/>
  <c r="F12" i="6"/>
  <c r="F88" i="6"/>
  <c r="F78" i="6"/>
  <c r="F73" i="6"/>
  <c r="F64" i="6"/>
  <c r="F58" i="6"/>
  <c r="F52" i="6"/>
  <c r="F41" i="6"/>
  <c r="F28" i="6"/>
  <c r="F17" i="6"/>
  <c r="F11" i="6"/>
  <c r="H52" i="6"/>
  <c r="H80" i="6"/>
  <c r="F44" i="6"/>
  <c r="F38" i="6"/>
  <c r="H32" i="6"/>
  <c r="F31" i="6"/>
  <c r="F26" i="6"/>
  <c r="H12" i="6"/>
  <c r="H7" i="6"/>
  <c r="H74" i="6"/>
  <c r="H69" i="6"/>
  <c r="H42" i="6"/>
  <c r="H37" i="6"/>
  <c r="H22" i="6"/>
  <c r="F81" i="6"/>
  <c r="F48" i="6"/>
  <c r="E67" i="1"/>
  <c r="F67" i="1" s="1"/>
  <c r="F90" i="1"/>
  <c r="F88" i="1"/>
  <c r="F87" i="1"/>
  <c r="F86" i="1"/>
  <c r="F84" i="1"/>
  <c r="F82" i="1"/>
  <c r="F81" i="1"/>
  <c r="F80" i="1"/>
  <c r="F78" i="1"/>
  <c r="F76" i="1"/>
  <c r="F75" i="1"/>
  <c r="F74" i="1"/>
  <c r="F73" i="1"/>
  <c r="F71" i="1"/>
  <c r="F70" i="1"/>
  <c r="F69" i="1"/>
  <c r="F61" i="1"/>
  <c r="F57" i="1"/>
  <c r="F56" i="1"/>
  <c r="F52" i="1"/>
  <c r="F51" i="1"/>
  <c r="F47" i="1"/>
  <c r="F43" i="1"/>
  <c r="F41" i="1"/>
  <c r="F37" i="1"/>
  <c r="F20" i="1"/>
  <c r="F18" i="1"/>
  <c r="F9" i="1"/>
  <c r="J1" i="6" l="1"/>
  <c r="F72" i="1"/>
  <c r="F77" i="1"/>
  <c r="F83" i="1"/>
  <c r="F89" i="1"/>
  <c r="F30" i="1"/>
  <c r="F35" i="1"/>
  <c r="F40" i="1"/>
  <c r="F24" i="1"/>
  <c r="F64" i="1"/>
  <c r="F17" i="1"/>
  <c r="F21" i="1"/>
  <c r="F60" i="1"/>
  <c r="F14" i="1"/>
  <c r="F19" i="1"/>
  <c r="F22" i="1"/>
  <c r="F26" i="1"/>
  <c r="F39" i="1"/>
  <c r="F45" i="1"/>
  <c r="F49" i="1"/>
  <c r="F54" i="1"/>
  <c r="F59" i="1"/>
  <c r="F62" i="1"/>
  <c r="F66" i="1"/>
  <c r="F7" i="1"/>
  <c r="F11" i="1"/>
  <c r="F12" i="1"/>
  <c r="F16" i="1"/>
  <c r="F28" i="1"/>
  <c r="F33" i="1"/>
  <c r="F38" i="1"/>
  <c r="F58" i="1"/>
  <c r="F10" i="1"/>
  <c r="F15" i="1"/>
  <c r="F23" i="1"/>
  <c r="F27" i="1"/>
  <c r="F31" i="1"/>
  <c r="F32" i="1"/>
  <c r="F36" i="1"/>
  <c r="F44" i="1"/>
  <c r="F48" i="1"/>
  <c r="F53" i="1"/>
  <c r="F65" i="1"/>
  <c r="F8" i="1"/>
  <c r="F13" i="1"/>
  <c r="F25" i="1"/>
  <c r="F29" i="1"/>
  <c r="F34" i="1"/>
  <c r="F42" i="1"/>
  <c r="F46" i="1"/>
  <c r="F50" i="1"/>
  <c r="F55" i="1"/>
  <c r="F63" i="1"/>
  <c r="O29" i="1" l="1"/>
  <c r="O30" i="1" s="1"/>
  <c r="O31" i="1" s="1"/>
  <c r="O32" i="1" s="1"/>
  <c r="O33" i="1" s="1"/>
  <c r="H13" i="1" l="1"/>
  <c r="H18" i="1" l="1"/>
  <c r="H23" i="1" l="1"/>
  <c r="H28" i="1" l="1"/>
  <c r="H33" i="1" l="1"/>
  <c r="H38" i="1" l="1"/>
  <c r="H43" i="1" l="1"/>
  <c r="H48" i="1" l="1"/>
  <c r="H53" i="1" l="1"/>
  <c r="H58" i="1" l="1"/>
  <c r="H63" i="1" l="1"/>
  <c r="H70" i="1" s="1"/>
  <c r="H75" i="1" s="1"/>
  <c r="H81" i="1" s="1"/>
  <c r="H87" i="1" s="1"/>
  <c r="J8" i="1" l="1"/>
  <c r="J9" i="1" l="1"/>
  <c r="J10" i="1" l="1"/>
  <c r="J11" i="1" l="1"/>
  <c r="H12" i="1"/>
  <c r="J12" i="1" l="1"/>
  <c r="H17" i="1"/>
  <c r="J13" i="1" l="1"/>
  <c r="J14" i="1" s="1"/>
  <c r="H27" i="1" l="1"/>
  <c r="J15" i="1"/>
  <c r="H32" i="1" l="1"/>
  <c r="J16" i="1"/>
  <c r="H37" i="1" l="1"/>
  <c r="J17" i="1"/>
  <c r="H42" i="1" l="1"/>
  <c r="H47" i="1"/>
  <c r="J18" i="1"/>
  <c r="H52" i="1" l="1"/>
  <c r="J19" i="1"/>
  <c r="J20" i="1" l="1"/>
  <c r="H57" i="1" l="1"/>
  <c r="J21" i="1"/>
  <c r="J22" i="1" l="1"/>
  <c r="J23" i="1" l="1"/>
  <c r="J24" i="1" l="1"/>
  <c r="J25" i="1" l="1"/>
  <c r="J26" i="1" l="1"/>
  <c r="H69" i="1" l="1"/>
  <c r="H74" i="1"/>
  <c r="H86" i="1"/>
  <c r="H80" i="1"/>
  <c r="H7" i="1"/>
  <c r="H62" i="1"/>
  <c r="H22" i="1"/>
  <c r="J1" i="1" l="1"/>
</calcChain>
</file>

<file path=xl/sharedStrings.xml><?xml version="1.0" encoding="utf-8"?>
<sst xmlns="http://schemas.openxmlformats.org/spreadsheetml/2006/main" count="202" uniqueCount="26">
  <si>
    <t>Year</t>
  </si>
  <si>
    <t>Displaced Resource</t>
  </si>
  <si>
    <t>Remaining MW</t>
  </si>
  <si>
    <t>Displacement MW</t>
  </si>
  <si>
    <t xml:space="preserve">Displacement in Base Case  </t>
  </si>
  <si>
    <t xml:space="preserve">Displacement in Avoided Cost Case  </t>
  </si>
  <si>
    <t>Partial Displacement</t>
  </si>
  <si>
    <t>IRP Thermal Additions (Cumulative)</t>
  </si>
  <si>
    <t>Thermal</t>
  </si>
  <si>
    <t>FOT</t>
  </si>
  <si>
    <t>Chk Ttl</t>
  </si>
  <si>
    <t>Nameplate</t>
  </si>
  <si>
    <t>Front Office Trade Partial Displacement</t>
  </si>
  <si>
    <t>2015 IRP Update - Resource Size</t>
  </si>
  <si>
    <t>Displacement Adjusted for Degradation</t>
  </si>
  <si>
    <t>2028- 635 MW CCCT - Wyo NE</t>
  </si>
  <si>
    <t>2028- 477 MW CCCT - West Main</t>
  </si>
  <si>
    <t>Cumulative</t>
  </si>
  <si>
    <t>2030- 635 MW CCCT - Utah South</t>
  </si>
  <si>
    <t>2031- 454 MW CCCT - So. Oregon</t>
  </si>
  <si>
    <t>2033- 423 MW CCCT - Utah North</t>
  </si>
  <si>
    <t>IRP FOT - Mona - Q3 HLH</t>
  </si>
  <si>
    <t>IRP FOT - NOB - Q3 HLH</t>
  </si>
  <si>
    <t>IRP FOT - Mid-C +10 - Q3 HLH</t>
  </si>
  <si>
    <t>IRP FOT - COB - Q3 HLH</t>
  </si>
  <si>
    <t>IRP FOT - Mid-C - Q3 HLH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</si>
</sst>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[Red]_(* \(#,##0\);_(* &quot;-&quot;_);_(@_)"/>
    <numFmt numFmtId="165" formatCode="0.0_);[Red]\(0.0\)"/>
    <numFmt numFmtId="166" formatCode="_(* #,##0.00_);[Red]_(* \(#,##0.00\);_(* &quot;-&quot;_);_(@_)"/>
    <numFmt numFmtId="167" formatCode="_(* #,##0_);_(* \(#,##0\);_(* &quot;-&quot;??_);_(@_)"/>
    <numFmt numFmtId="168" formatCode="_(* #,##0.0_);_(* \(#,##0.0\);_(* &quot;-&quot;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8"/>
      <color theme="1" tint="0.499984740745262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4" fontId="3" fillId="0" borderId="0"/>
    <xf numFmtId="43" fontId="3" fillId="0" borderId="0" applyFont="0" applyFill="0" applyBorder="0" applyAlignment="0" applyProtection="0"/>
  </cellStyleXfs>
  <cellXfs count="58">
    <xf numFmtId="164" fontId="0" fillId="0" borderId="0" xfId="0"/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Continuous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Continuous" vertical="center" wrapText="1"/>
    </xf>
    <xf numFmtId="164" fontId="2" fillId="0" borderId="2" xfId="0" applyFont="1" applyBorder="1" applyAlignment="1">
      <alignment horizontal="center" vertical="center" wrapText="1"/>
    </xf>
    <xf numFmtId="164" fontId="1" fillId="0" borderId="0" xfId="0" applyFont="1"/>
    <xf numFmtId="164" fontId="1" fillId="0" borderId="6" xfId="0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4" fontId="1" fillId="0" borderId="0" xfId="0" applyFont="1" applyBorder="1"/>
    <xf numFmtId="165" fontId="1" fillId="0" borderId="0" xfId="0" applyNumberFormat="1" applyFont="1" applyBorder="1"/>
    <xf numFmtId="165" fontId="1" fillId="0" borderId="9" xfId="0" applyNumberFormat="1" applyFont="1" applyBorder="1"/>
    <xf numFmtId="164" fontId="1" fillId="0" borderId="11" xfId="0" applyFont="1" applyBorder="1"/>
    <xf numFmtId="165" fontId="1" fillId="0" borderId="11" xfId="0" applyNumberFormat="1" applyFont="1" applyBorder="1"/>
    <xf numFmtId="165" fontId="1" fillId="0" borderId="12" xfId="0" applyNumberFormat="1" applyFont="1" applyBorder="1"/>
    <xf numFmtId="166" fontId="1" fillId="0" borderId="0" xfId="0" applyNumberFormat="1" applyFont="1"/>
    <xf numFmtId="164" fontId="3" fillId="0" borderId="0" xfId="1" applyFill="1"/>
    <xf numFmtId="164" fontId="6" fillId="2" borderId="7" xfId="1" applyFont="1" applyFill="1" applyBorder="1" applyAlignment="1">
      <alignment horizontal="centerContinuous"/>
    </xf>
    <xf numFmtId="164" fontId="6" fillId="2" borderId="13" xfId="1" applyFont="1" applyFill="1" applyBorder="1"/>
    <xf numFmtId="164" fontId="6" fillId="2" borderId="13" xfId="1" applyFont="1" applyFill="1" applyBorder="1" applyAlignment="1">
      <alignment horizontal="center"/>
    </xf>
    <xf numFmtId="0" fontId="3" fillId="0" borderId="8" xfId="1" applyNumberFormat="1" applyFill="1" applyBorder="1" applyAlignment="1">
      <alignment horizontal="center"/>
    </xf>
    <xf numFmtId="167" fontId="3" fillId="0" borderId="8" xfId="2" applyNumberFormat="1" applyFont="1" applyFill="1" applyBorder="1"/>
    <xf numFmtId="168" fontId="3" fillId="0" borderId="8" xfId="2" applyNumberFormat="1" applyFont="1" applyFill="1" applyBorder="1"/>
    <xf numFmtId="168" fontId="3" fillId="0" borderId="14" xfId="2" applyNumberFormat="1" applyFont="1" applyFill="1" applyBorder="1"/>
    <xf numFmtId="0" fontId="3" fillId="0" borderId="10" xfId="1" applyNumberFormat="1" applyFill="1" applyBorder="1" applyAlignment="1">
      <alignment horizontal="center"/>
    </xf>
    <xf numFmtId="167" fontId="3" fillId="0" borderId="10" xfId="2" applyNumberFormat="1" applyFont="1" applyFill="1" applyBorder="1"/>
    <xf numFmtId="168" fontId="3" fillId="0" borderId="10" xfId="2" applyNumberFormat="1" applyFont="1" applyFill="1" applyBorder="1"/>
    <xf numFmtId="168" fontId="3" fillId="0" borderId="15" xfId="2" applyNumberFormat="1" applyFont="1" applyFill="1" applyBorder="1"/>
    <xf numFmtId="164" fontId="1" fillId="0" borderId="0" xfId="0" applyFont="1" applyBorder="1" applyAlignment="1"/>
    <xf numFmtId="0" fontId="5" fillId="0" borderId="0" xfId="0" applyNumberFormat="1" applyFont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64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16" xfId="1" applyNumberFormat="1" applyFill="1" applyBorder="1" applyAlignment="1">
      <alignment horizontal="center"/>
    </xf>
    <xf numFmtId="0" fontId="3" fillId="0" borderId="14" xfId="1" applyNumberFormat="1" applyFill="1" applyBorder="1" applyAlignment="1">
      <alignment horizontal="center"/>
    </xf>
    <xf numFmtId="0" fontId="3" fillId="0" borderId="15" xfId="1" applyNumberFormat="1" applyFill="1" applyBorder="1" applyAlignment="1">
      <alignment horizontal="center"/>
    </xf>
    <xf numFmtId="164" fontId="1" fillId="0" borderId="5" xfId="0" applyFont="1" applyBorder="1"/>
    <xf numFmtId="164" fontId="1" fillId="0" borderId="7" xfId="0" applyFont="1" applyBorder="1"/>
    <xf numFmtId="164" fontId="1" fillId="0" borderId="8" xfId="0" applyFont="1" applyBorder="1"/>
    <xf numFmtId="164" fontId="1" fillId="0" borderId="9" xfId="0" applyFont="1" applyBorder="1"/>
    <xf numFmtId="164" fontId="1" fillId="0" borderId="10" xfId="0" applyFont="1" applyBorder="1"/>
    <xf numFmtId="164" fontId="1" fillId="0" borderId="12" xfId="0" applyFont="1" applyBorder="1"/>
    <xf numFmtId="164" fontId="1" fillId="0" borderId="17" xfId="0" applyFont="1" applyBorder="1" applyAlignment="1">
      <alignment horizontal="centerContinuous"/>
    </xf>
    <xf numFmtId="164" fontId="1" fillId="0" borderId="18" xfId="0" applyFont="1" applyBorder="1" applyAlignment="1">
      <alignment horizontal="centerContinuous"/>
    </xf>
    <xf numFmtId="164" fontId="1" fillId="0" borderId="19" xfId="0" applyFont="1" applyBorder="1" applyAlignment="1">
      <alignment horizontal="centerContinuous"/>
    </xf>
    <xf numFmtId="164" fontId="9" fillId="0" borderId="0" xfId="0" applyFont="1" applyAlignment="1">
      <alignment horizontal="centerContinuous"/>
    </xf>
    <xf numFmtId="164" fontId="6" fillId="2" borderId="5" xfId="1" applyFont="1" applyFill="1" applyBorder="1" applyAlignment="1">
      <alignment horizontal="centerContinuous" wrapText="1"/>
    </xf>
    <xf numFmtId="164" fontId="2" fillId="0" borderId="3" xfId="0" applyFont="1" applyBorder="1" applyAlignment="1">
      <alignment vertical="center" wrapText="1"/>
    </xf>
    <xf numFmtId="164" fontId="1" fillId="0" borderId="4" xfId="0" applyFont="1" applyBorder="1" applyAlignment="1"/>
    <xf numFmtId="164" fontId="1" fillId="0" borderId="2" xfId="0" applyFont="1" applyBorder="1" applyAlignment="1"/>
    <xf numFmtId="164" fontId="6" fillId="2" borderId="9" xfId="1" applyFont="1" applyFill="1" applyBorder="1" applyAlignment="1">
      <alignment horizontal="center" wrapText="1"/>
    </xf>
    <xf numFmtId="164" fontId="0" fillId="0" borderId="12" xfId="0" applyBorder="1" applyAlignment="1">
      <alignment wrapText="1"/>
    </xf>
  </cellXfs>
  <cellStyles count="3">
    <cellStyle name="Comma 2" xfId="2"/>
    <cellStyle name="Normal" xfId="0" builtinId="0" customBuiltin="1"/>
    <cellStyle name="Normal_xAC_Demand (Avoided Cost)" xfId="1"/>
  </cellStyles>
  <dxfs count="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25" sqref="P25"/>
    </sheetView>
  </sheetViews>
  <sheetFormatPr defaultRowHeight="12.75" x14ac:dyDescent="0.2"/>
  <cols>
    <col min="1" max="2" width="9.140625" style="6"/>
    <col min="3" max="3" width="28.42578125" style="6" customWidth="1"/>
    <col min="4" max="4" width="14.5703125" style="6" customWidth="1"/>
    <col min="5" max="5" width="12.140625" style="6" customWidth="1"/>
    <col min="6" max="6" width="10.5703125" style="6" customWidth="1"/>
    <col min="7" max="7" width="3" style="6" hidden="1" customWidth="1"/>
    <col min="8" max="8" width="7.140625" style="6" hidden="1" customWidth="1"/>
    <col min="9" max="9" width="1.5703125" style="33" customWidth="1"/>
    <col min="10" max="12" width="9.140625" style="6"/>
    <col min="13" max="13" width="10" style="6" customWidth="1"/>
    <col min="14" max="15" width="9.140625" style="6" hidden="1" customWidth="1"/>
    <col min="16" max="16384" width="9.140625" style="6"/>
  </cols>
  <sheetData>
    <row r="1" spans="2:15" customFormat="1" ht="15" x14ac:dyDescent="0.25">
      <c r="B1" s="6"/>
      <c r="C1" s="6"/>
      <c r="D1" s="6"/>
      <c r="E1" s="6"/>
      <c r="F1" s="6"/>
      <c r="J1" s="48" t="str">
        <f>IF(ISERROR(MATCH("ERROR",H6:H108,0)),"OK","ERROR")</f>
        <v>OK</v>
      </c>
      <c r="K1" s="49"/>
      <c r="L1" s="49"/>
      <c r="M1" s="49"/>
      <c r="N1" s="50"/>
    </row>
    <row r="2" spans="2:15" ht="18.75" x14ac:dyDescent="0.3">
      <c r="B2" s="51" t="s">
        <v>12</v>
      </c>
      <c r="C2" s="51"/>
      <c r="D2" s="51"/>
      <c r="E2" s="51"/>
      <c r="F2" s="51"/>
    </row>
    <row r="3" spans="2:15" ht="13.5" thickBot="1" x14ac:dyDescent="0.25">
      <c r="J3" s="6" t="s">
        <v>6</v>
      </c>
    </row>
    <row r="4" spans="2:15" ht="13.5" thickBot="1" x14ac:dyDescent="0.25">
      <c r="B4" s="53" t="s">
        <v>4</v>
      </c>
      <c r="C4" s="54"/>
      <c r="D4" s="54"/>
      <c r="E4" s="54"/>
      <c r="F4" s="55"/>
      <c r="G4" s="29"/>
      <c r="J4" s="16">
        <v>314.08999999999997</v>
      </c>
    </row>
    <row r="5" spans="2:15" ht="6.75" customHeight="1" thickBot="1" x14ac:dyDescent="0.25">
      <c r="B5" s="1"/>
      <c r="C5" s="2"/>
      <c r="D5" s="1"/>
      <c r="E5" s="1"/>
      <c r="F5" s="1"/>
      <c r="G5" s="1"/>
    </row>
    <row r="6" spans="2:15" ht="43.5" customHeight="1" thickBot="1" x14ac:dyDescent="0.3">
      <c r="B6" s="3" t="s">
        <v>0</v>
      </c>
      <c r="C6" s="4" t="s">
        <v>1</v>
      </c>
      <c r="D6" s="3" t="s">
        <v>13</v>
      </c>
      <c r="E6" s="5" t="s">
        <v>3</v>
      </c>
      <c r="F6" s="3" t="s">
        <v>2</v>
      </c>
      <c r="G6" s="1"/>
      <c r="H6" s="6" t="s">
        <v>10</v>
      </c>
      <c r="J6" s="17"/>
      <c r="K6" s="17"/>
      <c r="L6" s="52" t="s">
        <v>14</v>
      </c>
      <c r="M6" s="18"/>
      <c r="O6"/>
    </row>
    <row r="7" spans="2:15" ht="15" x14ac:dyDescent="0.25">
      <c r="B7" s="38">
        <v>2016</v>
      </c>
      <c r="C7" s="7" t="s">
        <v>21</v>
      </c>
      <c r="D7" s="8">
        <v>0</v>
      </c>
      <c r="E7" s="8">
        <v>0</v>
      </c>
      <c r="F7" s="9">
        <f>D7-E7</f>
        <v>0</v>
      </c>
      <c r="G7" s="11"/>
      <c r="H7" s="30" t="str">
        <f>IF(SUM(E7:E11)-VLOOKUP(B7,$J$8:$M$26,4,FALSE)&lt;=0,"-","ERROR")</f>
        <v>-</v>
      </c>
      <c r="I7" s="35"/>
      <c r="J7" s="19" t="s">
        <v>0</v>
      </c>
      <c r="K7" s="20" t="s">
        <v>7</v>
      </c>
      <c r="L7" s="20" t="s">
        <v>8</v>
      </c>
      <c r="M7" s="20" t="s">
        <v>9</v>
      </c>
      <c r="O7"/>
    </row>
    <row r="8" spans="2:15" ht="15" x14ac:dyDescent="0.25">
      <c r="B8" s="36"/>
      <c r="C8" s="10" t="s">
        <v>22</v>
      </c>
      <c r="D8" s="11">
        <v>100</v>
      </c>
      <c r="E8" s="11">
        <v>5.8925000000000001</v>
      </c>
      <c r="F8" s="12">
        <f t="shared" ref="F8:F73" si="0">D8-E8</f>
        <v>94.107500000000002</v>
      </c>
      <c r="G8" s="11"/>
      <c r="H8" s="31">
        <v>6</v>
      </c>
      <c r="I8" s="34"/>
      <c r="J8" s="21">
        <f>B7</f>
        <v>2016</v>
      </c>
      <c r="K8" s="22">
        <v>0</v>
      </c>
      <c r="L8" s="23">
        <v>0</v>
      </c>
      <c r="M8" s="24">
        <v>5.8925000000000001</v>
      </c>
      <c r="O8"/>
    </row>
    <row r="9" spans="2:15" ht="15" x14ac:dyDescent="0.25">
      <c r="B9" s="36"/>
      <c r="C9" s="10" t="s">
        <v>23</v>
      </c>
      <c r="D9" s="11">
        <v>375</v>
      </c>
      <c r="E9" s="11">
        <v>0</v>
      </c>
      <c r="F9" s="12">
        <f t="shared" si="0"/>
        <v>375</v>
      </c>
      <c r="G9" s="11"/>
      <c r="H9" s="32"/>
      <c r="I9" s="34"/>
      <c r="J9" s="21">
        <f t="shared" ref="J9:J26" si="1">J8+1</f>
        <v>2017</v>
      </c>
      <c r="K9" s="22">
        <v>0</v>
      </c>
      <c r="L9" s="23">
        <v>0</v>
      </c>
      <c r="M9" s="24">
        <v>129.77789999999999</v>
      </c>
      <c r="O9"/>
    </row>
    <row r="10" spans="2:15" ht="15" x14ac:dyDescent="0.25">
      <c r="B10" s="36"/>
      <c r="C10" s="10" t="s">
        <v>24</v>
      </c>
      <c r="D10" s="11">
        <v>27.8</v>
      </c>
      <c r="E10" s="11">
        <v>0</v>
      </c>
      <c r="F10" s="12">
        <f t="shared" si="0"/>
        <v>27.8</v>
      </c>
      <c r="G10" s="11"/>
      <c r="H10" s="32"/>
      <c r="I10" s="34"/>
      <c r="J10" s="21">
        <f t="shared" si="1"/>
        <v>2018</v>
      </c>
      <c r="K10" s="22">
        <v>0</v>
      </c>
      <c r="L10" s="23">
        <v>0</v>
      </c>
      <c r="M10" s="24">
        <v>200.2082638</v>
      </c>
      <c r="O10"/>
    </row>
    <row r="11" spans="2:15" ht="15" x14ac:dyDescent="0.25">
      <c r="B11" s="37"/>
      <c r="C11" s="13" t="s">
        <v>25</v>
      </c>
      <c r="D11" s="14">
        <v>400</v>
      </c>
      <c r="E11" s="14">
        <v>0</v>
      </c>
      <c r="F11" s="15">
        <f t="shared" si="0"/>
        <v>400</v>
      </c>
      <c r="G11" s="11"/>
      <c r="H11" s="32"/>
      <c r="I11" s="34"/>
      <c r="J11" s="21">
        <f t="shared" si="1"/>
        <v>2019</v>
      </c>
      <c r="K11" s="22">
        <v>0</v>
      </c>
      <c r="L11" s="23">
        <v>0</v>
      </c>
      <c r="M11" s="24">
        <v>312.70885672959997</v>
      </c>
      <c r="O11"/>
    </row>
    <row r="12" spans="2:15" x14ac:dyDescent="0.2">
      <c r="B12" s="38">
        <v>2017</v>
      </c>
      <c r="C12" s="7" t="s">
        <v>21</v>
      </c>
      <c r="D12" s="8">
        <v>0</v>
      </c>
      <c r="E12" s="8">
        <v>0</v>
      </c>
      <c r="F12" s="9">
        <f t="shared" si="0"/>
        <v>0</v>
      </c>
      <c r="G12" s="11"/>
      <c r="H12" s="30" t="str">
        <f>IF(SUM(E12:E16)-VLOOKUP(B12,$J$8:$M$26,4,FALSE)&lt;=0,"-","ERROR")</f>
        <v>-</v>
      </c>
      <c r="I12" s="35"/>
      <c r="J12" s="21">
        <f t="shared" si="1"/>
        <v>2020</v>
      </c>
      <c r="K12" s="22">
        <v>0</v>
      </c>
      <c r="L12" s="23">
        <v>0</v>
      </c>
      <c r="M12" s="24">
        <v>311.4173280737632</v>
      </c>
    </row>
    <row r="13" spans="2:15" x14ac:dyDescent="0.2">
      <c r="B13" s="36"/>
      <c r="C13" s="10" t="s">
        <v>22</v>
      </c>
      <c r="D13" s="11">
        <v>100</v>
      </c>
      <c r="E13" s="11">
        <v>100</v>
      </c>
      <c r="F13" s="12">
        <f t="shared" si="0"/>
        <v>0</v>
      </c>
      <c r="G13" s="11"/>
      <c r="H13" s="31">
        <f>H8+5</f>
        <v>11</v>
      </c>
      <c r="I13" s="34"/>
      <c r="J13" s="21">
        <f t="shared" si="1"/>
        <v>2021</v>
      </c>
      <c r="K13" s="22">
        <v>0</v>
      </c>
      <c r="L13" s="23">
        <v>0</v>
      </c>
      <c r="M13" s="24">
        <v>307.73992215901512</v>
      </c>
    </row>
    <row r="14" spans="2:15" x14ac:dyDescent="0.2">
      <c r="B14" s="36"/>
      <c r="C14" s="10" t="s">
        <v>23</v>
      </c>
      <c r="D14" s="11">
        <v>247.7</v>
      </c>
      <c r="E14" s="11">
        <v>29.777899999999988</v>
      </c>
      <c r="F14" s="12">
        <f t="shared" si="0"/>
        <v>217.9221</v>
      </c>
      <c r="G14" s="11"/>
      <c r="H14" s="32"/>
      <c r="I14" s="34"/>
      <c r="J14" s="21">
        <f t="shared" si="1"/>
        <v>2022</v>
      </c>
      <c r="K14" s="22">
        <v>0</v>
      </c>
      <c r="L14" s="23">
        <v>0</v>
      </c>
      <c r="M14" s="24">
        <v>306.4615929189672</v>
      </c>
    </row>
    <row r="15" spans="2:15" x14ac:dyDescent="0.2">
      <c r="B15" s="36"/>
      <c r="C15" s="10" t="s">
        <v>24</v>
      </c>
      <c r="D15" s="11">
        <v>0</v>
      </c>
      <c r="E15" s="11">
        <v>0</v>
      </c>
      <c r="F15" s="12">
        <f t="shared" si="0"/>
        <v>0</v>
      </c>
      <c r="G15" s="11"/>
      <c r="H15" s="32"/>
      <c r="I15" s="34"/>
      <c r="J15" s="21">
        <f t="shared" si="1"/>
        <v>2023</v>
      </c>
      <c r="K15" s="22">
        <v>0</v>
      </c>
      <c r="L15" s="23">
        <v>0</v>
      </c>
      <c r="M15" s="24">
        <v>305.18979461966092</v>
      </c>
    </row>
    <row r="16" spans="2:15" x14ac:dyDescent="0.2">
      <c r="B16" s="37"/>
      <c r="C16" s="13" t="s">
        <v>25</v>
      </c>
      <c r="D16" s="14">
        <v>400</v>
      </c>
      <c r="E16" s="14">
        <v>0</v>
      </c>
      <c r="F16" s="15">
        <f t="shared" si="0"/>
        <v>400</v>
      </c>
      <c r="G16" s="11"/>
      <c r="H16" s="32"/>
      <c r="I16" s="34"/>
      <c r="J16" s="21">
        <f t="shared" si="1"/>
        <v>2024</v>
      </c>
      <c r="K16" s="22">
        <v>0</v>
      </c>
      <c r="L16" s="23">
        <v>0</v>
      </c>
      <c r="M16" s="24">
        <v>303.9244818570981</v>
      </c>
    </row>
    <row r="17" spans="2:15" x14ac:dyDescent="0.2">
      <c r="B17" s="38">
        <v>2018</v>
      </c>
      <c r="C17" s="7" t="s">
        <v>21</v>
      </c>
      <c r="D17" s="8">
        <v>0</v>
      </c>
      <c r="E17" s="8">
        <v>0</v>
      </c>
      <c r="F17" s="9">
        <f t="shared" si="0"/>
        <v>0</v>
      </c>
      <c r="G17" s="11"/>
      <c r="H17" s="30" t="str">
        <f>IF(SUM(E17:E21)-VLOOKUP(B17,$J$8:$M$26,4,FALSE)&lt;=0,"-","ERROR")</f>
        <v>-</v>
      </c>
      <c r="I17" s="35"/>
      <c r="J17" s="21">
        <f t="shared" si="1"/>
        <v>2025</v>
      </c>
      <c r="K17" s="22">
        <v>0</v>
      </c>
      <c r="L17" s="23">
        <v>0</v>
      </c>
      <c r="M17" s="24">
        <v>302.66560955478946</v>
      </c>
    </row>
    <row r="18" spans="2:15" x14ac:dyDescent="0.2">
      <c r="B18" s="36"/>
      <c r="C18" s="10" t="s">
        <v>22</v>
      </c>
      <c r="D18" s="11">
        <v>100</v>
      </c>
      <c r="E18" s="11">
        <v>100</v>
      </c>
      <c r="F18" s="12">
        <f t="shared" si="0"/>
        <v>0</v>
      </c>
      <c r="G18" s="11"/>
      <c r="H18" s="31">
        <f>H13+5</f>
        <v>16</v>
      </c>
      <c r="I18" s="34"/>
      <c r="J18" s="21">
        <f t="shared" si="1"/>
        <v>2026</v>
      </c>
      <c r="K18" s="22">
        <v>0</v>
      </c>
      <c r="L18" s="23">
        <v>0</v>
      </c>
      <c r="M18" s="24">
        <v>301.4131329613229</v>
      </c>
    </row>
    <row r="19" spans="2:15" x14ac:dyDescent="0.2">
      <c r="B19" s="36"/>
      <c r="C19" s="10" t="s">
        <v>23</v>
      </c>
      <c r="D19" s="11">
        <v>375</v>
      </c>
      <c r="E19" s="11">
        <v>100.2082638</v>
      </c>
      <c r="F19" s="12">
        <f t="shared" si="0"/>
        <v>274.7917362</v>
      </c>
      <c r="G19" s="11"/>
      <c r="H19" s="32"/>
      <c r="I19" s="34"/>
      <c r="J19" s="21">
        <f t="shared" si="1"/>
        <v>2027</v>
      </c>
      <c r="K19" s="22">
        <v>0</v>
      </c>
      <c r="L19" s="23">
        <v>0</v>
      </c>
      <c r="M19" s="24">
        <v>300.16700764794859</v>
      </c>
    </row>
    <row r="20" spans="2:15" x14ac:dyDescent="0.2">
      <c r="B20" s="36"/>
      <c r="C20" s="10" t="s">
        <v>24</v>
      </c>
      <c r="D20" s="11">
        <v>218.9</v>
      </c>
      <c r="E20" s="11">
        <v>0</v>
      </c>
      <c r="F20" s="12">
        <f t="shared" si="0"/>
        <v>218.9</v>
      </c>
      <c r="G20" s="11"/>
      <c r="H20" s="32"/>
      <c r="I20" s="34"/>
      <c r="J20" s="21">
        <f t="shared" si="1"/>
        <v>2028</v>
      </c>
      <c r="K20" s="22">
        <v>1112</v>
      </c>
      <c r="L20" s="23">
        <v>298.92718950618433</v>
      </c>
      <c r="M20" s="24">
        <v>0</v>
      </c>
    </row>
    <row r="21" spans="2:15" x14ac:dyDescent="0.2">
      <c r="B21" s="37"/>
      <c r="C21" s="13" t="s">
        <v>25</v>
      </c>
      <c r="D21" s="14">
        <v>400</v>
      </c>
      <c r="E21" s="14">
        <v>0</v>
      </c>
      <c r="F21" s="15">
        <f t="shared" si="0"/>
        <v>400</v>
      </c>
      <c r="G21" s="11"/>
      <c r="H21" s="32"/>
      <c r="I21" s="34"/>
      <c r="J21" s="21">
        <f t="shared" si="1"/>
        <v>2029</v>
      </c>
      <c r="K21" s="22">
        <v>1112</v>
      </c>
      <c r="L21" s="23">
        <v>297.69363474543718</v>
      </c>
      <c r="M21" s="24">
        <v>0</v>
      </c>
    </row>
    <row r="22" spans="2:15" x14ac:dyDescent="0.2">
      <c r="B22" s="38">
        <v>2019</v>
      </c>
      <c r="C22" s="7" t="s">
        <v>21</v>
      </c>
      <c r="D22" s="8">
        <v>102.8</v>
      </c>
      <c r="E22" s="8">
        <v>102.8</v>
      </c>
      <c r="F22" s="9">
        <f t="shared" si="0"/>
        <v>0</v>
      </c>
      <c r="G22" s="11"/>
      <c r="H22" s="30" t="str">
        <f>IF(SUM(E22:E26)-VLOOKUP(B22,$J$8:$M$26,4,FALSE)&lt;=0,"-","ERROR")</f>
        <v>-</v>
      </c>
      <c r="I22" s="35"/>
      <c r="J22" s="21">
        <f t="shared" si="1"/>
        <v>2030</v>
      </c>
      <c r="K22" s="22">
        <v>1747</v>
      </c>
      <c r="L22" s="23">
        <v>296.4662998906449</v>
      </c>
      <c r="M22" s="24">
        <v>0</v>
      </c>
    </row>
    <row r="23" spans="2:15" x14ac:dyDescent="0.2">
      <c r="B23" s="36"/>
      <c r="C23" s="10" t="s">
        <v>22</v>
      </c>
      <c r="D23" s="11">
        <v>100</v>
      </c>
      <c r="E23" s="11">
        <v>100</v>
      </c>
      <c r="F23" s="12">
        <f t="shared" si="0"/>
        <v>0</v>
      </c>
      <c r="G23" s="11"/>
      <c r="H23" s="31">
        <f>H18+5</f>
        <v>21</v>
      </c>
      <c r="I23" s="34"/>
      <c r="J23" s="21">
        <f t="shared" si="1"/>
        <v>2031</v>
      </c>
      <c r="K23" s="22">
        <v>2201</v>
      </c>
      <c r="L23" s="23">
        <v>295.2451417799337</v>
      </c>
      <c r="M23" s="24">
        <v>0</v>
      </c>
    </row>
    <row r="24" spans="2:15" x14ac:dyDescent="0.2">
      <c r="B24" s="36"/>
      <c r="C24" s="10" t="s">
        <v>24</v>
      </c>
      <c r="D24" s="11">
        <v>267.89999999999998</v>
      </c>
      <c r="E24" s="11">
        <v>109.90885672959996</v>
      </c>
      <c r="F24" s="12">
        <f t="shared" si="0"/>
        <v>157.99114327040002</v>
      </c>
      <c r="G24" s="11"/>
      <c r="H24" s="32"/>
      <c r="I24" s="34"/>
      <c r="J24" s="21">
        <f t="shared" si="1"/>
        <v>2032</v>
      </c>
      <c r="K24" s="22">
        <v>2201</v>
      </c>
      <c r="L24" s="23">
        <v>294.03011756229506</v>
      </c>
      <c r="M24" s="24">
        <v>0</v>
      </c>
    </row>
    <row r="25" spans="2:15" x14ac:dyDescent="0.2">
      <c r="B25" s="36"/>
      <c r="C25" s="10" t="s">
        <v>23</v>
      </c>
      <c r="D25" s="11">
        <v>375</v>
      </c>
      <c r="E25" s="11">
        <v>0</v>
      </c>
      <c r="F25" s="12">
        <f t="shared" si="0"/>
        <v>375</v>
      </c>
      <c r="G25" s="11"/>
      <c r="H25" s="32"/>
      <c r="I25" s="34"/>
      <c r="J25" s="21">
        <f t="shared" si="1"/>
        <v>2033</v>
      </c>
      <c r="K25" s="22">
        <v>2624</v>
      </c>
      <c r="L25" s="23">
        <v>250.22782735064197</v>
      </c>
      <c r="M25" s="24">
        <v>0</v>
      </c>
    </row>
    <row r="26" spans="2:15" x14ac:dyDescent="0.2">
      <c r="B26" s="37"/>
      <c r="C26" s="13" t="s">
        <v>25</v>
      </c>
      <c r="D26" s="14">
        <v>400</v>
      </c>
      <c r="E26" s="14">
        <v>0</v>
      </c>
      <c r="F26" s="15">
        <f t="shared" si="0"/>
        <v>400</v>
      </c>
      <c r="G26" s="11"/>
      <c r="H26" s="32"/>
      <c r="I26" s="34"/>
      <c r="J26" s="25">
        <f t="shared" si="1"/>
        <v>2034</v>
      </c>
      <c r="K26" s="26">
        <v>2624</v>
      </c>
      <c r="L26" s="27">
        <v>214.81205526225645</v>
      </c>
      <c r="M26" s="28">
        <v>0</v>
      </c>
    </row>
    <row r="27" spans="2:15" x14ac:dyDescent="0.2">
      <c r="B27" s="38">
        <v>2020</v>
      </c>
      <c r="C27" s="7" t="s">
        <v>21</v>
      </c>
      <c r="D27" s="8">
        <v>60.1</v>
      </c>
      <c r="E27" s="8">
        <v>60.1</v>
      </c>
      <c r="F27" s="9">
        <f t="shared" si="0"/>
        <v>0</v>
      </c>
      <c r="G27" s="11"/>
      <c r="H27" s="30" t="str">
        <f>IF(SUM(E27:E31)-VLOOKUP(B27,$J$8:$M$26,4,FALSE)&lt;=0,"-","ERROR")</f>
        <v>-</v>
      </c>
      <c r="I27" s="35"/>
    </row>
    <row r="28" spans="2:15" x14ac:dyDescent="0.2">
      <c r="B28" s="36"/>
      <c r="C28" s="10" t="s">
        <v>22</v>
      </c>
      <c r="D28" s="11">
        <v>100</v>
      </c>
      <c r="E28" s="11">
        <v>100</v>
      </c>
      <c r="F28" s="12">
        <f t="shared" si="0"/>
        <v>0</v>
      </c>
      <c r="G28" s="11"/>
      <c r="H28" s="31">
        <f>H23+5</f>
        <v>26</v>
      </c>
      <c r="I28" s="34"/>
      <c r="N28" s="6" t="s">
        <v>11</v>
      </c>
      <c r="O28" s="6" t="s">
        <v>17</v>
      </c>
    </row>
    <row r="29" spans="2:15" x14ac:dyDescent="0.2">
      <c r="B29" s="36"/>
      <c r="C29" s="10" t="s">
        <v>23</v>
      </c>
      <c r="D29" s="11">
        <v>375</v>
      </c>
      <c r="E29" s="11">
        <v>151.31732807376321</v>
      </c>
      <c r="F29" s="12">
        <f t="shared" si="0"/>
        <v>223.68267192623679</v>
      </c>
      <c r="G29" s="11"/>
      <c r="H29" s="32"/>
      <c r="I29" s="34"/>
      <c r="J29" s="39">
        <v>2028</v>
      </c>
      <c r="K29" s="42" t="s">
        <v>15</v>
      </c>
      <c r="L29" s="7"/>
      <c r="M29" s="43"/>
      <c r="N29" s="6">
        <v>635</v>
      </c>
      <c r="O29" s="6">
        <f>N29</f>
        <v>635</v>
      </c>
    </row>
    <row r="30" spans="2:15" x14ac:dyDescent="0.2">
      <c r="B30" s="36"/>
      <c r="C30" s="10" t="s">
        <v>24</v>
      </c>
      <c r="D30" s="11">
        <v>267.89999999999998</v>
      </c>
      <c r="E30" s="11">
        <v>0</v>
      </c>
      <c r="F30" s="12">
        <f t="shared" si="0"/>
        <v>267.89999999999998</v>
      </c>
      <c r="G30" s="11"/>
      <c r="H30" s="32"/>
      <c r="I30" s="34"/>
      <c r="J30" s="40">
        <v>2028</v>
      </c>
      <c r="K30" s="44" t="s">
        <v>16</v>
      </c>
      <c r="L30" s="10"/>
      <c r="M30" s="45"/>
      <c r="N30" s="6">
        <v>477</v>
      </c>
      <c r="O30" s="6">
        <f t="shared" ref="O30:O33" si="2">N30+O29</f>
        <v>1112</v>
      </c>
    </row>
    <row r="31" spans="2:15" x14ac:dyDescent="0.2">
      <c r="B31" s="37"/>
      <c r="C31" s="13" t="s">
        <v>25</v>
      </c>
      <c r="D31" s="14">
        <v>400</v>
      </c>
      <c r="E31" s="14">
        <v>0</v>
      </c>
      <c r="F31" s="15">
        <f t="shared" si="0"/>
        <v>400</v>
      </c>
      <c r="G31" s="11"/>
      <c r="H31" s="32"/>
      <c r="I31" s="34"/>
      <c r="J31" s="40">
        <v>2030</v>
      </c>
      <c r="K31" s="44" t="s">
        <v>18</v>
      </c>
      <c r="L31" s="10"/>
      <c r="M31" s="45"/>
      <c r="N31" s="6">
        <v>635</v>
      </c>
      <c r="O31" s="6">
        <f t="shared" si="2"/>
        <v>1747</v>
      </c>
    </row>
    <row r="32" spans="2:15" x14ac:dyDescent="0.2">
      <c r="B32" s="38">
        <v>2021</v>
      </c>
      <c r="C32" s="7" t="s">
        <v>21</v>
      </c>
      <c r="D32" s="8">
        <v>0</v>
      </c>
      <c r="E32" s="8">
        <v>0</v>
      </c>
      <c r="F32" s="9">
        <f t="shared" si="0"/>
        <v>0</v>
      </c>
      <c r="G32" s="11"/>
      <c r="H32" s="30" t="str">
        <f>IF(SUM(E32:E36)-VLOOKUP(B32,$J$8:$M$26,4,FALSE)&lt;=0,"-","ERROR")</f>
        <v>-</v>
      </c>
      <c r="I32" s="35"/>
      <c r="J32" s="40">
        <v>2031</v>
      </c>
      <c r="K32" s="44" t="s">
        <v>19</v>
      </c>
      <c r="L32" s="10"/>
      <c r="M32" s="45"/>
      <c r="N32" s="6">
        <v>454</v>
      </c>
      <c r="O32" s="6">
        <f t="shared" si="2"/>
        <v>2201</v>
      </c>
    </row>
    <row r="33" spans="2:15" x14ac:dyDescent="0.2">
      <c r="B33" s="36"/>
      <c r="C33" s="10" t="s">
        <v>23</v>
      </c>
      <c r="D33" s="11">
        <v>375</v>
      </c>
      <c r="E33" s="11">
        <v>307.73992215901512</v>
      </c>
      <c r="F33" s="12">
        <f t="shared" si="0"/>
        <v>67.260077840984877</v>
      </c>
      <c r="G33" s="11"/>
      <c r="H33" s="31">
        <f>H28+5</f>
        <v>31</v>
      </c>
      <c r="I33" s="34"/>
      <c r="J33" s="41">
        <v>2033</v>
      </c>
      <c r="K33" s="46" t="s">
        <v>20</v>
      </c>
      <c r="L33" s="13"/>
      <c r="M33" s="47"/>
      <c r="N33" s="6">
        <v>423</v>
      </c>
      <c r="O33" s="6">
        <f t="shared" si="2"/>
        <v>2624</v>
      </c>
    </row>
    <row r="34" spans="2:15" x14ac:dyDescent="0.2">
      <c r="B34" s="36"/>
      <c r="C34" s="10" t="s">
        <v>22</v>
      </c>
      <c r="D34" s="11">
        <v>100</v>
      </c>
      <c r="E34" s="11">
        <v>0</v>
      </c>
      <c r="F34" s="12">
        <f t="shared" si="0"/>
        <v>100</v>
      </c>
      <c r="G34" s="11"/>
      <c r="H34" s="32"/>
      <c r="I34" s="34"/>
    </row>
    <row r="35" spans="2:15" x14ac:dyDescent="0.2">
      <c r="B35" s="36"/>
      <c r="C35" s="10" t="s">
        <v>24</v>
      </c>
      <c r="D35" s="11">
        <v>95.2</v>
      </c>
      <c r="E35" s="11">
        <v>0</v>
      </c>
      <c r="F35" s="12">
        <f t="shared" si="0"/>
        <v>95.2</v>
      </c>
      <c r="G35" s="11"/>
      <c r="H35" s="32"/>
      <c r="I35" s="34"/>
    </row>
    <row r="36" spans="2:15" x14ac:dyDescent="0.2">
      <c r="B36" s="37"/>
      <c r="C36" s="13" t="s">
        <v>25</v>
      </c>
      <c r="D36" s="14">
        <v>400</v>
      </c>
      <c r="E36" s="14">
        <v>0</v>
      </c>
      <c r="F36" s="15">
        <f t="shared" si="0"/>
        <v>400</v>
      </c>
      <c r="G36" s="11"/>
      <c r="H36" s="32"/>
      <c r="I36" s="34"/>
    </row>
    <row r="37" spans="2:15" x14ac:dyDescent="0.2">
      <c r="B37" s="38">
        <v>2022</v>
      </c>
      <c r="C37" s="7" t="s">
        <v>21</v>
      </c>
      <c r="D37" s="8">
        <v>0</v>
      </c>
      <c r="E37" s="8">
        <v>0</v>
      </c>
      <c r="F37" s="9">
        <f t="shared" si="0"/>
        <v>0</v>
      </c>
      <c r="G37" s="11"/>
      <c r="H37" s="30" t="str">
        <f>IF(SUM(E37:E41)-VLOOKUP(B37,$J$8:$M$26,4,FALSE)&lt;=0,"-","ERROR")</f>
        <v>-</v>
      </c>
      <c r="I37" s="35"/>
    </row>
    <row r="38" spans="2:15" x14ac:dyDescent="0.2">
      <c r="B38" s="36"/>
      <c r="C38" s="10" t="s">
        <v>23</v>
      </c>
      <c r="D38" s="11">
        <v>375</v>
      </c>
      <c r="E38" s="11">
        <v>306.4615929189672</v>
      </c>
      <c r="F38" s="12">
        <f t="shared" si="0"/>
        <v>68.538407081032801</v>
      </c>
      <c r="G38" s="11"/>
      <c r="H38" s="31">
        <f>H33+5</f>
        <v>36</v>
      </c>
      <c r="I38" s="34"/>
    </row>
    <row r="39" spans="2:15" x14ac:dyDescent="0.2">
      <c r="B39" s="36"/>
      <c r="C39" s="10" t="s">
        <v>24</v>
      </c>
      <c r="D39" s="11">
        <v>185</v>
      </c>
      <c r="E39" s="11">
        <v>0</v>
      </c>
      <c r="F39" s="12">
        <f t="shared" si="0"/>
        <v>185</v>
      </c>
      <c r="G39" s="11"/>
      <c r="H39" s="32"/>
      <c r="I39" s="34"/>
    </row>
    <row r="40" spans="2:15" x14ac:dyDescent="0.2">
      <c r="B40" s="36"/>
      <c r="C40" s="10" t="s">
        <v>22</v>
      </c>
      <c r="D40" s="11">
        <v>100</v>
      </c>
      <c r="E40" s="11">
        <v>0</v>
      </c>
      <c r="F40" s="12">
        <f t="shared" si="0"/>
        <v>100</v>
      </c>
      <c r="G40" s="11"/>
      <c r="H40" s="32"/>
      <c r="I40" s="34"/>
    </row>
    <row r="41" spans="2:15" x14ac:dyDescent="0.2">
      <c r="B41" s="37"/>
      <c r="C41" s="13" t="s">
        <v>25</v>
      </c>
      <c r="D41" s="14">
        <v>400</v>
      </c>
      <c r="E41" s="14">
        <v>0</v>
      </c>
      <c r="F41" s="15">
        <f t="shared" si="0"/>
        <v>400</v>
      </c>
      <c r="G41" s="11"/>
      <c r="H41" s="32"/>
      <c r="I41" s="34"/>
    </row>
    <row r="42" spans="2:15" x14ac:dyDescent="0.2">
      <c r="B42" s="38">
        <v>2023</v>
      </c>
      <c r="C42" s="7" t="s">
        <v>21</v>
      </c>
      <c r="D42" s="8">
        <v>0</v>
      </c>
      <c r="E42" s="8">
        <v>0</v>
      </c>
      <c r="F42" s="9">
        <f t="shared" si="0"/>
        <v>0</v>
      </c>
      <c r="G42" s="11"/>
      <c r="H42" s="30" t="str">
        <f>IF(SUM(E42:E46)-VLOOKUP(B42,$J$8:$M$26,4,FALSE)&lt;=0,"-","ERROR")</f>
        <v>-</v>
      </c>
      <c r="I42" s="35"/>
    </row>
    <row r="43" spans="2:15" x14ac:dyDescent="0.2">
      <c r="B43" s="36"/>
      <c r="C43" s="10" t="s">
        <v>23</v>
      </c>
      <c r="D43" s="11">
        <v>375</v>
      </c>
      <c r="E43" s="11">
        <v>305.18979461966092</v>
      </c>
      <c r="F43" s="12">
        <f t="shared" si="0"/>
        <v>69.810205380339085</v>
      </c>
      <c r="G43" s="11"/>
      <c r="H43" s="31">
        <f>H38+5</f>
        <v>41</v>
      </c>
      <c r="I43" s="34"/>
    </row>
    <row r="44" spans="2:15" x14ac:dyDescent="0.2">
      <c r="B44" s="36"/>
      <c r="C44" s="10" t="s">
        <v>24</v>
      </c>
      <c r="D44" s="11">
        <v>90.3</v>
      </c>
      <c r="E44" s="11">
        <v>0</v>
      </c>
      <c r="F44" s="12">
        <f t="shared" si="0"/>
        <v>90.3</v>
      </c>
      <c r="G44" s="11"/>
      <c r="H44" s="32"/>
      <c r="I44" s="34"/>
    </row>
    <row r="45" spans="2:15" x14ac:dyDescent="0.2">
      <c r="B45" s="36"/>
      <c r="C45" s="10" t="s">
        <v>22</v>
      </c>
      <c r="D45" s="11">
        <v>100</v>
      </c>
      <c r="E45" s="11">
        <v>0</v>
      </c>
      <c r="F45" s="12">
        <f t="shared" si="0"/>
        <v>100</v>
      </c>
      <c r="G45" s="11"/>
      <c r="H45" s="32"/>
      <c r="I45" s="34"/>
    </row>
    <row r="46" spans="2:15" x14ac:dyDescent="0.2">
      <c r="B46" s="37"/>
      <c r="C46" s="13" t="s">
        <v>25</v>
      </c>
      <c r="D46" s="14">
        <v>400</v>
      </c>
      <c r="E46" s="14">
        <v>0</v>
      </c>
      <c r="F46" s="15">
        <f t="shared" si="0"/>
        <v>400</v>
      </c>
      <c r="G46" s="11"/>
      <c r="H46" s="32"/>
      <c r="I46" s="34"/>
    </row>
    <row r="47" spans="2:15" x14ac:dyDescent="0.2">
      <c r="B47" s="38">
        <v>2024</v>
      </c>
      <c r="C47" s="7" t="s">
        <v>21</v>
      </c>
      <c r="D47" s="8">
        <v>0</v>
      </c>
      <c r="E47" s="8">
        <v>0</v>
      </c>
      <c r="F47" s="9">
        <f t="shared" si="0"/>
        <v>0</v>
      </c>
      <c r="G47" s="11"/>
      <c r="H47" s="30" t="str">
        <f>IF(SUM(E47:E51)-VLOOKUP(B47,$J$8:$M$26,4,FALSE)&lt;=0,"-","ERROR")</f>
        <v>-</v>
      </c>
      <c r="I47" s="35"/>
    </row>
    <row r="48" spans="2:15" x14ac:dyDescent="0.2">
      <c r="B48" s="36"/>
      <c r="C48" s="10" t="s">
        <v>23</v>
      </c>
      <c r="D48" s="11">
        <v>375</v>
      </c>
      <c r="E48" s="11">
        <v>303.9244818570981</v>
      </c>
      <c r="F48" s="12">
        <f t="shared" si="0"/>
        <v>71.075518142901899</v>
      </c>
      <c r="G48" s="11"/>
      <c r="H48" s="31">
        <f>H43+5</f>
        <v>46</v>
      </c>
      <c r="I48" s="34"/>
    </row>
    <row r="49" spans="2:9" x14ac:dyDescent="0.2">
      <c r="B49" s="36"/>
      <c r="C49" s="10" t="s">
        <v>24</v>
      </c>
      <c r="D49" s="11">
        <v>118</v>
      </c>
      <c r="E49" s="11">
        <v>0</v>
      </c>
      <c r="F49" s="12">
        <f t="shared" si="0"/>
        <v>118</v>
      </c>
      <c r="G49" s="11"/>
      <c r="H49" s="32"/>
      <c r="I49" s="34"/>
    </row>
    <row r="50" spans="2:9" x14ac:dyDescent="0.2">
      <c r="B50" s="36"/>
      <c r="C50" s="10" t="s">
        <v>22</v>
      </c>
      <c r="D50" s="11">
        <v>100</v>
      </c>
      <c r="E50" s="11">
        <v>0</v>
      </c>
      <c r="F50" s="12">
        <f t="shared" si="0"/>
        <v>100</v>
      </c>
      <c r="G50" s="11"/>
      <c r="H50" s="32"/>
      <c r="I50" s="34"/>
    </row>
    <row r="51" spans="2:9" x14ac:dyDescent="0.2">
      <c r="B51" s="37"/>
      <c r="C51" s="13" t="s">
        <v>25</v>
      </c>
      <c r="D51" s="14">
        <v>400</v>
      </c>
      <c r="E51" s="14">
        <v>0</v>
      </c>
      <c r="F51" s="15">
        <f t="shared" si="0"/>
        <v>400</v>
      </c>
      <c r="G51" s="11"/>
      <c r="H51" s="32"/>
      <c r="I51" s="34"/>
    </row>
    <row r="52" spans="2:9" x14ac:dyDescent="0.2">
      <c r="B52" s="38">
        <v>2025</v>
      </c>
      <c r="C52" s="7" t="s">
        <v>21</v>
      </c>
      <c r="D52" s="8">
        <v>297.39999999999998</v>
      </c>
      <c r="E52" s="8">
        <v>297.39999999999998</v>
      </c>
      <c r="F52" s="9">
        <f t="shared" si="0"/>
        <v>0</v>
      </c>
      <c r="G52" s="11"/>
      <c r="H52" s="30" t="str">
        <f>IF(SUM(E52:E56)-VLOOKUP(B52,$J$8:$M$26,4,FALSE)&lt;=0,"-","ERROR")</f>
        <v>-</v>
      </c>
      <c r="I52" s="35"/>
    </row>
    <row r="53" spans="2:9" x14ac:dyDescent="0.2">
      <c r="B53" s="36"/>
      <c r="C53" s="10" t="s">
        <v>23</v>
      </c>
      <c r="D53" s="11">
        <v>375</v>
      </c>
      <c r="E53" s="11">
        <v>5.2656095547894779</v>
      </c>
      <c r="F53" s="12">
        <f t="shared" si="0"/>
        <v>369.73439044521052</v>
      </c>
      <c r="G53" s="11"/>
      <c r="H53" s="31">
        <f>H48+5</f>
        <v>51</v>
      </c>
      <c r="I53" s="34"/>
    </row>
    <row r="54" spans="2:9" x14ac:dyDescent="0.2">
      <c r="B54" s="36"/>
      <c r="C54" s="10" t="s">
        <v>24</v>
      </c>
      <c r="D54" s="11">
        <v>267.89999999999998</v>
      </c>
      <c r="E54" s="11">
        <v>0</v>
      </c>
      <c r="F54" s="12">
        <f t="shared" si="0"/>
        <v>267.89999999999998</v>
      </c>
      <c r="G54" s="11"/>
      <c r="H54" s="32"/>
      <c r="I54" s="34"/>
    </row>
    <row r="55" spans="2:9" x14ac:dyDescent="0.2">
      <c r="B55" s="36"/>
      <c r="C55" s="10" t="s">
        <v>22</v>
      </c>
      <c r="D55" s="11">
        <v>100</v>
      </c>
      <c r="E55" s="11">
        <v>0</v>
      </c>
      <c r="F55" s="12">
        <f t="shared" si="0"/>
        <v>100</v>
      </c>
      <c r="G55" s="11"/>
      <c r="H55" s="32"/>
      <c r="I55" s="34"/>
    </row>
    <row r="56" spans="2:9" x14ac:dyDescent="0.2">
      <c r="B56" s="37"/>
      <c r="C56" s="13" t="s">
        <v>25</v>
      </c>
      <c r="D56" s="14">
        <v>400</v>
      </c>
      <c r="E56" s="14">
        <v>0</v>
      </c>
      <c r="F56" s="15">
        <f t="shared" si="0"/>
        <v>400</v>
      </c>
      <c r="G56" s="11"/>
      <c r="H56" s="32"/>
      <c r="I56" s="34"/>
    </row>
    <row r="57" spans="2:9" x14ac:dyDescent="0.2">
      <c r="B57" s="38">
        <v>2026</v>
      </c>
      <c r="C57" s="7" t="s">
        <v>21</v>
      </c>
      <c r="D57" s="8">
        <v>297.2</v>
      </c>
      <c r="E57" s="8">
        <v>297.2</v>
      </c>
      <c r="F57" s="9">
        <f t="shared" si="0"/>
        <v>0</v>
      </c>
      <c r="G57" s="11"/>
      <c r="H57" s="30" t="str">
        <f>IF(SUM(E57:E61)-VLOOKUP(B57,$J$8:$M$26,4,FALSE)&lt;=0,"-","ERROR")</f>
        <v>-</v>
      </c>
      <c r="I57" s="35"/>
    </row>
    <row r="58" spans="2:9" x14ac:dyDescent="0.2">
      <c r="B58" s="36"/>
      <c r="C58" s="10" t="s">
        <v>23</v>
      </c>
      <c r="D58" s="11">
        <v>375</v>
      </c>
      <c r="E58" s="11">
        <v>4.2131329613229127</v>
      </c>
      <c r="F58" s="12">
        <f t="shared" si="0"/>
        <v>370.78686703867709</v>
      </c>
      <c r="G58" s="11"/>
      <c r="H58" s="31">
        <f>H53+5</f>
        <v>56</v>
      </c>
      <c r="I58" s="34"/>
    </row>
    <row r="59" spans="2:9" x14ac:dyDescent="0.2">
      <c r="B59" s="36"/>
      <c r="C59" s="10" t="s">
        <v>24</v>
      </c>
      <c r="D59" s="11">
        <v>267.89999999999998</v>
      </c>
      <c r="E59" s="11">
        <v>0</v>
      </c>
      <c r="F59" s="12">
        <f t="shared" si="0"/>
        <v>267.89999999999998</v>
      </c>
      <c r="G59" s="11"/>
      <c r="H59" s="32"/>
      <c r="I59" s="34"/>
    </row>
    <row r="60" spans="2:9" x14ac:dyDescent="0.2">
      <c r="B60" s="36"/>
      <c r="C60" s="10" t="s">
        <v>22</v>
      </c>
      <c r="D60" s="11">
        <v>100</v>
      </c>
      <c r="E60" s="11">
        <v>0</v>
      </c>
      <c r="F60" s="12">
        <f t="shared" si="0"/>
        <v>100</v>
      </c>
      <c r="G60" s="11"/>
      <c r="H60" s="32"/>
      <c r="I60" s="34"/>
    </row>
    <row r="61" spans="2:9" x14ac:dyDescent="0.2">
      <c r="B61" s="37"/>
      <c r="C61" s="13" t="s">
        <v>25</v>
      </c>
      <c r="D61" s="14">
        <v>400</v>
      </c>
      <c r="E61" s="14">
        <v>0</v>
      </c>
      <c r="F61" s="15">
        <f t="shared" si="0"/>
        <v>400</v>
      </c>
      <c r="G61" s="11"/>
      <c r="H61" s="32"/>
      <c r="I61" s="34"/>
    </row>
    <row r="62" spans="2:9" x14ac:dyDescent="0.2">
      <c r="B62" s="38">
        <v>2027</v>
      </c>
      <c r="C62" s="7" t="s">
        <v>21</v>
      </c>
      <c r="D62" s="8">
        <v>300</v>
      </c>
      <c r="E62" s="8">
        <v>300</v>
      </c>
      <c r="F62" s="9">
        <f t="shared" si="0"/>
        <v>0</v>
      </c>
      <c r="G62" s="11"/>
      <c r="H62" s="30" t="str">
        <f>IF(SUM(E62:E66)-VLOOKUP(B62,$J$8:$M$26,4,FALSE)&lt;=0,"-","ERROR")</f>
        <v>-</v>
      </c>
      <c r="I62" s="35"/>
    </row>
    <row r="63" spans="2:9" x14ac:dyDescent="0.2">
      <c r="B63" s="36"/>
      <c r="C63" s="10" t="s">
        <v>23</v>
      </c>
      <c r="D63" s="11">
        <v>375</v>
      </c>
      <c r="E63" s="11">
        <v>0.16700764794859424</v>
      </c>
      <c r="F63" s="12">
        <f t="shared" si="0"/>
        <v>374.83299235205141</v>
      </c>
      <c r="G63" s="11"/>
      <c r="H63" s="31">
        <f>H58+5</f>
        <v>61</v>
      </c>
      <c r="I63" s="34"/>
    </row>
    <row r="64" spans="2:9" x14ac:dyDescent="0.2">
      <c r="B64" s="36"/>
      <c r="C64" s="10" t="s">
        <v>24</v>
      </c>
      <c r="D64" s="11">
        <v>267.89999999999998</v>
      </c>
      <c r="E64" s="11">
        <v>0</v>
      </c>
      <c r="F64" s="12">
        <f t="shared" si="0"/>
        <v>267.89999999999998</v>
      </c>
      <c r="G64" s="11"/>
      <c r="H64" s="32"/>
      <c r="I64" s="34"/>
    </row>
    <row r="65" spans="2:9" x14ac:dyDescent="0.2">
      <c r="B65" s="36"/>
      <c r="C65" s="10" t="s">
        <v>22</v>
      </c>
      <c r="D65" s="11">
        <v>100</v>
      </c>
      <c r="E65" s="11">
        <v>0</v>
      </c>
      <c r="F65" s="12">
        <f t="shared" si="0"/>
        <v>100</v>
      </c>
      <c r="G65" s="11"/>
      <c r="H65" s="32"/>
      <c r="I65" s="34"/>
    </row>
    <row r="66" spans="2:9" x14ac:dyDescent="0.2">
      <c r="B66" s="37"/>
      <c r="C66" s="13" t="s">
        <v>25</v>
      </c>
      <c r="D66" s="14">
        <v>400</v>
      </c>
      <c r="E66" s="14">
        <v>0</v>
      </c>
      <c r="F66" s="15">
        <f t="shared" si="0"/>
        <v>400</v>
      </c>
      <c r="G66" s="11"/>
      <c r="H66" s="32"/>
      <c r="I66" s="34"/>
    </row>
    <row r="67" spans="2:9" x14ac:dyDescent="0.2">
      <c r="B67" s="38">
        <v>2028</v>
      </c>
      <c r="C67" s="7" t="str">
        <f>K29</f>
        <v>2028- 635 MW CCCT - Wyo NE</v>
      </c>
      <c r="D67" s="8">
        <f>N29</f>
        <v>635</v>
      </c>
      <c r="E67" s="8">
        <f>$L$20</f>
        <v>298.92718950618433</v>
      </c>
      <c r="F67" s="9">
        <f t="shared" si="0"/>
        <v>336.07281049381567</v>
      </c>
      <c r="G67" s="11"/>
      <c r="I67" s="34"/>
    </row>
    <row r="68" spans="2:9" x14ac:dyDescent="0.2">
      <c r="B68" s="36"/>
      <c r="C68" s="10" t="str">
        <f>K30</f>
        <v>2028- 477 MW CCCT - West Main</v>
      </c>
      <c r="D68" s="11">
        <f>N30</f>
        <v>477</v>
      </c>
      <c r="E68" s="11">
        <v>0</v>
      </c>
      <c r="F68" s="12">
        <f t="shared" si="0"/>
        <v>477</v>
      </c>
      <c r="G68" s="11"/>
      <c r="I68" s="34"/>
    </row>
    <row r="69" spans="2:9" x14ac:dyDescent="0.2">
      <c r="B69" s="36"/>
      <c r="C69" s="10" t="s">
        <v>21</v>
      </c>
      <c r="D69" s="11">
        <v>49</v>
      </c>
      <c r="E69" s="11">
        <v>0</v>
      </c>
      <c r="F69" s="12">
        <f t="shared" si="0"/>
        <v>49</v>
      </c>
      <c r="G69" s="11"/>
      <c r="H69" s="30" t="str">
        <f>IF(SUM(E69:E73)-VLOOKUP(B67,$J$8:$M$26,4,FALSE)&lt;=0,"-","ERROR")</f>
        <v>-</v>
      </c>
      <c r="I69" s="34"/>
    </row>
    <row r="70" spans="2:9" x14ac:dyDescent="0.2">
      <c r="B70" s="36"/>
      <c r="C70" s="10" t="s">
        <v>23</v>
      </c>
      <c r="D70" s="11">
        <v>375</v>
      </c>
      <c r="E70" s="11">
        <v>0</v>
      </c>
      <c r="F70" s="12">
        <f t="shared" si="0"/>
        <v>375</v>
      </c>
      <c r="G70" s="11"/>
      <c r="H70" s="31">
        <f>H63+5</f>
        <v>66</v>
      </c>
      <c r="I70" s="35"/>
    </row>
    <row r="71" spans="2:9" x14ac:dyDescent="0.2">
      <c r="B71" s="36"/>
      <c r="C71" s="10" t="s">
        <v>24</v>
      </c>
      <c r="D71" s="11">
        <v>253.3</v>
      </c>
      <c r="E71" s="11">
        <v>0</v>
      </c>
      <c r="F71" s="12">
        <f t="shared" si="0"/>
        <v>253.3</v>
      </c>
      <c r="G71" s="11"/>
      <c r="H71" s="32"/>
      <c r="I71" s="34"/>
    </row>
    <row r="72" spans="2:9" x14ac:dyDescent="0.2">
      <c r="B72" s="36"/>
      <c r="C72" s="10" t="s">
        <v>22</v>
      </c>
      <c r="D72" s="11">
        <v>100</v>
      </c>
      <c r="E72" s="11">
        <v>0</v>
      </c>
      <c r="F72" s="12">
        <f t="shared" si="0"/>
        <v>100</v>
      </c>
      <c r="G72" s="11"/>
      <c r="H72" s="32"/>
      <c r="I72" s="34"/>
    </row>
    <row r="73" spans="2:9" x14ac:dyDescent="0.2">
      <c r="B73" s="37"/>
      <c r="C73" s="13" t="s">
        <v>25</v>
      </c>
      <c r="D73" s="14">
        <v>400</v>
      </c>
      <c r="E73" s="14">
        <v>0</v>
      </c>
      <c r="F73" s="15">
        <f t="shared" si="0"/>
        <v>400</v>
      </c>
      <c r="G73" s="11"/>
      <c r="H73" s="32"/>
      <c r="I73" s="34"/>
    </row>
    <row r="74" spans="2:9" x14ac:dyDescent="0.2">
      <c r="B74" s="38">
        <v>2029</v>
      </c>
      <c r="C74" s="7" t="s">
        <v>21</v>
      </c>
      <c r="D74" s="8">
        <v>79.900000000000006</v>
      </c>
      <c r="E74" s="8">
        <v>0</v>
      </c>
      <c r="F74" s="9">
        <f t="shared" ref="F74:F90" si="3">D74-E74</f>
        <v>79.900000000000006</v>
      </c>
      <c r="G74" s="11"/>
      <c r="H74" s="30" t="str">
        <f>IF(SUM(E74:E78)-VLOOKUP(B74,$J$8:$M$26,4,FALSE)&lt;=0,"-","ERROR")</f>
        <v>-</v>
      </c>
      <c r="I74" s="34"/>
    </row>
    <row r="75" spans="2:9" x14ac:dyDescent="0.2">
      <c r="B75" s="36"/>
      <c r="C75" s="10" t="s">
        <v>23</v>
      </c>
      <c r="D75" s="11">
        <v>375</v>
      </c>
      <c r="E75" s="11">
        <v>0</v>
      </c>
      <c r="F75" s="12">
        <f t="shared" si="3"/>
        <v>375</v>
      </c>
      <c r="G75" s="11"/>
      <c r="H75" s="31">
        <f>H70+5</f>
        <v>71</v>
      </c>
      <c r="I75" s="34"/>
    </row>
    <row r="76" spans="2:9" x14ac:dyDescent="0.2">
      <c r="B76" s="36"/>
      <c r="C76" s="10" t="s">
        <v>24</v>
      </c>
      <c r="D76" s="11">
        <v>267.89999999999998</v>
      </c>
      <c r="E76" s="11">
        <v>0</v>
      </c>
      <c r="F76" s="12">
        <f t="shared" si="3"/>
        <v>267.89999999999998</v>
      </c>
      <c r="G76" s="11"/>
      <c r="H76" s="32"/>
      <c r="I76" s="35"/>
    </row>
    <row r="77" spans="2:9" x14ac:dyDescent="0.2">
      <c r="B77" s="36"/>
      <c r="C77" s="10" t="s">
        <v>22</v>
      </c>
      <c r="D77" s="11">
        <v>100</v>
      </c>
      <c r="E77" s="11">
        <v>0</v>
      </c>
      <c r="F77" s="12">
        <f t="shared" si="3"/>
        <v>100</v>
      </c>
      <c r="G77" s="11"/>
      <c r="H77" s="32"/>
      <c r="I77" s="34"/>
    </row>
    <row r="78" spans="2:9" x14ac:dyDescent="0.2">
      <c r="B78" s="37"/>
      <c r="C78" s="13" t="s">
        <v>25</v>
      </c>
      <c r="D78" s="14">
        <v>400</v>
      </c>
      <c r="E78" s="14">
        <v>0</v>
      </c>
      <c r="F78" s="15">
        <f t="shared" si="3"/>
        <v>400</v>
      </c>
      <c r="G78" s="11"/>
      <c r="H78" s="32"/>
      <c r="I78" s="34"/>
    </row>
    <row r="79" spans="2:9" x14ac:dyDescent="0.2">
      <c r="B79" s="38">
        <v>2030</v>
      </c>
      <c r="C79" s="7" t="str">
        <f>K31</f>
        <v>2030- 635 MW CCCT - Utah South</v>
      </c>
      <c r="D79" s="8">
        <f>N31</f>
        <v>635</v>
      </c>
      <c r="E79" s="8">
        <v>0</v>
      </c>
      <c r="F79" s="9">
        <f t="shared" si="3"/>
        <v>635</v>
      </c>
      <c r="G79" s="11"/>
      <c r="I79" s="34"/>
    </row>
    <row r="80" spans="2:9" x14ac:dyDescent="0.2">
      <c r="B80" s="36"/>
      <c r="C80" s="10" t="s">
        <v>21</v>
      </c>
      <c r="D80" s="11">
        <v>300</v>
      </c>
      <c r="E80" s="11">
        <v>0</v>
      </c>
      <c r="F80" s="12">
        <f t="shared" si="3"/>
        <v>300</v>
      </c>
      <c r="G80" s="11"/>
      <c r="H80" s="30" t="str">
        <f>IF(SUM(E80:E84)-VLOOKUP(B79,$J$8:$M$26,4,FALSE)&lt;=0,"-","ERROR")</f>
        <v>-</v>
      </c>
      <c r="I80" s="34"/>
    </row>
    <row r="81" spans="2:9" x14ac:dyDescent="0.2">
      <c r="B81" s="36"/>
      <c r="C81" s="10" t="s">
        <v>23</v>
      </c>
      <c r="D81" s="11">
        <v>375</v>
      </c>
      <c r="E81" s="11">
        <v>0</v>
      </c>
      <c r="F81" s="12">
        <f t="shared" si="3"/>
        <v>375</v>
      </c>
      <c r="G81" s="11"/>
      <c r="H81" s="31">
        <f>H75+5</f>
        <v>76</v>
      </c>
      <c r="I81" s="34"/>
    </row>
    <row r="82" spans="2:9" x14ac:dyDescent="0.2">
      <c r="B82" s="36"/>
      <c r="C82" s="10" t="s">
        <v>22</v>
      </c>
      <c r="D82" s="11">
        <v>100</v>
      </c>
      <c r="E82" s="11">
        <v>0</v>
      </c>
      <c r="F82" s="12">
        <f t="shared" si="3"/>
        <v>100</v>
      </c>
      <c r="G82" s="11"/>
      <c r="H82" s="32"/>
      <c r="I82" s="34"/>
    </row>
    <row r="83" spans="2:9" x14ac:dyDescent="0.2">
      <c r="B83" s="36"/>
      <c r="C83" s="10" t="s">
        <v>24</v>
      </c>
      <c r="D83" s="11">
        <v>267.89999999999998</v>
      </c>
      <c r="E83" s="11">
        <v>0</v>
      </c>
      <c r="F83" s="12">
        <f t="shared" si="3"/>
        <v>267.89999999999998</v>
      </c>
      <c r="G83" s="11"/>
      <c r="H83" s="30"/>
      <c r="I83" s="34"/>
    </row>
    <row r="84" spans="2:9" x14ac:dyDescent="0.2">
      <c r="B84" s="37"/>
      <c r="C84" s="13" t="s">
        <v>25</v>
      </c>
      <c r="D84" s="14">
        <v>400</v>
      </c>
      <c r="E84" s="14">
        <v>0</v>
      </c>
      <c r="F84" s="15">
        <f t="shared" si="3"/>
        <v>400</v>
      </c>
    </row>
    <row r="85" spans="2:9" x14ac:dyDescent="0.2">
      <c r="B85" s="38">
        <v>2031</v>
      </c>
      <c r="C85" s="7" t="str">
        <f>K32</f>
        <v>2031- 454 MW CCCT - So. Oregon</v>
      </c>
      <c r="D85" s="8">
        <f>N32</f>
        <v>454</v>
      </c>
      <c r="E85" s="8">
        <v>0</v>
      </c>
      <c r="F85" s="9">
        <f t="shared" si="3"/>
        <v>454</v>
      </c>
    </row>
    <row r="86" spans="2:9" x14ac:dyDescent="0.2">
      <c r="B86" s="36"/>
      <c r="C86" s="10" t="s">
        <v>23</v>
      </c>
      <c r="D86" s="11">
        <v>375</v>
      </c>
      <c r="E86" s="11">
        <v>0</v>
      </c>
      <c r="F86" s="12">
        <f t="shared" si="3"/>
        <v>375</v>
      </c>
      <c r="H86" s="30" t="str">
        <f>IF(SUM(E86:E90)-VLOOKUP(B85,$J$8:$M$26,4,FALSE)&lt;=0,"-","ERROR")</f>
        <v>-</v>
      </c>
    </row>
    <row r="87" spans="2:9" x14ac:dyDescent="0.2">
      <c r="B87" s="36"/>
      <c r="C87" s="10" t="s">
        <v>21</v>
      </c>
      <c r="D87" s="11">
        <v>2</v>
      </c>
      <c r="E87" s="11">
        <v>0</v>
      </c>
      <c r="F87" s="12">
        <f t="shared" si="3"/>
        <v>2</v>
      </c>
      <c r="H87" s="31">
        <f>H81+5</f>
        <v>81</v>
      </c>
    </row>
    <row r="88" spans="2:9" x14ac:dyDescent="0.2">
      <c r="B88" s="36"/>
      <c r="C88" s="10" t="s">
        <v>22</v>
      </c>
      <c r="D88" s="11">
        <v>100</v>
      </c>
      <c r="E88" s="11">
        <v>0</v>
      </c>
      <c r="F88" s="12">
        <f t="shared" si="3"/>
        <v>100</v>
      </c>
    </row>
    <row r="89" spans="2:9" x14ac:dyDescent="0.2">
      <c r="B89" s="36"/>
      <c r="C89" s="10" t="s">
        <v>24</v>
      </c>
      <c r="D89" s="11">
        <v>229.6</v>
      </c>
      <c r="E89" s="11">
        <v>0</v>
      </c>
      <c r="F89" s="12">
        <f t="shared" si="3"/>
        <v>229.6</v>
      </c>
    </row>
    <row r="90" spans="2:9" x14ac:dyDescent="0.2">
      <c r="B90" s="37"/>
      <c r="C90" s="13" t="s">
        <v>25</v>
      </c>
      <c r="D90" s="14">
        <v>400</v>
      </c>
      <c r="E90" s="14">
        <v>0</v>
      </c>
      <c r="F90" s="15">
        <f t="shared" si="3"/>
        <v>400</v>
      </c>
    </row>
  </sheetData>
  <mergeCells count="1">
    <mergeCell ref="B4:F4"/>
  </mergeCells>
  <conditionalFormatting sqref="J1:N1">
    <cfRule type="expression" dxfId="3" priority="1">
      <formula>$J$1&lt;&gt;"OK"</formula>
    </cfRule>
    <cfRule type="expression" dxfId="2" priority="2">
      <formula>$J$1="OK"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5" sqref="D15"/>
    </sheetView>
  </sheetViews>
  <sheetFormatPr defaultRowHeight="12.75" x14ac:dyDescent="0.2"/>
  <cols>
    <col min="1" max="2" width="9.140625" style="6"/>
    <col min="3" max="3" width="28.42578125" style="6" customWidth="1"/>
    <col min="4" max="4" width="14.5703125" style="6" customWidth="1"/>
    <col min="5" max="5" width="12.140625" style="6" customWidth="1"/>
    <col min="6" max="6" width="10.5703125" style="6" customWidth="1"/>
    <col min="7" max="7" width="3" style="6" hidden="1" customWidth="1"/>
    <col min="8" max="8" width="7.140625" style="6" hidden="1" customWidth="1"/>
    <col min="9" max="9" width="1.5703125" style="33" customWidth="1"/>
    <col min="10" max="10" width="9.140625" style="6"/>
    <col min="11" max="11" width="14" style="6" customWidth="1"/>
    <col min="12" max="12" width="9.140625" style="6"/>
    <col min="13" max="13" width="10" style="6" customWidth="1"/>
    <col min="14" max="15" width="9.140625" style="6" hidden="1" customWidth="1"/>
    <col min="16" max="16384" width="9.140625" style="6"/>
  </cols>
  <sheetData>
    <row r="1" spans="2:15" customFormat="1" ht="15" x14ac:dyDescent="0.25">
      <c r="B1" s="6"/>
      <c r="C1" s="6"/>
      <c r="D1" s="6"/>
      <c r="E1" s="6"/>
      <c r="F1" s="6"/>
      <c r="J1" s="48" t="str">
        <f>IF(ISERROR(MATCH("ERROR",H6:H108,0)),"OK","ERROR")</f>
        <v>OK</v>
      </c>
      <c r="K1" s="49"/>
      <c r="L1" s="49"/>
      <c r="M1" s="49"/>
      <c r="N1" s="50"/>
    </row>
    <row r="2" spans="2:15" ht="18.75" x14ac:dyDescent="0.3">
      <c r="B2" s="51" t="s">
        <v>12</v>
      </c>
      <c r="C2" s="51"/>
      <c r="D2" s="51"/>
      <c r="E2" s="51"/>
      <c r="F2" s="51"/>
    </row>
    <row r="3" spans="2:15" ht="13.5" thickBot="1" x14ac:dyDescent="0.25">
      <c r="J3" s="6" t="s">
        <v>6</v>
      </c>
    </row>
    <row r="4" spans="2:15" ht="13.5" thickBot="1" x14ac:dyDescent="0.25">
      <c r="B4" s="53" t="s">
        <v>5</v>
      </c>
      <c r="C4" s="54"/>
      <c r="D4" s="54"/>
      <c r="E4" s="54"/>
      <c r="F4" s="55"/>
      <c r="G4" s="29"/>
      <c r="J4" s="16">
        <v>414.09</v>
      </c>
    </row>
    <row r="5" spans="2:15" ht="6.75" customHeight="1" thickBot="1" x14ac:dyDescent="0.25">
      <c r="B5" s="1"/>
      <c r="C5" s="2"/>
      <c r="D5" s="1"/>
      <c r="E5" s="1"/>
      <c r="F5" s="1"/>
      <c r="G5" s="1"/>
    </row>
    <row r="6" spans="2:15" ht="43.5" customHeight="1" thickBot="1" x14ac:dyDescent="0.3">
      <c r="B6" s="3" t="s">
        <v>0</v>
      </c>
      <c r="C6" s="4" t="s">
        <v>1</v>
      </c>
      <c r="D6" s="3" t="s">
        <v>13</v>
      </c>
      <c r="E6" s="5" t="s">
        <v>3</v>
      </c>
      <c r="F6" s="3" t="s">
        <v>2</v>
      </c>
      <c r="G6" s="1"/>
      <c r="H6" s="6" t="s">
        <v>10</v>
      </c>
      <c r="J6" s="17"/>
      <c r="K6" s="56" t="s">
        <v>7</v>
      </c>
      <c r="L6" s="52" t="s">
        <v>14</v>
      </c>
      <c r="M6" s="18"/>
      <c r="O6"/>
    </row>
    <row r="7" spans="2:15" ht="15" x14ac:dyDescent="0.25">
      <c r="B7" s="38">
        <v>2016</v>
      </c>
      <c r="C7" s="7" t="s">
        <v>21</v>
      </c>
      <c r="D7" s="8">
        <v>0</v>
      </c>
      <c r="E7" s="8">
        <v>0</v>
      </c>
      <c r="F7" s="9">
        <f t="shared" ref="F7:F38" si="0">D7-E7</f>
        <v>0</v>
      </c>
      <c r="G7" s="11"/>
      <c r="H7" s="30" t="str">
        <f>IF(SUM(E7:E11)-VLOOKUP(B7,$J$8:$M$26,4,FALSE)&lt;=0,"-","ERROR")</f>
        <v>-</v>
      </c>
      <c r="I7" s="35"/>
      <c r="J7" s="19" t="s">
        <v>0</v>
      </c>
      <c r="K7" s="57"/>
      <c r="L7" s="20" t="s">
        <v>8</v>
      </c>
      <c r="M7" s="20" t="s">
        <v>9</v>
      </c>
      <c r="O7"/>
    </row>
    <row r="8" spans="2:15" ht="15" x14ac:dyDescent="0.25">
      <c r="B8" s="36"/>
      <c r="C8" s="10" t="s">
        <v>22</v>
      </c>
      <c r="D8" s="11">
        <v>100</v>
      </c>
      <c r="E8" s="11">
        <v>5.8925000000000001</v>
      </c>
      <c r="F8" s="12">
        <f t="shared" si="0"/>
        <v>94.107500000000002</v>
      </c>
      <c r="G8" s="11"/>
      <c r="H8" s="31">
        <v>6</v>
      </c>
      <c r="I8" s="34"/>
      <c r="J8" s="21">
        <f>B7</f>
        <v>2016</v>
      </c>
      <c r="K8" s="22">
        <v>0</v>
      </c>
      <c r="L8" s="23">
        <v>0</v>
      </c>
      <c r="M8" s="24">
        <v>5.8925000000000001</v>
      </c>
      <c r="O8"/>
    </row>
    <row r="9" spans="2:15" ht="15" x14ac:dyDescent="0.25">
      <c r="B9" s="36"/>
      <c r="C9" s="10" t="s">
        <v>23</v>
      </c>
      <c r="D9" s="11">
        <v>375</v>
      </c>
      <c r="E9" s="11">
        <v>0</v>
      </c>
      <c r="F9" s="12">
        <f t="shared" si="0"/>
        <v>375</v>
      </c>
      <c r="G9" s="11"/>
      <c r="H9" s="32"/>
      <c r="I9" s="34"/>
      <c r="J9" s="21">
        <f t="shared" ref="J9:J26" si="1">J8+1</f>
        <v>2017</v>
      </c>
      <c r="K9" s="22">
        <v>0</v>
      </c>
      <c r="L9" s="23">
        <v>0</v>
      </c>
      <c r="M9" s="24">
        <v>229.77789999999999</v>
      </c>
      <c r="O9"/>
    </row>
    <row r="10" spans="2:15" ht="15" x14ac:dyDescent="0.25">
      <c r="B10" s="36"/>
      <c r="C10" s="10" t="s">
        <v>24</v>
      </c>
      <c r="D10" s="11">
        <v>27.8</v>
      </c>
      <c r="E10" s="11">
        <v>0</v>
      </c>
      <c r="F10" s="12">
        <f t="shared" si="0"/>
        <v>27.8</v>
      </c>
      <c r="G10" s="11"/>
      <c r="H10" s="32"/>
      <c r="I10" s="34"/>
      <c r="J10" s="21">
        <f t="shared" si="1"/>
        <v>2018</v>
      </c>
      <c r="K10" s="22">
        <v>0</v>
      </c>
      <c r="L10" s="23">
        <v>0</v>
      </c>
      <c r="M10" s="24">
        <v>300.2082638</v>
      </c>
      <c r="O10"/>
    </row>
    <row r="11" spans="2:15" ht="15" x14ac:dyDescent="0.25">
      <c r="B11" s="37"/>
      <c r="C11" s="13" t="s">
        <v>25</v>
      </c>
      <c r="D11" s="14">
        <v>400</v>
      </c>
      <c r="E11" s="14">
        <v>0</v>
      </c>
      <c r="F11" s="15">
        <f t="shared" si="0"/>
        <v>400</v>
      </c>
      <c r="G11" s="11"/>
      <c r="H11" s="32"/>
      <c r="I11" s="34"/>
      <c r="J11" s="21">
        <f t="shared" si="1"/>
        <v>2019</v>
      </c>
      <c r="K11" s="22">
        <v>0</v>
      </c>
      <c r="L11" s="23">
        <v>0</v>
      </c>
      <c r="M11" s="24">
        <v>412.70885672959997</v>
      </c>
      <c r="O11"/>
    </row>
    <row r="12" spans="2:15" x14ac:dyDescent="0.2">
      <c r="B12" s="38">
        <v>2017</v>
      </c>
      <c r="C12" s="7" t="s">
        <v>21</v>
      </c>
      <c r="D12" s="8">
        <v>0</v>
      </c>
      <c r="E12" s="8">
        <v>0</v>
      </c>
      <c r="F12" s="9">
        <f t="shared" si="0"/>
        <v>0</v>
      </c>
      <c r="G12" s="11"/>
      <c r="H12" s="30" t="str">
        <f>IF(SUM(E12:E16)-VLOOKUP(B12,$J$8:$M$26,4,FALSE)&lt;=0,"-","ERROR")</f>
        <v>-</v>
      </c>
      <c r="I12" s="35"/>
      <c r="J12" s="21">
        <f t="shared" si="1"/>
        <v>2020</v>
      </c>
      <c r="K12" s="22">
        <v>0</v>
      </c>
      <c r="L12" s="23">
        <v>0</v>
      </c>
      <c r="M12" s="24">
        <v>411.4173280737632</v>
      </c>
    </row>
    <row r="13" spans="2:15" x14ac:dyDescent="0.2">
      <c r="B13" s="36"/>
      <c r="C13" s="10" t="s">
        <v>22</v>
      </c>
      <c r="D13" s="11">
        <v>100</v>
      </c>
      <c r="E13" s="11">
        <v>100</v>
      </c>
      <c r="F13" s="12">
        <f t="shared" si="0"/>
        <v>0</v>
      </c>
      <c r="G13" s="11"/>
      <c r="H13" s="31">
        <f>H8+5</f>
        <v>11</v>
      </c>
      <c r="I13" s="34"/>
      <c r="J13" s="21">
        <f t="shared" si="1"/>
        <v>2021</v>
      </c>
      <c r="K13" s="22">
        <v>0</v>
      </c>
      <c r="L13" s="23">
        <v>0</v>
      </c>
      <c r="M13" s="24">
        <v>407.73992215901512</v>
      </c>
    </row>
    <row r="14" spans="2:15" x14ac:dyDescent="0.2">
      <c r="B14" s="36"/>
      <c r="C14" s="10" t="s">
        <v>23</v>
      </c>
      <c r="D14" s="11">
        <v>247.7</v>
      </c>
      <c r="E14" s="11">
        <v>129.77789999999999</v>
      </c>
      <c r="F14" s="12">
        <f t="shared" si="0"/>
        <v>117.9221</v>
      </c>
      <c r="G14" s="11"/>
      <c r="H14" s="32"/>
      <c r="I14" s="34"/>
      <c r="J14" s="21">
        <f t="shared" si="1"/>
        <v>2022</v>
      </c>
      <c r="K14" s="22">
        <v>0</v>
      </c>
      <c r="L14" s="23">
        <v>0</v>
      </c>
      <c r="M14" s="24">
        <v>406.4615929189672</v>
      </c>
    </row>
    <row r="15" spans="2:15" x14ac:dyDescent="0.2">
      <c r="B15" s="36"/>
      <c r="C15" s="10" t="s">
        <v>24</v>
      </c>
      <c r="D15" s="11">
        <v>0</v>
      </c>
      <c r="E15" s="11">
        <v>0</v>
      </c>
      <c r="F15" s="12">
        <f t="shared" si="0"/>
        <v>0</v>
      </c>
      <c r="G15" s="11"/>
      <c r="H15" s="32"/>
      <c r="I15" s="34"/>
      <c r="J15" s="21">
        <f t="shared" si="1"/>
        <v>2023</v>
      </c>
      <c r="K15" s="22">
        <v>0</v>
      </c>
      <c r="L15" s="23">
        <v>0</v>
      </c>
      <c r="M15" s="24">
        <v>405.18979461966092</v>
      </c>
    </row>
    <row r="16" spans="2:15" x14ac:dyDescent="0.2">
      <c r="B16" s="37"/>
      <c r="C16" s="13" t="s">
        <v>25</v>
      </c>
      <c r="D16" s="14">
        <v>400</v>
      </c>
      <c r="E16" s="14">
        <v>0</v>
      </c>
      <c r="F16" s="15">
        <f t="shared" si="0"/>
        <v>400</v>
      </c>
      <c r="G16" s="11"/>
      <c r="H16" s="32"/>
      <c r="I16" s="34"/>
      <c r="J16" s="21">
        <f t="shared" si="1"/>
        <v>2024</v>
      </c>
      <c r="K16" s="22">
        <v>0</v>
      </c>
      <c r="L16" s="23">
        <v>0</v>
      </c>
      <c r="M16" s="24">
        <v>403.9244818570981</v>
      </c>
    </row>
    <row r="17" spans="2:15" x14ac:dyDescent="0.2">
      <c r="B17" s="38">
        <v>2018</v>
      </c>
      <c r="C17" s="7" t="s">
        <v>21</v>
      </c>
      <c r="D17" s="8">
        <v>0</v>
      </c>
      <c r="E17" s="8">
        <v>0</v>
      </c>
      <c r="F17" s="9">
        <f t="shared" si="0"/>
        <v>0</v>
      </c>
      <c r="G17" s="11"/>
      <c r="H17" s="30" t="str">
        <f>IF(SUM(E17:E21)-VLOOKUP(B17,$J$8:$M$26,4,FALSE)&lt;=0,"-","ERROR")</f>
        <v>-</v>
      </c>
      <c r="I17" s="35"/>
      <c r="J17" s="21">
        <f t="shared" si="1"/>
        <v>2025</v>
      </c>
      <c r="K17" s="22">
        <v>0</v>
      </c>
      <c r="L17" s="23">
        <v>0</v>
      </c>
      <c r="M17" s="24">
        <v>402.66560955478946</v>
      </c>
    </row>
    <row r="18" spans="2:15" x14ac:dyDescent="0.2">
      <c r="B18" s="36"/>
      <c r="C18" s="10" t="s">
        <v>22</v>
      </c>
      <c r="D18" s="11">
        <v>100</v>
      </c>
      <c r="E18" s="11">
        <v>100</v>
      </c>
      <c r="F18" s="12">
        <f t="shared" si="0"/>
        <v>0</v>
      </c>
      <c r="G18" s="11"/>
      <c r="H18" s="31">
        <f>H13+5</f>
        <v>16</v>
      </c>
      <c r="I18" s="34"/>
      <c r="J18" s="21">
        <f t="shared" si="1"/>
        <v>2026</v>
      </c>
      <c r="K18" s="22">
        <v>0</v>
      </c>
      <c r="L18" s="23">
        <v>0</v>
      </c>
      <c r="M18" s="24">
        <v>401.41313296132284</v>
      </c>
    </row>
    <row r="19" spans="2:15" x14ac:dyDescent="0.2">
      <c r="B19" s="36"/>
      <c r="C19" s="10" t="s">
        <v>23</v>
      </c>
      <c r="D19" s="11">
        <v>375</v>
      </c>
      <c r="E19" s="11">
        <v>200.2082638</v>
      </c>
      <c r="F19" s="12">
        <f t="shared" si="0"/>
        <v>174.7917362</v>
      </c>
      <c r="G19" s="11"/>
      <c r="H19" s="32"/>
      <c r="I19" s="34"/>
      <c r="J19" s="21">
        <f t="shared" si="1"/>
        <v>2027</v>
      </c>
      <c r="K19" s="22">
        <v>0</v>
      </c>
      <c r="L19" s="23">
        <v>0</v>
      </c>
      <c r="M19" s="24">
        <v>400.16700764794859</v>
      </c>
    </row>
    <row r="20" spans="2:15" x14ac:dyDescent="0.2">
      <c r="B20" s="36"/>
      <c r="C20" s="10" t="s">
        <v>24</v>
      </c>
      <c r="D20" s="11">
        <v>218.9</v>
      </c>
      <c r="E20" s="11">
        <v>0</v>
      </c>
      <c r="F20" s="12">
        <f t="shared" si="0"/>
        <v>218.9</v>
      </c>
      <c r="G20" s="11"/>
      <c r="H20" s="32"/>
      <c r="I20" s="34"/>
      <c r="J20" s="21">
        <f t="shared" si="1"/>
        <v>2028</v>
      </c>
      <c r="K20" s="22">
        <v>1112</v>
      </c>
      <c r="L20" s="23">
        <v>398.92718950618428</v>
      </c>
      <c r="M20" s="24">
        <v>0</v>
      </c>
    </row>
    <row r="21" spans="2:15" x14ac:dyDescent="0.2">
      <c r="B21" s="37"/>
      <c r="C21" s="13" t="s">
        <v>25</v>
      </c>
      <c r="D21" s="14">
        <v>400</v>
      </c>
      <c r="E21" s="14">
        <v>0</v>
      </c>
      <c r="F21" s="15">
        <f t="shared" si="0"/>
        <v>400</v>
      </c>
      <c r="G21" s="11"/>
      <c r="H21" s="32"/>
      <c r="I21" s="34"/>
      <c r="J21" s="21">
        <f t="shared" si="1"/>
        <v>2029</v>
      </c>
      <c r="K21" s="22">
        <v>1112</v>
      </c>
      <c r="L21" s="23">
        <v>397.69363474543718</v>
      </c>
      <c r="M21" s="24">
        <v>0</v>
      </c>
    </row>
    <row r="22" spans="2:15" x14ac:dyDescent="0.2">
      <c r="B22" s="38">
        <v>2019</v>
      </c>
      <c r="C22" s="7" t="s">
        <v>21</v>
      </c>
      <c r="D22" s="8">
        <v>102.8</v>
      </c>
      <c r="E22" s="8">
        <v>102.8</v>
      </c>
      <c r="F22" s="9">
        <f t="shared" si="0"/>
        <v>0</v>
      </c>
      <c r="G22" s="11"/>
      <c r="H22" s="30" t="str">
        <f>IF(SUM(E22:E26)-VLOOKUP(B22,$J$8:$M$26,4,FALSE)&lt;=0,"-","ERROR")</f>
        <v>-</v>
      </c>
      <c r="I22" s="35"/>
      <c r="J22" s="21">
        <f t="shared" si="1"/>
        <v>2030</v>
      </c>
      <c r="K22" s="22">
        <v>1747</v>
      </c>
      <c r="L22" s="23">
        <v>396.4662998906449</v>
      </c>
      <c r="M22" s="24">
        <v>0</v>
      </c>
    </row>
    <row r="23" spans="2:15" x14ac:dyDescent="0.2">
      <c r="B23" s="36"/>
      <c r="C23" s="10" t="s">
        <v>22</v>
      </c>
      <c r="D23" s="11">
        <v>100</v>
      </c>
      <c r="E23" s="11">
        <v>100</v>
      </c>
      <c r="F23" s="12">
        <f t="shared" si="0"/>
        <v>0</v>
      </c>
      <c r="G23" s="11"/>
      <c r="H23" s="31">
        <f>H18+5</f>
        <v>21</v>
      </c>
      <c r="I23" s="34"/>
      <c r="J23" s="21">
        <f t="shared" si="1"/>
        <v>2031</v>
      </c>
      <c r="K23" s="22">
        <v>2201</v>
      </c>
      <c r="L23" s="23">
        <v>395.2451417799337</v>
      </c>
      <c r="M23" s="24">
        <v>0</v>
      </c>
    </row>
    <row r="24" spans="2:15" x14ac:dyDescent="0.2">
      <c r="B24" s="36"/>
      <c r="C24" s="10" t="s">
        <v>24</v>
      </c>
      <c r="D24" s="11">
        <v>267.89999999999998</v>
      </c>
      <c r="E24" s="11">
        <v>209.90885672959996</v>
      </c>
      <c r="F24" s="12">
        <f t="shared" si="0"/>
        <v>57.991143270400016</v>
      </c>
      <c r="G24" s="11"/>
      <c r="H24" s="32"/>
      <c r="I24" s="34"/>
      <c r="J24" s="21">
        <f t="shared" si="1"/>
        <v>2032</v>
      </c>
      <c r="K24" s="22">
        <v>2201</v>
      </c>
      <c r="L24" s="23">
        <v>394.03011756229506</v>
      </c>
      <c r="M24" s="24">
        <v>0</v>
      </c>
    </row>
    <row r="25" spans="2:15" x14ac:dyDescent="0.2">
      <c r="B25" s="36"/>
      <c r="C25" s="10" t="s">
        <v>23</v>
      </c>
      <c r="D25" s="11">
        <v>375</v>
      </c>
      <c r="E25" s="11">
        <v>0</v>
      </c>
      <c r="F25" s="12">
        <f t="shared" si="0"/>
        <v>375</v>
      </c>
      <c r="G25" s="11"/>
      <c r="H25" s="32"/>
      <c r="I25" s="34"/>
      <c r="J25" s="21">
        <f t="shared" si="1"/>
        <v>2033</v>
      </c>
      <c r="K25" s="22">
        <v>2624</v>
      </c>
      <c r="L25" s="23">
        <v>350.22782735064197</v>
      </c>
      <c r="M25" s="24">
        <v>0</v>
      </c>
    </row>
    <row r="26" spans="2:15" x14ac:dyDescent="0.2">
      <c r="B26" s="37"/>
      <c r="C26" s="13" t="s">
        <v>25</v>
      </c>
      <c r="D26" s="14">
        <v>400</v>
      </c>
      <c r="E26" s="14">
        <v>0</v>
      </c>
      <c r="F26" s="15">
        <f t="shared" si="0"/>
        <v>400</v>
      </c>
      <c r="G26" s="11"/>
      <c r="H26" s="32"/>
      <c r="I26" s="34"/>
      <c r="J26" s="25">
        <f t="shared" si="1"/>
        <v>2034</v>
      </c>
      <c r="K26" s="26">
        <v>2624</v>
      </c>
      <c r="L26" s="27">
        <v>314.81205526225642</v>
      </c>
      <c r="M26" s="28">
        <v>0</v>
      </c>
    </row>
    <row r="27" spans="2:15" x14ac:dyDescent="0.2">
      <c r="B27" s="38">
        <v>2020</v>
      </c>
      <c r="C27" s="7" t="s">
        <v>21</v>
      </c>
      <c r="D27" s="8">
        <v>60.1</v>
      </c>
      <c r="E27" s="8">
        <v>60.1</v>
      </c>
      <c r="F27" s="9">
        <f t="shared" si="0"/>
        <v>0</v>
      </c>
      <c r="G27" s="11"/>
      <c r="H27" s="30" t="str">
        <f>IF(SUM(E27:E31)-VLOOKUP(B27,$J$8:$M$26,4,FALSE)&lt;=0,"-","ERROR")</f>
        <v>-</v>
      </c>
      <c r="I27" s="35"/>
    </row>
    <row r="28" spans="2:15" x14ac:dyDescent="0.2">
      <c r="B28" s="36"/>
      <c r="C28" s="10" t="s">
        <v>22</v>
      </c>
      <c r="D28" s="11">
        <v>100</v>
      </c>
      <c r="E28" s="11">
        <v>100</v>
      </c>
      <c r="F28" s="12">
        <f t="shared" si="0"/>
        <v>0</v>
      </c>
      <c r="G28" s="11"/>
      <c r="H28" s="31">
        <f>H23+5</f>
        <v>26</v>
      </c>
      <c r="I28" s="34"/>
      <c r="N28" s="6" t="s">
        <v>11</v>
      </c>
      <c r="O28" s="6" t="s">
        <v>17</v>
      </c>
    </row>
    <row r="29" spans="2:15" x14ac:dyDescent="0.2">
      <c r="B29" s="36"/>
      <c r="C29" s="10" t="s">
        <v>23</v>
      </c>
      <c r="D29" s="11">
        <v>375</v>
      </c>
      <c r="E29" s="11">
        <v>251.31732807376321</v>
      </c>
      <c r="F29" s="12">
        <f t="shared" si="0"/>
        <v>123.68267192623679</v>
      </c>
      <c r="G29" s="11"/>
      <c r="H29" s="32"/>
      <c r="I29" s="34"/>
      <c r="J29" s="39">
        <v>2028</v>
      </c>
      <c r="K29" s="42" t="s">
        <v>15</v>
      </c>
      <c r="L29" s="7"/>
      <c r="M29" s="43"/>
      <c r="N29" s="6">
        <v>635</v>
      </c>
      <c r="O29" s="6">
        <f>N29</f>
        <v>635</v>
      </c>
    </row>
    <row r="30" spans="2:15" x14ac:dyDescent="0.2">
      <c r="B30" s="36"/>
      <c r="C30" s="10" t="s">
        <v>24</v>
      </c>
      <c r="D30" s="11">
        <v>267.89999999999998</v>
      </c>
      <c r="E30" s="11">
        <v>0</v>
      </c>
      <c r="F30" s="12">
        <f t="shared" si="0"/>
        <v>267.89999999999998</v>
      </c>
      <c r="G30" s="11"/>
      <c r="H30" s="32"/>
      <c r="I30" s="34"/>
      <c r="J30" s="40">
        <v>2028</v>
      </c>
      <c r="K30" s="44" t="s">
        <v>16</v>
      </c>
      <c r="L30" s="10"/>
      <c r="M30" s="45"/>
      <c r="N30" s="6">
        <v>477</v>
      </c>
      <c r="O30" s="6">
        <f>N30+O29</f>
        <v>1112</v>
      </c>
    </row>
    <row r="31" spans="2:15" x14ac:dyDescent="0.2">
      <c r="B31" s="37"/>
      <c r="C31" s="13" t="s">
        <v>25</v>
      </c>
      <c r="D31" s="14">
        <v>400</v>
      </c>
      <c r="E31" s="14">
        <v>0</v>
      </c>
      <c r="F31" s="15">
        <f t="shared" si="0"/>
        <v>400</v>
      </c>
      <c r="G31" s="11"/>
      <c r="H31" s="32"/>
      <c r="I31" s="34"/>
      <c r="J31" s="40">
        <v>2030</v>
      </c>
      <c r="K31" s="44" t="s">
        <v>18</v>
      </c>
      <c r="L31" s="10"/>
      <c r="M31" s="45"/>
      <c r="N31" s="6">
        <v>635</v>
      </c>
      <c r="O31" s="6">
        <f>N31+O30</f>
        <v>1747</v>
      </c>
    </row>
    <row r="32" spans="2:15" x14ac:dyDescent="0.2">
      <c r="B32" s="38">
        <v>2021</v>
      </c>
      <c r="C32" s="7" t="s">
        <v>21</v>
      </c>
      <c r="D32" s="8">
        <v>0</v>
      </c>
      <c r="E32" s="8">
        <v>0</v>
      </c>
      <c r="F32" s="9">
        <f t="shared" si="0"/>
        <v>0</v>
      </c>
      <c r="G32" s="11"/>
      <c r="H32" s="30" t="str">
        <f>IF(SUM(E32:E36)-VLOOKUP(B32,$J$8:$M$26,4,FALSE)&lt;=0,"-","ERROR")</f>
        <v>-</v>
      </c>
      <c r="I32" s="35"/>
      <c r="J32" s="40">
        <v>2031</v>
      </c>
      <c r="K32" s="44" t="s">
        <v>19</v>
      </c>
      <c r="L32" s="10"/>
      <c r="M32" s="45"/>
      <c r="N32" s="6">
        <v>454</v>
      </c>
      <c r="O32" s="6">
        <f>N32+O31</f>
        <v>2201</v>
      </c>
    </row>
    <row r="33" spans="2:15" x14ac:dyDescent="0.2">
      <c r="B33" s="36"/>
      <c r="C33" s="10" t="s">
        <v>23</v>
      </c>
      <c r="D33" s="11">
        <v>375</v>
      </c>
      <c r="E33" s="11">
        <v>375</v>
      </c>
      <c r="F33" s="12">
        <f t="shared" si="0"/>
        <v>0</v>
      </c>
      <c r="G33" s="11"/>
      <c r="H33" s="31">
        <f>H28+5</f>
        <v>31</v>
      </c>
      <c r="I33" s="34"/>
      <c r="J33" s="41">
        <v>2033</v>
      </c>
      <c r="K33" s="46" t="s">
        <v>20</v>
      </c>
      <c r="L33" s="13"/>
      <c r="M33" s="47"/>
      <c r="N33" s="6">
        <v>423</v>
      </c>
      <c r="O33" s="6">
        <f>N33+O32</f>
        <v>2624</v>
      </c>
    </row>
    <row r="34" spans="2:15" x14ac:dyDescent="0.2">
      <c r="B34" s="36"/>
      <c r="C34" s="10" t="s">
        <v>22</v>
      </c>
      <c r="D34" s="11">
        <v>100</v>
      </c>
      <c r="E34" s="11">
        <v>32.739922159015123</v>
      </c>
      <c r="F34" s="12">
        <f t="shared" si="0"/>
        <v>67.260077840984877</v>
      </c>
      <c r="G34" s="11"/>
      <c r="H34" s="32"/>
      <c r="I34" s="34"/>
    </row>
    <row r="35" spans="2:15" x14ac:dyDescent="0.2">
      <c r="B35" s="36"/>
      <c r="C35" s="10" t="s">
        <v>24</v>
      </c>
      <c r="D35" s="11">
        <v>95.2</v>
      </c>
      <c r="E35" s="11">
        <v>0</v>
      </c>
      <c r="F35" s="12">
        <f t="shared" si="0"/>
        <v>95.2</v>
      </c>
      <c r="G35" s="11"/>
      <c r="H35" s="32"/>
      <c r="I35" s="34"/>
    </row>
    <row r="36" spans="2:15" x14ac:dyDescent="0.2">
      <c r="B36" s="37"/>
      <c r="C36" s="13" t="s">
        <v>25</v>
      </c>
      <c r="D36" s="14">
        <v>400</v>
      </c>
      <c r="E36" s="14">
        <v>0</v>
      </c>
      <c r="F36" s="15">
        <f t="shared" si="0"/>
        <v>400</v>
      </c>
      <c r="G36" s="11"/>
      <c r="H36" s="32"/>
      <c r="I36" s="34"/>
    </row>
    <row r="37" spans="2:15" x14ac:dyDescent="0.2">
      <c r="B37" s="38">
        <v>2022</v>
      </c>
      <c r="C37" s="7" t="s">
        <v>21</v>
      </c>
      <c r="D37" s="8">
        <v>0</v>
      </c>
      <c r="E37" s="8">
        <v>0</v>
      </c>
      <c r="F37" s="9">
        <f t="shared" si="0"/>
        <v>0</v>
      </c>
      <c r="G37" s="11"/>
      <c r="H37" s="30" t="str">
        <f>IF(SUM(E37:E41)-VLOOKUP(B37,$J$8:$M$26,4,FALSE)&lt;=0,"-","ERROR")</f>
        <v>-</v>
      </c>
      <c r="I37" s="35"/>
    </row>
    <row r="38" spans="2:15" x14ac:dyDescent="0.2">
      <c r="B38" s="36"/>
      <c r="C38" s="10" t="s">
        <v>23</v>
      </c>
      <c r="D38" s="11">
        <v>375</v>
      </c>
      <c r="E38" s="11">
        <v>375</v>
      </c>
      <c r="F38" s="12">
        <f t="shared" si="0"/>
        <v>0</v>
      </c>
      <c r="G38" s="11"/>
      <c r="H38" s="31">
        <f>H33+5</f>
        <v>36</v>
      </c>
      <c r="I38" s="34"/>
    </row>
    <row r="39" spans="2:15" x14ac:dyDescent="0.2">
      <c r="B39" s="36"/>
      <c r="C39" s="10" t="s">
        <v>24</v>
      </c>
      <c r="D39" s="11">
        <v>185</v>
      </c>
      <c r="E39" s="11">
        <v>31.461592918967199</v>
      </c>
      <c r="F39" s="12">
        <f t="shared" ref="F39:F70" si="2">D39-E39</f>
        <v>153.5384070810328</v>
      </c>
      <c r="G39" s="11"/>
      <c r="H39" s="32"/>
      <c r="I39" s="34"/>
    </row>
    <row r="40" spans="2:15" x14ac:dyDescent="0.2">
      <c r="B40" s="36"/>
      <c r="C40" s="10" t="s">
        <v>22</v>
      </c>
      <c r="D40" s="11">
        <v>100</v>
      </c>
      <c r="E40" s="11">
        <v>0</v>
      </c>
      <c r="F40" s="12">
        <f t="shared" si="2"/>
        <v>100</v>
      </c>
      <c r="G40" s="11"/>
      <c r="H40" s="32"/>
      <c r="I40" s="34"/>
    </row>
    <row r="41" spans="2:15" x14ac:dyDescent="0.2">
      <c r="B41" s="37"/>
      <c r="C41" s="13" t="s">
        <v>25</v>
      </c>
      <c r="D41" s="14">
        <v>400</v>
      </c>
      <c r="E41" s="14">
        <v>0</v>
      </c>
      <c r="F41" s="15">
        <f t="shared" si="2"/>
        <v>400</v>
      </c>
      <c r="G41" s="11"/>
      <c r="H41" s="32"/>
      <c r="I41" s="34"/>
    </row>
    <row r="42" spans="2:15" x14ac:dyDescent="0.2">
      <c r="B42" s="38">
        <v>2023</v>
      </c>
      <c r="C42" s="7" t="s">
        <v>21</v>
      </c>
      <c r="D42" s="8">
        <v>0</v>
      </c>
      <c r="E42" s="8">
        <v>0</v>
      </c>
      <c r="F42" s="9">
        <f t="shared" si="2"/>
        <v>0</v>
      </c>
      <c r="G42" s="11"/>
      <c r="H42" s="30" t="str">
        <f>IF(SUM(E42:E46)-VLOOKUP(B42,$J$8:$M$26,4,FALSE)&lt;=0,"-","ERROR")</f>
        <v>-</v>
      </c>
      <c r="I42" s="35"/>
    </row>
    <row r="43" spans="2:15" x14ac:dyDescent="0.2">
      <c r="B43" s="36"/>
      <c r="C43" s="10" t="s">
        <v>23</v>
      </c>
      <c r="D43" s="11">
        <v>375</v>
      </c>
      <c r="E43" s="11">
        <v>375</v>
      </c>
      <c r="F43" s="12">
        <f t="shared" si="2"/>
        <v>0</v>
      </c>
      <c r="G43" s="11"/>
      <c r="H43" s="31">
        <f>H38+5</f>
        <v>41</v>
      </c>
      <c r="I43" s="34"/>
    </row>
    <row r="44" spans="2:15" x14ac:dyDescent="0.2">
      <c r="B44" s="36"/>
      <c r="C44" s="10" t="s">
        <v>24</v>
      </c>
      <c r="D44" s="11">
        <v>90.3</v>
      </c>
      <c r="E44" s="11">
        <v>30.189794619660915</v>
      </c>
      <c r="F44" s="12">
        <f t="shared" si="2"/>
        <v>60.110205380339082</v>
      </c>
      <c r="G44" s="11"/>
      <c r="H44" s="32"/>
      <c r="I44" s="34"/>
    </row>
    <row r="45" spans="2:15" x14ac:dyDescent="0.2">
      <c r="B45" s="36"/>
      <c r="C45" s="10" t="s">
        <v>22</v>
      </c>
      <c r="D45" s="11">
        <v>100</v>
      </c>
      <c r="E45" s="11">
        <v>0</v>
      </c>
      <c r="F45" s="12">
        <f t="shared" si="2"/>
        <v>100</v>
      </c>
      <c r="G45" s="11"/>
      <c r="H45" s="32"/>
      <c r="I45" s="34"/>
    </row>
    <row r="46" spans="2:15" x14ac:dyDescent="0.2">
      <c r="B46" s="37"/>
      <c r="C46" s="13" t="s">
        <v>25</v>
      </c>
      <c r="D46" s="14">
        <v>400</v>
      </c>
      <c r="E46" s="14">
        <v>0</v>
      </c>
      <c r="F46" s="15">
        <f t="shared" si="2"/>
        <v>400</v>
      </c>
      <c r="G46" s="11"/>
      <c r="H46" s="32"/>
      <c r="I46" s="34"/>
    </row>
    <row r="47" spans="2:15" x14ac:dyDescent="0.2">
      <c r="B47" s="38">
        <v>2024</v>
      </c>
      <c r="C47" s="7" t="s">
        <v>21</v>
      </c>
      <c r="D47" s="8">
        <v>0</v>
      </c>
      <c r="E47" s="8">
        <v>0</v>
      </c>
      <c r="F47" s="9">
        <f t="shared" si="2"/>
        <v>0</v>
      </c>
      <c r="G47" s="11"/>
      <c r="H47" s="30" t="str">
        <f>IF(SUM(E47:E51)-VLOOKUP(B47,$J$8:$M$26,4,FALSE)&lt;=0,"-","ERROR")</f>
        <v>-</v>
      </c>
      <c r="I47" s="35"/>
    </row>
    <row r="48" spans="2:15" x14ac:dyDescent="0.2">
      <c r="B48" s="36"/>
      <c r="C48" s="10" t="s">
        <v>23</v>
      </c>
      <c r="D48" s="11">
        <v>375</v>
      </c>
      <c r="E48" s="11">
        <v>375</v>
      </c>
      <c r="F48" s="12">
        <f t="shared" si="2"/>
        <v>0</v>
      </c>
      <c r="G48" s="11"/>
      <c r="H48" s="31">
        <f>H43+5</f>
        <v>46</v>
      </c>
      <c r="I48" s="34"/>
    </row>
    <row r="49" spans="2:9" x14ac:dyDescent="0.2">
      <c r="B49" s="36"/>
      <c r="C49" s="10" t="s">
        <v>24</v>
      </c>
      <c r="D49" s="11">
        <v>118</v>
      </c>
      <c r="E49" s="11">
        <v>28.924481857098101</v>
      </c>
      <c r="F49" s="12">
        <f t="shared" si="2"/>
        <v>89.075518142901899</v>
      </c>
      <c r="G49" s="11"/>
      <c r="H49" s="32"/>
      <c r="I49" s="34"/>
    </row>
    <row r="50" spans="2:9" x14ac:dyDescent="0.2">
      <c r="B50" s="36"/>
      <c r="C50" s="10" t="s">
        <v>22</v>
      </c>
      <c r="D50" s="11">
        <v>100</v>
      </c>
      <c r="E50" s="11">
        <v>0</v>
      </c>
      <c r="F50" s="12">
        <f t="shared" si="2"/>
        <v>100</v>
      </c>
      <c r="G50" s="11"/>
      <c r="H50" s="32"/>
      <c r="I50" s="34"/>
    </row>
    <row r="51" spans="2:9" x14ac:dyDescent="0.2">
      <c r="B51" s="37"/>
      <c r="C51" s="13" t="s">
        <v>25</v>
      </c>
      <c r="D51" s="14">
        <v>400</v>
      </c>
      <c r="E51" s="14">
        <v>0</v>
      </c>
      <c r="F51" s="15">
        <f t="shared" si="2"/>
        <v>400</v>
      </c>
      <c r="G51" s="11"/>
      <c r="H51" s="32"/>
      <c r="I51" s="34"/>
    </row>
    <row r="52" spans="2:9" x14ac:dyDescent="0.2">
      <c r="B52" s="38">
        <v>2025</v>
      </c>
      <c r="C52" s="7" t="s">
        <v>21</v>
      </c>
      <c r="D52" s="8">
        <v>297.39999999999998</v>
      </c>
      <c r="E52" s="8">
        <v>297.39999999999998</v>
      </c>
      <c r="F52" s="9">
        <f t="shared" si="2"/>
        <v>0</v>
      </c>
      <c r="G52" s="11"/>
      <c r="H52" s="30" t="str">
        <f>IF(SUM(E52:E56)-VLOOKUP(B52,$J$8:$M$26,4,FALSE)&lt;=0,"-","ERROR")</f>
        <v>-</v>
      </c>
      <c r="I52" s="35"/>
    </row>
    <row r="53" spans="2:9" x14ac:dyDescent="0.2">
      <c r="B53" s="36"/>
      <c r="C53" s="10" t="s">
        <v>23</v>
      </c>
      <c r="D53" s="11">
        <v>375</v>
      </c>
      <c r="E53" s="11">
        <v>105.26560955478948</v>
      </c>
      <c r="F53" s="12">
        <f t="shared" si="2"/>
        <v>269.73439044521052</v>
      </c>
      <c r="G53" s="11"/>
      <c r="H53" s="31">
        <f>H48+5</f>
        <v>51</v>
      </c>
      <c r="I53" s="34"/>
    </row>
    <row r="54" spans="2:9" x14ac:dyDescent="0.2">
      <c r="B54" s="36"/>
      <c r="C54" s="10" t="s">
        <v>24</v>
      </c>
      <c r="D54" s="11">
        <v>267.89999999999998</v>
      </c>
      <c r="E54" s="11">
        <v>0</v>
      </c>
      <c r="F54" s="12">
        <f t="shared" si="2"/>
        <v>267.89999999999998</v>
      </c>
      <c r="G54" s="11"/>
      <c r="H54" s="32"/>
      <c r="I54" s="34"/>
    </row>
    <row r="55" spans="2:9" x14ac:dyDescent="0.2">
      <c r="B55" s="36"/>
      <c r="C55" s="10" t="s">
        <v>22</v>
      </c>
      <c r="D55" s="11">
        <v>100</v>
      </c>
      <c r="E55" s="11">
        <v>0</v>
      </c>
      <c r="F55" s="12">
        <f t="shared" si="2"/>
        <v>100</v>
      </c>
      <c r="G55" s="11"/>
      <c r="H55" s="32"/>
      <c r="I55" s="34"/>
    </row>
    <row r="56" spans="2:9" x14ac:dyDescent="0.2">
      <c r="B56" s="37"/>
      <c r="C56" s="13" t="s">
        <v>25</v>
      </c>
      <c r="D56" s="14">
        <v>400</v>
      </c>
      <c r="E56" s="14">
        <v>0</v>
      </c>
      <c r="F56" s="15">
        <f t="shared" si="2"/>
        <v>400</v>
      </c>
      <c r="G56" s="11"/>
      <c r="H56" s="32"/>
      <c r="I56" s="34"/>
    </row>
    <row r="57" spans="2:9" x14ac:dyDescent="0.2">
      <c r="B57" s="38">
        <v>2026</v>
      </c>
      <c r="C57" s="7" t="s">
        <v>21</v>
      </c>
      <c r="D57" s="8">
        <v>297.2</v>
      </c>
      <c r="E57" s="8">
        <v>297.2</v>
      </c>
      <c r="F57" s="9">
        <f t="shared" si="2"/>
        <v>0</v>
      </c>
      <c r="G57" s="11"/>
      <c r="H57" s="30" t="str">
        <f>IF(SUM(E57:E61)-VLOOKUP(B57,$J$8:$M$26,4,FALSE)&lt;=0,"-","ERROR")</f>
        <v>-</v>
      </c>
      <c r="I57" s="35"/>
    </row>
    <row r="58" spans="2:9" x14ac:dyDescent="0.2">
      <c r="B58" s="36"/>
      <c r="C58" s="10" t="s">
        <v>23</v>
      </c>
      <c r="D58" s="11">
        <v>375</v>
      </c>
      <c r="E58" s="11">
        <v>104.21313296132286</v>
      </c>
      <c r="F58" s="12">
        <f t="shared" si="2"/>
        <v>270.78686703867714</v>
      </c>
      <c r="G58" s="11"/>
      <c r="H58" s="31">
        <f>H53+5</f>
        <v>56</v>
      </c>
      <c r="I58" s="34"/>
    </row>
    <row r="59" spans="2:9" x14ac:dyDescent="0.2">
      <c r="B59" s="36"/>
      <c r="C59" s="10" t="s">
        <v>24</v>
      </c>
      <c r="D59" s="11">
        <v>267.89999999999998</v>
      </c>
      <c r="E59" s="11">
        <v>0</v>
      </c>
      <c r="F59" s="12">
        <f t="shared" si="2"/>
        <v>267.89999999999998</v>
      </c>
      <c r="G59" s="11"/>
      <c r="H59" s="32"/>
      <c r="I59" s="34"/>
    </row>
    <row r="60" spans="2:9" x14ac:dyDescent="0.2">
      <c r="B60" s="36"/>
      <c r="C60" s="10" t="s">
        <v>22</v>
      </c>
      <c r="D60" s="11">
        <v>100</v>
      </c>
      <c r="E60" s="11">
        <v>0</v>
      </c>
      <c r="F60" s="12">
        <f t="shared" si="2"/>
        <v>100</v>
      </c>
      <c r="G60" s="11"/>
      <c r="H60" s="32"/>
      <c r="I60" s="34"/>
    </row>
    <row r="61" spans="2:9" x14ac:dyDescent="0.2">
      <c r="B61" s="37"/>
      <c r="C61" s="13" t="s">
        <v>25</v>
      </c>
      <c r="D61" s="14">
        <v>400</v>
      </c>
      <c r="E61" s="14">
        <v>0</v>
      </c>
      <c r="F61" s="15">
        <f t="shared" si="2"/>
        <v>400</v>
      </c>
      <c r="G61" s="11"/>
      <c r="H61" s="32"/>
      <c r="I61" s="34"/>
    </row>
    <row r="62" spans="2:9" x14ac:dyDescent="0.2">
      <c r="B62" s="38">
        <v>2027</v>
      </c>
      <c r="C62" s="7" t="s">
        <v>21</v>
      </c>
      <c r="D62" s="8">
        <v>300</v>
      </c>
      <c r="E62" s="8">
        <v>300</v>
      </c>
      <c r="F62" s="9">
        <f t="shared" si="2"/>
        <v>0</v>
      </c>
      <c r="G62" s="11"/>
      <c r="H62" s="30" t="str">
        <f>IF(SUM(E62:E66)-VLOOKUP(B62,$J$8:$M$26,4,FALSE)&lt;=0,"-","ERROR")</f>
        <v>-</v>
      </c>
      <c r="I62" s="35"/>
    </row>
    <row r="63" spans="2:9" x14ac:dyDescent="0.2">
      <c r="B63" s="36"/>
      <c r="C63" s="10" t="s">
        <v>23</v>
      </c>
      <c r="D63" s="11">
        <v>375</v>
      </c>
      <c r="E63" s="11">
        <v>100.16700764794859</v>
      </c>
      <c r="F63" s="12">
        <f t="shared" si="2"/>
        <v>274.83299235205141</v>
      </c>
      <c r="G63" s="11"/>
      <c r="H63" s="31">
        <f>H58+5</f>
        <v>61</v>
      </c>
      <c r="I63" s="34"/>
    </row>
    <row r="64" spans="2:9" x14ac:dyDescent="0.2">
      <c r="B64" s="36"/>
      <c r="C64" s="10" t="s">
        <v>24</v>
      </c>
      <c r="D64" s="11">
        <v>267.89999999999998</v>
      </c>
      <c r="E64" s="11">
        <v>0</v>
      </c>
      <c r="F64" s="12">
        <f t="shared" si="2"/>
        <v>267.89999999999998</v>
      </c>
      <c r="G64" s="11"/>
      <c r="H64" s="32"/>
      <c r="I64" s="34"/>
    </row>
    <row r="65" spans="2:9" x14ac:dyDescent="0.2">
      <c r="B65" s="36"/>
      <c r="C65" s="10" t="s">
        <v>22</v>
      </c>
      <c r="D65" s="11">
        <v>100</v>
      </c>
      <c r="E65" s="11">
        <v>0</v>
      </c>
      <c r="F65" s="12">
        <f t="shared" si="2"/>
        <v>100</v>
      </c>
      <c r="G65" s="11"/>
      <c r="H65" s="32"/>
      <c r="I65" s="34"/>
    </row>
    <row r="66" spans="2:9" x14ac:dyDescent="0.2">
      <c r="B66" s="37"/>
      <c r="C66" s="13" t="s">
        <v>25</v>
      </c>
      <c r="D66" s="14">
        <v>400</v>
      </c>
      <c r="E66" s="14">
        <v>0</v>
      </c>
      <c r="F66" s="15">
        <f t="shared" si="2"/>
        <v>400</v>
      </c>
      <c r="G66" s="11"/>
      <c r="H66" s="32"/>
      <c r="I66" s="34"/>
    </row>
    <row r="67" spans="2:9" x14ac:dyDescent="0.2">
      <c r="B67" s="38">
        <v>2028</v>
      </c>
      <c r="C67" s="7" t="str">
        <f>K29</f>
        <v>2028- 635 MW CCCT - Wyo NE</v>
      </c>
      <c r="D67" s="8">
        <f>N29</f>
        <v>635</v>
      </c>
      <c r="E67" s="8">
        <f>$L$20</f>
        <v>398.92718950618428</v>
      </c>
      <c r="F67" s="9">
        <f t="shared" si="2"/>
        <v>236.07281049381572</v>
      </c>
      <c r="G67" s="11"/>
      <c r="I67" s="34"/>
    </row>
    <row r="68" spans="2:9" x14ac:dyDescent="0.2">
      <c r="B68" s="36"/>
      <c r="C68" s="10" t="str">
        <f>K30</f>
        <v>2028- 477 MW CCCT - West Main</v>
      </c>
      <c r="D68" s="11">
        <f>N30</f>
        <v>477</v>
      </c>
      <c r="E68" s="11">
        <v>0</v>
      </c>
      <c r="F68" s="12">
        <f t="shared" si="2"/>
        <v>477</v>
      </c>
      <c r="G68" s="11"/>
      <c r="I68" s="34"/>
    </row>
    <row r="69" spans="2:9" x14ac:dyDescent="0.2">
      <c r="B69" s="36"/>
      <c r="C69" s="10" t="s">
        <v>21</v>
      </c>
      <c r="D69" s="11">
        <v>49</v>
      </c>
      <c r="E69" s="11">
        <v>0</v>
      </c>
      <c r="F69" s="12">
        <f t="shared" si="2"/>
        <v>49</v>
      </c>
      <c r="G69" s="11"/>
      <c r="H69" s="30" t="str">
        <f>IF(SUM(E69:E73)-VLOOKUP(B67,$J$8:$M$26,4,FALSE)&lt;=0,"-","ERROR")</f>
        <v>-</v>
      </c>
      <c r="I69" s="34"/>
    </row>
    <row r="70" spans="2:9" x14ac:dyDescent="0.2">
      <c r="B70" s="36"/>
      <c r="C70" s="10" t="s">
        <v>23</v>
      </c>
      <c r="D70" s="11">
        <v>375</v>
      </c>
      <c r="E70" s="11">
        <v>0</v>
      </c>
      <c r="F70" s="12">
        <f t="shared" si="2"/>
        <v>375</v>
      </c>
      <c r="G70" s="11"/>
      <c r="H70" s="31">
        <f>H63+5</f>
        <v>66</v>
      </c>
      <c r="I70" s="35"/>
    </row>
    <row r="71" spans="2:9" x14ac:dyDescent="0.2">
      <c r="B71" s="36"/>
      <c r="C71" s="10" t="s">
        <v>24</v>
      </c>
      <c r="D71" s="11">
        <v>253.3</v>
      </c>
      <c r="E71" s="11">
        <v>0</v>
      </c>
      <c r="F71" s="12">
        <f t="shared" ref="F71:F90" si="3">D71-E71</f>
        <v>253.3</v>
      </c>
      <c r="G71" s="11"/>
      <c r="H71" s="32"/>
      <c r="I71" s="34"/>
    </row>
    <row r="72" spans="2:9" x14ac:dyDescent="0.2">
      <c r="B72" s="36"/>
      <c r="C72" s="10" t="s">
        <v>22</v>
      </c>
      <c r="D72" s="11">
        <v>100</v>
      </c>
      <c r="E72" s="11">
        <v>0</v>
      </c>
      <c r="F72" s="12">
        <f t="shared" si="3"/>
        <v>100</v>
      </c>
      <c r="G72" s="11"/>
      <c r="H72" s="32"/>
      <c r="I72" s="34"/>
    </row>
    <row r="73" spans="2:9" x14ac:dyDescent="0.2">
      <c r="B73" s="37"/>
      <c r="C73" s="13" t="s">
        <v>25</v>
      </c>
      <c r="D73" s="14">
        <v>400</v>
      </c>
      <c r="E73" s="14">
        <v>0</v>
      </c>
      <c r="F73" s="15">
        <f t="shared" si="3"/>
        <v>400</v>
      </c>
      <c r="G73" s="11"/>
      <c r="H73" s="32"/>
      <c r="I73" s="34"/>
    </row>
    <row r="74" spans="2:9" x14ac:dyDescent="0.2">
      <c r="B74" s="38">
        <v>2029</v>
      </c>
      <c r="C74" s="7" t="s">
        <v>21</v>
      </c>
      <c r="D74" s="8">
        <v>79.900000000000006</v>
      </c>
      <c r="E74" s="8">
        <v>0</v>
      </c>
      <c r="F74" s="9">
        <f t="shared" si="3"/>
        <v>79.900000000000006</v>
      </c>
      <c r="G74" s="11"/>
      <c r="H74" s="30" t="str">
        <f>IF(SUM(E74:E78)-VLOOKUP(B74,$J$8:$M$26,4,FALSE)&lt;=0,"-","ERROR")</f>
        <v>-</v>
      </c>
      <c r="I74" s="34"/>
    </row>
    <row r="75" spans="2:9" x14ac:dyDescent="0.2">
      <c r="B75" s="36"/>
      <c r="C75" s="10" t="s">
        <v>23</v>
      </c>
      <c r="D75" s="11">
        <v>375</v>
      </c>
      <c r="E75" s="11">
        <v>0</v>
      </c>
      <c r="F75" s="12">
        <f t="shared" si="3"/>
        <v>375</v>
      </c>
      <c r="G75" s="11"/>
      <c r="H75" s="31">
        <f>H70+5</f>
        <v>71</v>
      </c>
      <c r="I75" s="34"/>
    </row>
    <row r="76" spans="2:9" x14ac:dyDescent="0.2">
      <c r="B76" s="36"/>
      <c r="C76" s="10" t="s">
        <v>24</v>
      </c>
      <c r="D76" s="11">
        <v>267.89999999999998</v>
      </c>
      <c r="E76" s="11">
        <v>0</v>
      </c>
      <c r="F76" s="12">
        <f t="shared" si="3"/>
        <v>267.89999999999998</v>
      </c>
      <c r="G76" s="11"/>
      <c r="H76" s="32"/>
      <c r="I76" s="35"/>
    </row>
    <row r="77" spans="2:9" x14ac:dyDescent="0.2">
      <c r="B77" s="36"/>
      <c r="C77" s="10" t="s">
        <v>22</v>
      </c>
      <c r="D77" s="11">
        <v>100</v>
      </c>
      <c r="E77" s="11">
        <v>0</v>
      </c>
      <c r="F77" s="12">
        <f t="shared" si="3"/>
        <v>100</v>
      </c>
      <c r="G77" s="11"/>
      <c r="H77" s="32"/>
      <c r="I77" s="34"/>
    </row>
    <row r="78" spans="2:9" x14ac:dyDescent="0.2">
      <c r="B78" s="37"/>
      <c r="C78" s="13" t="s">
        <v>25</v>
      </c>
      <c r="D78" s="14">
        <v>400</v>
      </c>
      <c r="E78" s="14">
        <v>0</v>
      </c>
      <c r="F78" s="15">
        <f t="shared" si="3"/>
        <v>400</v>
      </c>
      <c r="G78" s="11"/>
      <c r="H78" s="32"/>
      <c r="I78" s="34"/>
    </row>
    <row r="79" spans="2:9" x14ac:dyDescent="0.2">
      <c r="B79" s="38">
        <v>2030</v>
      </c>
      <c r="C79" s="7" t="str">
        <f>K31</f>
        <v>2030- 635 MW CCCT - Utah South</v>
      </c>
      <c r="D79" s="8">
        <f>N31</f>
        <v>635</v>
      </c>
      <c r="E79" s="8">
        <v>0</v>
      </c>
      <c r="F79" s="9">
        <f t="shared" si="3"/>
        <v>635</v>
      </c>
      <c r="G79" s="11"/>
      <c r="I79" s="34"/>
    </row>
    <row r="80" spans="2:9" x14ac:dyDescent="0.2">
      <c r="B80" s="36"/>
      <c r="C80" s="10" t="s">
        <v>21</v>
      </c>
      <c r="D80" s="11">
        <v>300</v>
      </c>
      <c r="E80" s="11">
        <v>0</v>
      </c>
      <c r="F80" s="12">
        <f t="shared" si="3"/>
        <v>300</v>
      </c>
      <c r="G80" s="11"/>
      <c r="H80" s="30" t="str">
        <f>IF(SUM(E80:E84)-VLOOKUP(B79,$J$8:$M$26,4,FALSE)&lt;=0,"-","ERROR")</f>
        <v>-</v>
      </c>
      <c r="I80" s="34"/>
    </row>
    <row r="81" spans="2:9" x14ac:dyDescent="0.2">
      <c r="B81" s="36"/>
      <c r="C81" s="10" t="s">
        <v>23</v>
      </c>
      <c r="D81" s="11">
        <v>375</v>
      </c>
      <c r="E81" s="11">
        <v>0</v>
      </c>
      <c r="F81" s="12">
        <f t="shared" si="3"/>
        <v>375</v>
      </c>
      <c r="G81" s="11"/>
      <c r="H81" s="31">
        <f>H75+5</f>
        <v>76</v>
      </c>
      <c r="I81" s="34"/>
    </row>
    <row r="82" spans="2:9" x14ac:dyDescent="0.2">
      <c r="B82" s="36"/>
      <c r="C82" s="10" t="s">
        <v>22</v>
      </c>
      <c r="D82" s="11">
        <v>100</v>
      </c>
      <c r="E82" s="11">
        <v>0</v>
      </c>
      <c r="F82" s="12">
        <f t="shared" si="3"/>
        <v>100</v>
      </c>
      <c r="G82" s="11"/>
      <c r="H82" s="32"/>
      <c r="I82" s="34"/>
    </row>
    <row r="83" spans="2:9" x14ac:dyDescent="0.2">
      <c r="B83" s="36"/>
      <c r="C83" s="10" t="s">
        <v>24</v>
      </c>
      <c r="D83" s="11">
        <v>267.89999999999998</v>
      </c>
      <c r="E83" s="11">
        <v>0</v>
      </c>
      <c r="F83" s="12">
        <f t="shared" si="3"/>
        <v>267.89999999999998</v>
      </c>
      <c r="G83" s="11"/>
      <c r="H83" s="30"/>
      <c r="I83" s="34"/>
    </row>
    <row r="84" spans="2:9" x14ac:dyDescent="0.2">
      <c r="B84" s="37"/>
      <c r="C84" s="13" t="s">
        <v>25</v>
      </c>
      <c r="D84" s="14">
        <v>400</v>
      </c>
      <c r="E84" s="14">
        <v>0</v>
      </c>
      <c r="F84" s="15">
        <f t="shared" si="3"/>
        <v>400</v>
      </c>
    </row>
    <row r="85" spans="2:9" x14ac:dyDescent="0.2">
      <c r="B85" s="38">
        <v>2031</v>
      </c>
      <c r="C85" s="7" t="str">
        <f>K32</f>
        <v>2031- 454 MW CCCT - So. Oregon</v>
      </c>
      <c r="D85" s="8">
        <f>N32</f>
        <v>454</v>
      </c>
      <c r="E85" s="8">
        <v>0</v>
      </c>
      <c r="F85" s="9">
        <f t="shared" si="3"/>
        <v>454</v>
      </c>
    </row>
    <row r="86" spans="2:9" x14ac:dyDescent="0.2">
      <c r="B86" s="36"/>
      <c r="C86" s="10" t="s">
        <v>23</v>
      </c>
      <c r="D86" s="11">
        <v>375</v>
      </c>
      <c r="E86" s="11">
        <v>0</v>
      </c>
      <c r="F86" s="12">
        <f t="shared" si="3"/>
        <v>375</v>
      </c>
      <c r="H86" s="30" t="str">
        <f>IF(SUM(E86:E90)-VLOOKUP(B85,$J$8:$M$26,4,FALSE)&lt;=0,"-","ERROR")</f>
        <v>-</v>
      </c>
    </row>
    <row r="87" spans="2:9" x14ac:dyDescent="0.2">
      <c r="B87" s="36"/>
      <c r="C87" s="10" t="s">
        <v>21</v>
      </c>
      <c r="D87" s="11">
        <v>2</v>
      </c>
      <c r="E87" s="11">
        <v>0</v>
      </c>
      <c r="F87" s="12">
        <f t="shared" si="3"/>
        <v>2</v>
      </c>
      <c r="H87" s="31">
        <f>H81+5</f>
        <v>81</v>
      </c>
    </row>
    <row r="88" spans="2:9" x14ac:dyDescent="0.2">
      <c r="B88" s="36"/>
      <c r="C88" s="10" t="s">
        <v>22</v>
      </c>
      <c r="D88" s="11">
        <v>100</v>
      </c>
      <c r="E88" s="11">
        <v>0</v>
      </c>
      <c r="F88" s="12">
        <f t="shared" si="3"/>
        <v>100</v>
      </c>
    </row>
    <row r="89" spans="2:9" x14ac:dyDescent="0.2">
      <c r="B89" s="36"/>
      <c r="C89" s="10" t="s">
        <v>24</v>
      </c>
      <c r="D89" s="11">
        <v>229.6</v>
      </c>
      <c r="E89" s="11">
        <v>0</v>
      </c>
      <c r="F89" s="12">
        <f t="shared" si="3"/>
        <v>229.6</v>
      </c>
    </row>
    <row r="90" spans="2:9" x14ac:dyDescent="0.2">
      <c r="B90" s="37"/>
      <c r="C90" s="13" t="s">
        <v>25</v>
      </c>
      <c r="D90" s="14">
        <v>400</v>
      </c>
      <c r="E90" s="14">
        <v>0</v>
      </c>
      <c r="F90" s="15">
        <f t="shared" si="3"/>
        <v>400</v>
      </c>
    </row>
  </sheetData>
  <mergeCells count="2">
    <mergeCell ref="B4:F4"/>
    <mergeCell ref="K6:K7"/>
  </mergeCells>
  <conditionalFormatting sqref="J1:N1">
    <cfRule type="expression" dxfId="1" priority="1">
      <formula>$J$1&lt;&gt;"OK"</formula>
    </cfRule>
    <cfRule type="expression" dxfId="0" priority="2">
      <formula>$J$1="OK"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</vt:lpstr>
      <vt:lpstr>AC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p09158</dc:creator>
  <cp:lastModifiedBy>laurieharris</cp:lastModifiedBy>
  <dcterms:created xsi:type="dcterms:W3CDTF">2013-03-05T22:41:17Z</dcterms:created>
  <dcterms:modified xsi:type="dcterms:W3CDTF">2016-06-29T16:53:03Z</dcterms:modified>
</cp:coreProperties>
</file>