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6docs\1603529\"/>
    </mc:Choice>
  </mc:AlternateContent>
  <bookViews>
    <workbookView xWindow="18825" yWindow="-15" windowWidth="18810" windowHeight="9090"/>
  </bookViews>
  <sheets>
    <sheet name="Base" sheetId="1" r:id="rId1"/>
    <sheet name="AC" sheetId="6" r:id="rId2"/>
  </sheets>
  <calcPr calcId="152511" calcOnSave="0"/>
</workbook>
</file>

<file path=xl/calcChain.xml><?xml version="1.0" encoding="utf-8"?>
<calcChain xmlns="http://schemas.openxmlformats.org/spreadsheetml/2006/main">
  <c r="F86" i="6" l="1"/>
  <c r="D86" i="6"/>
  <c r="C86" i="6"/>
  <c r="D86" i="1"/>
  <c r="F86" i="1" s="1"/>
  <c r="C86" i="1"/>
  <c r="D78" i="6"/>
  <c r="D78" i="1"/>
  <c r="C78" i="6"/>
  <c r="C78" i="1"/>
  <c r="D85" i="1"/>
  <c r="C85" i="1"/>
  <c r="E84" i="1"/>
  <c r="D84" i="1"/>
  <c r="F84" i="1" s="1"/>
  <c r="C84" i="1"/>
  <c r="D85" i="6"/>
  <c r="C85" i="6"/>
  <c r="E84" i="6"/>
  <c r="F84" i="6" s="1"/>
  <c r="D84" i="6"/>
  <c r="C84" i="6"/>
  <c r="D77" i="1"/>
  <c r="C77" i="1"/>
  <c r="E76" i="1"/>
  <c r="D76" i="1"/>
  <c r="F76" i="1" s="1"/>
  <c r="C76" i="1"/>
  <c r="D77" i="6"/>
  <c r="C77" i="6"/>
  <c r="E76" i="6"/>
  <c r="D76" i="6"/>
  <c r="F76" i="6" s="1"/>
  <c r="C76" i="6"/>
  <c r="D70" i="1"/>
  <c r="C70" i="1"/>
  <c r="E69" i="1"/>
  <c r="D69" i="1"/>
  <c r="F69" i="1" s="1"/>
  <c r="C69" i="1"/>
  <c r="D70" i="6"/>
  <c r="C70" i="6"/>
  <c r="E69" i="6"/>
  <c r="D69" i="6"/>
  <c r="F69" i="6" s="1"/>
  <c r="C69" i="6"/>
  <c r="C63" i="1"/>
  <c r="C63" i="6"/>
  <c r="C62" i="1"/>
  <c r="C62" i="6"/>
  <c r="D63" i="1"/>
  <c r="D63" i="6"/>
  <c r="E62" i="1"/>
  <c r="E62" i="6"/>
  <c r="E63" i="6" s="1"/>
  <c r="D62" i="1"/>
  <c r="D62" i="6"/>
  <c r="E70" i="6"/>
  <c r="E63" i="1"/>
  <c r="E85" i="6" l="1"/>
  <c r="F85" i="6" s="1"/>
  <c r="E85" i="1"/>
  <c r="F85" i="1" s="1"/>
  <c r="F77" i="6"/>
  <c r="E77" i="6"/>
  <c r="F70" i="6"/>
  <c r="E77" i="1"/>
  <c r="F77" i="1" s="1"/>
  <c r="E70" i="1"/>
  <c r="F70" i="1" s="1"/>
  <c r="F8" i="6"/>
  <c r="H8" i="6"/>
  <c r="H13" i="6" s="1"/>
  <c r="H18" i="6" s="1"/>
  <c r="H23" i="6" s="1"/>
  <c r="H28" i="6" s="1"/>
  <c r="H33" i="6" s="1"/>
  <c r="H38" i="6" s="1"/>
  <c r="H43" i="6" s="1"/>
  <c r="H48" i="6" s="1"/>
  <c r="H53" i="6" s="1"/>
  <c r="H58" i="6" s="1"/>
  <c r="H65" i="6" s="1"/>
  <c r="H72" i="6" s="1"/>
  <c r="H80" i="6" s="1"/>
  <c r="H89" i="6" s="1"/>
  <c r="F9" i="6"/>
  <c r="F10" i="6"/>
  <c r="F13" i="6"/>
  <c r="F15" i="6"/>
  <c r="F17" i="6"/>
  <c r="F18" i="6"/>
  <c r="F22" i="6"/>
  <c r="F24" i="6"/>
  <c r="O23" i="6"/>
  <c r="O24" i="6" s="1"/>
  <c r="O25" i="6" s="1"/>
  <c r="O26" i="6" s="1"/>
  <c r="O27" i="6" s="1"/>
  <c r="F25" i="6"/>
  <c r="F27" i="6"/>
  <c r="F28" i="6"/>
  <c r="F30" i="6"/>
  <c r="F31" i="6"/>
  <c r="F32" i="6"/>
  <c r="F34" i="6"/>
  <c r="F35" i="6"/>
  <c r="F37" i="6"/>
  <c r="F38" i="6"/>
  <c r="F40" i="6"/>
  <c r="F41" i="6"/>
  <c r="F42" i="6"/>
  <c r="F44" i="6"/>
  <c r="F45" i="6"/>
  <c r="F46" i="6"/>
  <c r="F48" i="6"/>
  <c r="F49" i="6"/>
  <c r="F51" i="6"/>
  <c r="F52" i="6"/>
  <c r="F54" i="6"/>
  <c r="F56" i="6"/>
  <c r="F58" i="6"/>
  <c r="F60" i="6"/>
  <c r="F63" i="6"/>
  <c r="F64" i="6"/>
  <c r="F67" i="6"/>
  <c r="F71" i="6"/>
  <c r="F72" i="6"/>
  <c r="F74" i="6"/>
  <c r="F78" i="6"/>
  <c r="F79" i="6"/>
  <c r="F81" i="6"/>
  <c r="F82" i="6"/>
  <c r="F83" i="6"/>
  <c r="C87" i="6"/>
  <c r="D87" i="6"/>
  <c r="F87" i="6"/>
  <c r="F88" i="6"/>
  <c r="F89" i="6"/>
  <c r="F91" i="6"/>
  <c r="D87" i="1"/>
  <c r="F87" i="1" s="1"/>
  <c r="C87" i="1"/>
  <c r="F78" i="1"/>
  <c r="F63" i="1"/>
  <c r="J9" i="6" l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F92" i="6"/>
  <c r="F73" i="6"/>
  <c r="F66" i="6"/>
  <c r="F65" i="6"/>
  <c r="F62" i="6"/>
  <c r="F61" i="6"/>
  <c r="F57" i="6"/>
  <c r="F55" i="6"/>
  <c r="F50" i="6"/>
  <c r="F29" i="6"/>
  <c r="F20" i="6"/>
  <c r="F19" i="6"/>
  <c r="F16" i="6"/>
  <c r="F14" i="6"/>
  <c r="F11" i="6"/>
  <c r="F7" i="6"/>
  <c r="F90" i="6"/>
  <c r="F75" i="6"/>
  <c r="F68" i="6"/>
  <c r="F59" i="6"/>
  <c r="F53" i="6"/>
  <c r="F47" i="6"/>
  <c r="F36" i="6"/>
  <c r="F23" i="6"/>
  <c r="F12" i="6"/>
  <c r="F39" i="6"/>
  <c r="F33" i="6"/>
  <c r="F26" i="6"/>
  <c r="F21" i="6"/>
  <c r="H7" i="6"/>
  <c r="F80" i="6"/>
  <c r="F43" i="6"/>
  <c r="F62" i="1"/>
  <c r="F92" i="1"/>
  <c r="F90" i="1"/>
  <c r="F89" i="1"/>
  <c r="F88" i="1"/>
  <c r="F83" i="1"/>
  <c r="F81" i="1"/>
  <c r="F80" i="1"/>
  <c r="F79" i="1"/>
  <c r="F75" i="1"/>
  <c r="F73" i="1"/>
  <c r="F72" i="1"/>
  <c r="F71" i="1"/>
  <c r="F68" i="1"/>
  <c r="F66" i="1"/>
  <c r="F65" i="1"/>
  <c r="F64" i="1"/>
  <c r="F56" i="1"/>
  <c r="F52" i="1"/>
  <c r="F51" i="1"/>
  <c r="F47" i="1"/>
  <c r="F46" i="1"/>
  <c r="F42" i="1"/>
  <c r="F38" i="1"/>
  <c r="F36" i="1"/>
  <c r="F32" i="1"/>
  <c r="F15" i="1"/>
  <c r="F13" i="1"/>
  <c r="H47" i="6" l="1"/>
  <c r="H22" i="6"/>
  <c r="H17" i="6"/>
  <c r="H71" i="6"/>
  <c r="H27" i="6"/>
  <c r="H57" i="6"/>
  <c r="H32" i="6"/>
  <c r="H12" i="6"/>
  <c r="H37" i="6"/>
  <c r="H88" i="6"/>
  <c r="H52" i="6"/>
  <c r="H64" i="6"/>
  <c r="H79" i="6"/>
  <c r="H42" i="6"/>
  <c r="F67" i="1"/>
  <c r="F74" i="1"/>
  <c r="F82" i="1"/>
  <c r="F91" i="1"/>
  <c r="F25" i="1"/>
  <c r="F30" i="1"/>
  <c r="F35" i="1"/>
  <c r="F19" i="1"/>
  <c r="F59" i="1"/>
  <c r="F12" i="1"/>
  <c r="F16" i="1"/>
  <c r="F55" i="1"/>
  <c r="F9" i="1"/>
  <c r="F14" i="1"/>
  <c r="F17" i="1"/>
  <c r="F21" i="1"/>
  <c r="F34" i="1"/>
  <c r="F40" i="1"/>
  <c r="F44" i="1"/>
  <c r="F49" i="1"/>
  <c r="F54" i="1"/>
  <c r="F57" i="1"/>
  <c r="F61" i="1"/>
  <c r="F7" i="1"/>
  <c r="F11" i="1"/>
  <c r="F23" i="1"/>
  <c r="F28" i="1"/>
  <c r="F33" i="1"/>
  <c r="F53" i="1"/>
  <c r="F10" i="1"/>
  <c r="F18" i="1"/>
  <c r="F22" i="1"/>
  <c r="F26" i="1"/>
  <c r="F27" i="1"/>
  <c r="F31" i="1"/>
  <c r="F39" i="1"/>
  <c r="F43" i="1"/>
  <c r="F48" i="1"/>
  <c r="F60" i="1"/>
  <c r="F8" i="1"/>
  <c r="F20" i="1"/>
  <c r="F24" i="1"/>
  <c r="F29" i="1"/>
  <c r="F37" i="1"/>
  <c r="F41" i="1"/>
  <c r="F45" i="1"/>
  <c r="F50" i="1"/>
  <c r="F58" i="1"/>
  <c r="J1" i="6" l="1"/>
  <c r="O23" i="1"/>
  <c r="O24" i="1" s="1"/>
  <c r="O25" i="1" s="1"/>
  <c r="O26" i="1" s="1"/>
  <c r="O27" i="1" s="1"/>
  <c r="H8" i="1" l="1"/>
  <c r="H13" i="1" l="1"/>
  <c r="H18" i="1" l="1"/>
  <c r="H23" i="1" l="1"/>
  <c r="H28" i="1" l="1"/>
  <c r="H33" i="1" l="1"/>
  <c r="H38" i="1" l="1"/>
  <c r="H43" i="1" l="1"/>
  <c r="H48" i="1" l="1"/>
  <c r="H53" i="1" l="1"/>
  <c r="H58" i="1" l="1"/>
  <c r="H65" i="1" s="1"/>
  <c r="H72" i="1" s="1"/>
  <c r="H80" i="1" s="1"/>
  <c r="H89" i="1" s="1"/>
  <c r="J9" i="1" l="1"/>
  <c r="J10" i="1" l="1"/>
  <c r="J11" i="1" l="1"/>
  <c r="J12" i="1" l="1"/>
  <c r="J13" i="1" l="1"/>
  <c r="J14" i="1" s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H7" i="1" l="1"/>
  <c r="H32" i="1"/>
  <c r="H22" i="1"/>
  <c r="H27" i="1"/>
  <c r="H12" i="1"/>
  <c r="H37" i="1"/>
  <c r="H42" i="1"/>
  <c r="H47" i="1"/>
  <c r="H52" i="1"/>
  <c r="H64" i="1"/>
  <c r="H71" i="1"/>
  <c r="H88" i="1"/>
  <c r="H79" i="1"/>
  <c r="H57" i="1"/>
  <c r="H17" i="1"/>
  <c r="J1" i="1" l="1"/>
</calcChain>
</file>

<file path=xl/sharedStrings.xml><?xml version="1.0" encoding="utf-8"?>
<sst xmlns="http://schemas.openxmlformats.org/spreadsheetml/2006/main" count="192" uniqueCount="26">
  <si>
    <t>Year</t>
  </si>
  <si>
    <t>Displaced Resource</t>
  </si>
  <si>
    <t>Remaining MW</t>
  </si>
  <si>
    <t>Displacement MW</t>
  </si>
  <si>
    <t xml:space="preserve">Displacement in Base Case  </t>
  </si>
  <si>
    <t xml:space="preserve">Displacement in Avoided Cost Case  </t>
  </si>
  <si>
    <t>Partial Displacement</t>
  </si>
  <si>
    <t>IRP Thermal Additions (Cumulative)</t>
  </si>
  <si>
    <t>Thermal</t>
  </si>
  <si>
    <t>FOT</t>
  </si>
  <si>
    <t>Chk Ttl</t>
  </si>
  <si>
    <t>Nameplate</t>
  </si>
  <si>
    <t>Front Office Trade Partial Displacement</t>
  </si>
  <si>
    <t>2015 IRP Update - Resource Size</t>
  </si>
  <si>
    <t>Displacement Adjusted for Degradation</t>
  </si>
  <si>
    <t>2028- 635 MW CCCT - Wyo NE</t>
  </si>
  <si>
    <t>2028- 477 MW CCCT - West Main</t>
  </si>
  <si>
    <t>Cumulative</t>
  </si>
  <si>
    <t>2030- 635 MW CCCT - Utah South</t>
  </si>
  <si>
    <t>2031- 454 MW CCCT - So. Oregon</t>
  </si>
  <si>
    <t>2033- 423 MW CCCT - Utah North</t>
  </si>
  <si>
    <t>IRP FOT - Mona - Q3 HLH</t>
  </si>
  <si>
    <t>IRP FOT - NOB - Q3 HLH</t>
  </si>
  <si>
    <t>IRP FOT - COB - Q3 HLH</t>
  </si>
  <si>
    <t>IRP FOT - Mid-C +10 - Q3 HLH</t>
  </si>
  <si>
    <t>IRP FOT - Mid-C - Q3 HLH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</si>
</sst>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[Red]_(* \(#,##0\);_(* &quot;-&quot;_);_(@_)"/>
    <numFmt numFmtId="165" formatCode="0.0_);[Red]\(0.0\)"/>
    <numFmt numFmtId="166" formatCode="_(* #,##0.00_);[Red]_(* \(#,##0.00\);_(* &quot;-&quot;_);_(@_)"/>
    <numFmt numFmtId="167" formatCode="_(* #,##0_);_(* \(#,##0\);_(* &quot;-&quot;??_);_(@_)"/>
    <numFmt numFmtId="168" formatCode="_(* #,##0.0_);_(* \(#,##0.0\);_(* &quot;-&quot;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Arial"/>
      <family val="2"/>
    </font>
    <font>
      <sz val="8"/>
      <color theme="1" tint="0.499984740745262"/>
      <name val="Times New Roman"/>
      <family val="1"/>
    </font>
    <font>
      <sz val="8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164" fontId="3" fillId="0" borderId="0"/>
    <xf numFmtId="43" fontId="3" fillId="0" borderId="0" applyFont="0" applyFill="0" applyBorder="0" applyAlignment="0" applyProtection="0"/>
  </cellStyleXfs>
  <cellXfs count="58">
    <xf numFmtId="164" fontId="0" fillId="0" borderId="0" xfId="0"/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Continuous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Continuous" vertical="center" wrapText="1"/>
    </xf>
    <xf numFmtId="164" fontId="2" fillId="0" borderId="2" xfId="0" applyFont="1" applyBorder="1" applyAlignment="1">
      <alignment horizontal="center" vertical="center" wrapText="1"/>
    </xf>
    <xf numFmtId="164" fontId="1" fillId="0" borderId="0" xfId="0" applyFont="1"/>
    <xf numFmtId="164" fontId="1" fillId="0" borderId="6" xfId="0" applyFont="1" applyBorder="1"/>
    <xf numFmtId="165" fontId="1" fillId="0" borderId="6" xfId="0" applyNumberFormat="1" applyFont="1" applyBorder="1"/>
    <xf numFmtId="165" fontId="1" fillId="0" borderId="7" xfId="0" applyNumberFormat="1" applyFont="1" applyBorder="1"/>
    <xf numFmtId="164" fontId="1" fillId="0" borderId="0" xfId="0" applyFont="1" applyBorder="1"/>
    <xf numFmtId="165" fontId="1" fillId="0" borderId="0" xfId="0" applyNumberFormat="1" applyFont="1" applyBorder="1"/>
    <xf numFmtId="165" fontId="1" fillId="0" borderId="9" xfId="0" applyNumberFormat="1" applyFont="1" applyBorder="1"/>
    <xf numFmtId="164" fontId="1" fillId="0" borderId="11" xfId="0" applyFont="1" applyBorder="1"/>
    <xf numFmtId="165" fontId="1" fillId="0" borderId="11" xfId="0" applyNumberFormat="1" applyFont="1" applyBorder="1"/>
    <xf numFmtId="165" fontId="1" fillId="0" borderId="12" xfId="0" applyNumberFormat="1" applyFont="1" applyBorder="1"/>
    <xf numFmtId="166" fontId="1" fillId="0" borderId="0" xfId="0" applyNumberFormat="1" applyFont="1"/>
    <xf numFmtId="0" fontId="3" fillId="0" borderId="8" xfId="1" applyNumberFormat="1" applyFill="1" applyBorder="1" applyAlignment="1">
      <alignment horizontal="center"/>
    </xf>
    <xf numFmtId="167" fontId="3" fillId="0" borderId="8" xfId="2" applyNumberFormat="1" applyFont="1" applyFill="1" applyBorder="1"/>
    <xf numFmtId="168" fontId="3" fillId="0" borderId="8" xfId="2" applyNumberFormat="1" applyFont="1" applyFill="1" applyBorder="1"/>
    <xf numFmtId="168" fontId="3" fillId="0" borderId="14" xfId="2" applyNumberFormat="1" applyFont="1" applyFill="1" applyBorder="1"/>
    <xf numFmtId="0" fontId="3" fillId="0" borderId="10" xfId="1" applyNumberFormat="1" applyFill="1" applyBorder="1" applyAlignment="1">
      <alignment horizontal="center"/>
    </xf>
    <xf numFmtId="167" fontId="3" fillId="0" borderId="10" xfId="2" applyNumberFormat="1" applyFont="1" applyFill="1" applyBorder="1"/>
    <xf numFmtId="168" fontId="3" fillId="0" borderId="10" xfId="2" applyNumberFormat="1" applyFont="1" applyFill="1" applyBorder="1"/>
    <xf numFmtId="168" fontId="3" fillId="0" borderId="15" xfId="2" applyNumberFormat="1" applyFont="1" applyFill="1" applyBorder="1"/>
    <xf numFmtId="164" fontId="1" fillId="0" borderId="0" xfId="0" applyFont="1" applyBorder="1" applyAlignment="1"/>
    <xf numFmtId="0" fontId="5" fillId="0" borderId="0" xfId="0" applyNumberFormat="1" applyFont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164" fontId="4" fillId="0" borderId="0" xfId="0" applyFont="1" applyFill="1"/>
    <xf numFmtId="0" fontId="4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3" fillId="0" borderId="16" xfId="1" applyNumberFormat="1" applyFill="1" applyBorder="1" applyAlignment="1">
      <alignment horizontal="center"/>
    </xf>
    <xf numFmtId="0" fontId="3" fillId="0" borderId="14" xfId="1" applyNumberFormat="1" applyFill="1" applyBorder="1" applyAlignment="1">
      <alignment horizontal="center"/>
    </xf>
    <xf numFmtId="0" fontId="3" fillId="0" borderId="15" xfId="1" applyNumberFormat="1" applyFill="1" applyBorder="1" applyAlignment="1">
      <alignment horizontal="center"/>
    </xf>
    <xf numFmtId="164" fontId="1" fillId="0" borderId="5" xfId="0" applyFont="1" applyBorder="1"/>
    <xf numFmtId="164" fontId="1" fillId="0" borderId="7" xfId="0" applyFont="1" applyBorder="1"/>
    <xf numFmtId="164" fontId="1" fillId="0" borderId="8" xfId="0" applyFont="1" applyBorder="1"/>
    <xf numFmtId="164" fontId="1" fillId="0" borderId="9" xfId="0" applyFont="1" applyBorder="1"/>
    <xf numFmtId="164" fontId="1" fillId="0" borderId="10" xfId="0" applyFont="1" applyBorder="1"/>
    <xf numFmtId="164" fontId="1" fillId="0" borderId="12" xfId="0" applyFont="1" applyBorder="1"/>
    <xf numFmtId="164" fontId="1" fillId="0" borderId="17" xfId="0" applyFont="1" applyBorder="1" applyAlignment="1">
      <alignment horizontal="centerContinuous"/>
    </xf>
    <xf numFmtId="164" fontId="1" fillId="0" borderId="18" xfId="0" applyFont="1" applyBorder="1" applyAlignment="1">
      <alignment horizontal="centerContinuous"/>
    </xf>
    <xf numFmtId="164" fontId="1" fillId="0" borderId="19" xfId="0" applyFont="1" applyBorder="1" applyAlignment="1">
      <alignment horizontal="centerContinuous"/>
    </xf>
    <xf numFmtId="164" fontId="9" fillId="0" borderId="0" xfId="0" applyFont="1" applyAlignment="1">
      <alignment horizontal="centerContinuous"/>
    </xf>
    <xf numFmtId="164" fontId="6" fillId="0" borderId="5" xfId="1" applyFont="1" applyFill="1" applyBorder="1" applyAlignment="1">
      <alignment horizontal="centerContinuous" wrapText="1"/>
    </xf>
    <xf numFmtId="164" fontId="6" fillId="0" borderId="7" xfId="1" applyFont="1" applyFill="1" applyBorder="1" applyAlignment="1">
      <alignment horizontal="centerContinuous"/>
    </xf>
    <xf numFmtId="164" fontId="6" fillId="0" borderId="13" xfId="1" applyFont="1" applyFill="1" applyBorder="1"/>
    <xf numFmtId="164" fontId="6" fillId="0" borderId="13" xfId="1" applyFont="1" applyFill="1" applyBorder="1" applyAlignment="1">
      <alignment horizontal="center"/>
    </xf>
    <xf numFmtId="164" fontId="3" fillId="0" borderId="5" xfId="1" applyFill="1" applyBorder="1"/>
    <xf numFmtId="164" fontId="2" fillId="0" borderId="3" xfId="0" applyFont="1" applyBorder="1" applyAlignment="1">
      <alignment vertical="center" wrapText="1"/>
    </xf>
    <xf numFmtId="164" fontId="1" fillId="0" borderId="4" xfId="0" applyFont="1" applyBorder="1" applyAlignment="1"/>
    <xf numFmtId="164" fontId="1" fillId="0" borderId="2" xfId="0" applyFont="1" applyBorder="1" applyAlignment="1"/>
    <xf numFmtId="164" fontId="6" fillId="0" borderId="7" xfId="1" applyFont="1" applyFill="1" applyBorder="1" applyAlignment="1">
      <alignment horizontal="center" wrapText="1"/>
    </xf>
    <xf numFmtId="164" fontId="0" fillId="0" borderId="12" xfId="0" applyFill="1" applyBorder="1" applyAlignment="1">
      <alignment wrapText="1"/>
    </xf>
  </cellXfs>
  <cellStyles count="3">
    <cellStyle name="Comma 2" xfId="2"/>
    <cellStyle name="Normal" xfId="0" builtinId="0" customBuiltin="1"/>
    <cellStyle name="Normal_xAC_Demand (Avoided Cost)" xfId="1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"/>
  <sheetViews>
    <sheetView tabSelected="1" workbookViewId="0">
      <pane xSplit="2" ySplit="6" topLeftCell="C7" activePane="bottomRight" state="frozen"/>
      <selection activeCell="B84" sqref="B84:B85"/>
      <selection pane="topRight" activeCell="B84" sqref="B84:B85"/>
      <selection pane="bottomLeft" activeCell="B84" sqref="B84:B85"/>
      <selection pane="bottomRight" activeCell="L86" sqref="L86"/>
    </sheetView>
  </sheetViews>
  <sheetFormatPr defaultRowHeight="12.75" x14ac:dyDescent="0.2"/>
  <cols>
    <col min="1" max="2" width="9.140625" style="6"/>
    <col min="3" max="3" width="28.42578125" style="6" customWidth="1"/>
    <col min="4" max="4" width="14.5703125" style="6" customWidth="1"/>
    <col min="5" max="5" width="12.140625" style="6" customWidth="1"/>
    <col min="6" max="6" width="10.5703125" style="6" customWidth="1"/>
    <col min="7" max="7" width="3" style="6" hidden="1" customWidth="1"/>
    <col min="8" max="8" width="7.140625" style="6" hidden="1" customWidth="1"/>
    <col min="9" max="9" width="1.5703125" style="29" customWidth="1"/>
    <col min="10" max="10" width="9.140625" style="6"/>
    <col min="11" max="11" width="13.42578125" style="6" customWidth="1"/>
    <col min="12" max="12" width="9.140625" style="6"/>
    <col min="13" max="13" width="10" style="6" customWidth="1"/>
    <col min="14" max="15" width="9.140625" style="6" hidden="1" customWidth="1"/>
    <col min="16" max="16384" width="9.140625" style="6"/>
  </cols>
  <sheetData>
    <row r="1" spans="2:15" customFormat="1" ht="15" x14ac:dyDescent="0.25">
      <c r="B1" s="6"/>
      <c r="C1" s="6"/>
      <c r="D1" s="6"/>
      <c r="E1" s="6"/>
      <c r="F1" s="6"/>
      <c r="J1" s="44" t="str">
        <f>IF(ISERROR(MATCH("ERROR",H6:H110,0)),"OK","ERROR")</f>
        <v>OK</v>
      </c>
      <c r="K1" s="45"/>
      <c r="L1" s="45"/>
      <c r="M1" s="45"/>
      <c r="N1" s="46"/>
    </row>
    <row r="2" spans="2:15" ht="18.75" x14ac:dyDescent="0.3">
      <c r="B2" s="47" t="s">
        <v>12</v>
      </c>
      <c r="C2" s="47"/>
      <c r="D2" s="47"/>
      <c r="E2" s="47"/>
      <c r="F2" s="47"/>
    </row>
    <row r="3" spans="2:15" ht="13.5" thickBot="1" x14ac:dyDescent="0.25">
      <c r="J3" s="6" t="s">
        <v>6</v>
      </c>
    </row>
    <row r="4" spans="2:15" ht="13.5" thickBot="1" x14ac:dyDescent="0.25">
      <c r="B4" s="53" t="s">
        <v>4</v>
      </c>
      <c r="C4" s="54"/>
      <c r="D4" s="54"/>
      <c r="E4" s="54"/>
      <c r="F4" s="55"/>
      <c r="G4" s="25"/>
      <c r="J4" s="16">
        <v>722.23</v>
      </c>
    </row>
    <row r="5" spans="2:15" ht="6.75" customHeight="1" thickBot="1" x14ac:dyDescent="0.25">
      <c r="B5" s="1"/>
      <c r="C5" s="2"/>
      <c r="D5" s="1"/>
      <c r="E5" s="1"/>
      <c r="F5" s="1"/>
      <c r="G5" s="1"/>
    </row>
    <row r="6" spans="2:15" ht="43.5" customHeight="1" thickBot="1" x14ac:dyDescent="0.3">
      <c r="B6" s="3" t="s">
        <v>0</v>
      </c>
      <c r="C6" s="4" t="s">
        <v>1</v>
      </c>
      <c r="D6" s="3" t="s">
        <v>13</v>
      </c>
      <c r="E6" s="5" t="s">
        <v>3</v>
      </c>
      <c r="F6" s="3" t="s">
        <v>2</v>
      </c>
      <c r="G6" s="1"/>
      <c r="H6" s="6" t="s">
        <v>10</v>
      </c>
      <c r="J6" s="52"/>
      <c r="K6" s="56" t="s">
        <v>7</v>
      </c>
      <c r="L6" s="48" t="s">
        <v>14</v>
      </c>
      <c r="M6" s="49"/>
      <c r="O6"/>
    </row>
    <row r="7" spans="2:15" x14ac:dyDescent="0.2">
      <c r="B7" s="34">
        <v>2017</v>
      </c>
      <c r="C7" s="7" t="s">
        <v>21</v>
      </c>
      <c r="D7" s="8">
        <v>0</v>
      </c>
      <c r="E7" s="8">
        <v>0</v>
      </c>
      <c r="F7" s="9">
        <f t="shared" ref="F7:F68" si="0">D7-E7</f>
        <v>0</v>
      </c>
      <c r="G7" s="11"/>
      <c r="H7" s="26" t="str">
        <f>IF(SUM(E7:E11)-VLOOKUP(B7,$J$8:$M$25,4,FALSE)&lt;=0,"-","ERROR")</f>
        <v>-</v>
      </c>
      <c r="I7" s="31"/>
      <c r="J7" s="50" t="s">
        <v>0</v>
      </c>
      <c r="K7" s="57"/>
      <c r="L7" s="51" t="s">
        <v>8</v>
      </c>
      <c r="M7" s="51" t="s">
        <v>9</v>
      </c>
    </row>
    <row r="8" spans="2:15" x14ac:dyDescent="0.2">
      <c r="B8" s="32"/>
      <c r="C8" s="10" t="s">
        <v>22</v>
      </c>
      <c r="D8" s="11">
        <v>100</v>
      </c>
      <c r="E8" s="11">
        <v>13.912500000000001</v>
      </c>
      <c r="F8" s="12">
        <f t="shared" si="0"/>
        <v>86.087500000000006</v>
      </c>
      <c r="G8" s="11"/>
      <c r="H8" s="27" t="e">
        <f>#REF!+5</f>
        <v>#REF!</v>
      </c>
      <c r="I8" s="30"/>
      <c r="J8" s="17">
        <v>2017</v>
      </c>
      <c r="K8" s="18">
        <v>0</v>
      </c>
      <c r="L8" s="19">
        <v>0</v>
      </c>
      <c r="M8" s="20">
        <v>13.912500000000001</v>
      </c>
    </row>
    <row r="9" spans="2:15" x14ac:dyDescent="0.2">
      <c r="B9" s="32"/>
      <c r="C9" s="10" t="s">
        <v>23</v>
      </c>
      <c r="D9" s="11">
        <v>0</v>
      </c>
      <c r="E9" s="11">
        <v>0</v>
      </c>
      <c r="F9" s="12">
        <f t="shared" si="0"/>
        <v>0</v>
      </c>
      <c r="G9" s="11"/>
      <c r="H9" s="28"/>
      <c r="I9" s="30"/>
      <c r="J9" s="17">
        <f t="shared" ref="J9:J25" si="1">J8+1</f>
        <v>2018</v>
      </c>
      <c r="K9" s="18">
        <v>0</v>
      </c>
      <c r="L9" s="19">
        <v>0</v>
      </c>
      <c r="M9" s="20">
        <v>119.5977</v>
      </c>
    </row>
    <row r="10" spans="2:15" x14ac:dyDescent="0.2">
      <c r="B10" s="32"/>
      <c r="C10" s="10" t="s">
        <v>24</v>
      </c>
      <c r="D10" s="11">
        <v>247.7</v>
      </c>
      <c r="E10" s="11">
        <v>0</v>
      </c>
      <c r="F10" s="12">
        <f t="shared" si="0"/>
        <v>247.7</v>
      </c>
      <c r="G10" s="11"/>
      <c r="H10" s="28"/>
      <c r="I10" s="30"/>
      <c r="J10" s="17">
        <f t="shared" si="1"/>
        <v>2019</v>
      </c>
      <c r="K10" s="18">
        <v>0</v>
      </c>
      <c r="L10" s="19">
        <v>0</v>
      </c>
      <c r="M10" s="20">
        <v>536.96983100000011</v>
      </c>
    </row>
    <row r="11" spans="2:15" x14ac:dyDescent="0.2">
      <c r="B11" s="33"/>
      <c r="C11" s="13" t="s">
        <v>25</v>
      </c>
      <c r="D11" s="14">
        <v>400</v>
      </c>
      <c r="E11" s="14">
        <v>0</v>
      </c>
      <c r="F11" s="15">
        <f t="shared" si="0"/>
        <v>400</v>
      </c>
      <c r="G11" s="11"/>
      <c r="H11" s="28"/>
      <c r="I11" s="30"/>
      <c r="J11" s="17">
        <f t="shared" si="1"/>
        <v>2020</v>
      </c>
      <c r="K11" s="18">
        <v>0</v>
      </c>
      <c r="L11" s="19">
        <v>0</v>
      </c>
      <c r="M11" s="20">
        <v>706.63408595499993</v>
      </c>
    </row>
    <row r="12" spans="2:15" x14ac:dyDescent="0.2">
      <c r="B12" s="34">
        <v>2018</v>
      </c>
      <c r="C12" s="7" t="s">
        <v>21</v>
      </c>
      <c r="D12" s="8">
        <v>0</v>
      </c>
      <c r="E12" s="8">
        <v>0</v>
      </c>
      <c r="F12" s="9">
        <f t="shared" si="0"/>
        <v>0</v>
      </c>
      <c r="G12" s="11"/>
      <c r="H12" s="26" t="str">
        <f>IF(SUM(E12:E16)-VLOOKUP(B12,$J$8:$M$25,4,FALSE)&lt;=0,"-","ERROR")</f>
        <v>-</v>
      </c>
      <c r="I12" s="31"/>
      <c r="J12" s="17">
        <f t="shared" si="1"/>
        <v>2021</v>
      </c>
      <c r="K12" s="18">
        <v>0</v>
      </c>
      <c r="L12" s="19">
        <v>0</v>
      </c>
      <c r="M12" s="20">
        <v>713.55466621856499</v>
      </c>
    </row>
    <row r="13" spans="2:15" x14ac:dyDescent="0.2">
      <c r="B13" s="32"/>
      <c r="C13" s="10" t="s">
        <v>22</v>
      </c>
      <c r="D13" s="11">
        <v>100</v>
      </c>
      <c r="E13" s="11">
        <v>100</v>
      </c>
      <c r="F13" s="12">
        <f t="shared" si="0"/>
        <v>0</v>
      </c>
      <c r="G13" s="11"/>
      <c r="H13" s="27" t="e">
        <f>H8+5</f>
        <v>#REF!</v>
      </c>
      <c r="I13" s="30"/>
      <c r="J13" s="17">
        <f t="shared" si="1"/>
        <v>2022</v>
      </c>
      <c r="K13" s="18">
        <v>0</v>
      </c>
      <c r="L13" s="19">
        <v>0</v>
      </c>
      <c r="M13" s="20">
        <v>706.63125423609222</v>
      </c>
    </row>
    <row r="14" spans="2:15" x14ac:dyDescent="0.2">
      <c r="B14" s="32"/>
      <c r="C14" s="10" t="s">
        <v>24</v>
      </c>
      <c r="D14" s="11">
        <v>375</v>
      </c>
      <c r="E14" s="11">
        <v>19.597700000000003</v>
      </c>
      <c r="F14" s="12">
        <f t="shared" si="0"/>
        <v>355.40229999999997</v>
      </c>
      <c r="G14" s="11"/>
      <c r="H14" s="28"/>
      <c r="I14" s="30"/>
      <c r="J14" s="17">
        <f t="shared" si="1"/>
        <v>2023</v>
      </c>
      <c r="K14" s="18">
        <v>0</v>
      </c>
      <c r="L14" s="19">
        <v>0</v>
      </c>
      <c r="M14" s="20">
        <v>703.4237632931314</v>
      </c>
    </row>
    <row r="15" spans="2:15" x14ac:dyDescent="0.2">
      <c r="B15" s="32"/>
      <c r="C15" s="10" t="s">
        <v>23</v>
      </c>
      <c r="D15" s="11">
        <v>218.9</v>
      </c>
      <c r="E15" s="11">
        <v>0</v>
      </c>
      <c r="F15" s="12">
        <f t="shared" si="0"/>
        <v>218.9</v>
      </c>
      <c r="G15" s="11"/>
      <c r="H15" s="28"/>
      <c r="I15" s="30"/>
      <c r="J15" s="17">
        <f t="shared" si="1"/>
        <v>2024</v>
      </c>
      <c r="K15" s="18">
        <v>0</v>
      </c>
      <c r="L15" s="19">
        <v>0</v>
      </c>
      <c r="M15" s="20">
        <v>700.23210716077506</v>
      </c>
    </row>
    <row r="16" spans="2:15" x14ac:dyDescent="0.2">
      <c r="B16" s="33"/>
      <c r="C16" s="13" t="s">
        <v>25</v>
      </c>
      <c r="D16" s="14">
        <v>400</v>
      </c>
      <c r="E16" s="14">
        <v>0</v>
      </c>
      <c r="F16" s="15">
        <f t="shared" si="0"/>
        <v>400</v>
      </c>
      <c r="G16" s="11"/>
      <c r="H16" s="28"/>
      <c r="I16" s="30"/>
      <c r="J16" s="17">
        <f t="shared" si="1"/>
        <v>2025</v>
      </c>
      <c r="K16" s="18">
        <v>0</v>
      </c>
      <c r="L16" s="19">
        <v>0</v>
      </c>
      <c r="M16" s="20">
        <v>697.05620009282075</v>
      </c>
    </row>
    <row r="17" spans="2:15" x14ac:dyDescent="0.2">
      <c r="B17" s="34">
        <v>2019</v>
      </c>
      <c r="C17" s="7" t="s">
        <v>21</v>
      </c>
      <c r="D17" s="8">
        <v>102.8</v>
      </c>
      <c r="E17" s="8">
        <v>102.8</v>
      </c>
      <c r="F17" s="9">
        <f t="shared" si="0"/>
        <v>0</v>
      </c>
      <c r="G17" s="11"/>
      <c r="H17" s="26" t="str">
        <f>IF(SUM(E17:E21)-VLOOKUP(B17,$J$8:$M$25,4,FALSE)&lt;=0,"-","ERROR")</f>
        <v>-</v>
      </c>
      <c r="I17" s="31"/>
      <c r="J17" s="17">
        <f t="shared" si="1"/>
        <v>2026</v>
      </c>
      <c r="K17" s="18">
        <v>0</v>
      </c>
      <c r="L17" s="19">
        <v>0</v>
      </c>
      <c r="M17" s="20">
        <v>693.89595682295726</v>
      </c>
    </row>
    <row r="18" spans="2:15" x14ac:dyDescent="0.2">
      <c r="B18" s="32"/>
      <c r="C18" s="10" t="s">
        <v>22</v>
      </c>
      <c r="D18" s="11">
        <v>100</v>
      </c>
      <c r="E18" s="11">
        <v>100</v>
      </c>
      <c r="F18" s="12">
        <f t="shared" si="0"/>
        <v>0</v>
      </c>
      <c r="G18" s="11"/>
      <c r="H18" s="27" t="e">
        <f>H13+5</f>
        <v>#REF!</v>
      </c>
      <c r="I18" s="30"/>
      <c r="J18" s="17">
        <f t="shared" si="1"/>
        <v>2027</v>
      </c>
      <c r="K18" s="18">
        <v>0</v>
      </c>
      <c r="L18" s="19">
        <v>0</v>
      </c>
      <c r="M18" s="20">
        <v>690.75129256196215</v>
      </c>
    </row>
    <row r="19" spans="2:15" x14ac:dyDescent="0.2">
      <c r="B19" s="32"/>
      <c r="C19" s="10" t="s">
        <v>23</v>
      </c>
      <c r="D19" s="11">
        <v>267.89999999999998</v>
      </c>
      <c r="E19" s="11">
        <v>267.89999999999998</v>
      </c>
      <c r="F19" s="12">
        <f t="shared" si="0"/>
        <v>0</v>
      </c>
      <c r="G19" s="11"/>
      <c r="H19" s="28"/>
      <c r="I19" s="30"/>
      <c r="J19" s="17">
        <f t="shared" si="1"/>
        <v>2028</v>
      </c>
      <c r="K19" s="18">
        <v>1112</v>
      </c>
      <c r="L19" s="19">
        <v>687.62212299491887</v>
      </c>
      <c r="M19" s="20">
        <v>0</v>
      </c>
    </row>
    <row r="20" spans="2:15" x14ac:dyDescent="0.2">
      <c r="B20" s="32"/>
      <c r="C20" s="10" t="s">
        <v>24</v>
      </c>
      <c r="D20" s="11">
        <v>375</v>
      </c>
      <c r="E20" s="11">
        <v>66.269831000000124</v>
      </c>
      <c r="F20" s="12">
        <f t="shared" si="0"/>
        <v>308.73016899999988</v>
      </c>
      <c r="G20" s="11"/>
      <c r="H20" s="28"/>
      <c r="I20" s="30"/>
      <c r="J20" s="17">
        <f t="shared" si="1"/>
        <v>2029</v>
      </c>
      <c r="K20" s="18">
        <v>1112</v>
      </c>
      <c r="L20" s="19">
        <v>684.50836427845093</v>
      </c>
      <c r="M20" s="20">
        <v>0</v>
      </c>
    </row>
    <row r="21" spans="2:15" x14ac:dyDescent="0.2">
      <c r="B21" s="33"/>
      <c r="C21" s="13" t="s">
        <v>25</v>
      </c>
      <c r="D21" s="14">
        <v>400</v>
      </c>
      <c r="E21" s="14">
        <v>0</v>
      </c>
      <c r="F21" s="15">
        <f t="shared" si="0"/>
        <v>400</v>
      </c>
      <c r="G21" s="11"/>
      <c r="H21" s="28"/>
      <c r="I21" s="30"/>
      <c r="J21" s="17">
        <f t="shared" si="1"/>
        <v>2030</v>
      </c>
      <c r="K21" s="18">
        <v>1747</v>
      </c>
      <c r="L21" s="19">
        <v>681.40993303797347</v>
      </c>
      <c r="M21" s="20">
        <v>0</v>
      </c>
    </row>
    <row r="22" spans="2:15" x14ac:dyDescent="0.2">
      <c r="B22" s="34">
        <v>2020</v>
      </c>
      <c r="C22" s="7" t="s">
        <v>21</v>
      </c>
      <c r="D22" s="8">
        <v>60.1</v>
      </c>
      <c r="E22" s="8">
        <v>60.1</v>
      </c>
      <c r="F22" s="9">
        <f t="shared" si="0"/>
        <v>0</v>
      </c>
      <c r="G22" s="11"/>
      <c r="H22" s="26" t="str">
        <f>IF(SUM(E22:E26)-VLOOKUP(B22,$J$8:$M$25,4,FALSE)&lt;=0,"-","ERROR")</f>
        <v>-</v>
      </c>
      <c r="I22" s="31"/>
      <c r="J22" s="17">
        <f t="shared" si="1"/>
        <v>2031</v>
      </c>
      <c r="K22" s="18">
        <v>2201</v>
      </c>
      <c r="L22" s="19">
        <v>678.32674636495983</v>
      </c>
      <c r="M22" s="20">
        <v>0</v>
      </c>
      <c r="N22" s="6" t="s">
        <v>11</v>
      </c>
      <c r="O22" s="6" t="s">
        <v>17</v>
      </c>
    </row>
    <row r="23" spans="2:15" x14ac:dyDescent="0.2">
      <c r="B23" s="32"/>
      <c r="C23" s="10" t="s">
        <v>22</v>
      </c>
      <c r="D23" s="11">
        <v>100</v>
      </c>
      <c r="E23" s="11">
        <v>100</v>
      </c>
      <c r="F23" s="12">
        <f t="shared" si="0"/>
        <v>0</v>
      </c>
      <c r="G23" s="11"/>
      <c r="H23" s="27" t="e">
        <f>H18+5</f>
        <v>#REF!</v>
      </c>
      <c r="I23" s="30"/>
      <c r="J23" s="17">
        <f t="shared" si="1"/>
        <v>2032</v>
      </c>
      <c r="K23" s="18">
        <v>2201</v>
      </c>
      <c r="L23" s="19">
        <v>675.25872181422767</v>
      </c>
      <c r="M23" s="20">
        <v>0</v>
      </c>
      <c r="N23" s="6">
        <v>635</v>
      </c>
      <c r="O23" s="6">
        <f>N23</f>
        <v>635</v>
      </c>
    </row>
    <row r="24" spans="2:15" x14ac:dyDescent="0.2">
      <c r="B24" s="32"/>
      <c r="C24" s="10" t="s">
        <v>23</v>
      </c>
      <c r="D24" s="11">
        <v>267.89999999999998</v>
      </c>
      <c r="E24" s="11">
        <v>267.89999999999998</v>
      </c>
      <c r="F24" s="12">
        <f t="shared" si="0"/>
        <v>0</v>
      </c>
      <c r="G24" s="11"/>
      <c r="H24" s="28"/>
      <c r="I24" s="30"/>
      <c r="J24" s="17">
        <f t="shared" si="1"/>
        <v>2033</v>
      </c>
      <c r="K24" s="18">
        <v>2624</v>
      </c>
      <c r="L24" s="19">
        <v>617.84537287506862</v>
      </c>
      <c r="M24" s="20">
        <v>0</v>
      </c>
      <c r="N24" s="6">
        <v>477</v>
      </c>
      <c r="O24" s="6">
        <f t="shared" ref="O24:O27" si="2">N24+O23</f>
        <v>1112</v>
      </c>
    </row>
    <row r="25" spans="2:15" x14ac:dyDescent="0.2">
      <c r="B25" s="32"/>
      <c r="C25" s="10" t="s">
        <v>24</v>
      </c>
      <c r="D25" s="11">
        <v>375</v>
      </c>
      <c r="E25" s="11">
        <v>278.63408595499993</v>
      </c>
      <c r="F25" s="12">
        <f t="shared" si="0"/>
        <v>96.365914045000068</v>
      </c>
      <c r="G25" s="11"/>
      <c r="H25" s="28"/>
      <c r="I25" s="30"/>
      <c r="J25" s="21">
        <f t="shared" si="1"/>
        <v>2034</v>
      </c>
      <c r="K25" s="22">
        <v>2624</v>
      </c>
      <c r="L25" s="23">
        <v>335.80484841230384</v>
      </c>
      <c r="M25" s="24">
        <v>0</v>
      </c>
      <c r="N25" s="6">
        <v>635</v>
      </c>
      <c r="O25" s="6">
        <f t="shared" si="2"/>
        <v>1747</v>
      </c>
    </row>
    <row r="26" spans="2:15" x14ac:dyDescent="0.2">
      <c r="B26" s="33"/>
      <c r="C26" s="13" t="s">
        <v>25</v>
      </c>
      <c r="D26" s="14">
        <v>400</v>
      </c>
      <c r="E26" s="14">
        <v>0</v>
      </c>
      <c r="F26" s="15">
        <f t="shared" si="0"/>
        <v>400</v>
      </c>
      <c r="G26" s="11"/>
      <c r="H26" s="28"/>
      <c r="I26" s="30"/>
      <c r="N26" s="6">
        <v>454</v>
      </c>
      <c r="O26" s="6">
        <f t="shared" si="2"/>
        <v>2201</v>
      </c>
    </row>
    <row r="27" spans="2:15" x14ac:dyDescent="0.2">
      <c r="B27" s="34">
        <v>2021</v>
      </c>
      <c r="C27" s="7" t="s">
        <v>21</v>
      </c>
      <c r="D27" s="8">
        <v>0</v>
      </c>
      <c r="E27" s="8">
        <v>0</v>
      </c>
      <c r="F27" s="9">
        <f t="shared" si="0"/>
        <v>0</v>
      </c>
      <c r="G27" s="11"/>
      <c r="H27" s="26" t="str">
        <f>IF(SUM(E27:E31)-VLOOKUP(B27,$J$8:$M$25,4,FALSE)&lt;=0,"-","ERROR")</f>
        <v>-</v>
      </c>
      <c r="I27" s="31"/>
      <c r="N27" s="6">
        <v>423</v>
      </c>
      <c r="O27" s="6">
        <f t="shared" si="2"/>
        <v>2624</v>
      </c>
    </row>
    <row r="28" spans="2:15" x14ac:dyDescent="0.2">
      <c r="B28" s="32"/>
      <c r="C28" s="10" t="s">
        <v>22</v>
      </c>
      <c r="D28" s="11">
        <v>100</v>
      </c>
      <c r="E28" s="11">
        <v>100</v>
      </c>
      <c r="F28" s="12">
        <f t="shared" si="0"/>
        <v>0</v>
      </c>
      <c r="G28" s="11"/>
      <c r="H28" s="27" t="e">
        <f>H23+5</f>
        <v>#REF!</v>
      </c>
      <c r="I28" s="30"/>
      <c r="J28" s="35">
        <v>2028</v>
      </c>
      <c r="K28" s="38" t="s">
        <v>15</v>
      </c>
      <c r="L28" s="7"/>
      <c r="M28" s="39"/>
    </row>
    <row r="29" spans="2:15" x14ac:dyDescent="0.2">
      <c r="B29" s="32"/>
      <c r="C29" s="10" t="s">
        <v>23</v>
      </c>
      <c r="D29" s="11">
        <v>95.2</v>
      </c>
      <c r="E29" s="11">
        <v>95.2</v>
      </c>
      <c r="F29" s="12">
        <f t="shared" si="0"/>
        <v>0</v>
      </c>
      <c r="G29" s="11"/>
      <c r="H29" s="28"/>
      <c r="I29" s="30"/>
      <c r="J29" s="36">
        <v>2028</v>
      </c>
      <c r="K29" s="40" t="s">
        <v>16</v>
      </c>
      <c r="L29" s="10"/>
      <c r="M29" s="41"/>
    </row>
    <row r="30" spans="2:15" x14ac:dyDescent="0.2">
      <c r="B30" s="32"/>
      <c r="C30" s="10" t="s">
        <v>24</v>
      </c>
      <c r="D30" s="11">
        <v>375</v>
      </c>
      <c r="E30" s="11">
        <v>375</v>
      </c>
      <c r="F30" s="12">
        <f t="shared" si="0"/>
        <v>0</v>
      </c>
      <c r="G30" s="11"/>
      <c r="H30" s="28"/>
      <c r="I30" s="30"/>
      <c r="J30" s="36">
        <v>2030</v>
      </c>
      <c r="K30" s="40" t="s">
        <v>18</v>
      </c>
      <c r="L30" s="10"/>
      <c r="M30" s="41"/>
    </row>
    <row r="31" spans="2:15" x14ac:dyDescent="0.2">
      <c r="B31" s="33"/>
      <c r="C31" s="13" t="s">
        <v>25</v>
      </c>
      <c r="D31" s="14">
        <v>400</v>
      </c>
      <c r="E31" s="14">
        <v>143.35466621856494</v>
      </c>
      <c r="F31" s="15">
        <f t="shared" si="0"/>
        <v>256.64533378143506</v>
      </c>
      <c r="G31" s="11"/>
      <c r="H31" s="28"/>
      <c r="I31" s="30"/>
      <c r="J31" s="36">
        <v>2031</v>
      </c>
      <c r="K31" s="40" t="s">
        <v>19</v>
      </c>
      <c r="L31" s="10"/>
      <c r="M31" s="41"/>
    </row>
    <row r="32" spans="2:15" x14ac:dyDescent="0.2">
      <c r="B32" s="34">
        <v>2022</v>
      </c>
      <c r="C32" s="7" t="s">
        <v>21</v>
      </c>
      <c r="D32" s="8">
        <v>0</v>
      </c>
      <c r="E32" s="8">
        <v>0</v>
      </c>
      <c r="F32" s="9">
        <f t="shared" si="0"/>
        <v>0</v>
      </c>
      <c r="G32" s="11"/>
      <c r="H32" s="26" t="str">
        <f>IF(SUM(E32:E36)-VLOOKUP(B32,$J$8:$M$25,4,FALSE)&lt;=0,"-","ERROR")</f>
        <v>-</v>
      </c>
      <c r="I32" s="31"/>
      <c r="J32" s="37">
        <v>2033</v>
      </c>
      <c r="K32" s="42" t="s">
        <v>20</v>
      </c>
      <c r="L32" s="13"/>
      <c r="M32" s="43"/>
    </row>
    <row r="33" spans="2:9" x14ac:dyDescent="0.2">
      <c r="B33" s="32"/>
      <c r="C33" s="10" t="s">
        <v>22</v>
      </c>
      <c r="D33" s="11">
        <v>100</v>
      </c>
      <c r="E33" s="11">
        <v>100</v>
      </c>
      <c r="F33" s="12">
        <f t="shared" si="0"/>
        <v>0</v>
      </c>
      <c r="G33" s="11"/>
      <c r="H33" s="27" t="e">
        <f>H28+5</f>
        <v>#REF!</v>
      </c>
      <c r="I33" s="30"/>
    </row>
    <row r="34" spans="2:9" x14ac:dyDescent="0.2">
      <c r="B34" s="32"/>
      <c r="C34" s="10" t="s">
        <v>24</v>
      </c>
      <c r="D34" s="11">
        <v>375</v>
      </c>
      <c r="E34" s="11">
        <v>375</v>
      </c>
      <c r="F34" s="12">
        <f t="shared" si="0"/>
        <v>0</v>
      </c>
      <c r="G34" s="11"/>
      <c r="H34" s="28"/>
      <c r="I34" s="30"/>
    </row>
    <row r="35" spans="2:9" x14ac:dyDescent="0.2">
      <c r="B35" s="32"/>
      <c r="C35" s="10" t="s">
        <v>23</v>
      </c>
      <c r="D35" s="11">
        <v>185</v>
      </c>
      <c r="E35" s="11">
        <v>185</v>
      </c>
      <c r="F35" s="12">
        <f t="shared" si="0"/>
        <v>0</v>
      </c>
      <c r="G35" s="11"/>
      <c r="H35" s="28"/>
      <c r="I35" s="30"/>
    </row>
    <row r="36" spans="2:9" x14ac:dyDescent="0.2">
      <c r="B36" s="33"/>
      <c r="C36" s="13" t="s">
        <v>25</v>
      </c>
      <c r="D36" s="14">
        <v>400</v>
      </c>
      <c r="E36" s="14">
        <v>46.631254236092218</v>
      </c>
      <c r="F36" s="15">
        <f t="shared" si="0"/>
        <v>353.36874576390778</v>
      </c>
      <c r="G36" s="11"/>
      <c r="H36" s="28"/>
      <c r="I36" s="30"/>
    </row>
    <row r="37" spans="2:9" x14ac:dyDescent="0.2">
      <c r="B37" s="34">
        <v>2023</v>
      </c>
      <c r="C37" s="7" t="s">
        <v>21</v>
      </c>
      <c r="D37" s="8">
        <v>0</v>
      </c>
      <c r="E37" s="8">
        <v>0</v>
      </c>
      <c r="F37" s="9">
        <f t="shared" si="0"/>
        <v>0</v>
      </c>
      <c r="G37" s="11"/>
      <c r="H37" s="26" t="str">
        <f>IF(SUM(E37:E41)-VLOOKUP(B37,$J$8:$M$25,4,FALSE)&lt;=0,"-","ERROR")</f>
        <v>-</v>
      </c>
      <c r="I37" s="31"/>
    </row>
    <row r="38" spans="2:9" x14ac:dyDescent="0.2">
      <c r="B38" s="32"/>
      <c r="C38" s="10" t="s">
        <v>22</v>
      </c>
      <c r="D38" s="11">
        <v>100</v>
      </c>
      <c r="E38" s="11">
        <v>100</v>
      </c>
      <c r="F38" s="12">
        <f t="shared" si="0"/>
        <v>0</v>
      </c>
      <c r="G38" s="11"/>
      <c r="H38" s="27" t="e">
        <f>H33+5</f>
        <v>#REF!</v>
      </c>
      <c r="I38" s="30"/>
    </row>
    <row r="39" spans="2:9" x14ac:dyDescent="0.2">
      <c r="B39" s="32"/>
      <c r="C39" s="10" t="s">
        <v>24</v>
      </c>
      <c r="D39" s="11">
        <v>375</v>
      </c>
      <c r="E39" s="11">
        <v>375</v>
      </c>
      <c r="F39" s="12">
        <f t="shared" si="0"/>
        <v>0</v>
      </c>
      <c r="G39" s="11"/>
      <c r="H39" s="28"/>
      <c r="I39" s="30"/>
    </row>
    <row r="40" spans="2:9" x14ac:dyDescent="0.2">
      <c r="B40" s="32"/>
      <c r="C40" s="10" t="s">
        <v>23</v>
      </c>
      <c r="D40" s="11">
        <v>90.3</v>
      </c>
      <c r="E40" s="11">
        <v>90.3</v>
      </c>
      <c r="F40" s="12">
        <f t="shared" si="0"/>
        <v>0</v>
      </c>
      <c r="G40" s="11"/>
      <c r="H40" s="28"/>
      <c r="I40" s="30"/>
    </row>
    <row r="41" spans="2:9" x14ac:dyDescent="0.2">
      <c r="B41" s="33"/>
      <c r="C41" s="13" t="s">
        <v>25</v>
      </c>
      <c r="D41" s="14">
        <v>400</v>
      </c>
      <c r="E41" s="14">
        <v>138.12376329313145</v>
      </c>
      <c r="F41" s="15">
        <f t="shared" si="0"/>
        <v>261.87623670686855</v>
      </c>
      <c r="G41" s="11"/>
      <c r="H41" s="28"/>
      <c r="I41" s="30"/>
    </row>
    <row r="42" spans="2:9" x14ac:dyDescent="0.2">
      <c r="B42" s="34">
        <v>2024</v>
      </c>
      <c r="C42" s="7" t="s">
        <v>21</v>
      </c>
      <c r="D42" s="8">
        <v>0</v>
      </c>
      <c r="E42" s="8">
        <v>0</v>
      </c>
      <c r="F42" s="9">
        <f t="shared" si="0"/>
        <v>0</v>
      </c>
      <c r="G42" s="11"/>
      <c r="H42" s="26" t="str">
        <f>IF(SUM(E42:E46)-VLOOKUP(B42,$J$8:$M$25,4,FALSE)&lt;=0,"-","ERROR")</f>
        <v>-</v>
      </c>
      <c r="I42" s="31"/>
    </row>
    <row r="43" spans="2:9" x14ac:dyDescent="0.2">
      <c r="B43" s="32"/>
      <c r="C43" s="10" t="s">
        <v>24</v>
      </c>
      <c r="D43" s="11">
        <v>375</v>
      </c>
      <c r="E43" s="11">
        <v>375</v>
      </c>
      <c r="F43" s="12">
        <f t="shared" si="0"/>
        <v>0</v>
      </c>
      <c r="G43" s="11"/>
      <c r="H43" s="27" t="e">
        <f>H38+5</f>
        <v>#REF!</v>
      </c>
      <c r="I43" s="30"/>
    </row>
    <row r="44" spans="2:9" x14ac:dyDescent="0.2">
      <c r="B44" s="32"/>
      <c r="C44" s="10" t="s">
        <v>22</v>
      </c>
      <c r="D44" s="11">
        <v>100</v>
      </c>
      <c r="E44" s="11">
        <v>100</v>
      </c>
      <c r="F44" s="12">
        <f t="shared" si="0"/>
        <v>0</v>
      </c>
      <c r="G44" s="11"/>
      <c r="H44" s="28"/>
      <c r="I44" s="30"/>
    </row>
    <row r="45" spans="2:9" x14ac:dyDescent="0.2">
      <c r="B45" s="32"/>
      <c r="C45" s="10" t="s">
        <v>25</v>
      </c>
      <c r="D45" s="11">
        <v>400</v>
      </c>
      <c r="E45" s="11">
        <v>225.23210716077506</v>
      </c>
      <c r="F45" s="12">
        <f t="shared" si="0"/>
        <v>174.76789283922494</v>
      </c>
      <c r="G45" s="11"/>
      <c r="H45" s="28"/>
      <c r="I45" s="30"/>
    </row>
    <row r="46" spans="2:9" x14ac:dyDescent="0.2">
      <c r="B46" s="33"/>
      <c r="C46" s="13" t="s">
        <v>23</v>
      </c>
      <c r="D46" s="14">
        <v>118</v>
      </c>
      <c r="E46" s="14">
        <v>0</v>
      </c>
      <c r="F46" s="15">
        <f t="shared" si="0"/>
        <v>118</v>
      </c>
      <c r="G46" s="11"/>
      <c r="H46" s="28"/>
      <c r="I46" s="30"/>
    </row>
    <row r="47" spans="2:9" x14ac:dyDescent="0.2">
      <c r="B47" s="34">
        <v>2025</v>
      </c>
      <c r="C47" s="7" t="s">
        <v>21</v>
      </c>
      <c r="D47" s="8">
        <v>297.39999999999998</v>
      </c>
      <c r="E47" s="8">
        <v>297.39999999999998</v>
      </c>
      <c r="F47" s="9">
        <f t="shared" si="0"/>
        <v>0</v>
      </c>
      <c r="G47" s="11"/>
      <c r="H47" s="26" t="str">
        <f>IF(SUM(E47:E51)-VLOOKUP(B47,$J$8:$M$25,4,FALSE)&lt;=0,"-","ERROR")</f>
        <v>-</v>
      </c>
      <c r="I47" s="31"/>
    </row>
    <row r="48" spans="2:9" x14ac:dyDescent="0.2">
      <c r="B48" s="32"/>
      <c r="C48" s="10" t="s">
        <v>24</v>
      </c>
      <c r="D48" s="11">
        <v>375</v>
      </c>
      <c r="E48" s="11">
        <v>375</v>
      </c>
      <c r="F48" s="12">
        <f t="shared" si="0"/>
        <v>0</v>
      </c>
      <c r="G48" s="11"/>
      <c r="H48" s="27" t="e">
        <f>H43+5</f>
        <v>#REF!</v>
      </c>
      <c r="I48" s="30"/>
    </row>
    <row r="49" spans="2:9" x14ac:dyDescent="0.2">
      <c r="B49" s="32"/>
      <c r="C49" s="10" t="s">
        <v>22</v>
      </c>
      <c r="D49" s="11">
        <v>100</v>
      </c>
      <c r="E49" s="11">
        <v>24.656200092820768</v>
      </c>
      <c r="F49" s="12">
        <f t="shared" si="0"/>
        <v>75.343799907179232</v>
      </c>
      <c r="G49" s="11"/>
      <c r="H49" s="28"/>
      <c r="I49" s="30"/>
    </row>
    <row r="50" spans="2:9" x14ac:dyDescent="0.2">
      <c r="B50" s="32"/>
      <c r="C50" s="10" t="s">
        <v>25</v>
      </c>
      <c r="D50" s="11">
        <v>400</v>
      </c>
      <c r="E50" s="11">
        <v>0</v>
      </c>
      <c r="F50" s="12">
        <f t="shared" si="0"/>
        <v>400</v>
      </c>
      <c r="G50" s="11"/>
      <c r="H50" s="28"/>
      <c r="I50" s="30"/>
    </row>
    <row r="51" spans="2:9" x14ac:dyDescent="0.2">
      <c r="B51" s="33"/>
      <c r="C51" s="13" t="s">
        <v>23</v>
      </c>
      <c r="D51" s="14">
        <v>267.89999999999998</v>
      </c>
      <c r="E51" s="14">
        <v>0</v>
      </c>
      <c r="F51" s="15">
        <f t="shared" si="0"/>
        <v>267.89999999999998</v>
      </c>
      <c r="G51" s="11"/>
      <c r="H51" s="28"/>
      <c r="I51" s="30"/>
    </row>
    <row r="52" spans="2:9" x14ac:dyDescent="0.2">
      <c r="B52" s="34">
        <v>2026</v>
      </c>
      <c r="C52" s="7" t="s">
        <v>21</v>
      </c>
      <c r="D52" s="8">
        <v>297.2</v>
      </c>
      <c r="E52" s="8">
        <v>297.2</v>
      </c>
      <c r="F52" s="9">
        <f t="shared" si="0"/>
        <v>0</v>
      </c>
      <c r="G52" s="11"/>
      <c r="H52" s="26" t="str">
        <f>IF(SUM(E52:E56)-VLOOKUP(B52,$J$8:$M$25,4,FALSE)&lt;=0,"-","ERROR")</f>
        <v>-</v>
      </c>
      <c r="I52" s="31"/>
    </row>
    <row r="53" spans="2:9" x14ac:dyDescent="0.2">
      <c r="B53" s="32"/>
      <c r="C53" s="10" t="s">
        <v>24</v>
      </c>
      <c r="D53" s="11">
        <v>375</v>
      </c>
      <c r="E53" s="11">
        <v>375</v>
      </c>
      <c r="F53" s="12">
        <f t="shared" si="0"/>
        <v>0</v>
      </c>
      <c r="G53" s="11"/>
      <c r="H53" s="27" t="e">
        <f>H48+5</f>
        <v>#REF!</v>
      </c>
      <c r="I53" s="30"/>
    </row>
    <row r="54" spans="2:9" x14ac:dyDescent="0.2">
      <c r="B54" s="32"/>
      <c r="C54" s="10" t="s">
        <v>22</v>
      </c>
      <c r="D54" s="11">
        <v>100</v>
      </c>
      <c r="E54" s="11">
        <v>21.695956822957214</v>
      </c>
      <c r="F54" s="12">
        <f t="shared" si="0"/>
        <v>78.304043177042786</v>
      </c>
      <c r="G54" s="11"/>
      <c r="H54" s="28"/>
      <c r="I54" s="30"/>
    </row>
    <row r="55" spans="2:9" x14ac:dyDescent="0.2">
      <c r="B55" s="32"/>
      <c r="C55" s="10" t="s">
        <v>25</v>
      </c>
      <c r="D55" s="11">
        <v>400</v>
      </c>
      <c r="E55" s="11">
        <v>0</v>
      </c>
      <c r="F55" s="12">
        <f t="shared" si="0"/>
        <v>400</v>
      </c>
      <c r="G55" s="11"/>
      <c r="H55" s="28"/>
      <c r="I55" s="30"/>
    </row>
    <row r="56" spans="2:9" x14ac:dyDescent="0.2">
      <c r="B56" s="33"/>
      <c r="C56" s="13" t="s">
        <v>23</v>
      </c>
      <c r="D56" s="14">
        <v>267.89999999999998</v>
      </c>
      <c r="E56" s="14">
        <v>0</v>
      </c>
      <c r="F56" s="15">
        <f t="shared" si="0"/>
        <v>267.89999999999998</v>
      </c>
      <c r="G56" s="11"/>
      <c r="H56" s="28"/>
      <c r="I56" s="30"/>
    </row>
    <row r="57" spans="2:9" x14ac:dyDescent="0.2">
      <c r="B57" s="34">
        <v>2027</v>
      </c>
      <c r="C57" s="7" t="s">
        <v>21</v>
      </c>
      <c r="D57" s="8">
        <v>300</v>
      </c>
      <c r="E57" s="8">
        <v>300</v>
      </c>
      <c r="F57" s="9">
        <f t="shared" si="0"/>
        <v>0</v>
      </c>
      <c r="G57" s="11"/>
      <c r="H57" s="26" t="str">
        <f>IF(SUM(E57:E61)-VLOOKUP(B57,$J$8:$M$25,4,FALSE)&lt;=0,"-","ERROR")</f>
        <v>-</v>
      </c>
      <c r="I57" s="31"/>
    </row>
    <row r="58" spans="2:9" x14ac:dyDescent="0.2">
      <c r="B58" s="32"/>
      <c r="C58" s="10" t="s">
        <v>24</v>
      </c>
      <c r="D58" s="11">
        <v>375</v>
      </c>
      <c r="E58" s="11">
        <v>375</v>
      </c>
      <c r="F58" s="12">
        <f t="shared" si="0"/>
        <v>0</v>
      </c>
      <c r="G58" s="11"/>
      <c r="H58" s="27" t="e">
        <f>H53+5</f>
        <v>#REF!</v>
      </c>
      <c r="I58" s="30"/>
    </row>
    <row r="59" spans="2:9" x14ac:dyDescent="0.2">
      <c r="B59" s="32"/>
      <c r="C59" s="10" t="s">
        <v>22</v>
      </c>
      <c r="D59" s="11">
        <v>100</v>
      </c>
      <c r="E59" s="11">
        <v>15.751292561962146</v>
      </c>
      <c r="F59" s="12">
        <f t="shared" si="0"/>
        <v>84.248707438037854</v>
      </c>
      <c r="G59" s="11"/>
      <c r="H59" s="28"/>
      <c r="I59" s="30"/>
    </row>
    <row r="60" spans="2:9" x14ac:dyDescent="0.2">
      <c r="B60" s="32"/>
      <c r="C60" s="10" t="s">
        <v>25</v>
      </c>
      <c r="D60" s="11">
        <v>400</v>
      </c>
      <c r="E60" s="11">
        <v>0</v>
      </c>
      <c r="F60" s="12">
        <f t="shared" si="0"/>
        <v>400</v>
      </c>
      <c r="G60" s="11"/>
      <c r="H60" s="28"/>
      <c r="I60" s="30"/>
    </row>
    <row r="61" spans="2:9" x14ac:dyDescent="0.2">
      <c r="B61" s="33"/>
      <c r="C61" s="13" t="s">
        <v>23</v>
      </c>
      <c r="D61" s="14">
        <v>267.89999999999998</v>
      </c>
      <c r="E61" s="14">
        <v>0</v>
      </c>
      <c r="F61" s="15">
        <f t="shared" si="0"/>
        <v>267.89999999999998</v>
      </c>
      <c r="G61" s="11"/>
      <c r="H61" s="28"/>
      <c r="I61" s="30"/>
    </row>
    <row r="62" spans="2:9" x14ac:dyDescent="0.2">
      <c r="B62" s="34">
        <v>2028</v>
      </c>
      <c r="C62" s="7" t="str">
        <f>$K$28</f>
        <v>2028- 635 MW CCCT - Wyo NE</v>
      </c>
      <c r="D62" s="8">
        <f>$N$23</f>
        <v>635</v>
      </c>
      <c r="E62" s="8">
        <f>$D$62</f>
        <v>635</v>
      </c>
      <c r="F62" s="9">
        <f t="shared" si="0"/>
        <v>0</v>
      </c>
      <c r="G62" s="11"/>
      <c r="I62" s="30"/>
    </row>
    <row r="63" spans="2:9" x14ac:dyDescent="0.2">
      <c r="B63" s="32"/>
      <c r="C63" s="10" t="str">
        <f>$K$29</f>
        <v>2028- 477 MW CCCT - West Main</v>
      </c>
      <c r="D63" s="11">
        <f>$N$24</f>
        <v>477</v>
      </c>
      <c r="E63" s="11">
        <f>$L$19-$E$62</f>
        <v>52.622122994918868</v>
      </c>
      <c r="F63" s="12">
        <f t="shared" si="0"/>
        <v>424.37787700508113</v>
      </c>
      <c r="G63" s="11"/>
      <c r="I63" s="30"/>
    </row>
    <row r="64" spans="2:9" x14ac:dyDescent="0.2">
      <c r="B64" s="32"/>
      <c r="C64" s="10" t="s">
        <v>21</v>
      </c>
      <c r="D64" s="11">
        <v>49</v>
      </c>
      <c r="E64" s="11">
        <v>0</v>
      </c>
      <c r="F64" s="12">
        <f t="shared" si="0"/>
        <v>49</v>
      </c>
      <c r="G64" s="11"/>
      <c r="H64" s="26" t="str">
        <f>IF(SUM(E64:E68)-VLOOKUP(B62,$J$8:$M$25,4,FALSE)&lt;=0,"-","ERROR")</f>
        <v>-</v>
      </c>
      <c r="I64" s="30"/>
    </row>
    <row r="65" spans="2:9" x14ac:dyDescent="0.2">
      <c r="B65" s="32"/>
      <c r="C65" s="10" t="s">
        <v>24</v>
      </c>
      <c r="D65" s="11">
        <v>375</v>
      </c>
      <c r="E65" s="11">
        <v>0</v>
      </c>
      <c r="F65" s="12">
        <f t="shared" si="0"/>
        <v>375</v>
      </c>
      <c r="G65" s="11"/>
      <c r="H65" s="27" t="e">
        <f>H58+5</f>
        <v>#REF!</v>
      </c>
      <c r="I65" s="31"/>
    </row>
    <row r="66" spans="2:9" x14ac:dyDescent="0.2">
      <c r="B66" s="32"/>
      <c r="C66" s="10" t="s">
        <v>22</v>
      </c>
      <c r="D66" s="11">
        <v>100</v>
      </c>
      <c r="E66" s="11">
        <v>0</v>
      </c>
      <c r="F66" s="12">
        <f t="shared" si="0"/>
        <v>100</v>
      </c>
      <c r="G66" s="11"/>
      <c r="H66" s="28"/>
      <c r="I66" s="30"/>
    </row>
    <row r="67" spans="2:9" x14ac:dyDescent="0.2">
      <c r="B67" s="32"/>
      <c r="C67" s="10" t="s">
        <v>25</v>
      </c>
      <c r="D67" s="11">
        <v>400</v>
      </c>
      <c r="E67" s="11">
        <v>0</v>
      </c>
      <c r="F67" s="12">
        <f t="shared" si="0"/>
        <v>400</v>
      </c>
      <c r="G67" s="11"/>
      <c r="H67" s="28"/>
      <c r="I67" s="30"/>
    </row>
    <row r="68" spans="2:9" x14ac:dyDescent="0.2">
      <c r="B68" s="33"/>
      <c r="C68" s="13" t="s">
        <v>23</v>
      </c>
      <c r="D68" s="14">
        <v>253.3</v>
      </c>
      <c r="E68" s="14">
        <v>0</v>
      </c>
      <c r="F68" s="15">
        <f t="shared" si="0"/>
        <v>253.3</v>
      </c>
      <c r="G68" s="11"/>
      <c r="H68" s="28"/>
      <c r="I68" s="30"/>
    </row>
    <row r="69" spans="2:9" x14ac:dyDescent="0.2">
      <c r="B69" s="34">
        <v>2029</v>
      </c>
      <c r="C69" s="7" t="str">
        <f>$K$28</f>
        <v>2028- 635 MW CCCT - Wyo NE</v>
      </c>
      <c r="D69" s="8">
        <f>$N$23</f>
        <v>635</v>
      </c>
      <c r="E69" s="8">
        <f>$D$62</f>
        <v>635</v>
      </c>
      <c r="F69" s="9">
        <f t="shared" ref="F69:F70" si="3">D69-E69</f>
        <v>0</v>
      </c>
      <c r="G69" s="11"/>
      <c r="I69" s="30"/>
    </row>
    <row r="70" spans="2:9" x14ac:dyDescent="0.2">
      <c r="B70" s="32"/>
      <c r="C70" s="10" t="str">
        <f>$K$29</f>
        <v>2028- 477 MW CCCT - West Main</v>
      </c>
      <c r="D70" s="11">
        <f>$N$24</f>
        <v>477</v>
      </c>
      <c r="E70" s="11">
        <f>$L$19-$E$62</f>
        <v>52.622122994918868</v>
      </c>
      <c r="F70" s="12">
        <f t="shared" si="3"/>
        <v>424.37787700508113</v>
      </c>
      <c r="G70" s="11"/>
      <c r="I70" s="30"/>
    </row>
    <row r="71" spans="2:9" x14ac:dyDescent="0.2">
      <c r="B71" s="32"/>
      <c r="C71" s="10" t="s">
        <v>21</v>
      </c>
      <c r="D71" s="11">
        <v>79.900000000000006</v>
      </c>
      <c r="E71" s="11">
        <v>0</v>
      </c>
      <c r="F71" s="12">
        <f t="shared" ref="F71:F92" si="4">D71-E71</f>
        <v>79.900000000000006</v>
      </c>
      <c r="G71" s="11"/>
      <c r="H71" s="26" t="e">
        <f>IF(SUM(E71:E75)-VLOOKUP(B71,$J$8:$M$25,4,FALSE)&lt;=0,"-","ERROR")</f>
        <v>#N/A</v>
      </c>
      <c r="I71" s="30"/>
    </row>
    <row r="72" spans="2:9" x14ac:dyDescent="0.2">
      <c r="B72" s="32"/>
      <c r="C72" s="10" t="s">
        <v>24</v>
      </c>
      <c r="D72" s="11">
        <v>375</v>
      </c>
      <c r="E72" s="11">
        <v>0</v>
      </c>
      <c r="F72" s="12">
        <f t="shared" si="4"/>
        <v>375</v>
      </c>
      <c r="G72" s="11"/>
      <c r="H72" s="27" t="e">
        <f>H65+5</f>
        <v>#REF!</v>
      </c>
      <c r="I72" s="31"/>
    </row>
    <row r="73" spans="2:9" x14ac:dyDescent="0.2">
      <c r="B73" s="32"/>
      <c r="C73" s="10" t="s">
        <v>22</v>
      </c>
      <c r="D73" s="11">
        <v>100</v>
      </c>
      <c r="E73" s="11">
        <v>0</v>
      </c>
      <c r="F73" s="12">
        <f t="shared" si="4"/>
        <v>100</v>
      </c>
      <c r="G73" s="11"/>
      <c r="H73" s="28"/>
      <c r="I73" s="31"/>
    </row>
    <row r="74" spans="2:9" x14ac:dyDescent="0.2">
      <c r="B74" s="32"/>
      <c r="C74" s="10" t="s">
        <v>25</v>
      </c>
      <c r="D74" s="11">
        <v>400</v>
      </c>
      <c r="E74" s="11">
        <v>0</v>
      </c>
      <c r="F74" s="12">
        <f t="shared" si="4"/>
        <v>400</v>
      </c>
      <c r="G74" s="11"/>
      <c r="H74" s="28"/>
      <c r="I74" s="30"/>
    </row>
    <row r="75" spans="2:9" x14ac:dyDescent="0.2">
      <c r="B75" s="33"/>
      <c r="C75" s="13" t="s">
        <v>23</v>
      </c>
      <c r="D75" s="14">
        <v>267.89999999999998</v>
      </c>
      <c r="E75" s="14">
        <v>0</v>
      </c>
      <c r="F75" s="15">
        <f t="shared" si="4"/>
        <v>267.89999999999998</v>
      </c>
      <c r="G75" s="11"/>
      <c r="H75" s="28"/>
      <c r="I75" s="30"/>
    </row>
    <row r="76" spans="2:9" x14ac:dyDescent="0.2">
      <c r="B76" s="34">
        <v>2030</v>
      </c>
      <c r="C76" s="7" t="str">
        <f>$K$28</f>
        <v>2028- 635 MW CCCT - Wyo NE</v>
      </c>
      <c r="D76" s="8">
        <f>$N$23</f>
        <v>635</v>
      </c>
      <c r="E76" s="8">
        <f>$D$62</f>
        <v>635</v>
      </c>
      <c r="F76" s="9">
        <f t="shared" si="4"/>
        <v>0</v>
      </c>
      <c r="G76" s="11"/>
      <c r="I76" s="30"/>
    </row>
    <row r="77" spans="2:9" x14ac:dyDescent="0.2">
      <c r="B77" s="32"/>
      <c r="C77" s="10" t="str">
        <f>$K$29</f>
        <v>2028- 477 MW CCCT - West Main</v>
      </c>
      <c r="D77" s="11">
        <f>$N$24</f>
        <v>477</v>
      </c>
      <c r="E77" s="11">
        <f>$L$19-$E$62</f>
        <v>52.622122994918868</v>
      </c>
      <c r="F77" s="12">
        <f t="shared" si="4"/>
        <v>424.37787700508113</v>
      </c>
      <c r="G77" s="11"/>
      <c r="I77" s="30"/>
    </row>
    <row r="78" spans="2:9" x14ac:dyDescent="0.2">
      <c r="B78" s="32"/>
      <c r="C78" s="10" t="str">
        <f>$K$30</f>
        <v>2030- 635 MW CCCT - Utah South</v>
      </c>
      <c r="D78" s="11">
        <f>$N$25</f>
        <v>635</v>
      </c>
      <c r="E78" s="11">
        <v>0</v>
      </c>
      <c r="F78" s="12">
        <f t="shared" si="4"/>
        <v>635</v>
      </c>
      <c r="G78" s="11"/>
      <c r="H78" s="26"/>
      <c r="I78" s="30"/>
    </row>
    <row r="79" spans="2:9" x14ac:dyDescent="0.2">
      <c r="B79" s="32"/>
      <c r="C79" s="10" t="s">
        <v>21</v>
      </c>
      <c r="D79" s="11">
        <v>300</v>
      </c>
      <c r="E79" s="11">
        <v>0</v>
      </c>
      <c r="F79" s="12">
        <f t="shared" si="4"/>
        <v>300</v>
      </c>
      <c r="G79" s="11"/>
      <c r="H79" s="27" t="e">
        <f>IF(SUM(E79:E83)-VLOOKUP(B78,$J$8:$M$25,4,FALSE)&lt;=0,"-","ERROR")</f>
        <v>#N/A</v>
      </c>
      <c r="I79" s="31"/>
    </row>
    <row r="80" spans="2:9" x14ac:dyDescent="0.2">
      <c r="B80" s="32"/>
      <c r="C80" s="10" t="s">
        <v>24</v>
      </c>
      <c r="D80" s="11">
        <v>375</v>
      </c>
      <c r="E80" s="11">
        <v>0</v>
      </c>
      <c r="F80" s="12">
        <f t="shared" si="4"/>
        <v>375</v>
      </c>
      <c r="G80" s="11"/>
      <c r="H80" s="27" t="e">
        <f>H72+5</f>
        <v>#REF!</v>
      </c>
      <c r="I80" s="30"/>
    </row>
    <row r="81" spans="2:9" x14ac:dyDescent="0.2">
      <c r="B81" s="32"/>
      <c r="C81" s="10" t="s">
        <v>22</v>
      </c>
      <c r="D81" s="11">
        <v>100</v>
      </c>
      <c r="E81" s="11">
        <v>0</v>
      </c>
      <c r="F81" s="12">
        <f t="shared" si="4"/>
        <v>100</v>
      </c>
      <c r="G81" s="11"/>
      <c r="H81" s="28"/>
      <c r="I81" s="30"/>
    </row>
    <row r="82" spans="2:9" x14ac:dyDescent="0.2">
      <c r="B82" s="32"/>
      <c r="C82" s="10" t="s">
        <v>23</v>
      </c>
      <c r="D82" s="11">
        <v>267.89999999999998</v>
      </c>
      <c r="E82" s="11">
        <v>0</v>
      </c>
      <c r="F82" s="12">
        <f t="shared" si="4"/>
        <v>267.89999999999998</v>
      </c>
      <c r="G82" s="11"/>
      <c r="H82" s="26"/>
      <c r="I82" s="30"/>
    </row>
    <row r="83" spans="2:9" x14ac:dyDescent="0.2">
      <c r="B83" s="33"/>
      <c r="C83" s="13" t="s">
        <v>25</v>
      </c>
      <c r="D83" s="14">
        <v>400</v>
      </c>
      <c r="E83" s="14">
        <v>0</v>
      </c>
      <c r="F83" s="15">
        <f t="shared" si="4"/>
        <v>400</v>
      </c>
    </row>
    <row r="84" spans="2:9" x14ac:dyDescent="0.2">
      <c r="B84" s="34">
        <v>2031</v>
      </c>
      <c r="C84" s="7" t="str">
        <f>$K$28</f>
        <v>2028- 635 MW CCCT - Wyo NE</v>
      </c>
      <c r="D84" s="8">
        <f>$N$23</f>
        <v>635</v>
      </c>
      <c r="E84" s="8">
        <f>$D$62</f>
        <v>635</v>
      </c>
      <c r="F84" s="9">
        <f t="shared" ref="F84:F86" si="5">D84-E84</f>
        <v>0</v>
      </c>
      <c r="G84" s="11"/>
      <c r="I84" s="30"/>
    </row>
    <row r="85" spans="2:9" x14ac:dyDescent="0.2">
      <c r="B85" s="32"/>
      <c r="C85" s="10" t="str">
        <f>$K$29</f>
        <v>2028- 477 MW CCCT - West Main</v>
      </c>
      <c r="D85" s="11">
        <f>$N$24</f>
        <v>477</v>
      </c>
      <c r="E85" s="11">
        <f>$L$19-$E$62</f>
        <v>52.622122994918868</v>
      </c>
      <c r="F85" s="12">
        <f t="shared" si="5"/>
        <v>424.37787700508113</v>
      </c>
      <c r="G85" s="11"/>
      <c r="I85" s="30"/>
    </row>
    <row r="86" spans="2:9" x14ac:dyDescent="0.2">
      <c r="B86" s="32"/>
      <c r="C86" s="10" t="str">
        <f>$K$30</f>
        <v>2030- 635 MW CCCT - Utah South</v>
      </c>
      <c r="D86" s="11">
        <f>$N$25</f>
        <v>635</v>
      </c>
      <c r="E86" s="11">
        <v>0</v>
      </c>
      <c r="F86" s="12">
        <f t="shared" si="5"/>
        <v>635</v>
      </c>
      <c r="G86" s="11"/>
      <c r="H86" s="26"/>
      <c r="I86" s="30"/>
    </row>
    <row r="87" spans="2:9" x14ac:dyDescent="0.2">
      <c r="B87" s="32"/>
      <c r="C87" s="10" t="str">
        <f>K31</f>
        <v>2031- 454 MW CCCT - So. Oregon</v>
      </c>
      <c r="D87" s="11">
        <f>N26</f>
        <v>454</v>
      </c>
      <c r="E87" s="11">
        <v>0</v>
      </c>
      <c r="F87" s="12">
        <f t="shared" si="4"/>
        <v>454</v>
      </c>
      <c r="G87" s="11"/>
      <c r="H87" s="26"/>
      <c r="I87" s="30"/>
    </row>
    <row r="88" spans="2:9" x14ac:dyDescent="0.2">
      <c r="B88" s="32"/>
      <c r="C88" s="10" t="s">
        <v>21</v>
      </c>
      <c r="D88" s="11">
        <v>2</v>
      </c>
      <c r="E88" s="11">
        <v>0</v>
      </c>
      <c r="F88" s="12">
        <f t="shared" si="4"/>
        <v>2</v>
      </c>
      <c r="G88" s="11"/>
      <c r="H88" s="27" t="e">
        <f>IF(SUM(E88:E92)-VLOOKUP(B87,$J$8:$M$25,4,FALSE)&lt;=0,"-","ERROR")</f>
        <v>#N/A</v>
      </c>
      <c r="I88" s="31"/>
    </row>
    <row r="89" spans="2:9" x14ac:dyDescent="0.2">
      <c r="B89" s="32"/>
      <c r="C89" s="10" t="s">
        <v>24</v>
      </c>
      <c r="D89" s="11">
        <v>375</v>
      </c>
      <c r="E89" s="11">
        <v>0</v>
      </c>
      <c r="F89" s="12">
        <f t="shared" si="4"/>
        <v>375</v>
      </c>
      <c r="H89" s="27" t="e">
        <f>H80+5</f>
        <v>#REF!</v>
      </c>
    </row>
    <row r="90" spans="2:9" x14ac:dyDescent="0.2">
      <c r="B90" s="32"/>
      <c r="C90" s="10" t="s">
        <v>22</v>
      </c>
      <c r="D90" s="11">
        <v>100</v>
      </c>
      <c r="E90" s="11">
        <v>0</v>
      </c>
      <c r="F90" s="12">
        <f t="shared" si="4"/>
        <v>100</v>
      </c>
    </row>
    <row r="91" spans="2:9" x14ac:dyDescent="0.2">
      <c r="B91" s="32"/>
      <c r="C91" s="10" t="s">
        <v>23</v>
      </c>
      <c r="D91" s="11">
        <v>229.6</v>
      </c>
      <c r="E91" s="11">
        <v>0</v>
      </c>
      <c r="F91" s="12">
        <f t="shared" si="4"/>
        <v>229.6</v>
      </c>
    </row>
    <row r="92" spans="2:9" x14ac:dyDescent="0.2">
      <c r="B92" s="33"/>
      <c r="C92" s="13" t="s">
        <v>25</v>
      </c>
      <c r="D92" s="14">
        <v>400</v>
      </c>
      <c r="E92" s="14">
        <v>0</v>
      </c>
      <c r="F92" s="15">
        <f t="shared" si="4"/>
        <v>400</v>
      </c>
    </row>
  </sheetData>
  <mergeCells count="2">
    <mergeCell ref="B4:F4"/>
    <mergeCell ref="K6:K7"/>
  </mergeCells>
  <conditionalFormatting sqref="J1:N1">
    <cfRule type="expression" dxfId="3" priority="1">
      <formula>$J$1&lt;&gt;"OK"</formula>
    </cfRule>
    <cfRule type="expression" dxfId="2" priority="2">
      <formula>$J$1="OK"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"/>
  <sheetViews>
    <sheetView workbookViewId="0">
      <pane xSplit="2" ySplit="6" topLeftCell="C7" activePane="bottomRight" state="frozen"/>
      <selection activeCell="L86" sqref="L86"/>
      <selection pane="topRight" activeCell="L86" sqref="L86"/>
      <selection pane="bottomLeft" activeCell="L86" sqref="L86"/>
      <selection pane="bottomRight" activeCell="L86" sqref="L86"/>
    </sheetView>
  </sheetViews>
  <sheetFormatPr defaultRowHeight="12.75" x14ac:dyDescent="0.2"/>
  <cols>
    <col min="1" max="2" width="9.140625" style="6"/>
    <col min="3" max="3" width="28.42578125" style="6" customWidth="1"/>
    <col min="4" max="4" width="14.5703125" style="6" customWidth="1"/>
    <col min="5" max="5" width="12.140625" style="6" customWidth="1"/>
    <col min="6" max="6" width="10.5703125" style="6" customWidth="1"/>
    <col min="7" max="7" width="3" style="6" hidden="1" customWidth="1"/>
    <col min="8" max="8" width="7.140625" style="6" hidden="1" customWidth="1"/>
    <col min="9" max="9" width="1.5703125" style="29" customWidth="1"/>
    <col min="10" max="10" width="9.140625" style="6"/>
    <col min="11" max="11" width="13.42578125" style="6" customWidth="1"/>
    <col min="12" max="12" width="9.140625" style="6"/>
    <col min="13" max="13" width="10" style="6" customWidth="1"/>
    <col min="14" max="15" width="9.140625" style="6" hidden="1" customWidth="1"/>
    <col min="16" max="16384" width="9.140625" style="6"/>
  </cols>
  <sheetData>
    <row r="1" spans="2:15" customFormat="1" ht="15" x14ac:dyDescent="0.25">
      <c r="B1" s="6"/>
      <c r="C1" s="6"/>
      <c r="D1" s="6"/>
      <c r="E1" s="6"/>
      <c r="F1" s="6"/>
      <c r="J1" s="44" t="str">
        <f>IF(ISERROR(MATCH("ERROR",H6:H110,0)),"OK","ERROR")</f>
        <v>OK</v>
      </c>
      <c r="K1" s="45"/>
      <c r="L1" s="45"/>
      <c r="M1" s="45"/>
      <c r="N1" s="46"/>
    </row>
    <row r="2" spans="2:15" ht="18.75" x14ac:dyDescent="0.3">
      <c r="B2" s="47" t="s">
        <v>12</v>
      </c>
      <c r="C2" s="47"/>
      <c r="D2" s="47"/>
      <c r="E2" s="47"/>
      <c r="F2" s="47"/>
    </row>
    <row r="3" spans="2:15" ht="13.5" thickBot="1" x14ac:dyDescent="0.25">
      <c r="J3" s="6" t="s">
        <v>6</v>
      </c>
    </row>
    <row r="4" spans="2:15" ht="13.5" thickBot="1" x14ac:dyDescent="0.25">
      <c r="B4" s="53" t="s">
        <v>5</v>
      </c>
      <c r="C4" s="54"/>
      <c r="D4" s="54"/>
      <c r="E4" s="54"/>
      <c r="F4" s="55"/>
      <c r="G4" s="25"/>
      <c r="J4" s="16">
        <v>822.23</v>
      </c>
    </row>
    <row r="5" spans="2:15" ht="6.75" customHeight="1" thickBot="1" x14ac:dyDescent="0.25">
      <c r="B5" s="1"/>
      <c r="C5" s="2"/>
      <c r="D5" s="1"/>
      <c r="E5" s="1"/>
      <c r="F5" s="1"/>
      <c r="G5" s="1"/>
    </row>
    <row r="6" spans="2:15" ht="43.5" customHeight="1" thickBot="1" x14ac:dyDescent="0.3">
      <c r="B6" s="3" t="s">
        <v>0</v>
      </c>
      <c r="C6" s="4" t="s">
        <v>1</v>
      </c>
      <c r="D6" s="3" t="s">
        <v>13</v>
      </c>
      <c r="E6" s="5" t="s">
        <v>3</v>
      </c>
      <c r="F6" s="3" t="s">
        <v>2</v>
      </c>
      <c r="G6" s="1"/>
      <c r="H6" s="6" t="s">
        <v>10</v>
      </c>
      <c r="J6" s="52"/>
      <c r="K6" s="56" t="s">
        <v>7</v>
      </c>
      <c r="L6" s="48" t="s">
        <v>14</v>
      </c>
      <c r="M6" s="49"/>
      <c r="O6"/>
    </row>
    <row r="7" spans="2:15" ht="12.75" customHeight="1" x14ac:dyDescent="0.2">
      <c r="B7" s="34">
        <v>2017</v>
      </c>
      <c r="C7" s="7" t="s">
        <v>21</v>
      </c>
      <c r="D7" s="8">
        <v>0</v>
      </c>
      <c r="E7" s="8">
        <v>0</v>
      </c>
      <c r="F7" s="9">
        <f t="shared" ref="F7:F33" si="0">D7-E7</f>
        <v>0</v>
      </c>
      <c r="G7" s="11"/>
      <c r="H7" s="26" t="str">
        <f>IF(SUM(E7:E11)-VLOOKUP(B7,$J$8:$M$25,4,FALSE)&lt;=0,"-","ERROR")</f>
        <v>-</v>
      </c>
      <c r="I7" s="31"/>
      <c r="J7" s="50" t="s">
        <v>0</v>
      </c>
      <c r="K7" s="57"/>
      <c r="L7" s="51" t="s">
        <v>8</v>
      </c>
      <c r="M7" s="51" t="s">
        <v>9</v>
      </c>
    </row>
    <row r="8" spans="2:15" x14ac:dyDescent="0.2">
      <c r="B8" s="32"/>
      <c r="C8" s="10" t="s">
        <v>22</v>
      </c>
      <c r="D8" s="11">
        <v>100</v>
      </c>
      <c r="E8" s="11">
        <v>13.912500000000001</v>
      </c>
      <c r="F8" s="12">
        <f t="shared" si="0"/>
        <v>86.087500000000006</v>
      </c>
      <c r="G8" s="11"/>
      <c r="H8" s="27" t="e">
        <f>#REF!+5</f>
        <v>#REF!</v>
      </c>
      <c r="I8" s="30"/>
      <c r="J8" s="17">
        <v>2017</v>
      </c>
      <c r="K8" s="18">
        <v>0</v>
      </c>
      <c r="L8" s="19">
        <v>0</v>
      </c>
      <c r="M8" s="20">
        <v>13.912500000000001</v>
      </c>
    </row>
    <row r="9" spans="2:15" x14ac:dyDescent="0.2">
      <c r="B9" s="32"/>
      <c r="C9" s="10" t="s">
        <v>23</v>
      </c>
      <c r="D9" s="11">
        <v>0</v>
      </c>
      <c r="E9" s="11">
        <v>0</v>
      </c>
      <c r="F9" s="12">
        <f t="shared" si="0"/>
        <v>0</v>
      </c>
      <c r="G9" s="11"/>
      <c r="H9" s="28"/>
      <c r="I9" s="30"/>
      <c r="J9" s="17">
        <f t="shared" ref="J9:J25" si="1">J8+1</f>
        <v>2018</v>
      </c>
      <c r="K9" s="18">
        <v>0</v>
      </c>
      <c r="L9" s="19">
        <v>0</v>
      </c>
      <c r="M9" s="20">
        <v>219.5977</v>
      </c>
    </row>
    <row r="10" spans="2:15" x14ac:dyDescent="0.2">
      <c r="B10" s="32"/>
      <c r="C10" s="10" t="s">
        <v>24</v>
      </c>
      <c r="D10" s="11">
        <v>247.7</v>
      </c>
      <c r="E10" s="11">
        <v>0</v>
      </c>
      <c r="F10" s="12">
        <f t="shared" si="0"/>
        <v>247.7</v>
      </c>
      <c r="G10" s="11"/>
      <c r="H10" s="28"/>
      <c r="I10" s="30"/>
      <c r="J10" s="17">
        <f t="shared" si="1"/>
        <v>2019</v>
      </c>
      <c r="K10" s="18">
        <v>0</v>
      </c>
      <c r="L10" s="19">
        <v>0</v>
      </c>
      <c r="M10" s="20">
        <v>636.96983100000011</v>
      </c>
    </row>
    <row r="11" spans="2:15" x14ac:dyDescent="0.2">
      <c r="B11" s="33"/>
      <c r="C11" s="13" t="s">
        <v>25</v>
      </c>
      <c r="D11" s="14">
        <v>400</v>
      </c>
      <c r="E11" s="14">
        <v>0</v>
      </c>
      <c r="F11" s="15">
        <f t="shared" si="0"/>
        <v>400</v>
      </c>
      <c r="G11" s="11"/>
      <c r="H11" s="28"/>
      <c r="I11" s="30"/>
      <c r="J11" s="17">
        <f t="shared" si="1"/>
        <v>2020</v>
      </c>
      <c r="K11" s="18">
        <v>0</v>
      </c>
      <c r="L11" s="19">
        <v>0</v>
      </c>
      <c r="M11" s="20">
        <v>806.63408595499993</v>
      </c>
    </row>
    <row r="12" spans="2:15" x14ac:dyDescent="0.2">
      <c r="B12" s="34">
        <v>2018</v>
      </c>
      <c r="C12" s="7" t="s">
        <v>21</v>
      </c>
      <c r="D12" s="8">
        <v>0</v>
      </c>
      <c r="E12" s="8">
        <v>0</v>
      </c>
      <c r="F12" s="9">
        <f t="shared" si="0"/>
        <v>0</v>
      </c>
      <c r="G12" s="11"/>
      <c r="H12" s="26" t="str">
        <f>IF(SUM(E12:E16)-VLOOKUP(B12,$J$8:$M$25,4,FALSE)&lt;=0,"-","ERROR")</f>
        <v>-</v>
      </c>
      <c r="I12" s="31"/>
      <c r="J12" s="17">
        <f t="shared" si="1"/>
        <v>2021</v>
      </c>
      <c r="K12" s="18">
        <v>0</v>
      </c>
      <c r="L12" s="19">
        <v>0</v>
      </c>
      <c r="M12" s="20">
        <v>813.55466621856499</v>
      </c>
    </row>
    <row r="13" spans="2:15" x14ac:dyDescent="0.2">
      <c r="B13" s="32"/>
      <c r="C13" s="10" t="s">
        <v>22</v>
      </c>
      <c r="D13" s="11">
        <v>100</v>
      </c>
      <c r="E13" s="11">
        <v>100</v>
      </c>
      <c r="F13" s="12">
        <f t="shared" si="0"/>
        <v>0</v>
      </c>
      <c r="G13" s="11"/>
      <c r="H13" s="27" t="e">
        <f>H8+5</f>
        <v>#REF!</v>
      </c>
      <c r="I13" s="30"/>
      <c r="J13" s="17">
        <f t="shared" si="1"/>
        <v>2022</v>
      </c>
      <c r="K13" s="18">
        <v>0</v>
      </c>
      <c r="L13" s="19">
        <v>0</v>
      </c>
      <c r="M13" s="20">
        <v>806.63125423609222</v>
      </c>
    </row>
    <row r="14" spans="2:15" x14ac:dyDescent="0.2">
      <c r="B14" s="32"/>
      <c r="C14" s="10" t="s">
        <v>24</v>
      </c>
      <c r="D14" s="11">
        <v>375</v>
      </c>
      <c r="E14" s="11">
        <v>119.5977</v>
      </c>
      <c r="F14" s="12">
        <f t="shared" si="0"/>
        <v>255.4023</v>
      </c>
      <c r="G14" s="11"/>
      <c r="H14" s="28"/>
      <c r="I14" s="30"/>
      <c r="J14" s="17">
        <f t="shared" si="1"/>
        <v>2023</v>
      </c>
      <c r="K14" s="18">
        <v>0</v>
      </c>
      <c r="L14" s="19">
        <v>0</v>
      </c>
      <c r="M14" s="20">
        <v>803.4237632931314</v>
      </c>
    </row>
    <row r="15" spans="2:15" x14ac:dyDescent="0.2">
      <c r="B15" s="32"/>
      <c r="C15" s="10" t="s">
        <v>23</v>
      </c>
      <c r="D15" s="11">
        <v>218.9</v>
      </c>
      <c r="E15" s="11">
        <v>0</v>
      </c>
      <c r="F15" s="12">
        <f t="shared" si="0"/>
        <v>218.9</v>
      </c>
      <c r="G15" s="11"/>
      <c r="H15" s="28"/>
      <c r="I15" s="30"/>
      <c r="J15" s="17">
        <f t="shared" si="1"/>
        <v>2024</v>
      </c>
      <c r="K15" s="18">
        <v>0</v>
      </c>
      <c r="L15" s="19">
        <v>0</v>
      </c>
      <c r="M15" s="20">
        <v>800.23210716077506</v>
      </c>
    </row>
    <row r="16" spans="2:15" x14ac:dyDescent="0.2">
      <c r="B16" s="33"/>
      <c r="C16" s="13" t="s">
        <v>25</v>
      </c>
      <c r="D16" s="14">
        <v>400</v>
      </c>
      <c r="E16" s="14">
        <v>0</v>
      </c>
      <c r="F16" s="15">
        <f t="shared" si="0"/>
        <v>400</v>
      </c>
      <c r="G16" s="11"/>
      <c r="H16" s="28"/>
      <c r="I16" s="30"/>
      <c r="J16" s="17">
        <f t="shared" si="1"/>
        <v>2025</v>
      </c>
      <c r="K16" s="18">
        <v>0</v>
      </c>
      <c r="L16" s="19">
        <v>0</v>
      </c>
      <c r="M16" s="20">
        <v>797.05620009282075</v>
      </c>
    </row>
    <row r="17" spans="2:15" x14ac:dyDescent="0.2">
      <c r="B17" s="34">
        <v>2019</v>
      </c>
      <c r="C17" s="7" t="s">
        <v>21</v>
      </c>
      <c r="D17" s="8">
        <v>102.8</v>
      </c>
      <c r="E17" s="8">
        <v>102.8</v>
      </c>
      <c r="F17" s="9">
        <f t="shared" si="0"/>
        <v>0</v>
      </c>
      <c r="G17" s="11"/>
      <c r="H17" s="26" t="str">
        <f>IF(SUM(E17:E21)-VLOOKUP(B17,$J$8:$M$25,4,FALSE)&lt;=0,"-","ERROR")</f>
        <v>-</v>
      </c>
      <c r="I17" s="31"/>
      <c r="J17" s="17">
        <f t="shared" si="1"/>
        <v>2026</v>
      </c>
      <c r="K17" s="18">
        <v>0</v>
      </c>
      <c r="L17" s="19">
        <v>0</v>
      </c>
      <c r="M17" s="20">
        <v>793.89595682295726</v>
      </c>
    </row>
    <row r="18" spans="2:15" x14ac:dyDescent="0.2">
      <c r="B18" s="32"/>
      <c r="C18" s="10" t="s">
        <v>22</v>
      </c>
      <c r="D18" s="11">
        <v>100</v>
      </c>
      <c r="E18" s="11">
        <v>100</v>
      </c>
      <c r="F18" s="12">
        <f t="shared" si="0"/>
        <v>0</v>
      </c>
      <c r="G18" s="11"/>
      <c r="H18" s="27" t="e">
        <f>H13+5</f>
        <v>#REF!</v>
      </c>
      <c r="I18" s="30"/>
      <c r="J18" s="17">
        <f t="shared" si="1"/>
        <v>2027</v>
      </c>
      <c r="K18" s="18">
        <v>0</v>
      </c>
      <c r="L18" s="19">
        <v>0</v>
      </c>
      <c r="M18" s="20">
        <v>790.75129256196215</v>
      </c>
    </row>
    <row r="19" spans="2:15" x14ac:dyDescent="0.2">
      <c r="B19" s="32"/>
      <c r="C19" s="10" t="s">
        <v>23</v>
      </c>
      <c r="D19" s="11">
        <v>267.89999999999998</v>
      </c>
      <c r="E19" s="11">
        <v>267.89999999999998</v>
      </c>
      <c r="F19" s="12">
        <f t="shared" si="0"/>
        <v>0</v>
      </c>
      <c r="G19" s="11"/>
      <c r="H19" s="28"/>
      <c r="I19" s="30"/>
      <c r="J19" s="17">
        <f t="shared" si="1"/>
        <v>2028</v>
      </c>
      <c r="K19" s="18">
        <v>1112</v>
      </c>
      <c r="L19" s="19">
        <v>787.62212299491875</v>
      </c>
      <c r="M19" s="20">
        <v>0</v>
      </c>
    </row>
    <row r="20" spans="2:15" x14ac:dyDescent="0.2">
      <c r="B20" s="32"/>
      <c r="C20" s="10" t="s">
        <v>24</v>
      </c>
      <c r="D20" s="11">
        <v>375</v>
      </c>
      <c r="E20" s="11">
        <v>166.26983100000012</v>
      </c>
      <c r="F20" s="12">
        <f t="shared" si="0"/>
        <v>208.73016899999988</v>
      </c>
      <c r="G20" s="11"/>
      <c r="H20" s="28"/>
      <c r="I20" s="30"/>
      <c r="J20" s="17">
        <f t="shared" si="1"/>
        <v>2029</v>
      </c>
      <c r="K20" s="18">
        <v>1112</v>
      </c>
      <c r="L20" s="19">
        <v>784.50836427845093</v>
      </c>
      <c r="M20" s="20">
        <v>0</v>
      </c>
    </row>
    <row r="21" spans="2:15" x14ac:dyDescent="0.2">
      <c r="B21" s="33"/>
      <c r="C21" s="13" t="s">
        <v>25</v>
      </c>
      <c r="D21" s="14">
        <v>400</v>
      </c>
      <c r="E21" s="14">
        <v>0</v>
      </c>
      <c r="F21" s="15">
        <f t="shared" si="0"/>
        <v>400</v>
      </c>
      <c r="G21" s="11"/>
      <c r="H21" s="28"/>
      <c r="I21" s="30"/>
      <c r="J21" s="17">
        <f t="shared" si="1"/>
        <v>2030</v>
      </c>
      <c r="K21" s="18">
        <v>1747</v>
      </c>
      <c r="L21" s="19">
        <v>781.40993303797336</v>
      </c>
      <c r="M21" s="20">
        <v>0</v>
      </c>
    </row>
    <row r="22" spans="2:15" x14ac:dyDescent="0.2">
      <c r="B22" s="34">
        <v>2020</v>
      </c>
      <c r="C22" s="7" t="s">
        <v>21</v>
      </c>
      <c r="D22" s="8">
        <v>60.1</v>
      </c>
      <c r="E22" s="8">
        <v>60.1</v>
      </c>
      <c r="F22" s="9">
        <f t="shared" si="0"/>
        <v>0</v>
      </c>
      <c r="G22" s="11"/>
      <c r="H22" s="26" t="str">
        <f>IF(SUM(E22:E26)-VLOOKUP(B22,$J$8:$M$25,4,FALSE)&lt;=0,"-","ERROR")</f>
        <v>-</v>
      </c>
      <c r="I22" s="31"/>
      <c r="J22" s="17">
        <f t="shared" si="1"/>
        <v>2031</v>
      </c>
      <c r="K22" s="18">
        <v>2201</v>
      </c>
      <c r="L22" s="19">
        <v>778.32674636495983</v>
      </c>
      <c r="M22" s="20">
        <v>0</v>
      </c>
      <c r="N22" s="6" t="s">
        <v>11</v>
      </c>
      <c r="O22" s="6" t="s">
        <v>17</v>
      </c>
    </row>
    <row r="23" spans="2:15" x14ac:dyDescent="0.2">
      <c r="B23" s="32"/>
      <c r="C23" s="10" t="s">
        <v>22</v>
      </c>
      <c r="D23" s="11">
        <v>100</v>
      </c>
      <c r="E23" s="11">
        <v>100</v>
      </c>
      <c r="F23" s="12">
        <f t="shared" si="0"/>
        <v>0</v>
      </c>
      <c r="G23" s="11"/>
      <c r="H23" s="27" t="e">
        <f>H18+5</f>
        <v>#REF!</v>
      </c>
      <c r="I23" s="30"/>
      <c r="J23" s="17">
        <f t="shared" si="1"/>
        <v>2032</v>
      </c>
      <c r="K23" s="18">
        <v>2201</v>
      </c>
      <c r="L23" s="19">
        <v>775.25872181422767</v>
      </c>
      <c r="M23" s="20">
        <v>0</v>
      </c>
      <c r="N23" s="6">
        <v>635</v>
      </c>
      <c r="O23" s="6">
        <f>N23</f>
        <v>635</v>
      </c>
    </row>
    <row r="24" spans="2:15" x14ac:dyDescent="0.2">
      <c r="B24" s="32"/>
      <c r="C24" s="10" t="s">
        <v>23</v>
      </c>
      <c r="D24" s="11">
        <v>267.89999999999998</v>
      </c>
      <c r="E24" s="11">
        <v>267.89999999999998</v>
      </c>
      <c r="F24" s="12">
        <f t="shared" si="0"/>
        <v>0</v>
      </c>
      <c r="G24" s="11"/>
      <c r="H24" s="28"/>
      <c r="I24" s="30"/>
      <c r="J24" s="17">
        <f t="shared" si="1"/>
        <v>2033</v>
      </c>
      <c r="K24" s="18">
        <v>2624</v>
      </c>
      <c r="L24" s="19">
        <v>717.84537287506862</v>
      </c>
      <c r="M24" s="20">
        <v>0</v>
      </c>
      <c r="N24" s="6">
        <v>477</v>
      </c>
      <c r="O24" s="6">
        <f>N24+O23</f>
        <v>1112</v>
      </c>
    </row>
    <row r="25" spans="2:15" x14ac:dyDescent="0.2">
      <c r="B25" s="32"/>
      <c r="C25" s="10" t="s">
        <v>24</v>
      </c>
      <c r="D25" s="11">
        <v>375</v>
      </c>
      <c r="E25" s="11">
        <v>375</v>
      </c>
      <c r="F25" s="12">
        <f t="shared" si="0"/>
        <v>0</v>
      </c>
      <c r="G25" s="11"/>
      <c r="H25" s="28"/>
      <c r="I25" s="30"/>
      <c r="J25" s="21">
        <f t="shared" si="1"/>
        <v>2034</v>
      </c>
      <c r="K25" s="22">
        <v>2624</v>
      </c>
      <c r="L25" s="23">
        <v>435.80484841230384</v>
      </c>
      <c r="M25" s="24">
        <v>0</v>
      </c>
      <c r="N25" s="6">
        <v>635</v>
      </c>
      <c r="O25" s="6">
        <f>N25+O24</f>
        <v>1747</v>
      </c>
    </row>
    <row r="26" spans="2:15" x14ac:dyDescent="0.2">
      <c r="B26" s="33"/>
      <c r="C26" s="13" t="s">
        <v>25</v>
      </c>
      <c r="D26" s="14">
        <v>400</v>
      </c>
      <c r="E26" s="14">
        <v>3.6340859549999323</v>
      </c>
      <c r="F26" s="15">
        <f t="shared" si="0"/>
        <v>396.36591404500007</v>
      </c>
      <c r="G26" s="11"/>
      <c r="H26" s="28"/>
      <c r="I26" s="30"/>
      <c r="N26" s="6">
        <v>454</v>
      </c>
      <c r="O26" s="6">
        <f>N26+O25</f>
        <v>2201</v>
      </c>
    </row>
    <row r="27" spans="2:15" x14ac:dyDescent="0.2">
      <c r="B27" s="34">
        <v>2021</v>
      </c>
      <c r="C27" s="7" t="s">
        <v>21</v>
      </c>
      <c r="D27" s="8">
        <v>0</v>
      </c>
      <c r="E27" s="8">
        <v>0</v>
      </c>
      <c r="F27" s="9">
        <f t="shared" si="0"/>
        <v>0</v>
      </c>
      <c r="G27" s="11"/>
      <c r="H27" s="26" t="str">
        <f>IF(SUM(E27:E31)-VLOOKUP(B27,$J$8:$M$25,4,FALSE)&lt;=0,"-","ERROR")</f>
        <v>-</v>
      </c>
      <c r="I27" s="31"/>
      <c r="N27" s="6">
        <v>423</v>
      </c>
      <c r="O27" s="6">
        <f>N27+O26</f>
        <v>2624</v>
      </c>
    </row>
    <row r="28" spans="2:15" x14ac:dyDescent="0.2">
      <c r="B28" s="32"/>
      <c r="C28" s="10" t="s">
        <v>22</v>
      </c>
      <c r="D28" s="11">
        <v>100</v>
      </c>
      <c r="E28" s="11">
        <v>100</v>
      </c>
      <c r="F28" s="12">
        <f t="shared" si="0"/>
        <v>0</v>
      </c>
      <c r="G28" s="11"/>
      <c r="H28" s="27" t="e">
        <f>H23+5</f>
        <v>#REF!</v>
      </c>
      <c r="I28" s="30"/>
      <c r="J28" s="35">
        <v>2028</v>
      </c>
      <c r="K28" s="38" t="s">
        <v>15</v>
      </c>
      <c r="L28" s="7"/>
      <c r="M28" s="39"/>
    </row>
    <row r="29" spans="2:15" x14ac:dyDescent="0.2">
      <c r="B29" s="32"/>
      <c r="C29" s="10" t="s">
        <v>23</v>
      </c>
      <c r="D29" s="11">
        <v>95.2</v>
      </c>
      <c r="E29" s="11">
        <v>95.2</v>
      </c>
      <c r="F29" s="12">
        <f t="shared" si="0"/>
        <v>0</v>
      </c>
      <c r="G29" s="11"/>
      <c r="H29" s="28"/>
      <c r="I29" s="30"/>
      <c r="J29" s="36">
        <v>2028</v>
      </c>
      <c r="K29" s="40" t="s">
        <v>16</v>
      </c>
      <c r="L29" s="10"/>
      <c r="M29" s="41"/>
    </row>
    <row r="30" spans="2:15" x14ac:dyDescent="0.2">
      <c r="B30" s="32"/>
      <c r="C30" s="10" t="s">
        <v>24</v>
      </c>
      <c r="D30" s="11">
        <v>375</v>
      </c>
      <c r="E30" s="11">
        <v>375</v>
      </c>
      <c r="F30" s="12">
        <f t="shared" si="0"/>
        <v>0</v>
      </c>
      <c r="G30" s="11"/>
      <c r="H30" s="28"/>
      <c r="I30" s="30"/>
      <c r="J30" s="36">
        <v>2030</v>
      </c>
      <c r="K30" s="40" t="s">
        <v>18</v>
      </c>
      <c r="L30" s="10"/>
      <c r="M30" s="41"/>
    </row>
    <row r="31" spans="2:15" x14ac:dyDescent="0.2">
      <c r="B31" s="33"/>
      <c r="C31" s="13" t="s">
        <v>25</v>
      </c>
      <c r="D31" s="14">
        <v>400</v>
      </c>
      <c r="E31" s="14">
        <v>243.35466621856494</v>
      </c>
      <c r="F31" s="15">
        <f t="shared" si="0"/>
        <v>156.64533378143506</v>
      </c>
      <c r="G31" s="11"/>
      <c r="H31" s="28"/>
      <c r="I31" s="30"/>
      <c r="J31" s="36">
        <v>2031</v>
      </c>
      <c r="K31" s="40" t="s">
        <v>19</v>
      </c>
      <c r="L31" s="10"/>
      <c r="M31" s="41"/>
    </row>
    <row r="32" spans="2:15" x14ac:dyDescent="0.2">
      <c r="B32" s="34">
        <v>2022</v>
      </c>
      <c r="C32" s="7" t="s">
        <v>21</v>
      </c>
      <c r="D32" s="8">
        <v>0</v>
      </c>
      <c r="E32" s="8">
        <v>0</v>
      </c>
      <c r="F32" s="9">
        <f t="shared" si="0"/>
        <v>0</v>
      </c>
      <c r="G32" s="11"/>
      <c r="H32" s="26" t="str">
        <f>IF(SUM(E32:E36)-VLOOKUP(B32,$J$8:$M$25,4,FALSE)&lt;=0,"-","ERROR")</f>
        <v>-</v>
      </c>
      <c r="I32" s="31"/>
      <c r="J32" s="37">
        <v>2033</v>
      </c>
      <c r="K32" s="42" t="s">
        <v>20</v>
      </c>
      <c r="L32" s="13"/>
      <c r="M32" s="43"/>
    </row>
    <row r="33" spans="2:9" x14ac:dyDescent="0.2">
      <c r="B33" s="32"/>
      <c r="C33" s="10" t="s">
        <v>22</v>
      </c>
      <c r="D33" s="11">
        <v>100</v>
      </c>
      <c r="E33" s="11">
        <v>100</v>
      </c>
      <c r="F33" s="12">
        <f t="shared" si="0"/>
        <v>0</v>
      </c>
      <c r="G33" s="11"/>
      <c r="H33" s="27" t="e">
        <f>H28+5</f>
        <v>#REF!</v>
      </c>
      <c r="I33" s="30"/>
    </row>
    <row r="34" spans="2:9" x14ac:dyDescent="0.2">
      <c r="B34" s="32"/>
      <c r="C34" s="10" t="s">
        <v>24</v>
      </c>
      <c r="D34" s="11">
        <v>375</v>
      </c>
      <c r="E34" s="11">
        <v>375</v>
      </c>
      <c r="F34" s="12">
        <f t="shared" ref="F34:F65" si="2">D34-E34</f>
        <v>0</v>
      </c>
      <c r="G34" s="11"/>
      <c r="H34" s="28"/>
      <c r="I34" s="30"/>
    </row>
    <row r="35" spans="2:9" x14ac:dyDescent="0.2">
      <c r="B35" s="32"/>
      <c r="C35" s="10" t="s">
        <v>23</v>
      </c>
      <c r="D35" s="11">
        <v>185</v>
      </c>
      <c r="E35" s="11">
        <v>185</v>
      </c>
      <c r="F35" s="12">
        <f t="shared" si="2"/>
        <v>0</v>
      </c>
      <c r="G35" s="11"/>
      <c r="H35" s="28"/>
      <c r="I35" s="30"/>
    </row>
    <row r="36" spans="2:9" x14ac:dyDescent="0.2">
      <c r="B36" s="33"/>
      <c r="C36" s="13" t="s">
        <v>25</v>
      </c>
      <c r="D36" s="14">
        <v>400</v>
      </c>
      <c r="E36" s="14">
        <v>146.63125423609222</v>
      </c>
      <c r="F36" s="15">
        <f t="shared" si="2"/>
        <v>253.36874576390778</v>
      </c>
      <c r="G36" s="11"/>
      <c r="H36" s="28"/>
      <c r="I36" s="30"/>
    </row>
    <row r="37" spans="2:9" x14ac:dyDescent="0.2">
      <c r="B37" s="34">
        <v>2023</v>
      </c>
      <c r="C37" s="7" t="s">
        <v>21</v>
      </c>
      <c r="D37" s="8">
        <v>0</v>
      </c>
      <c r="E37" s="8">
        <v>0</v>
      </c>
      <c r="F37" s="9">
        <f t="shared" si="2"/>
        <v>0</v>
      </c>
      <c r="G37" s="11"/>
      <c r="H37" s="26" t="str">
        <f>IF(SUM(E37:E41)-VLOOKUP(B37,$J$8:$M$25,4,FALSE)&lt;=0,"-","ERROR")</f>
        <v>-</v>
      </c>
      <c r="I37" s="31"/>
    </row>
    <row r="38" spans="2:9" x14ac:dyDescent="0.2">
      <c r="B38" s="32"/>
      <c r="C38" s="10" t="s">
        <v>22</v>
      </c>
      <c r="D38" s="11">
        <v>100</v>
      </c>
      <c r="E38" s="11">
        <v>100</v>
      </c>
      <c r="F38" s="12">
        <f t="shared" si="2"/>
        <v>0</v>
      </c>
      <c r="G38" s="11"/>
      <c r="H38" s="27" t="e">
        <f>H33+5</f>
        <v>#REF!</v>
      </c>
      <c r="I38" s="30"/>
    </row>
    <row r="39" spans="2:9" x14ac:dyDescent="0.2">
      <c r="B39" s="32"/>
      <c r="C39" s="10" t="s">
        <v>24</v>
      </c>
      <c r="D39" s="11">
        <v>375</v>
      </c>
      <c r="E39" s="11">
        <v>375</v>
      </c>
      <c r="F39" s="12">
        <f t="shared" si="2"/>
        <v>0</v>
      </c>
      <c r="G39" s="11"/>
      <c r="H39" s="28"/>
      <c r="I39" s="30"/>
    </row>
    <row r="40" spans="2:9" x14ac:dyDescent="0.2">
      <c r="B40" s="32"/>
      <c r="C40" s="10" t="s">
        <v>23</v>
      </c>
      <c r="D40" s="11">
        <v>90.3</v>
      </c>
      <c r="E40" s="11">
        <v>90.3</v>
      </c>
      <c r="F40" s="12">
        <f t="shared" si="2"/>
        <v>0</v>
      </c>
      <c r="G40" s="11"/>
      <c r="H40" s="28"/>
      <c r="I40" s="30"/>
    </row>
    <row r="41" spans="2:9" x14ac:dyDescent="0.2">
      <c r="B41" s="33"/>
      <c r="C41" s="13" t="s">
        <v>25</v>
      </c>
      <c r="D41" s="14">
        <v>400</v>
      </c>
      <c r="E41" s="14">
        <v>238.12376329313145</v>
      </c>
      <c r="F41" s="15">
        <f t="shared" si="2"/>
        <v>161.87623670686855</v>
      </c>
      <c r="G41" s="11"/>
      <c r="H41" s="28"/>
      <c r="I41" s="30"/>
    </row>
    <row r="42" spans="2:9" x14ac:dyDescent="0.2">
      <c r="B42" s="34">
        <v>2024</v>
      </c>
      <c r="C42" s="7" t="s">
        <v>21</v>
      </c>
      <c r="D42" s="8">
        <v>0</v>
      </c>
      <c r="E42" s="8">
        <v>0</v>
      </c>
      <c r="F42" s="9">
        <f t="shared" si="2"/>
        <v>0</v>
      </c>
      <c r="G42" s="11"/>
      <c r="H42" s="26" t="str">
        <f>IF(SUM(E42:E46)-VLOOKUP(B42,$J$8:$M$25,4,FALSE)&lt;=0,"-","ERROR")</f>
        <v>-</v>
      </c>
      <c r="I42" s="31"/>
    </row>
    <row r="43" spans="2:9" x14ac:dyDescent="0.2">
      <c r="B43" s="32"/>
      <c r="C43" s="10" t="s">
        <v>24</v>
      </c>
      <c r="D43" s="11">
        <v>375</v>
      </c>
      <c r="E43" s="11">
        <v>375</v>
      </c>
      <c r="F43" s="12">
        <f t="shared" si="2"/>
        <v>0</v>
      </c>
      <c r="G43" s="11"/>
      <c r="H43" s="27" t="e">
        <f>H38+5</f>
        <v>#REF!</v>
      </c>
      <c r="I43" s="30"/>
    </row>
    <row r="44" spans="2:9" x14ac:dyDescent="0.2">
      <c r="B44" s="32"/>
      <c r="C44" s="10" t="s">
        <v>22</v>
      </c>
      <c r="D44" s="11">
        <v>100</v>
      </c>
      <c r="E44" s="11">
        <v>100</v>
      </c>
      <c r="F44" s="12">
        <f t="shared" si="2"/>
        <v>0</v>
      </c>
      <c r="G44" s="11"/>
      <c r="H44" s="28"/>
      <c r="I44" s="30"/>
    </row>
    <row r="45" spans="2:9" x14ac:dyDescent="0.2">
      <c r="B45" s="32"/>
      <c r="C45" s="10" t="s">
        <v>25</v>
      </c>
      <c r="D45" s="11">
        <v>400</v>
      </c>
      <c r="E45" s="11">
        <v>325.23210716077506</v>
      </c>
      <c r="F45" s="12">
        <f t="shared" si="2"/>
        <v>74.767892839224942</v>
      </c>
      <c r="G45" s="11"/>
      <c r="H45" s="28"/>
      <c r="I45" s="30"/>
    </row>
    <row r="46" spans="2:9" x14ac:dyDescent="0.2">
      <c r="B46" s="33"/>
      <c r="C46" s="13" t="s">
        <v>23</v>
      </c>
      <c r="D46" s="14">
        <v>118</v>
      </c>
      <c r="E46" s="14">
        <v>0</v>
      </c>
      <c r="F46" s="15">
        <f t="shared" si="2"/>
        <v>118</v>
      </c>
      <c r="G46" s="11"/>
      <c r="H46" s="28"/>
      <c r="I46" s="30"/>
    </row>
    <row r="47" spans="2:9" x14ac:dyDescent="0.2">
      <c r="B47" s="34">
        <v>2025</v>
      </c>
      <c r="C47" s="7" t="s">
        <v>21</v>
      </c>
      <c r="D47" s="8">
        <v>297.39999999999998</v>
      </c>
      <c r="E47" s="8">
        <v>297.39999999999998</v>
      </c>
      <c r="F47" s="9">
        <f t="shared" si="2"/>
        <v>0</v>
      </c>
      <c r="G47" s="11"/>
      <c r="H47" s="26" t="str">
        <f>IF(SUM(E47:E51)-VLOOKUP(B47,$J$8:$M$25,4,FALSE)&lt;=0,"-","ERROR")</f>
        <v>-</v>
      </c>
      <c r="I47" s="31"/>
    </row>
    <row r="48" spans="2:9" x14ac:dyDescent="0.2">
      <c r="B48" s="32"/>
      <c r="C48" s="10" t="s">
        <v>24</v>
      </c>
      <c r="D48" s="11">
        <v>375</v>
      </c>
      <c r="E48" s="11">
        <v>375</v>
      </c>
      <c r="F48" s="12">
        <f t="shared" si="2"/>
        <v>0</v>
      </c>
      <c r="G48" s="11"/>
      <c r="H48" s="27" t="e">
        <f>H43+5</f>
        <v>#REF!</v>
      </c>
      <c r="I48" s="30"/>
    </row>
    <row r="49" spans="2:9" x14ac:dyDescent="0.2">
      <c r="B49" s="32"/>
      <c r="C49" s="10" t="s">
        <v>22</v>
      </c>
      <c r="D49" s="11">
        <v>100</v>
      </c>
      <c r="E49" s="11">
        <v>100</v>
      </c>
      <c r="F49" s="12">
        <f t="shared" si="2"/>
        <v>0</v>
      </c>
      <c r="G49" s="11"/>
      <c r="H49" s="28"/>
      <c r="I49" s="30"/>
    </row>
    <row r="50" spans="2:9" x14ac:dyDescent="0.2">
      <c r="B50" s="32"/>
      <c r="C50" s="10" t="s">
        <v>25</v>
      </c>
      <c r="D50" s="11">
        <v>400</v>
      </c>
      <c r="E50" s="11">
        <v>24.656200092820768</v>
      </c>
      <c r="F50" s="12">
        <f t="shared" si="2"/>
        <v>375.34379990717923</v>
      </c>
      <c r="G50" s="11"/>
      <c r="H50" s="28"/>
      <c r="I50" s="30"/>
    </row>
    <row r="51" spans="2:9" x14ac:dyDescent="0.2">
      <c r="B51" s="33"/>
      <c r="C51" s="13" t="s">
        <v>23</v>
      </c>
      <c r="D51" s="14">
        <v>267.89999999999998</v>
      </c>
      <c r="E51" s="14">
        <v>0</v>
      </c>
      <c r="F51" s="15">
        <f t="shared" si="2"/>
        <v>267.89999999999998</v>
      </c>
      <c r="G51" s="11"/>
      <c r="H51" s="28"/>
      <c r="I51" s="30"/>
    </row>
    <row r="52" spans="2:9" x14ac:dyDescent="0.2">
      <c r="B52" s="34">
        <v>2026</v>
      </c>
      <c r="C52" s="7" t="s">
        <v>21</v>
      </c>
      <c r="D52" s="8">
        <v>297.2</v>
      </c>
      <c r="E52" s="8">
        <v>297.2</v>
      </c>
      <c r="F52" s="9">
        <f t="shared" si="2"/>
        <v>0</v>
      </c>
      <c r="G52" s="11"/>
      <c r="H52" s="26" t="str">
        <f>IF(SUM(E52:E56)-VLOOKUP(B52,$J$8:$M$25,4,FALSE)&lt;=0,"-","ERROR")</f>
        <v>-</v>
      </c>
      <c r="I52" s="31"/>
    </row>
    <row r="53" spans="2:9" x14ac:dyDescent="0.2">
      <c r="B53" s="32"/>
      <c r="C53" s="10" t="s">
        <v>24</v>
      </c>
      <c r="D53" s="11">
        <v>375</v>
      </c>
      <c r="E53" s="11">
        <v>375</v>
      </c>
      <c r="F53" s="12">
        <f t="shared" si="2"/>
        <v>0</v>
      </c>
      <c r="G53" s="11"/>
      <c r="H53" s="27" t="e">
        <f>H48+5</f>
        <v>#REF!</v>
      </c>
      <c r="I53" s="30"/>
    </row>
    <row r="54" spans="2:9" x14ac:dyDescent="0.2">
      <c r="B54" s="32"/>
      <c r="C54" s="10" t="s">
        <v>22</v>
      </c>
      <c r="D54" s="11">
        <v>100</v>
      </c>
      <c r="E54" s="11">
        <v>100</v>
      </c>
      <c r="F54" s="12">
        <f t="shared" si="2"/>
        <v>0</v>
      </c>
      <c r="G54" s="11"/>
      <c r="H54" s="28"/>
      <c r="I54" s="30"/>
    </row>
    <row r="55" spans="2:9" x14ac:dyDescent="0.2">
      <c r="B55" s="32"/>
      <c r="C55" s="10" t="s">
        <v>25</v>
      </c>
      <c r="D55" s="11">
        <v>400</v>
      </c>
      <c r="E55" s="11">
        <v>21.695956822957214</v>
      </c>
      <c r="F55" s="12">
        <f t="shared" si="2"/>
        <v>378.30404317704279</v>
      </c>
      <c r="G55" s="11"/>
      <c r="H55" s="28"/>
      <c r="I55" s="30"/>
    </row>
    <row r="56" spans="2:9" x14ac:dyDescent="0.2">
      <c r="B56" s="33"/>
      <c r="C56" s="13" t="s">
        <v>23</v>
      </c>
      <c r="D56" s="14">
        <v>267.89999999999998</v>
      </c>
      <c r="E56" s="14">
        <v>0</v>
      </c>
      <c r="F56" s="15">
        <f t="shared" si="2"/>
        <v>267.89999999999998</v>
      </c>
      <c r="G56" s="11"/>
      <c r="H56" s="28"/>
      <c r="I56" s="30"/>
    </row>
    <row r="57" spans="2:9" x14ac:dyDescent="0.2">
      <c r="B57" s="34">
        <v>2027</v>
      </c>
      <c r="C57" s="7" t="s">
        <v>21</v>
      </c>
      <c r="D57" s="8">
        <v>300</v>
      </c>
      <c r="E57" s="8">
        <v>300</v>
      </c>
      <c r="F57" s="9">
        <f t="shared" si="2"/>
        <v>0</v>
      </c>
      <c r="G57" s="11"/>
      <c r="H57" s="26" t="str">
        <f>IF(SUM(E57:E61)-VLOOKUP(B57,$J$8:$M$25,4,FALSE)&lt;=0,"-","ERROR")</f>
        <v>-</v>
      </c>
      <c r="I57" s="31"/>
    </row>
    <row r="58" spans="2:9" x14ac:dyDescent="0.2">
      <c r="B58" s="32"/>
      <c r="C58" s="10" t="s">
        <v>24</v>
      </c>
      <c r="D58" s="11">
        <v>375</v>
      </c>
      <c r="E58" s="11">
        <v>375</v>
      </c>
      <c r="F58" s="12">
        <f t="shared" si="2"/>
        <v>0</v>
      </c>
      <c r="G58" s="11"/>
      <c r="H58" s="27" t="e">
        <f>H53+5</f>
        <v>#REF!</v>
      </c>
      <c r="I58" s="30"/>
    </row>
    <row r="59" spans="2:9" x14ac:dyDescent="0.2">
      <c r="B59" s="32"/>
      <c r="C59" s="10" t="s">
        <v>22</v>
      </c>
      <c r="D59" s="11">
        <v>100</v>
      </c>
      <c r="E59" s="11">
        <v>100</v>
      </c>
      <c r="F59" s="12">
        <f t="shared" si="2"/>
        <v>0</v>
      </c>
      <c r="G59" s="11"/>
      <c r="H59" s="28"/>
      <c r="I59" s="30"/>
    </row>
    <row r="60" spans="2:9" x14ac:dyDescent="0.2">
      <c r="B60" s="32"/>
      <c r="C60" s="10" t="s">
        <v>25</v>
      </c>
      <c r="D60" s="11">
        <v>400</v>
      </c>
      <c r="E60" s="11">
        <v>15.751292561962146</v>
      </c>
      <c r="F60" s="12">
        <f t="shared" si="2"/>
        <v>384.24870743803785</v>
      </c>
      <c r="G60" s="11"/>
      <c r="H60" s="28"/>
      <c r="I60" s="30"/>
    </row>
    <row r="61" spans="2:9" x14ac:dyDescent="0.2">
      <c r="B61" s="33"/>
      <c r="C61" s="13" t="s">
        <v>23</v>
      </c>
      <c r="D61" s="14">
        <v>267.89999999999998</v>
      </c>
      <c r="E61" s="14">
        <v>0</v>
      </c>
      <c r="F61" s="15">
        <f t="shared" si="2"/>
        <v>267.89999999999998</v>
      </c>
      <c r="G61" s="11"/>
      <c r="H61" s="28"/>
      <c r="I61" s="30"/>
    </row>
    <row r="62" spans="2:9" x14ac:dyDescent="0.2">
      <c r="B62" s="34">
        <v>2028</v>
      </c>
      <c r="C62" s="7" t="str">
        <f>$K$28</f>
        <v>2028- 635 MW CCCT - Wyo NE</v>
      </c>
      <c r="D62" s="8">
        <f>$N$23</f>
        <v>635</v>
      </c>
      <c r="E62" s="8">
        <f>$D$62</f>
        <v>635</v>
      </c>
      <c r="F62" s="9">
        <f t="shared" si="2"/>
        <v>0</v>
      </c>
      <c r="G62" s="11"/>
      <c r="I62" s="30"/>
    </row>
    <row r="63" spans="2:9" x14ac:dyDescent="0.2">
      <c r="B63" s="32"/>
      <c r="C63" s="10" t="str">
        <f>$K$29</f>
        <v>2028- 477 MW CCCT - West Main</v>
      </c>
      <c r="D63" s="11">
        <f>$N$24</f>
        <v>477</v>
      </c>
      <c r="E63" s="11">
        <f>$L$19-$E$62</f>
        <v>152.62212299491875</v>
      </c>
      <c r="F63" s="12">
        <f t="shared" si="2"/>
        <v>324.37787700508125</v>
      </c>
      <c r="G63" s="11"/>
      <c r="I63" s="30"/>
    </row>
    <row r="64" spans="2:9" x14ac:dyDescent="0.2">
      <c r="B64" s="32"/>
      <c r="C64" s="10" t="s">
        <v>21</v>
      </c>
      <c r="D64" s="11">
        <v>49</v>
      </c>
      <c r="E64" s="11">
        <v>0</v>
      </c>
      <c r="F64" s="12">
        <f t="shared" si="2"/>
        <v>49</v>
      </c>
      <c r="G64" s="11"/>
      <c r="H64" s="26" t="str">
        <f>IF(SUM(E64:E68)-VLOOKUP(B62,$J$8:$M$25,4,FALSE)&lt;=0,"-","ERROR")</f>
        <v>-</v>
      </c>
      <c r="I64" s="30"/>
    </row>
    <row r="65" spans="2:9" x14ac:dyDescent="0.2">
      <c r="B65" s="32"/>
      <c r="C65" s="10" t="s">
        <v>24</v>
      </c>
      <c r="D65" s="11">
        <v>375</v>
      </c>
      <c r="E65" s="11">
        <v>0</v>
      </c>
      <c r="F65" s="12">
        <f t="shared" si="2"/>
        <v>375</v>
      </c>
      <c r="G65" s="11"/>
      <c r="H65" s="27" t="e">
        <f>H58+5</f>
        <v>#REF!</v>
      </c>
      <c r="I65" s="31"/>
    </row>
    <row r="66" spans="2:9" x14ac:dyDescent="0.2">
      <c r="B66" s="32"/>
      <c r="C66" s="10" t="s">
        <v>22</v>
      </c>
      <c r="D66" s="11">
        <v>100</v>
      </c>
      <c r="E66" s="11">
        <v>0</v>
      </c>
      <c r="F66" s="12">
        <f t="shared" ref="F66:F92" si="3">D66-E66</f>
        <v>100</v>
      </c>
      <c r="G66" s="11"/>
      <c r="H66" s="28"/>
      <c r="I66" s="30"/>
    </row>
    <row r="67" spans="2:9" x14ac:dyDescent="0.2">
      <c r="B67" s="32"/>
      <c r="C67" s="10" t="s">
        <v>25</v>
      </c>
      <c r="D67" s="11">
        <v>400</v>
      </c>
      <c r="E67" s="11">
        <v>0</v>
      </c>
      <c r="F67" s="12">
        <f t="shared" si="3"/>
        <v>400</v>
      </c>
      <c r="G67" s="11"/>
      <c r="H67" s="28"/>
      <c r="I67" s="30"/>
    </row>
    <row r="68" spans="2:9" x14ac:dyDescent="0.2">
      <c r="B68" s="33"/>
      <c r="C68" s="13" t="s">
        <v>23</v>
      </c>
      <c r="D68" s="14">
        <v>253.3</v>
      </c>
      <c r="E68" s="14">
        <v>0</v>
      </c>
      <c r="F68" s="15">
        <f t="shared" si="3"/>
        <v>253.3</v>
      </c>
      <c r="G68" s="11"/>
      <c r="H68" s="28"/>
      <c r="I68" s="30"/>
    </row>
    <row r="69" spans="2:9" x14ac:dyDescent="0.2">
      <c r="B69" s="34">
        <v>2029</v>
      </c>
      <c r="C69" s="7" t="str">
        <f>$K$28</f>
        <v>2028- 635 MW CCCT - Wyo NE</v>
      </c>
      <c r="D69" s="8">
        <f>$N$23</f>
        <v>635</v>
      </c>
      <c r="E69" s="8">
        <f>$D$62</f>
        <v>635</v>
      </c>
      <c r="F69" s="9">
        <f t="shared" si="3"/>
        <v>0</v>
      </c>
      <c r="G69" s="11"/>
      <c r="I69" s="30"/>
    </row>
    <row r="70" spans="2:9" x14ac:dyDescent="0.2">
      <c r="B70" s="32"/>
      <c r="C70" s="10" t="str">
        <f>$K$29</f>
        <v>2028- 477 MW CCCT - West Main</v>
      </c>
      <c r="D70" s="11">
        <f>$N$24</f>
        <v>477</v>
      </c>
      <c r="E70" s="11">
        <f>$L$19-$E$62</f>
        <v>152.62212299491875</v>
      </c>
      <c r="F70" s="12">
        <f t="shared" si="3"/>
        <v>324.37787700508125</v>
      </c>
      <c r="G70" s="11"/>
      <c r="I70" s="30"/>
    </row>
    <row r="71" spans="2:9" x14ac:dyDescent="0.2">
      <c r="B71" s="32"/>
      <c r="C71" s="10" t="s">
        <v>21</v>
      </c>
      <c r="D71" s="11">
        <v>79.900000000000006</v>
      </c>
      <c r="E71" s="11">
        <v>0</v>
      </c>
      <c r="F71" s="12">
        <f t="shared" si="3"/>
        <v>79.900000000000006</v>
      </c>
      <c r="G71" s="11"/>
      <c r="H71" s="26" t="e">
        <f>IF(SUM(E71:E75)-VLOOKUP(B71,$J$8:$M$25,4,FALSE)&lt;=0,"-","ERROR")</f>
        <v>#N/A</v>
      </c>
      <c r="I71" s="30"/>
    </row>
    <row r="72" spans="2:9" x14ac:dyDescent="0.2">
      <c r="B72" s="32"/>
      <c r="C72" s="10" t="s">
        <v>24</v>
      </c>
      <c r="D72" s="11">
        <v>375</v>
      </c>
      <c r="E72" s="11">
        <v>0</v>
      </c>
      <c r="F72" s="12">
        <f t="shared" si="3"/>
        <v>375</v>
      </c>
      <c r="G72" s="11"/>
      <c r="H72" s="27" t="e">
        <f>H65+5</f>
        <v>#REF!</v>
      </c>
      <c r="I72" s="31"/>
    </row>
    <row r="73" spans="2:9" x14ac:dyDescent="0.2">
      <c r="B73" s="32"/>
      <c r="C73" s="10" t="s">
        <v>22</v>
      </c>
      <c r="D73" s="11">
        <v>100</v>
      </c>
      <c r="E73" s="11">
        <v>0</v>
      </c>
      <c r="F73" s="12">
        <f t="shared" si="3"/>
        <v>100</v>
      </c>
      <c r="G73" s="11"/>
      <c r="H73" s="28"/>
      <c r="I73" s="31"/>
    </row>
    <row r="74" spans="2:9" x14ac:dyDescent="0.2">
      <c r="B74" s="32"/>
      <c r="C74" s="10" t="s">
        <v>25</v>
      </c>
      <c r="D74" s="11">
        <v>400</v>
      </c>
      <c r="E74" s="11">
        <v>0</v>
      </c>
      <c r="F74" s="12">
        <f t="shared" si="3"/>
        <v>400</v>
      </c>
      <c r="G74" s="11"/>
      <c r="H74" s="28"/>
      <c r="I74" s="30"/>
    </row>
    <row r="75" spans="2:9" x14ac:dyDescent="0.2">
      <c r="B75" s="33"/>
      <c r="C75" s="13" t="s">
        <v>23</v>
      </c>
      <c r="D75" s="14">
        <v>267.89999999999998</v>
      </c>
      <c r="E75" s="14">
        <v>0</v>
      </c>
      <c r="F75" s="15">
        <f t="shared" si="3"/>
        <v>267.89999999999998</v>
      </c>
      <c r="G75" s="11"/>
      <c r="H75" s="28"/>
      <c r="I75" s="30"/>
    </row>
    <row r="76" spans="2:9" x14ac:dyDescent="0.2">
      <c r="B76" s="34">
        <v>2030</v>
      </c>
      <c r="C76" s="7" t="str">
        <f>$K$28</f>
        <v>2028- 635 MW CCCT - Wyo NE</v>
      </c>
      <c r="D76" s="8">
        <f>$N$23</f>
        <v>635</v>
      </c>
      <c r="E76" s="8">
        <f>$D$62</f>
        <v>635</v>
      </c>
      <c r="F76" s="9">
        <f t="shared" ref="F76:F77" si="4">D76-E76</f>
        <v>0</v>
      </c>
      <c r="G76" s="11"/>
      <c r="I76" s="30"/>
    </row>
    <row r="77" spans="2:9" x14ac:dyDescent="0.2">
      <c r="B77" s="32"/>
      <c r="C77" s="10" t="str">
        <f>$K$29</f>
        <v>2028- 477 MW CCCT - West Main</v>
      </c>
      <c r="D77" s="11">
        <f>$N$24</f>
        <v>477</v>
      </c>
      <c r="E77" s="11">
        <f>$L$19-$E$62</f>
        <v>152.62212299491875</v>
      </c>
      <c r="F77" s="12">
        <f t="shared" si="4"/>
        <v>324.37787700508125</v>
      </c>
      <c r="G77" s="11"/>
      <c r="I77" s="30"/>
    </row>
    <row r="78" spans="2:9" x14ac:dyDescent="0.2">
      <c r="B78" s="32"/>
      <c r="C78" s="10" t="str">
        <f>$K$30</f>
        <v>2030- 635 MW CCCT - Utah South</v>
      </c>
      <c r="D78" s="11">
        <f>$N$25</f>
        <v>635</v>
      </c>
      <c r="E78" s="11">
        <v>0</v>
      </c>
      <c r="F78" s="12">
        <f t="shared" si="3"/>
        <v>635</v>
      </c>
      <c r="G78" s="11"/>
      <c r="H78" s="26"/>
      <c r="I78" s="30"/>
    </row>
    <row r="79" spans="2:9" x14ac:dyDescent="0.2">
      <c r="B79" s="32"/>
      <c r="C79" s="10" t="s">
        <v>21</v>
      </c>
      <c r="D79" s="11">
        <v>300</v>
      </c>
      <c r="E79" s="11">
        <v>0</v>
      </c>
      <c r="F79" s="12">
        <f t="shared" si="3"/>
        <v>300</v>
      </c>
      <c r="G79" s="11"/>
      <c r="H79" s="27" t="e">
        <f>IF(SUM(E79:E83)-VLOOKUP(B78,$J$8:$M$25,4,FALSE)&lt;=0,"-","ERROR")</f>
        <v>#N/A</v>
      </c>
      <c r="I79" s="31"/>
    </row>
    <row r="80" spans="2:9" x14ac:dyDescent="0.2">
      <c r="B80" s="32"/>
      <c r="C80" s="10" t="s">
        <v>24</v>
      </c>
      <c r="D80" s="11">
        <v>375</v>
      </c>
      <c r="E80" s="11">
        <v>0</v>
      </c>
      <c r="F80" s="12">
        <f t="shared" si="3"/>
        <v>375</v>
      </c>
      <c r="G80" s="11"/>
      <c r="H80" s="27" t="e">
        <f>H72+5</f>
        <v>#REF!</v>
      </c>
      <c r="I80" s="30"/>
    </row>
    <row r="81" spans="2:9" x14ac:dyDescent="0.2">
      <c r="B81" s="32"/>
      <c r="C81" s="10" t="s">
        <v>22</v>
      </c>
      <c r="D81" s="11">
        <v>100</v>
      </c>
      <c r="E81" s="11">
        <v>0</v>
      </c>
      <c r="F81" s="12">
        <f t="shared" si="3"/>
        <v>100</v>
      </c>
      <c r="G81" s="11"/>
      <c r="H81" s="28"/>
      <c r="I81" s="30"/>
    </row>
    <row r="82" spans="2:9" x14ac:dyDescent="0.2">
      <c r="B82" s="32"/>
      <c r="C82" s="10" t="s">
        <v>23</v>
      </c>
      <c r="D82" s="11">
        <v>267.89999999999998</v>
      </c>
      <c r="E82" s="11">
        <v>0</v>
      </c>
      <c r="F82" s="12">
        <f t="shared" si="3"/>
        <v>267.89999999999998</v>
      </c>
      <c r="G82" s="11"/>
      <c r="H82" s="26"/>
      <c r="I82" s="30"/>
    </row>
    <row r="83" spans="2:9" x14ac:dyDescent="0.2">
      <c r="B83" s="33"/>
      <c r="C83" s="13" t="s">
        <v>25</v>
      </c>
      <c r="D83" s="14">
        <v>400</v>
      </c>
      <c r="E83" s="14">
        <v>0</v>
      </c>
      <c r="F83" s="15">
        <f t="shared" si="3"/>
        <v>400</v>
      </c>
    </row>
    <row r="84" spans="2:9" x14ac:dyDescent="0.2">
      <c r="B84" s="34">
        <v>2031</v>
      </c>
      <c r="C84" s="7" t="str">
        <f>$K$28</f>
        <v>2028- 635 MW CCCT - Wyo NE</v>
      </c>
      <c r="D84" s="8">
        <f>$N$23</f>
        <v>635</v>
      </c>
      <c r="E84" s="8">
        <f>$D$62</f>
        <v>635</v>
      </c>
      <c r="F84" s="9">
        <f t="shared" si="3"/>
        <v>0</v>
      </c>
      <c r="G84" s="11"/>
      <c r="I84" s="30"/>
    </row>
    <row r="85" spans="2:9" x14ac:dyDescent="0.2">
      <c r="B85" s="32"/>
      <c r="C85" s="10" t="str">
        <f>$K$29</f>
        <v>2028- 477 MW CCCT - West Main</v>
      </c>
      <c r="D85" s="11">
        <f>$N$24</f>
        <v>477</v>
      </c>
      <c r="E85" s="11">
        <f>$L$19-$E$62</f>
        <v>152.62212299491875</v>
      </c>
      <c r="F85" s="12">
        <f t="shared" si="3"/>
        <v>324.37787700508125</v>
      </c>
      <c r="G85" s="11"/>
      <c r="I85" s="30"/>
    </row>
    <row r="86" spans="2:9" x14ac:dyDescent="0.2">
      <c r="B86" s="32"/>
      <c r="C86" s="10" t="str">
        <f>$K$30</f>
        <v>2030- 635 MW CCCT - Utah South</v>
      </c>
      <c r="D86" s="11">
        <f>$N$25</f>
        <v>635</v>
      </c>
      <c r="E86" s="11">
        <v>0</v>
      </c>
      <c r="F86" s="12">
        <f t="shared" ref="F86" si="5">D86-E86</f>
        <v>635</v>
      </c>
      <c r="G86" s="11"/>
      <c r="H86" s="26"/>
      <c r="I86" s="30"/>
    </row>
    <row r="87" spans="2:9" x14ac:dyDescent="0.2">
      <c r="B87" s="32"/>
      <c r="C87" s="10" t="str">
        <f>K31</f>
        <v>2031- 454 MW CCCT - So. Oregon</v>
      </c>
      <c r="D87" s="11">
        <f>N26</f>
        <v>454</v>
      </c>
      <c r="E87" s="11">
        <v>0</v>
      </c>
      <c r="F87" s="12">
        <f t="shared" si="3"/>
        <v>454</v>
      </c>
      <c r="G87" s="11"/>
      <c r="H87" s="26"/>
      <c r="I87" s="30"/>
    </row>
    <row r="88" spans="2:9" x14ac:dyDescent="0.2">
      <c r="B88" s="32"/>
      <c r="C88" s="10" t="s">
        <v>21</v>
      </c>
      <c r="D88" s="11">
        <v>2</v>
      </c>
      <c r="E88" s="11">
        <v>0</v>
      </c>
      <c r="F88" s="12">
        <f t="shared" si="3"/>
        <v>2</v>
      </c>
      <c r="G88" s="11"/>
      <c r="H88" s="27" t="e">
        <f>IF(SUM(E88:E92)-VLOOKUP(B87,$J$8:$M$25,4,FALSE)&lt;=0,"-","ERROR")</f>
        <v>#N/A</v>
      </c>
      <c r="I88" s="31"/>
    </row>
    <row r="89" spans="2:9" x14ac:dyDescent="0.2">
      <c r="B89" s="32"/>
      <c r="C89" s="10" t="s">
        <v>24</v>
      </c>
      <c r="D89" s="11">
        <v>375</v>
      </c>
      <c r="E89" s="11">
        <v>0</v>
      </c>
      <c r="F89" s="12">
        <f t="shared" si="3"/>
        <v>375</v>
      </c>
      <c r="H89" s="27" t="e">
        <f>H80+5</f>
        <v>#REF!</v>
      </c>
    </row>
    <row r="90" spans="2:9" x14ac:dyDescent="0.2">
      <c r="B90" s="32"/>
      <c r="C90" s="10" t="s">
        <v>22</v>
      </c>
      <c r="D90" s="11">
        <v>100</v>
      </c>
      <c r="E90" s="11">
        <v>0</v>
      </c>
      <c r="F90" s="12">
        <f t="shared" si="3"/>
        <v>100</v>
      </c>
    </row>
    <row r="91" spans="2:9" x14ac:dyDescent="0.2">
      <c r="B91" s="32"/>
      <c r="C91" s="10" t="s">
        <v>23</v>
      </c>
      <c r="D91" s="11">
        <v>229.6</v>
      </c>
      <c r="E91" s="11">
        <v>0</v>
      </c>
      <c r="F91" s="12">
        <f t="shared" si="3"/>
        <v>229.6</v>
      </c>
    </row>
    <row r="92" spans="2:9" x14ac:dyDescent="0.2">
      <c r="B92" s="33"/>
      <c r="C92" s="13" t="s">
        <v>25</v>
      </c>
      <c r="D92" s="14">
        <v>400</v>
      </c>
      <c r="E92" s="14">
        <v>0</v>
      </c>
      <c r="F92" s="15">
        <f t="shared" si="3"/>
        <v>400</v>
      </c>
    </row>
  </sheetData>
  <mergeCells count="2">
    <mergeCell ref="B4:F4"/>
    <mergeCell ref="K6:K7"/>
  </mergeCells>
  <conditionalFormatting sqref="J1:N1">
    <cfRule type="expression" dxfId="1" priority="1">
      <formula>$J$1&lt;&gt;"OK"</formula>
    </cfRule>
    <cfRule type="expression" dxfId="0" priority="2">
      <formula>$J$1="OK"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</vt:lpstr>
      <vt:lpstr>AC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p09158</dc:creator>
  <cp:lastModifiedBy>laurieharris</cp:lastModifiedBy>
  <dcterms:created xsi:type="dcterms:W3CDTF">2013-03-05T22:41:17Z</dcterms:created>
  <dcterms:modified xsi:type="dcterms:W3CDTF">2016-09-26T16:12:34Z</dcterms:modified>
</cp:coreProperties>
</file>