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0935"/>
  </bookViews>
  <sheets>
    <sheet name="Fuel Comparison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localSheetId="0" hidden="1">[2]Input!$E$22:$E$37</definedName>
    <definedName name="__123Graph_E" hidden="1">[2]Input!$E$22:$E$37</definedName>
    <definedName name="__123Graph_F" localSheetId="0" hidden="1">[2]Input!$D$22:$D$37</definedName>
    <definedName name="__123Graph_F" hidden="1">[2]Input!$D$22:$D$37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localSheetId="0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a" localSheetId="0" hidden="1">'[1]DSM Output'!$J$21:$J$23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localSheetId="0" hidden="1">{0,#N/A,TRUE,0;0,#N/A,TRUE,0;0,#N/A,TRUE,0;0,#N/A,TRUE,0;0,#N/A,TRUE,0;0,#N/A,TRUE,0;0,#N/A,TRUE,0;0,#N/A,TRUE,0}</definedName>
    <definedName name="alkjslkj" hidden="1">{0,#N/A,TRUE,0;0,#N/A,TRUE,0;0,#N/A,TRUE,0;0,#N/A,TRUE,0;0,#N/A,TRUE,0;0,#N/A,TRUE,0;0,#N/A,TRUE,0;0,#N/A,TRUE,0}</definedName>
    <definedName name="anscount" hidden="1">1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ana" localSheetId="0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0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sd" localSheetId="0" hidden="1">[1]Inputs!#REF!</definedName>
    <definedName name="dsd" hidden="1">[1]Inputs!#REF!</definedName>
    <definedName name="DUDE" localSheetId="0" hidden="1">#REF!</definedName>
    <definedName name="DUDE" hidden="1">#REF!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hfjhke" localSheetId="0" hidden="1">{0,#N/A,TRUE,0;0,#N/A,TRUE,0;0,#N/A,TRUE,0;0,#N/A,TRUE,0;0,#N/A,TRUE,0;0,#N/A,TRUE,0;0,#N/A,TRUE,0;0,#N/A,TRUE,0}</definedName>
    <definedName name="fhfjhke" hidden="1">{0,#N/A,TRUE,0;0,#N/A,TRUE,0;0,#N/A,TRUE,0;0,#N/A,TRUE,0;0,#N/A,TRUE,0;0,#N/A,TRUE,0;0,#N/A,TRUE,0;0,#N/A,TRUE,0}</definedName>
    <definedName name="fjljelj" localSheetId="0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fkejflj" localSheetId="0" hidden="1">{0,#N/A,TRUE,0;0,#N/A,TRUE,0;0,#N/A,TRUE,0;0,#N/A,TRUE,0;0,#N/A,TRUE,0;0,#N/A,TRUE,0;0,#N/A,TRUE,0;0,#N/A,TRUE,0}</definedName>
    <definedName name="jfkejflj" hidden="1">{0,#N/A,TRUE,0;0,#N/A,TRUE,0;0,#N/A,TRUE,0;0,#N/A,TRUE,0;0,#N/A,TRUE,0;0,#N/A,TRUE,0;0,#N/A,TRUE,0;0,#N/A,TRUE,0}</definedName>
    <definedName name="jfkjlllje" localSheetId="0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[3]Inputs!#REF!</definedName>
    <definedName name="PricingInfo" hidden="1">[3]Inputs!#REF!</definedName>
    <definedName name="_xlnm.Print_Area" localSheetId="0">'Fuel Comparison'!$A$1:$G$26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[4]Inputs!#REF!</definedName>
    <definedName name="w" hidden="1">[4]Inputs!#REF!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localSheetId="0" hidden="1">{#N/A,#N/A,FALSE,"June 01 Mapping";#N/A,#N/A,FALSE,"June 01 conv";#N/A,#N/A,FALSE,"reclass";#N/A,#N/A,FALSE,"US FV";#N/A,#N/A,FALSE,"UK FV";#N/A,#N/A,FALSE,"UK GAAP"}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ocation._.factor." localSheetId="0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0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0" hidden="1">{"Table A",#N/A,FALSE,"Summary";"Table D",#N/A,FALSE,"Summary";"Table E",#N/A,FALSE,"Summary"}</definedName>
    <definedName name="wrn.Summary." hidden="1">{"Table A",#N/A,FALSE,"Summary";"Table D",#N/A,FALSE,"Summary";"Table E",#N/A,FALSE,"Summary"}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est." localSheetId="0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'[1]DSM Output'!$B$21:$B$23</definedName>
    <definedName name="y" hidden="1">'[1]DSM Output'!$B$21:$B$23</definedName>
    <definedName name="z" localSheetId="0" hidden="1">'[1]DSM Output'!$G$21:$G$23</definedName>
    <definedName name="z" hidden="1">'[1]DSM Output'!$G$21:$G$23</definedName>
    <definedName name="Z_01844156_6462_4A28_9785_1A86F4D0C834_.wvu.PrintTitles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6" i="1"/>
  <c r="F10" i="1" s="1"/>
  <c r="J14" i="1"/>
  <c r="J13" i="1"/>
  <c r="J11" i="1"/>
  <c r="J9" i="1"/>
  <c r="B9" i="1"/>
  <c r="J8" i="1"/>
  <c r="F11" i="1" l="1"/>
  <c r="C11" i="1"/>
  <c r="C10" i="1"/>
  <c r="D10" i="1" s="1"/>
  <c r="D11" i="1" s="1"/>
  <c r="E10" i="1"/>
  <c r="E11" i="1" s="1"/>
</calcChain>
</file>

<file path=xl/sharedStrings.xml><?xml version="1.0" encoding="utf-8"?>
<sst xmlns="http://schemas.openxmlformats.org/spreadsheetml/2006/main" count="51" uniqueCount="40">
  <si>
    <t>Rocky Mountain Power</t>
  </si>
  <si>
    <t>Cost to "Fuel" Plug-In Electric Vehicle under Current and Proposed EV TOU Pilot Rates</t>
  </si>
  <si>
    <t>Present</t>
  </si>
  <si>
    <t>Proposed</t>
  </si>
  <si>
    <t>Residential</t>
  </si>
  <si>
    <t>Time-of-Day</t>
  </si>
  <si>
    <t>EV TOU Pilot</t>
  </si>
  <si>
    <t>Sch 1</t>
  </si>
  <si>
    <t>Sch 2</t>
  </si>
  <si>
    <t>EV Option 1</t>
  </si>
  <si>
    <t>EV Option 2</t>
  </si>
  <si>
    <t>Gasoline</t>
  </si>
  <si>
    <t>Option 1</t>
  </si>
  <si>
    <t>Option 2</t>
  </si>
  <si>
    <t>Summer</t>
  </si>
  <si>
    <t>Winter</t>
  </si>
  <si>
    <t>All Seasons</t>
  </si>
  <si>
    <t>Basic</t>
  </si>
  <si>
    <t>kWh1</t>
  </si>
  <si>
    <t>Incremental Plug-In Electric Vehicle (PEV) "Fuel" Cost</t>
  </si>
  <si>
    <t>kWh2</t>
  </si>
  <si>
    <t>Savings from Fueling with Gasoline</t>
  </si>
  <si>
    <t>kWh3</t>
  </si>
  <si>
    <t>Off-peak kWh Adder</t>
  </si>
  <si>
    <t>EBA+REC</t>
  </si>
  <si>
    <t>Assumptions</t>
  </si>
  <si>
    <t>DSM+STEP</t>
  </si>
  <si>
    <t>Average Monthly Usage (not including PEV)</t>
  </si>
  <si>
    <t>HELP</t>
  </si>
  <si>
    <t>PEV kWh (Off-Peak)</t>
  </si>
  <si>
    <r>
      <t>Average Miles per Year</t>
    </r>
    <r>
      <rPr>
        <vertAlign val="superscript"/>
        <sz val="10"/>
        <rFont val="Times New Roman"/>
        <family val="1"/>
      </rPr>
      <t>1</t>
    </r>
  </si>
  <si>
    <t>per Month</t>
  </si>
  <si>
    <r>
      <t>Price of gas per gallon</t>
    </r>
    <r>
      <rPr>
        <vertAlign val="superscript"/>
        <sz val="10"/>
        <color theme="1"/>
        <rFont val="Times New Roman"/>
        <family val="1"/>
      </rPr>
      <t>2</t>
    </r>
  </si>
  <si>
    <r>
      <t>PEV Fuel Efficiency (kWh per Mile)</t>
    </r>
    <r>
      <rPr>
        <vertAlign val="superscript"/>
        <sz val="10"/>
        <rFont val="Times New Roman"/>
        <family val="1"/>
      </rPr>
      <t>3</t>
    </r>
  </si>
  <si>
    <r>
      <t>ICE fuel efficiency (mpg)</t>
    </r>
    <r>
      <rPr>
        <vertAlign val="superscript"/>
        <sz val="10"/>
        <rFont val="Times New Roman"/>
        <family val="1"/>
      </rPr>
      <t>4</t>
    </r>
  </si>
  <si>
    <t>Incremental Internal Combustion Engine (ICE) Vehicle Fuel Cost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</si>
  <si>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U.S. Department of Transportation Average Annual Miles per Vehicle for the year 2000. See: http://www.fhwa.dot.gov/ohim/onh00/onh2p11.htm</t>
    </r>
  </si>
  <si>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>Utah Average Gas Price as of January 24, 2017. See: http://gasprices.aaa.com/?state=UT</t>
    </r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</si>
  <si>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EPA rating for 2015 Nissan Leaf is 30 kWh per 100 miles. See: http://www.pluginamerica.org/drivers-seat/how-much-does-it-cost-charge-electric-car</t>
    </r>
  </si>
  <si>
    <r>
      <rPr>
        <vertAlign val="superscript"/>
        <sz val="8"/>
        <color theme="1"/>
        <rFont val="Times New Roman"/>
        <family val="1"/>
      </rPr>
      <t>4</t>
    </r>
    <r>
      <rPr>
        <sz val="8"/>
        <color theme="1"/>
        <rFont val="Times New Roman"/>
        <family val="1"/>
      </rPr>
      <t>New passenger vehicle fuel efficiency for 2014. See: http://www.rita.dot.gov/bts/sites/rita.dot.gov.bts/files/publications/national_transportation_statistics/html/table_04_23.html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</si>
</sst>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General_)"/>
    <numFmt numFmtId="166" formatCode="&quot;$&quot;#,##0"/>
    <numFmt numFmtId="167" formatCode="#,##0.0000"/>
    <numFmt numFmtId="168" formatCode="0.0000"/>
    <numFmt numFmtId="169" formatCode="_(* #,##0_);_(* \(#,##0\);_(* &quot;-&quot;??_);_(@_)"/>
    <numFmt numFmtId="170" formatCode="&quot;$&quot;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0"/>
      <color rgb="FF0000FF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theme="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5" fillId="0" borderId="0"/>
    <xf numFmtId="9" fontId="2" fillId="0" borderId="0" applyFont="0" applyFill="0" applyBorder="0" applyAlignment="0" applyProtection="0"/>
    <xf numFmtId="0" fontId="13" fillId="0" borderId="0"/>
  </cellStyleXfs>
  <cellXfs count="63">
    <xf numFmtId="0" fontId="0" fillId="0" borderId="0" xfId="0"/>
    <xf numFmtId="3" fontId="3" fillId="0" borderId="0" xfId="2" applyNumberFormat="1" applyFont="1" applyAlignment="1">
      <alignment horizontal="centerContinuous"/>
    </xf>
    <xf numFmtId="164" fontId="4" fillId="0" borderId="0" xfId="2" applyNumberFormat="1" applyFont="1" applyAlignment="1">
      <alignment horizontal="centerContinuous"/>
    </xf>
    <xf numFmtId="0" fontId="4" fillId="0" borderId="0" xfId="2" applyFont="1" applyAlignment="1">
      <alignment horizontal="centerContinuous"/>
    </xf>
    <xf numFmtId="7" fontId="4" fillId="0" borderId="0" xfId="2" applyNumberFormat="1" applyFont="1" applyAlignment="1">
      <alignment horizontal="centerContinuous"/>
    </xf>
    <xf numFmtId="9" fontId="6" fillId="0" borderId="0" xfId="3" applyNumberFormat="1" applyFont="1" applyBorder="1" applyAlignment="1">
      <alignment horizontal="right"/>
    </xf>
    <xf numFmtId="0" fontId="4" fillId="0" borderId="0" xfId="2" applyFont="1" applyAlignment="1">
      <alignment horizontal="right"/>
    </xf>
    <xf numFmtId="0" fontId="4" fillId="0" borderId="0" xfId="2" applyFont="1"/>
    <xf numFmtId="10" fontId="6" fillId="0" borderId="0" xfId="3" applyNumberFormat="1" applyFont="1" applyBorder="1" applyAlignment="1">
      <alignment horizontal="right"/>
    </xf>
    <xf numFmtId="166" fontId="6" fillId="0" borderId="0" xfId="3" applyNumberFormat="1" applyFont="1" applyBorder="1"/>
    <xf numFmtId="3" fontId="4" fillId="0" borderId="0" xfId="2" applyNumberFormat="1" applyFont="1" applyBorder="1"/>
    <xf numFmtId="164" fontId="4" fillId="0" borderId="0" xfId="2" applyNumberFormat="1" applyFont="1"/>
    <xf numFmtId="0" fontId="7" fillId="0" borderId="0" xfId="2" applyFont="1" applyBorder="1" applyAlignment="1">
      <alignment horizontal="centerContinuous"/>
    </xf>
    <xf numFmtId="0" fontId="4" fillId="0" borderId="0" xfId="2" applyFont="1" applyBorder="1"/>
    <xf numFmtId="0" fontId="7" fillId="0" borderId="1" xfId="2" applyFont="1" applyBorder="1" applyAlignment="1">
      <alignment horizontal="centerContinuous"/>
    </xf>
    <xf numFmtId="0" fontId="4" fillId="0" borderId="2" xfId="2" applyFont="1" applyBorder="1" applyAlignment="1">
      <alignment horizontal="centerContinuous"/>
    </xf>
    <xf numFmtId="0" fontId="7" fillId="0" borderId="3" xfId="2" applyFont="1" applyBorder="1" applyAlignment="1">
      <alignment horizontal="center"/>
    </xf>
    <xf numFmtId="3" fontId="4" fillId="0" borderId="0" xfId="2" applyNumberFormat="1" applyFont="1"/>
    <xf numFmtId="7" fontId="7" fillId="0" borderId="0" xfId="2" applyNumberFormat="1" applyFont="1"/>
    <xf numFmtId="0" fontId="7" fillId="0" borderId="0" xfId="2" applyFont="1"/>
    <xf numFmtId="0" fontId="8" fillId="0" borderId="4" xfId="2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0" fontId="8" fillId="0" borderId="5" xfId="2" applyFont="1" applyBorder="1" applyAlignment="1">
      <alignment horizontal="center"/>
    </xf>
    <xf numFmtId="165" fontId="8" fillId="0" borderId="5" xfId="3" applyFont="1" applyBorder="1" applyAlignment="1">
      <alignment horizontal="center"/>
    </xf>
    <xf numFmtId="3" fontId="4" fillId="0" borderId="0" xfId="2" applyNumberFormat="1" applyFont="1" applyBorder="1" applyAlignment="1">
      <alignment horizontal="center"/>
    </xf>
    <xf numFmtId="164" fontId="7" fillId="0" borderId="6" xfId="2" applyNumberFormat="1" applyFont="1" applyBorder="1" applyAlignment="1">
      <alignment horizontal="center"/>
    </xf>
    <xf numFmtId="0" fontId="7" fillId="0" borderId="6" xfId="2" applyFont="1" applyBorder="1" applyAlignment="1">
      <alignment horizontal="centerContinuous"/>
    </xf>
    <xf numFmtId="0" fontId="4" fillId="0" borderId="0" xfId="2" applyFont="1" applyBorder="1" applyAlignment="1">
      <alignment horizontal="right"/>
    </xf>
    <xf numFmtId="0" fontId="10" fillId="0" borderId="4" xfId="2" applyFont="1" applyBorder="1" applyAlignment="1">
      <alignment horizontal="right"/>
    </xf>
    <xf numFmtId="0" fontId="10" fillId="0" borderId="0" xfId="2" applyFont="1" applyBorder="1" applyAlignment="1">
      <alignment horizontal="right"/>
    </xf>
    <xf numFmtId="0" fontId="10" fillId="0" borderId="5" xfId="2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7" fontId="11" fillId="0" borderId="4" xfId="2" applyNumberFormat="1" applyFont="1" applyBorder="1" applyAlignment="1">
      <alignment horizontal="right"/>
    </xf>
    <xf numFmtId="7" fontId="4" fillId="0" borderId="0" xfId="2" applyNumberFormat="1" applyFont="1" applyBorder="1"/>
    <xf numFmtId="0" fontId="4" fillId="0" borderId="5" xfId="2" applyFont="1" applyBorder="1"/>
    <xf numFmtId="7" fontId="4" fillId="0" borderId="5" xfId="2" applyNumberFormat="1" applyFont="1" applyBorder="1"/>
    <xf numFmtId="167" fontId="11" fillId="0" borderId="4" xfId="2" applyNumberFormat="1" applyFont="1" applyBorder="1" applyAlignment="1">
      <alignment horizontal="right"/>
    </xf>
    <xf numFmtId="168" fontId="4" fillId="0" borderId="0" xfId="2" applyNumberFormat="1" applyFont="1" applyBorder="1"/>
    <xf numFmtId="167" fontId="11" fillId="0" borderId="5" xfId="2" applyNumberFormat="1" applyFont="1" applyBorder="1"/>
    <xf numFmtId="164" fontId="4" fillId="0" borderId="6" xfId="2" applyNumberFormat="1" applyFont="1" applyBorder="1"/>
    <xf numFmtId="168" fontId="12" fillId="0" borderId="0" xfId="2" applyNumberFormat="1" applyFont="1" applyBorder="1"/>
    <xf numFmtId="164" fontId="4" fillId="0" borderId="7" xfId="2" applyNumberFormat="1" applyFont="1" applyBorder="1"/>
    <xf numFmtId="166" fontId="4" fillId="0" borderId="0" xfId="2" applyNumberFormat="1" applyFont="1" applyBorder="1"/>
    <xf numFmtId="9" fontId="4" fillId="0" borderId="0" xfId="4" applyNumberFormat="1" applyFont="1" applyBorder="1"/>
    <xf numFmtId="0" fontId="4" fillId="0" borderId="4" xfId="2" applyFont="1" applyBorder="1" applyAlignment="1">
      <alignment horizontal="right"/>
    </xf>
    <xf numFmtId="7" fontId="4" fillId="0" borderId="0" xfId="2" applyNumberFormat="1" applyFont="1"/>
    <xf numFmtId="10" fontId="11" fillId="0" borderId="4" xfId="4" applyNumberFormat="1" applyFont="1" applyBorder="1" applyAlignment="1">
      <alignment horizontal="right"/>
    </xf>
    <xf numFmtId="10" fontId="4" fillId="0" borderId="0" xfId="4" applyNumberFormat="1" applyFont="1" applyBorder="1"/>
    <xf numFmtId="0" fontId="8" fillId="0" borderId="0" xfId="5" applyFont="1" applyBorder="1" applyAlignment="1">
      <alignment horizontal="left"/>
    </xf>
    <xf numFmtId="0" fontId="14" fillId="0" borderId="0" xfId="0" applyFont="1" applyBorder="1"/>
    <xf numFmtId="9" fontId="4" fillId="0" borderId="0" xfId="4" applyNumberFormat="1" applyFont="1" applyFill="1" applyBorder="1"/>
    <xf numFmtId="0" fontId="4" fillId="0" borderId="0" xfId="5" applyFont="1" applyBorder="1" applyAlignment="1">
      <alignment horizontal="right"/>
    </xf>
    <xf numFmtId="169" fontId="14" fillId="0" borderId="0" xfId="1" applyNumberFormat="1" applyFont="1" applyBorder="1"/>
    <xf numFmtId="7" fontId="11" fillId="0" borderId="8" xfId="2" applyNumberFormat="1" applyFont="1" applyBorder="1" applyAlignment="1">
      <alignment horizontal="right"/>
    </xf>
    <xf numFmtId="7" fontId="4" fillId="0" borderId="6" xfId="2" applyNumberFormat="1" applyFont="1" applyBorder="1"/>
    <xf numFmtId="0" fontId="4" fillId="0" borderId="9" xfId="2" applyFont="1" applyBorder="1"/>
    <xf numFmtId="7" fontId="11" fillId="0" borderId="9" xfId="2" applyNumberFormat="1" applyFont="1" applyBorder="1"/>
    <xf numFmtId="0" fontId="4" fillId="0" borderId="0" xfId="5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170" fontId="14" fillId="0" borderId="0" xfId="0" applyNumberFormat="1" applyFont="1" applyBorder="1"/>
    <xf numFmtId="3" fontId="17" fillId="0" borderId="0" xfId="2" applyNumberFormat="1" applyFont="1"/>
    <xf numFmtId="0" fontId="19" fillId="0" borderId="0" xfId="0" applyFont="1"/>
    <xf numFmtId="0" fontId="19" fillId="0" borderId="0" xfId="0" applyFont="1" applyBorder="1"/>
  </cellXfs>
  <cellStyles count="6">
    <cellStyle name="Comma" xfId="1" builtinId="3"/>
    <cellStyle name="Normal" xfId="0" builtinId="0"/>
    <cellStyle name="Normal 159 2" xfId="5"/>
    <cellStyle name="Normal_Bill Comp Settlement with New DSM" xfId="2"/>
    <cellStyle name="Normal_Blocking 09-00" xfId="3"/>
    <cellStyle name="Percent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view="pageBreakPreview" zoomScale="120" zoomScaleNormal="100" zoomScaleSheetLayoutView="120" workbookViewId="0">
      <selection activeCell="J21" sqref="J21"/>
    </sheetView>
  </sheetViews>
  <sheetFormatPr defaultColWidth="8.7109375" defaultRowHeight="12.75" x14ac:dyDescent="0.2"/>
  <cols>
    <col min="1" max="1" width="49.140625" style="17" customWidth="1"/>
    <col min="2" max="2" width="11.85546875" style="11" customWidth="1"/>
    <col min="3" max="3" width="11.85546875" style="7" customWidth="1"/>
    <col min="4" max="4" width="11.85546875" style="45" customWidth="1"/>
    <col min="5" max="5" width="11.85546875" style="7" customWidth="1"/>
    <col min="6" max="6" width="11.85546875" style="45" customWidth="1"/>
    <col min="7" max="7" width="11.85546875" style="7" customWidth="1"/>
    <col min="8" max="8" width="17.28515625" style="6" bestFit="1" customWidth="1"/>
    <col min="9" max="14" width="11.85546875" style="7" customWidth="1"/>
    <col min="15" max="17" width="10.85546875" style="7" customWidth="1"/>
    <col min="18" max="18" width="8.140625" style="7" customWidth="1"/>
    <col min="19" max="16384" width="8.7109375" style="7"/>
  </cols>
  <sheetData>
    <row r="1" spans="1:13" ht="15" customHeight="1" x14ac:dyDescent="0.25">
      <c r="A1" s="1" t="s">
        <v>0</v>
      </c>
      <c r="B1" s="2"/>
      <c r="C1" s="3"/>
      <c r="D1" s="4"/>
      <c r="E1" s="3"/>
      <c r="F1" s="4"/>
      <c r="G1" s="5"/>
      <c r="L1" s="5"/>
    </row>
    <row r="2" spans="1:13" ht="15" customHeight="1" x14ac:dyDescent="0.25">
      <c r="A2" s="1" t="s">
        <v>1</v>
      </c>
      <c r="B2" s="2"/>
      <c r="C2" s="3"/>
      <c r="D2" s="4"/>
      <c r="E2" s="3"/>
      <c r="F2" s="4"/>
      <c r="G2" s="8"/>
      <c r="L2" s="8"/>
    </row>
    <row r="3" spans="1:13" ht="15" customHeight="1" x14ac:dyDescent="0.25">
      <c r="A3" s="1"/>
      <c r="B3" s="2"/>
      <c r="C3" s="3"/>
      <c r="D3" s="4"/>
      <c r="E3" s="3"/>
      <c r="F3" s="4"/>
      <c r="G3" s="5"/>
      <c r="L3" s="5"/>
    </row>
    <row r="4" spans="1:13" ht="15" customHeight="1" x14ac:dyDescent="0.25">
      <c r="A4" s="1"/>
      <c r="B4" s="2"/>
      <c r="C4" s="2"/>
      <c r="D4" s="2"/>
      <c r="E4" s="2"/>
      <c r="F4" s="2"/>
      <c r="G4" s="9"/>
      <c r="L4" s="9"/>
    </row>
    <row r="5" spans="1:13" ht="15" customHeight="1" x14ac:dyDescent="0.2">
      <c r="A5" s="10"/>
      <c r="C5" s="12" t="s">
        <v>2</v>
      </c>
      <c r="D5" s="12" t="s">
        <v>2</v>
      </c>
      <c r="E5" s="12" t="s">
        <v>3</v>
      </c>
      <c r="F5" s="12" t="s">
        <v>3</v>
      </c>
      <c r="H5" s="13"/>
      <c r="I5" s="14" t="s">
        <v>2</v>
      </c>
      <c r="J5" s="15"/>
      <c r="K5" s="16" t="s">
        <v>2</v>
      </c>
      <c r="L5" s="16" t="s">
        <v>3</v>
      </c>
      <c r="M5" s="16" t="s">
        <v>3</v>
      </c>
    </row>
    <row r="6" spans="1:13" ht="15" customHeight="1" x14ac:dyDescent="0.2">
      <c r="C6" s="12" t="s">
        <v>4</v>
      </c>
      <c r="D6" s="18" t="s">
        <v>5</v>
      </c>
      <c r="E6" s="19" t="s">
        <v>6</v>
      </c>
      <c r="F6" s="19" t="s">
        <v>6</v>
      </c>
      <c r="H6" s="13"/>
      <c r="I6" s="20" t="s">
        <v>7</v>
      </c>
      <c r="J6" s="21"/>
      <c r="K6" s="22" t="s">
        <v>8</v>
      </c>
      <c r="L6" s="23" t="s">
        <v>9</v>
      </c>
      <c r="M6" s="23" t="s">
        <v>10</v>
      </c>
    </row>
    <row r="7" spans="1:13" s="6" customFormat="1" ht="15" customHeight="1" x14ac:dyDescent="0.25">
      <c r="A7" s="24"/>
      <c r="B7" s="25" t="s">
        <v>11</v>
      </c>
      <c r="C7" s="26" t="s">
        <v>7</v>
      </c>
      <c r="D7" s="26" t="s">
        <v>8</v>
      </c>
      <c r="E7" s="26" t="s">
        <v>12</v>
      </c>
      <c r="F7" s="26" t="s">
        <v>13</v>
      </c>
      <c r="H7" s="27"/>
      <c r="I7" s="28" t="s">
        <v>14</v>
      </c>
      <c r="J7" s="29" t="s">
        <v>15</v>
      </c>
      <c r="K7" s="30" t="s">
        <v>14</v>
      </c>
      <c r="L7" s="30" t="s">
        <v>16</v>
      </c>
      <c r="M7" s="30" t="s">
        <v>16</v>
      </c>
    </row>
    <row r="8" spans="1:13" ht="15" customHeight="1" x14ac:dyDescent="0.2">
      <c r="A8" s="31"/>
      <c r="B8" s="6"/>
      <c r="C8" s="11"/>
      <c r="D8" s="11"/>
      <c r="E8" s="11"/>
      <c r="F8" s="11"/>
      <c r="H8" s="27" t="s">
        <v>17</v>
      </c>
      <c r="I8" s="32">
        <v>6</v>
      </c>
      <c r="J8" s="33">
        <f>I8</f>
        <v>6</v>
      </c>
      <c r="K8" s="34"/>
      <c r="L8" s="33">
        <v>6</v>
      </c>
      <c r="M8" s="35">
        <v>6</v>
      </c>
    </row>
    <row r="9" spans="1:13" ht="15" customHeight="1" x14ac:dyDescent="0.2">
      <c r="A9" s="31" t="s">
        <v>35</v>
      </c>
      <c r="B9" s="11">
        <f>B18/B21*B19</f>
        <v>71.517857142857153</v>
      </c>
      <c r="D9" s="11"/>
      <c r="E9" s="11"/>
      <c r="F9" s="11"/>
      <c r="H9" s="27" t="s">
        <v>18</v>
      </c>
      <c r="I9" s="36">
        <v>8.8498000000000001</v>
      </c>
      <c r="J9" s="37">
        <f>I9</f>
        <v>8.8498000000000001</v>
      </c>
      <c r="K9" s="34"/>
      <c r="L9" s="38"/>
      <c r="M9" s="34"/>
    </row>
    <row r="10" spans="1:13" ht="15" customHeight="1" x14ac:dyDescent="0.2">
      <c r="A10" s="31" t="s">
        <v>19</v>
      </c>
      <c r="B10" s="39"/>
      <c r="C10" s="39">
        <f>ROUND((($I$8+((MIN(400,($B15+B16))*$I$9+MAX(0,MIN(600,($B15+B16)-400))*$I$10+MAX(0,($B15+B16)-1000)*$I$11)/100)*(1+$I$13)*(1+$I$14)+$I$15)*5+($J$8+((MIN(400,($B15+B16))*$J$9+MAX(0,MIN(600,($B15+B16)-400))*$J$10+MAX(0,($B15+B16)-1000)*$J$11)/100)*(1+$J$13)*(1+$J$14)+$J$15)*7)/12,2)-ROUND((($I$8+((MIN(400,$B15)*$I$9+MAX(0,MIN(600,$B15-400))*$I$10+MAX(0,$B15-1000)*$I$11)/100)*(1+$I$13)*(1+$I$14)+$I$15)*5+($J$8+((MIN(400,$B15)*$J$9+MAX(0,MIN(600,$B15-400))*$J$10+MAX(0,$B15-1000)*$J$11)/100)*(1+$J$13)*(1+$J$14)+$J$15)*7)/12,2)</f>
        <v>41.129999999999995</v>
      </c>
      <c r="D10" s="39">
        <f>C10+B16*K12/100*(1+I14)*5/12</f>
        <v>38.660685771333327</v>
      </c>
      <c r="E10" s="39">
        <f>$B$16*L12/100*(1+I14)</f>
        <v>24.628801639199999</v>
      </c>
      <c r="F10" s="39">
        <f>$B$16*M12/100*(1+I14)</f>
        <v>12.3370772696</v>
      </c>
      <c r="H10" s="27" t="s">
        <v>20</v>
      </c>
      <c r="I10" s="36">
        <v>11.542899999999999</v>
      </c>
      <c r="J10" s="40">
        <v>10.7072</v>
      </c>
      <c r="K10" s="34"/>
      <c r="L10" s="38"/>
      <c r="M10" s="34"/>
    </row>
    <row r="11" spans="1:13" ht="15" customHeight="1" thickBot="1" x14ac:dyDescent="0.25">
      <c r="A11" s="31" t="s">
        <v>21</v>
      </c>
      <c r="B11" s="41"/>
      <c r="C11" s="41">
        <f>$B$9-C10</f>
        <v>30.387857142857158</v>
      </c>
      <c r="D11" s="41">
        <f t="shared" ref="D11:F11" si="0">$B$9-D10</f>
        <v>32.857171371523826</v>
      </c>
      <c r="E11" s="41">
        <f t="shared" si="0"/>
        <v>46.889055503657154</v>
      </c>
      <c r="F11" s="41">
        <f t="shared" si="0"/>
        <v>59.180779873257151</v>
      </c>
      <c r="H11" s="27" t="s">
        <v>22</v>
      </c>
      <c r="I11" s="36">
        <v>14.450799999999999</v>
      </c>
      <c r="J11" s="37">
        <f>J10</f>
        <v>10.7072</v>
      </c>
      <c r="K11" s="34"/>
      <c r="L11" s="38"/>
      <c r="M11" s="34"/>
    </row>
    <row r="12" spans="1:13" ht="15" customHeight="1" thickTop="1" x14ac:dyDescent="0.2">
      <c r="C12" s="42"/>
      <c r="D12" s="43"/>
      <c r="E12" s="42"/>
      <c r="F12" s="43"/>
      <c r="H12" s="27" t="s">
        <v>23</v>
      </c>
      <c r="I12" s="44"/>
      <c r="J12" s="13"/>
      <c r="K12" s="38">
        <v>-1.6334</v>
      </c>
      <c r="L12" s="38">
        <v>6.7881</v>
      </c>
      <c r="M12" s="38">
        <v>3.4003000000000001</v>
      </c>
    </row>
    <row r="13" spans="1:13" ht="15" customHeight="1" x14ac:dyDescent="0.2">
      <c r="H13" s="27" t="s">
        <v>24</v>
      </c>
      <c r="I13" s="46">
        <v>1.0999999999999999E-2</v>
      </c>
      <c r="J13" s="47">
        <f>I13</f>
        <v>1.0999999999999999E-2</v>
      </c>
      <c r="K13" s="34"/>
      <c r="L13" s="34"/>
      <c r="M13" s="34"/>
    </row>
    <row r="14" spans="1:13" ht="15" customHeight="1" x14ac:dyDescent="0.2">
      <c r="A14" s="48" t="s">
        <v>25</v>
      </c>
      <c r="B14" s="49"/>
      <c r="C14" s="42"/>
      <c r="D14" s="50"/>
      <c r="E14" s="42"/>
      <c r="F14" s="50"/>
      <c r="H14" s="27" t="s">
        <v>26</v>
      </c>
      <c r="I14" s="46">
        <v>4.5600000000000002E-2</v>
      </c>
      <c r="J14" s="47">
        <f>I14</f>
        <v>4.5600000000000002E-2</v>
      </c>
      <c r="K14" s="34"/>
      <c r="L14" s="34"/>
      <c r="M14" s="34"/>
    </row>
    <row r="15" spans="1:13" ht="15" customHeight="1" x14ac:dyDescent="0.2">
      <c r="A15" s="51" t="s">
        <v>27</v>
      </c>
      <c r="B15" s="52">
        <v>698</v>
      </c>
      <c r="C15" s="42"/>
      <c r="D15" s="43"/>
      <c r="E15" s="42"/>
      <c r="F15" s="43"/>
      <c r="H15" s="27" t="s">
        <v>28</v>
      </c>
      <c r="I15" s="53">
        <v>0.2</v>
      </c>
      <c r="J15" s="54">
        <v>0.2</v>
      </c>
      <c r="K15" s="55"/>
      <c r="L15" s="56"/>
      <c r="M15" s="55"/>
    </row>
    <row r="16" spans="1:13" ht="15" customHeight="1" x14ac:dyDescent="0.2">
      <c r="A16" s="57" t="s">
        <v>29</v>
      </c>
      <c r="B16" s="52">
        <f>ROUND(B18*B20,0)</f>
        <v>347</v>
      </c>
      <c r="C16" s="42"/>
      <c r="D16" s="43"/>
      <c r="E16" s="42"/>
      <c r="F16" s="43"/>
      <c r="L16" s="13"/>
      <c r="M16" s="13"/>
    </row>
    <row r="17" spans="1:13" ht="15" customHeight="1" x14ac:dyDescent="0.2">
      <c r="A17" s="57" t="s">
        <v>30</v>
      </c>
      <c r="B17" s="52">
        <v>13884</v>
      </c>
      <c r="C17" s="13"/>
      <c r="D17" s="33"/>
      <c r="E17" s="13"/>
      <c r="F17" s="33"/>
      <c r="L17" s="13"/>
      <c r="M17" s="13"/>
    </row>
    <row r="18" spans="1:13" ht="15" customHeight="1" x14ac:dyDescent="0.2">
      <c r="A18" s="57" t="s">
        <v>31</v>
      </c>
      <c r="B18" s="52">
        <f>B17/12</f>
        <v>1157</v>
      </c>
      <c r="L18" s="13"/>
      <c r="M18" s="13"/>
    </row>
    <row r="19" spans="1:13" ht="15" customHeight="1" x14ac:dyDescent="0.2">
      <c r="A19" s="58" t="s">
        <v>32</v>
      </c>
      <c r="B19" s="59">
        <v>2.25</v>
      </c>
      <c r="L19" s="13"/>
      <c r="M19" s="13"/>
    </row>
    <row r="20" spans="1:13" ht="15" customHeight="1" x14ac:dyDescent="0.2">
      <c r="A20" s="51" t="s">
        <v>33</v>
      </c>
      <c r="B20" s="49">
        <v>0.3</v>
      </c>
      <c r="I20" s="13"/>
      <c r="J20" s="13"/>
      <c r="K20" s="13"/>
    </row>
    <row r="21" spans="1:13" ht="15" customHeight="1" x14ac:dyDescent="0.2">
      <c r="A21" s="57" t="s">
        <v>34</v>
      </c>
      <c r="B21" s="49">
        <v>36.4</v>
      </c>
      <c r="I21" s="13"/>
      <c r="J21" s="13"/>
      <c r="K21" s="13"/>
    </row>
    <row r="22" spans="1:13" ht="15" customHeight="1" x14ac:dyDescent="0.2">
      <c r="I22" s="13"/>
      <c r="J22" s="13"/>
      <c r="K22" s="13"/>
    </row>
    <row r="23" spans="1:13" ht="15" customHeight="1" x14ac:dyDescent="0.2">
      <c r="A23" s="60" t="s">
        <v>36</v>
      </c>
      <c r="C23" s="11"/>
      <c r="D23" s="11"/>
      <c r="E23" s="11"/>
      <c r="F23" s="11"/>
    </row>
    <row r="24" spans="1:13" ht="15" customHeight="1" x14ac:dyDescent="0.2">
      <c r="A24" s="61" t="s">
        <v>37</v>
      </c>
      <c r="C24" s="11"/>
      <c r="D24" s="11"/>
      <c r="E24" s="11"/>
      <c r="F24" s="11"/>
    </row>
    <row r="25" spans="1:13" ht="15" customHeight="1" x14ac:dyDescent="0.2">
      <c r="A25" s="62" t="s">
        <v>38</v>
      </c>
      <c r="C25" s="11"/>
      <c r="D25" s="11"/>
      <c r="E25" s="11"/>
      <c r="F25" s="11"/>
    </row>
    <row r="26" spans="1:13" ht="15" customHeight="1" x14ac:dyDescent="0.2">
      <c r="A26" s="61" t="s">
        <v>39</v>
      </c>
      <c r="C26" s="11"/>
      <c r="D26" s="11"/>
      <c r="E26" s="11"/>
      <c r="F26" s="11"/>
    </row>
    <row r="27" spans="1:13" ht="15" customHeight="1" x14ac:dyDescent="0.2">
      <c r="A27" s="7"/>
      <c r="C27" s="11"/>
      <c r="D27" s="11"/>
      <c r="E27" s="11"/>
      <c r="F27" s="11"/>
    </row>
    <row r="28" spans="1:13" ht="15" customHeight="1" x14ac:dyDescent="0.2">
      <c r="A28" s="7"/>
      <c r="B28" s="7"/>
      <c r="D28" s="7"/>
      <c r="F28" s="7"/>
    </row>
    <row r="29" spans="1:13" ht="15" customHeight="1" x14ac:dyDescent="0.2">
      <c r="A29" s="7"/>
      <c r="B29" s="7"/>
      <c r="D29" s="7"/>
      <c r="F29" s="7"/>
    </row>
    <row r="30" spans="1:13" ht="15" customHeight="1" x14ac:dyDescent="0.2">
      <c r="A30" s="7"/>
      <c r="B30" s="7"/>
      <c r="D30" s="7"/>
      <c r="F30" s="7"/>
      <c r="G30" s="13"/>
      <c r="L30" s="13"/>
    </row>
    <row r="31" spans="1:13" ht="15" customHeight="1" x14ac:dyDescent="0.2">
      <c r="A31" s="7"/>
      <c r="B31" s="7"/>
      <c r="D31" s="7"/>
      <c r="F31" s="7"/>
      <c r="G31" s="13"/>
      <c r="L31" s="13"/>
    </row>
    <row r="32" spans="1:13" ht="15" customHeight="1" x14ac:dyDescent="0.2">
      <c r="A32" s="7"/>
      <c r="B32" s="7"/>
      <c r="D32" s="7"/>
      <c r="F32" s="7"/>
    </row>
    <row r="33" spans="1:12" ht="15" customHeight="1" x14ac:dyDescent="0.2">
      <c r="A33" s="7"/>
      <c r="B33" s="7"/>
      <c r="D33" s="7"/>
      <c r="F33" s="7"/>
    </row>
    <row r="34" spans="1:12" ht="15" customHeight="1" x14ac:dyDescent="0.2">
      <c r="A34" s="7"/>
      <c r="B34" s="7"/>
      <c r="D34" s="7"/>
      <c r="F34" s="7"/>
    </row>
    <row r="35" spans="1:12" ht="15" customHeight="1" x14ac:dyDescent="0.2">
      <c r="A35" s="7"/>
      <c r="B35" s="7"/>
      <c r="D35" s="7"/>
      <c r="F35" s="7"/>
    </row>
    <row r="36" spans="1:12" ht="15" customHeight="1" x14ac:dyDescent="0.2"/>
    <row r="37" spans="1:12" ht="15" customHeight="1" x14ac:dyDescent="0.2">
      <c r="A37" s="7"/>
      <c r="B37" s="7"/>
      <c r="D37" s="7"/>
      <c r="F37" s="7"/>
    </row>
    <row r="38" spans="1:12" ht="15" customHeight="1" x14ac:dyDescent="0.2">
      <c r="G38" s="11"/>
      <c r="L38" s="11"/>
    </row>
    <row r="39" spans="1:12" ht="15" customHeight="1" x14ac:dyDescent="0.2"/>
    <row r="41" spans="1:12" x14ac:dyDescent="0.2">
      <c r="A41" s="7"/>
      <c r="B41" s="7"/>
      <c r="D41" s="7"/>
      <c r="F41" s="7"/>
    </row>
  </sheetData>
  <printOptions horizontalCentered="1"/>
  <pageMargins left="0.5" right="0.5" top="1" bottom="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Fuel Comparison</vt:lpstr>
      <vt:lpstr>'Fuel Comparison'!Print_Area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2017-01-30T17:59:16Z</dcterms:created>
  <dcterms:modified xsi:type="dcterms:W3CDTF">2017-01-31T18:41:15Z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