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Websites\Pscweb\utilities\electric\17docs\1703539\"/>
    </mc:Choice>
  </mc:AlternateContent>
  <bookViews>
    <workbookView xWindow="0" yWindow="0" windowWidth="28800" windowHeight="13020" activeTab="2"/>
  </bookViews>
  <sheets>
    <sheet name="JKL-2" sheetId="1" r:id="rId1"/>
    <sheet name="JKL-3" sheetId="2" r:id="rId2"/>
    <sheet name="JKL-3 Page 5" sheetId="3" r:id="rId3"/>
  </sheets>
  <externalReferences>
    <externalReference r:id="rId4"/>
    <externalReference r:id="rId5"/>
    <externalReference r:id="rId6"/>
    <externalReference r:id="rId7"/>
    <externalReference r:id="rId8"/>
    <externalReference r:id="rId9"/>
  </externalReferences>
  <definedNames>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Fill" hidden="1">#REF!</definedName>
    <definedName name="_xlnm._FilterDatabase" hidden="1">#REF!</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CA_Net_Rate_Base">#REF!</definedName>
    <definedName name="CA_Operating_Revenue_For_Return">#REF!</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iscount_Rate">[4]Assumptions!$B$12</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anchise_Tax">#REF!</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limcount" hidden="1">1</definedName>
    <definedName name="ListOffset">1</definedName>
    <definedName name="Marg_Tax_Rate">'[5]Multipliers Input'!$Y$4</definedName>
    <definedName name="Net_Operating_Income">#REF!</definedName>
    <definedName name="Percent_Common">#REF!</definedName>
    <definedName name="PricingInfo" hidden="1">[6]Inputs!#REF!</definedName>
    <definedName name="_xlnm.Print_Titles" localSheetId="1">'JKL-3'!$A:$C</definedName>
    <definedName name="ptc">[5]Main!$D$111</definedName>
    <definedName name="PTC_Credit">[5]Main!$D$108</definedName>
    <definedName name="ptc_date">[5]Main!$D$113</definedName>
    <definedName name="ptc_esc">[5]Main!$D$112</definedName>
    <definedName name="ptc_start_date">[5]Main!$D$114</definedName>
    <definedName name="ptc_yr">[5]Main!$D$109</definedName>
    <definedName name="SAPBEXrevision" hidden="1">1</definedName>
    <definedName name="SAPBEXsysID" hidden="1">"BWP"</definedName>
    <definedName name="SAPBEXwbID" hidden="1">"45G0Y9HKM7XU88W4C0LM2V28B"</definedName>
    <definedName name="TC_Net_Rate_Base">#REF!</definedName>
    <definedName name="TC_Operating_Rev_For_Return">#REF!</definedName>
    <definedName name="w" hidden="1">[1]Inputs!#REF!</definedName>
    <definedName name="WACC">#REF!</definedName>
    <definedName name="WC_Common">#REF!</definedName>
    <definedName name="WC_Debt">#REF!</definedName>
    <definedName name="WC_Pref">#REF!</definedName>
    <definedName name="z" hidden="1">'[3]DSM Output'!$G$21:$G$23</definedName>
    <definedName name="Z_01844156_6462_4A28_9785_1A86F4D0C834_.wvu.PrintTitles"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18" i="2" l="1"/>
  <c r="E57" i="2"/>
  <c r="E56" i="2"/>
  <c r="J54" i="2"/>
  <c r="I54" i="2"/>
  <c r="H54" i="2"/>
  <c r="G54" i="2"/>
  <c r="F54" i="2"/>
  <c r="E54" i="2"/>
  <c r="F53" i="2"/>
  <c r="F42" i="2"/>
  <c r="F43" i="2" s="1"/>
  <c r="F50" i="2" s="1"/>
  <c r="AW41" i="2"/>
  <c r="AS41" i="2"/>
  <c r="AO41" i="2"/>
  <c r="AL41" i="2"/>
  <c r="AK41" i="2"/>
  <c r="AG41" i="2"/>
  <c r="AC41" i="2"/>
  <c r="Y41" i="2"/>
  <c r="V41" i="2"/>
  <c r="U41" i="2"/>
  <c r="Q41" i="2"/>
  <c r="M41" i="2"/>
  <c r="J41" i="2"/>
  <c r="I41" i="2"/>
  <c r="H41" i="2"/>
  <c r="G41" i="2"/>
  <c r="F41" i="2"/>
  <c r="E41" i="2"/>
  <c r="E43" i="2" s="1"/>
  <c r="E50" i="2" s="1"/>
  <c r="F35" i="2"/>
  <c r="F36" i="2" s="1"/>
  <c r="J34" i="2"/>
  <c r="I34" i="2"/>
  <c r="H34" i="2"/>
  <c r="G34" i="2"/>
  <c r="F34" i="2"/>
  <c r="E34" i="2"/>
  <c r="AX34" i="2"/>
  <c r="AN34" i="2"/>
  <c r="AC34" i="2"/>
  <c r="R34" i="2"/>
  <c r="AZ41" i="2"/>
  <c r="AY41" i="2"/>
  <c r="AX41" i="2"/>
  <c r="AV41" i="2"/>
  <c r="AU41" i="2"/>
  <c r="AT41" i="2"/>
  <c r="AR41" i="2"/>
  <c r="AQ41" i="2"/>
  <c r="AN41" i="2"/>
  <c r="AM41" i="2"/>
  <c r="AJ41" i="2"/>
  <c r="AI41" i="2"/>
  <c r="AH41" i="2"/>
  <c r="AF41" i="2"/>
  <c r="AE41" i="2"/>
  <c r="AD41" i="2"/>
  <c r="AB41" i="2"/>
  <c r="AA41" i="2"/>
  <c r="Z41" i="2"/>
  <c r="X41" i="2"/>
  <c r="W41" i="2"/>
  <c r="T41" i="2"/>
  <c r="S41" i="2"/>
  <c r="R41" i="2"/>
  <c r="P41" i="2"/>
  <c r="O41" i="2"/>
  <c r="N41" i="2"/>
  <c r="L41" i="2"/>
  <c r="K41" i="2"/>
  <c r="S24" i="1"/>
  <c r="V24" i="1" s="1"/>
  <c r="N24" i="1"/>
  <c r="I24" i="1"/>
  <c r="L24" i="1" s="1"/>
  <c r="D24" i="1"/>
  <c r="P24" i="2"/>
  <c r="O24" i="2"/>
  <c r="N24" i="2"/>
  <c r="M24" i="2"/>
  <c r="L24" i="2"/>
  <c r="D23" i="1" s="1"/>
  <c r="G23" i="1" s="1"/>
  <c r="K24" i="2"/>
  <c r="S22" i="1"/>
  <c r="V22" i="1" s="1"/>
  <c r="N22" i="1"/>
  <c r="D22" i="1"/>
  <c r="I21" i="1"/>
  <c r="L21" i="1" s="1"/>
  <c r="AZ18" i="2"/>
  <c r="AY18" i="2"/>
  <c r="AX18" i="2"/>
  <c r="AV18" i="2"/>
  <c r="AU18" i="2"/>
  <c r="AT18" i="2"/>
  <c r="AR18" i="2"/>
  <c r="AQ18" i="2"/>
  <c r="AP18" i="2"/>
  <c r="AN18" i="2"/>
  <c r="AM18" i="2"/>
  <c r="AL18" i="2"/>
  <c r="AL19" i="2" s="1"/>
  <c r="AJ18" i="2"/>
  <c r="AI18" i="2"/>
  <c r="AH18" i="2"/>
  <c r="AF18" i="2"/>
  <c r="AE18" i="2"/>
  <c r="AD18" i="2"/>
  <c r="AB18" i="2"/>
  <c r="AA18" i="2"/>
  <c r="Z18" i="2"/>
  <c r="X18" i="2"/>
  <c r="W18" i="2"/>
  <c r="V18" i="2"/>
  <c r="V19" i="2" s="1"/>
  <c r="T18" i="2"/>
  <c r="S18" i="2"/>
  <c r="R18" i="2"/>
  <c r="P18" i="2"/>
  <c r="O18" i="2"/>
  <c r="N18" i="2"/>
  <c r="L18" i="2"/>
  <c r="K18" i="2"/>
  <c r="K19" i="2" s="1"/>
  <c r="K26" i="2" s="1"/>
  <c r="J18" i="2"/>
  <c r="H18" i="2"/>
  <c r="G18" i="2"/>
  <c r="F18" i="2"/>
  <c r="F19" i="2" s="1"/>
  <c r="F26" i="2" s="1"/>
  <c r="AQ16" i="2"/>
  <c r="AR19" i="2" s="1"/>
  <c r="AA16" i="2"/>
  <c r="AB19" i="2" s="1"/>
  <c r="K16" i="2"/>
  <c r="L19" i="2" s="1"/>
  <c r="L26" i="2" s="1"/>
  <c r="J16" i="2"/>
  <c r="J19" i="2" s="1"/>
  <c r="J26" i="2" s="1"/>
  <c r="I16" i="2"/>
  <c r="H16" i="2"/>
  <c r="G16" i="2"/>
  <c r="H19" i="2" s="1"/>
  <c r="H26" i="2" s="1"/>
  <c r="F16" i="2"/>
  <c r="E16" i="2"/>
  <c r="D16" i="2"/>
  <c r="S14" i="1"/>
  <c r="I14" i="1"/>
  <c r="AY16" i="2"/>
  <c r="AZ19" i="2" s="1"/>
  <c r="AX16" i="2"/>
  <c r="AY19" i="2" s="1"/>
  <c r="AT16" i="2"/>
  <c r="AU19" i="2" s="1"/>
  <c r="AP16" i="2"/>
  <c r="AQ19" i="2" s="1"/>
  <c r="AM16" i="2"/>
  <c r="AN19" i="2" s="1"/>
  <c r="AL16" i="2"/>
  <c r="AM19" i="2" s="1"/>
  <c r="AI16" i="2"/>
  <c r="AJ19" i="2" s="1"/>
  <c r="AH16" i="2"/>
  <c r="AI19" i="2" s="1"/>
  <c r="N13" i="1"/>
  <c r="Q13" i="1" s="1"/>
  <c r="Z16" i="2"/>
  <c r="AA19" i="2" s="1"/>
  <c r="W16" i="2"/>
  <c r="X19" i="2" s="1"/>
  <c r="V16" i="2"/>
  <c r="W19" i="2" s="1"/>
  <c r="S16" i="2"/>
  <c r="T19" i="2" s="1"/>
  <c r="R16" i="2"/>
  <c r="S19" i="2" s="1"/>
  <c r="N16" i="2"/>
  <c r="O19" i="2" s="1"/>
  <c r="O26" i="2" s="1"/>
  <c r="D13" i="1"/>
  <c r="AZ16" i="2"/>
  <c r="AW16" i="2"/>
  <c r="AX19" i="2" s="1"/>
  <c r="AV16" i="2"/>
  <c r="AW19" i="2" s="1"/>
  <c r="AU16" i="2"/>
  <c r="AV19" i="2" s="1"/>
  <c r="AS16" i="2"/>
  <c r="AT19" i="2" s="1"/>
  <c r="AR16" i="2"/>
  <c r="AO16" i="2"/>
  <c r="AP19" i="2" s="1"/>
  <c r="AK16" i="2"/>
  <c r="AJ16" i="2"/>
  <c r="AG16" i="2"/>
  <c r="AH19" i="2" s="1"/>
  <c r="AF16" i="2"/>
  <c r="AE16" i="2"/>
  <c r="AF19" i="2" s="1"/>
  <c r="AC16" i="2"/>
  <c r="AD19" i="2" s="1"/>
  <c r="Y16" i="2"/>
  <c r="Z19" i="2" s="1"/>
  <c r="X16" i="2"/>
  <c r="U16" i="2"/>
  <c r="T16" i="2"/>
  <c r="Q16" i="2"/>
  <c r="R19" i="2" s="1"/>
  <c r="O16" i="2"/>
  <c r="P19" i="2" s="1"/>
  <c r="P26" i="2" s="1"/>
  <c r="M16" i="2"/>
  <c r="N19" i="2" s="1"/>
  <c r="N26" i="2" s="1"/>
  <c r="D12" i="1"/>
  <c r="G53" i="1"/>
  <c r="L41" i="1"/>
  <c r="Q41" i="1" s="1"/>
  <c r="V41" i="1" s="1"/>
  <c r="U32" i="1"/>
  <c r="V32" i="1" s="1"/>
  <c r="K32" i="1"/>
  <c r="I32" i="1"/>
  <c r="L32" i="1" s="1"/>
  <c r="D32" i="1"/>
  <c r="U31" i="1"/>
  <c r="K31" i="1"/>
  <c r="P28" i="1"/>
  <c r="N28" i="1"/>
  <c r="Q28" i="1" s="1"/>
  <c r="Q40" i="1" s="1"/>
  <c r="Q42" i="1" s="1"/>
  <c r="D28" i="1"/>
  <c r="U24" i="1"/>
  <c r="K24" i="1"/>
  <c r="U23" i="1"/>
  <c r="P23" i="1"/>
  <c r="K23" i="1"/>
  <c r="F23" i="1"/>
  <c r="U22" i="1"/>
  <c r="K22" i="1"/>
  <c r="I22" i="1"/>
  <c r="L22" i="1" s="1"/>
  <c r="U21" i="1"/>
  <c r="N21" i="1"/>
  <c r="K21" i="1"/>
  <c r="D21" i="1"/>
  <c r="K20" i="1"/>
  <c r="L20" i="1" s="1"/>
  <c r="V17" i="1"/>
  <c r="S17" i="1"/>
  <c r="N17" i="1"/>
  <c r="L17" i="1"/>
  <c r="I17" i="1"/>
  <c r="D17" i="1"/>
  <c r="P14" i="1"/>
  <c r="N14" i="1"/>
  <c r="Q14" i="1" s="1"/>
  <c r="D14" i="1"/>
  <c r="P13" i="1"/>
  <c r="U12" i="1"/>
  <c r="K12" i="1"/>
  <c r="I12" i="1"/>
  <c r="L12" i="1" s="1"/>
  <c r="G12" i="1" l="1"/>
  <c r="D15" i="1"/>
  <c r="D18" i="1" s="1"/>
  <c r="D25" i="1" s="1"/>
  <c r="Y19" i="2"/>
  <c r="S26" i="2"/>
  <c r="AM26" i="2"/>
  <c r="AQ26" i="2"/>
  <c r="AY26" i="2"/>
  <c r="G22" i="1"/>
  <c r="G24" i="1"/>
  <c r="AX35" i="2"/>
  <c r="AX36" i="2" s="1"/>
  <c r="H36" i="2"/>
  <c r="H38" i="2" s="1"/>
  <c r="Z26" i="2"/>
  <c r="AJ26" i="2"/>
  <c r="R36" i="2"/>
  <c r="R35" i="2"/>
  <c r="AC35" i="2"/>
  <c r="AC36" i="2" s="1"/>
  <c r="Q21" i="1"/>
  <c r="AF26" i="2"/>
  <c r="AV26" i="2"/>
  <c r="AN36" i="2"/>
  <c r="AN35" i="2"/>
  <c r="F38" i="2"/>
  <c r="F45" i="2" s="1"/>
  <c r="AA24" i="2"/>
  <c r="AA26" i="2" s="1"/>
  <c r="W24" i="2"/>
  <c r="W26" i="2" s="1"/>
  <c r="S24" i="2"/>
  <c r="AM24" i="2"/>
  <c r="AI24" i="2"/>
  <c r="AI26" i="2" s="1"/>
  <c r="AE24" i="2"/>
  <c r="AY24" i="2"/>
  <c r="AU24" i="2"/>
  <c r="AU26" i="2" s="1"/>
  <c r="AQ24" i="2"/>
  <c r="S12" i="1"/>
  <c r="P16" i="2"/>
  <c r="T24" i="2"/>
  <c r="T26" i="2" s="1"/>
  <c r="Y24" i="2"/>
  <c r="AD24" i="2"/>
  <c r="AD26" i="2" s="1"/>
  <c r="AJ24" i="2"/>
  <c r="AO24" i="2"/>
  <c r="AT24" i="2"/>
  <c r="AT26" i="2" s="1"/>
  <c r="AZ24" i="2"/>
  <c r="AZ26" i="2" s="1"/>
  <c r="G36" i="2"/>
  <c r="F56" i="2"/>
  <c r="F57" i="2"/>
  <c r="G53" i="2" s="1"/>
  <c r="AY34" i="2"/>
  <c r="AU34" i="2"/>
  <c r="AQ34" i="2"/>
  <c r="AM34" i="2"/>
  <c r="AI34" i="2"/>
  <c r="AE34" i="2"/>
  <c r="AA34" i="2"/>
  <c r="W34" i="2"/>
  <c r="S34" i="2"/>
  <c r="O34" i="2"/>
  <c r="AW34" i="2"/>
  <c r="AR34" i="2"/>
  <c r="AL34" i="2"/>
  <c r="AG34" i="2"/>
  <c r="AB34" i="2"/>
  <c r="V34" i="2"/>
  <c r="L34" i="2"/>
  <c r="AV34" i="2"/>
  <c r="AP34" i="2"/>
  <c r="AK34" i="2"/>
  <c r="AF34" i="2"/>
  <c r="Z34" i="2"/>
  <c r="U34" i="2"/>
  <c r="I13" i="1"/>
  <c r="L13" i="1" s="1"/>
  <c r="F32" i="1"/>
  <c r="G32" i="1" s="1"/>
  <c r="F31" i="1"/>
  <c r="F28" i="1"/>
  <c r="G28" i="1" s="1"/>
  <c r="G40" i="1" s="1"/>
  <c r="G42" i="1" s="1"/>
  <c r="F24" i="1"/>
  <c r="F22" i="1"/>
  <c r="F21" i="1"/>
  <c r="G21" i="1" s="1"/>
  <c r="F14" i="1"/>
  <c r="G14" i="1" s="1"/>
  <c r="F13" i="1"/>
  <c r="G13" i="1" s="1"/>
  <c r="F12" i="1"/>
  <c r="I19" i="2"/>
  <c r="I26" i="2" s="1"/>
  <c r="L16" i="2"/>
  <c r="AB16" i="2"/>
  <c r="G19" i="2"/>
  <c r="G26" i="2" s="1"/>
  <c r="U24" i="2"/>
  <c r="Z24" i="2"/>
  <c r="AF24" i="2"/>
  <c r="AK24" i="2"/>
  <c r="AP24" i="2"/>
  <c r="AP26" i="2" s="1"/>
  <c r="AV24" i="2"/>
  <c r="M34" i="2"/>
  <c r="T34" i="2"/>
  <c r="AD34" i="2"/>
  <c r="AZ34" i="2"/>
  <c r="H35" i="2"/>
  <c r="G42" i="2"/>
  <c r="N12" i="1"/>
  <c r="K13" i="1"/>
  <c r="U13" i="1"/>
  <c r="I15" i="1"/>
  <c r="I18" i="1" s="1"/>
  <c r="P20" i="1"/>
  <c r="Q20" i="1" s="1"/>
  <c r="P21" i="1"/>
  <c r="P24" i="1"/>
  <c r="Q24" i="1" s="1"/>
  <c r="I28" i="1"/>
  <c r="L28" i="1" s="1"/>
  <c r="L40" i="1" s="1"/>
  <c r="L42" i="1" s="1"/>
  <c r="P31" i="1"/>
  <c r="P32" i="1"/>
  <c r="Q32" i="1" s="1"/>
  <c r="AD16" i="2"/>
  <c r="AE19" i="2" s="1"/>
  <c r="AN16" i="2"/>
  <c r="AO19" i="2" s="1"/>
  <c r="AO26" i="2" s="1"/>
  <c r="S21" i="1"/>
  <c r="V21" i="1" s="1"/>
  <c r="Q24" i="2"/>
  <c r="V24" i="2"/>
  <c r="V26" i="2" s="1"/>
  <c r="AB24" i="2"/>
  <c r="AB26" i="2" s="1"/>
  <c r="AG24" i="2"/>
  <c r="AL24" i="2"/>
  <c r="AL26" i="2" s="1"/>
  <c r="AR24" i="2"/>
  <c r="AR26" i="2" s="1"/>
  <c r="AW24" i="2"/>
  <c r="AW26" i="2" s="1"/>
  <c r="S28" i="1"/>
  <c r="V28" i="1" s="1"/>
  <c r="V40" i="1" s="1"/>
  <c r="V42" i="1" s="1"/>
  <c r="N34" i="2"/>
  <c r="X34" i="2"/>
  <c r="AH34" i="2"/>
  <c r="AS34" i="2"/>
  <c r="P12" i="1"/>
  <c r="K14" i="1"/>
  <c r="L14" i="1" s="1"/>
  <c r="U14" i="1"/>
  <c r="V14" i="1" s="1"/>
  <c r="F20" i="1"/>
  <c r="G20" i="1" s="1"/>
  <c r="U20" i="1"/>
  <c r="V20" i="1" s="1"/>
  <c r="P22" i="1"/>
  <c r="Q22" i="1" s="1"/>
  <c r="K28" i="1"/>
  <c r="U28" i="1"/>
  <c r="Q17" i="1"/>
  <c r="G17" i="1"/>
  <c r="S13" i="1"/>
  <c r="R24" i="2"/>
  <c r="R26" i="2" s="1"/>
  <c r="X24" i="2"/>
  <c r="X26" i="2" s="1"/>
  <c r="AC24" i="2"/>
  <c r="N23" i="1" s="1"/>
  <c r="Q23" i="1" s="1"/>
  <c r="AH24" i="2"/>
  <c r="AH26" i="2" s="1"/>
  <c r="AN24" i="2"/>
  <c r="AN26" i="2" s="1"/>
  <c r="AS24" i="2"/>
  <c r="AX24" i="2"/>
  <c r="AX26" i="2" s="1"/>
  <c r="P34" i="2"/>
  <c r="Y34" i="2"/>
  <c r="AJ34" i="2"/>
  <c r="AT34" i="2"/>
  <c r="AP41" i="2"/>
  <c r="I35" i="2"/>
  <c r="I36" i="2" s="1"/>
  <c r="I38" i="2" s="1"/>
  <c r="E18" i="2"/>
  <c r="E19" i="2" s="1"/>
  <c r="E26" i="2" s="1"/>
  <c r="I18" i="2"/>
  <c r="M18" i="2"/>
  <c r="Q18" i="2"/>
  <c r="U18" i="2"/>
  <c r="U19" i="2" s="1"/>
  <c r="U26" i="2" s="1"/>
  <c r="Y18" i="2"/>
  <c r="AC18" i="2"/>
  <c r="AG18" i="2"/>
  <c r="AG19" i="2" s="1"/>
  <c r="AG26" i="2" s="1"/>
  <c r="AK18" i="2"/>
  <c r="AK19" i="2" s="1"/>
  <c r="AK26" i="2" s="1"/>
  <c r="AO18" i="2"/>
  <c r="AS18" i="2"/>
  <c r="AS19" i="2" s="1"/>
  <c r="AS26" i="2" s="1"/>
  <c r="E35" i="2"/>
  <c r="E36" i="2" s="1"/>
  <c r="J35" i="2"/>
  <c r="J36" i="2" s="1"/>
  <c r="J38" i="2" s="1"/>
  <c r="G35" i="2"/>
  <c r="AX38" i="2" l="1"/>
  <c r="L15" i="1"/>
  <c r="L18" i="1" s="1"/>
  <c r="E38" i="2"/>
  <c r="E45" i="2" s="1"/>
  <c r="Y35" i="2"/>
  <c r="Y36" i="2" s="1"/>
  <c r="Y38" i="2" s="1"/>
  <c r="AS35" i="2"/>
  <c r="AS36" i="2" s="1"/>
  <c r="AS38" i="2" s="1"/>
  <c r="I25" i="1"/>
  <c r="H42" i="2"/>
  <c r="G43" i="2"/>
  <c r="G50" i="2" s="1"/>
  <c r="AD35" i="2"/>
  <c r="AD36" i="2" s="1"/>
  <c r="AD38" i="2" s="1"/>
  <c r="AK36" i="2"/>
  <c r="AK38" i="2" s="1"/>
  <c r="AK35" i="2"/>
  <c r="I31" i="1"/>
  <c r="Q34" i="2"/>
  <c r="AL36" i="2"/>
  <c r="AL38" i="2" s="1"/>
  <c r="AL35" i="2"/>
  <c r="O35" i="2"/>
  <c r="O36" i="2" s="1"/>
  <c r="O38" i="2" s="1"/>
  <c r="AE36" i="2"/>
  <c r="AE38" i="2" s="1"/>
  <c r="AE35" i="2"/>
  <c r="AU35" i="2"/>
  <c r="AU36" i="2" s="1"/>
  <c r="AU38" i="2" s="1"/>
  <c r="V12" i="1"/>
  <c r="V15" i="1" s="1"/>
  <c r="V18" i="1" s="1"/>
  <c r="V25" i="1" s="1"/>
  <c r="S15" i="1"/>
  <c r="S18" i="1" s="1"/>
  <c r="AN38" i="2"/>
  <c r="R38" i="2"/>
  <c r="P35" i="2"/>
  <c r="P36" i="2" s="1"/>
  <c r="P38" i="2" s="1"/>
  <c r="AH35" i="2"/>
  <c r="AH36" i="2" s="1"/>
  <c r="AH38" i="2" s="1"/>
  <c r="AE26" i="2"/>
  <c r="T36" i="2"/>
  <c r="T38" i="2" s="1"/>
  <c r="T35" i="2"/>
  <c r="U35" i="2"/>
  <c r="U36" i="2" s="1"/>
  <c r="U38" i="2" s="1"/>
  <c r="AP36" i="2"/>
  <c r="AP38" i="2" s="1"/>
  <c r="AP35" i="2"/>
  <c r="V35" i="2"/>
  <c r="V36" i="2"/>
  <c r="V38" i="2" s="1"/>
  <c r="AR35" i="2"/>
  <c r="AR36" i="2" s="1"/>
  <c r="AR38" i="2" s="1"/>
  <c r="S35" i="2"/>
  <c r="S36" i="2" s="1"/>
  <c r="S38" i="2" s="1"/>
  <c r="AI36" i="2"/>
  <c r="AI38" i="2" s="1"/>
  <c r="AI35" i="2"/>
  <c r="AY35" i="2"/>
  <c r="AY36" i="2" s="1"/>
  <c r="AY38" i="2" s="1"/>
  <c r="G15" i="1"/>
  <c r="G18" i="1" s="1"/>
  <c r="G25" i="1" s="1"/>
  <c r="AT35" i="2"/>
  <c r="AT36" i="2" s="1"/>
  <c r="AT38" i="2" s="1"/>
  <c r="X35" i="2"/>
  <c r="X36" i="2"/>
  <c r="X38" i="2" s="1"/>
  <c r="I23" i="1"/>
  <c r="L23" i="1" s="1"/>
  <c r="AZ35" i="2"/>
  <c r="AZ36" i="2" s="1"/>
  <c r="AZ38" i="2" s="1"/>
  <c r="M35" i="2"/>
  <c r="M36" i="2" s="1"/>
  <c r="M38" i="2" s="1"/>
  <c r="AC19" i="2"/>
  <c r="AC26" i="2" s="1"/>
  <c r="AC38" i="2" s="1"/>
  <c r="Z35" i="2"/>
  <c r="Z36" i="2" s="1"/>
  <c r="Z38" i="2" s="1"/>
  <c r="AV35" i="2"/>
  <c r="AV36" i="2" s="1"/>
  <c r="AV38" i="2" s="1"/>
  <c r="AB35" i="2"/>
  <c r="AB36" i="2" s="1"/>
  <c r="AB38" i="2" s="1"/>
  <c r="AW35" i="2"/>
  <c r="AW36" i="2" s="1"/>
  <c r="AW38" i="2" s="1"/>
  <c r="W35" i="2"/>
  <c r="W36" i="2" s="1"/>
  <c r="W38" i="2" s="1"/>
  <c r="AM35" i="2"/>
  <c r="AM36" i="2" s="1"/>
  <c r="AM38" i="2" s="1"/>
  <c r="G56" i="2"/>
  <c r="G57" i="2" s="1"/>
  <c r="H53" i="2" s="1"/>
  <c r="G38" i="2"/>
  <c r="G45" i="2" s="1"/>
  <c r="S23" i="1"/>
  <c r="V23" i="1" s="1"/>
  <c r="Y26" i="2"/>
  <c r="AJ35" i="2"/>
  <c r="AJ36" i="2" s="1"/>
  <c r="AJ38" i="2" s="1"/>
  <c r="V13" i="1"/>
  <c r="N36" i="2"/>
  <c r="N38" i="2" s="1"/>
  <c r="N35" i="2"/>
  <c r="N15" i="1"/>
  <c r="N18" i="1" s="1"/>
  <c r="N25" i="1" s="1"/>
  <c r="Q12" i="1"/>
  <c r="Q15" i="1" s="1"/>
  <c r="Q18" i="1" s="1"/>
  <c r="Q25" i="1" s="1"/>
  <c r="S31" i="1"/>
  <c r="AO34" i="2"/>
  <c r="M19" i="2"/>
  <c r="M26" i="2" s="1"/>
  <c r="N31" i="1"/>
  <c r="AF36" i="2"/>
  <c r="AF38" i="2" s="1"/>
  <c r="AF35" i="2"/>
  <c r="L35" i="2"/>
  <c r="L36" i="2"/>
  <c r="L38" i="2" s="1"/>
  <c r="AG35" i="2"/>
  <c r="AG36" i="2" s="1"/>
  <c r="AG38" i="2" s="1"/>
  <c r="K34" i="2"/>
  <c r="D31" i="1"/>
  <c r="AA36" i="2"/>
  <c r="AA38" i="2" s="1"/>
  <c r="AA35" i="2"/>
  <c r="AQ35" i="2"/>
  <c r="AQ36" i="2" s="1"/>
  <c r="AQ38" i="2" s="1"/>
  <c r="Q19" i="2"/>
  <c r="Q26" i="2" s="1"/>
  <c r="H57" i="2" l="1"/>
  <c r="I53" i="2" s="1"/>
  <c r="H56" i="2"/>
  <c r="S33" i="1"/>
  <c r="V31" i="1"/>
  <c r="V33" i="1" s="1"/>
  <c r="I42" i="2"/>
  <c r="H43" i="2"/>
  <c r="G31" i="1"/>
  <c r="G33" i="1" s="1"/>
  <c r="D33" i="1"/>
  <c r="Q31" i="1"/>
  <c r="Q33" i="1" s="1"/>
  <c r="N33" i="1"/>
  <c r="Q35" i="2"/>
  <c r="Q36" i="2" s="1"/>
  <c r="Q38" i="2" s="1"/>
  <c r="K35" i="2"/>
  <c r="K36" i="2" s="1"/>
  <c r="K38" i="2" s="1"/>
  <c r="L31" i="1"/>
  <c r="L33" i="1" s="1"/>
  <c r="I33" i="1"/>
  <c r="AO35" i="2"/>
  <c r="AO36" i="2" s="1"/>
  <c r="AO38" i="2" s="1"/>
  <c r="S25" i="1"/>
  <c r="L25" i="1"/>
  <c r="Q34" i="1" l="1"/>
  <c r="Q35" i="1"/>
  <c r="Q37" i="1" s="1"/>
  <c r="Q44" i="1" s="1"/>
  <c r="Q46" i="1" s="1"/>
  <c r="H50" i="2"/>
  <c r="H45" i="2"/>
  <c r="V34" i="1"/>
  <c r="V35" i="1" s="1"/>
  <c r="V37" i="1" s="1"/>
  <c r="V44" i="1" s="1"/>
  <c r="V46" i="1" s="1"/>
  <c r="I57" i="2"/>
  <c r="J53" i="2" s="1"/>
  <c r="I56" i="2"/>
  <c r="J42" i="2"/>
  <c r="I43" i="2"/>
  <c r="S35" i="1"/>
  <c r="S37" i="1" s="1"/>
  <c r="S34" i="1"/>
  <c r="I34" i="1"/>
  <c r="I35" i="1" s="1"/>
  <c r="I37" i="1" s="1"/>
  <c r="D34" i="1"/>
  <c r="D35" i="1"/>
  <c r="D37" i="1" s="1"/>
  <c r="L35" i="1"/>
  <c r="L37" i="1" s="1"/>
  <c r="L44" i="1" s="1"/>
  <c r="L46" i="1" s="1"/>
  <c r="L34" i="1"/>
  <c r="N34" i="1"/>
  <c r="N35" i="1"/>
  <c r="N37" i="1" s="1"/>
  <c r="G35" i="1"/>
  <c r="G37" i="1" s="1"/>
  <c r="G44" i="1" s="1"/>
  <c r="G46" i="1" s="1"/>
  <c r="G34" i="1"/>
  <c r="V52" i="1" l="1"/>
  <c r="V48" i="1"/>
  <c r="L52" i="1"/>
  <c r="L48" i="1"/>
  <c r="G52" i="1"/>
  <c r="G48" i="1"/>
  <c r="J56" i="2"/>
  <c r="J57" i="2"/>
  <c r="K53" i="2" s="1"/>
  <c r="I50" i="2"/>
  <c r="I45" i="2"/>
  <c r="Q52" i="1"/>
  <c r="Q48" i="1"/>
  <c r="K42" i="2"/>
  <c r="J43" i="2"/>
  <c r="J50" i="2" l="1"/>
  <c r="J45" i="2"/>
  <c r="L42" i="2"/>
  <c r="K43" i="2"/>
  <c r="K45" i="2" l="1"/>
  <c r="K48" i="2" s="1"/>
  <c r="K54" i="2" s="1"/>
  <c r="M42" i="2"/>
  <c r="L43" i="2"/>
  <c r="K56" i="2" l="1"/>
  <c r="K57" i="2" s="1"/>
  <c r="L53" i="2" s="1"/>
  <c r="K50" i="2"/>
  <c r="L45" i="2"/>
  <c r="L48" i="2" s="1"/>
  <c r="L54" i="2" s="1"/>
  <c r="N42" i="2"/>
  <c r="M43" i="2"/>
  <c r="L56" i="2" l="1"/>
  <c r="L57" i="2" s="1"/>
  <c r="M53" i="2" s="1"/>
  <c r="O42" i="2"/>
  <c r="N43" i="2"/>
  <c r="L50" i="2"/>
  <c r="M50" i="2"/>
  <c r="M45" i="2"/>
  <c r="M48" i="2" s="1"/>
  <c r="M54" i="2" s="1"/>
  <c r="M56" i="2" l="1"/>
  <c r="M57" i="2"/>
  <c r="N53" i="2" s="1"/>
  <c r="N45" i="2"/>
  <c r="N48" i="2" s="1"/>
  <c r="N54" i="2" s="1"/>
  <c r="P42" i="2"/>
  <c r="O43" i="2"/>
  <c r="N50" i="2" l="1"/>
  <c r="O45" i="2"/>
  <c r="O48" i="2" s="1"/>
  <c r="O54" i="2" s="1"/>
  <c r="N57" i="2"/>
  <c r="O53" i="2" s="1"/>
  <c r="N56" i="2"/>
  <c r="Q42" i="2"/>
  <c r="P43" i="2"/>
  <c r="O56" i="2" l="1"/>
  <c r="O57" i="2" s="1"/>
  <c r="P53" i="2" s="1"/>
  <c r="P45" i="2"/>
  <c r="P48" i="2" s="1"/>
  <c r="P54" i="2" s="1"/>
  <c r="Q43" i="2"/>
  <c r="R42" i="2"/>
  <c r="O50" i="2"/>
  <c r="P56" i="2" l="1"/>
  <c r="G54" i="1" s="1"/>
  <c r="G55" i="1" s="1"/>
  <c r="L51" i="1" s="1"/>
  <c r="P50" i="2"/>
  <c r="S42" i="2"/>
  <c r="R43" i="2"/>
  <c r="Q48" i="2"/>
  <c r="Q54" i="2" s="1"/>
  <c r="Q45" i="2"/>
  <c r="T42" i="2" l="1"/>
  <c r="S43" i="2"/>
  <c r="Q50" i="2"/>
  <c r="R48" i="2"/>
  <c r="R54" i="2" s="1"/>
  <c r="R50" i="2"/>
  <c r="R45" i="2"/>
  <c r="P57" i="2"/>
  <c r="Q53" i="2" l="1"/>
  <c r="U55" i="2"/>
  <c r="S48" i="2"/>
  <c r="S54" i="2" s="1"/>
  <c r="S45" i="2"/>
  <c r="U42" i="2"/>
  <c r="T43" i="2"/>
  <c r="T48" i="2" l="1"/>
  <c r="T54" i="2" s="1"/>
  <c r="T45" i="2"/>
  <c r="S50" i="2"/>
  <c r="V42" i="2"/>
  <c r="U43" i="2"/>
  <c r="V55" i="2"/>
  <c r="W55" i="2" s="1"/>
  <c r="X55" i="2" s="1"/>
  <c r="Y55" i="2" s="1"/>
  <c r="Z55" i="2" s="1"/>
  <c r="AA55" i="2" s="1"/>
  <c r="AB55" i="2" s="1"/>
  <c r="AC55" i="2" s="1"/>
  <c r="Q56" i="2"/>
  <c r="AD55" i="2" l="1"/>
  <c r="AE55" i="2" s="1"/>
  <c r="AF55" i="2" s="1"/>
  <c r="L53" i="1"/>
  <c r="U48" i="2"/>
  <c r="U54" i="2" s="1"/>
  <c r="U50" i="2"/>
  <c r="U45" i="2"/>
  <c r="Q57" i="2"/>
  <c r="R53" i="2" s="1"/>
  <c r="W42" i="2"/>
  <c r="V43" i="2"/>
  <c r="T50" i="2"/>
  <c r="R56" i="2" l="1"/>
  <c r="R57" i="2"/>
  <c r="S53" i="2" s="1"/>
  <c r="V50" i="2"/>
  <c r="V48" i="2"/>
  <c r="V54" i="2" s="1"/>
  <c r="V45" i="2"/>
  <c r="X42" i="2"/>
  <c r="W43" i="2"/>
  <c r="W48" i="2" l="1"/>
  <c r="W54" i="2" s="1"/>
  <c r="W45" i="2"/>
  <c r="Y42" i="2"/>
  <c r="X43" i="2"/>
  <c r="S56" i="2"/>
  <c r="S57" i="2" s="1"/>
  <c r="T53" i="2" s="1"/>
  <c r="T56" i="2" l="1"/>
  <c r="Z42" i="2"/>
  <c r="Y43" i="2"/>
  <c r="X48" i="2"/>
  <c r="X54" i="2" s="1"/>
  <c r="X50" i="2"/>
  <c r="X45" i="2"/>
  <c r="W50" i="2"/>
  <c r="Y48" i="2" l="1"/>
  <c r="Y54" i="2" s="1"/>
  <c r="Y45" i="2"/>
  <c r="AA42" i="2"/>
  <c r="Z43" i="2"/>
  <c r="T57" i="2"/>
  <c r="U53" i="2" s="1"/>
  <c r="Z48" i="2" l="1"/>
  <c r="Z54" i="2" s="1"/>
  <c r="Z50" i="2"/>
  <c r="Z45" i="2"/>
  <c r="Y50" i="2"/>
  <c r="AB42" i="2"/>
  <c r="AA43" i="2"/>
  <c r="U56" i="2"/>
  <c r="U57" i="2"/>
  <c r="V53" i="2" s="1"/>
  <c r="AA48" i="2" l="1"/>
  <c r="AA54" i="2" s="1"/>
  <c r="AA45" i="2"/>
  <c r="AC42" i="2"/>
  <c r="AB43" i="2"/>
  <c r="V57" i="2"/>
  <c r="W53" i="2" s="1"/>
  <c r="V56" i="2"/>
  <c r="W56" i="2" l="1"/>
  <c r="W57" i="2"/>
  <c r="X53" i="2" s="1"/>
  <c r="AB48" i="2"/>
  <c r="AB54" i="2" s="1"/>
  <c r="AB50" i="2"/>
  <c r="AB45" i="2"/>
  <c r="AA50" i="2"/>
  <c r="AD42" i="2"/>
  <c r="AC43" i="2"/>
  <c r="X56" i="2" l="1"/>
  <c r="X57" i="2" s="1"/>
  <c r="Y53" i="2" s="1"/>
  <c r="AC45" i="2"/>
  <c r="AC48" i="2" s="1"/>
  <c r="AC54" i="2" s="1"/>
  <c r="AE42" i="2"/>
  <c r="AD43" i="2"/>
  <c r="Y56" i="2" l="1"/>
  <c r="Y57" i="2" s="1"/>
  <c r="Z53" i="2" s="1"/>
  <c r="AD45" i="2"/>
  <c r="AD48" i="2" s="1"/>
  <c r="AD54" i="2" s="1"/>
  <c r="AF42" i="2"/>
  <c r="AE43" i="2"/>
  <c r="AC50" i="2"/>
  <c r="Z56" i="2" l="1"/>
  <c r="Z57" i="2"/>
  <c r="AA53" i="2" s="1"/>
  <c r="AE45" i="2"/>
  <c r="AE48" i="2" s="1"/>
  <c r="AE54" i="2" s="1"/>
  <c r="AG42" i="2"/>
  <c r="AF43" i="2"/>
  <c r="AD50" i="2"/>
  <c r="AF45" i="2" l="1"/>
  <c r="AF48" i="2" s="1"/>
  <c r="AF54" i="2" s="1"/>
  <c r="AA56" i="2"/>
  <c r="AA57" i="2"/>
  <c r="AB53" i="2" s="1"/>
  <c r="AH42" i="2"/>
  <c r="AG43" i="2"/>
  <c r="AE50" i="2"/>
  <c r="AG45" i="2" l="1"/>
  <c r="AG48" i="2" s="1"/>
  <c r="AG54" i="2" s="1"/>
  <c r="AI42" i="2"/>
  <c r="AH43" i="2"/>
  <c r="AF50" i="2"/>
  <c r="AB57" i="2"/>
  <c r="AB56" i="2"/>
  <c r="L54" i="1" s="1"/>
  <c r="L55" i="1" s="1"/>
  <c r="Q51" i="1" s="1"/>
  <c r="AG55" i="2" l="1"/>
  <c r="AC53" i="2"/>
  <c r="AG50" i="2"/>
  <c r="AH45" i="2"/>
  <c r="AH48" i="2" s="1"/>
  <c r="AH54" i="2" s="1"/>
  <c r="AJ42" i="2"/>
  <c r="AI43" i="2"/>
  <c r="AC56" i="2" l="1"/>
  <c r="AH55" i="2"/>
  <c r="AI55" i="2" s="1"/>
  <c r="AJ55" i="2" s="1"/>
  <c r="AK55" i="2" s="1"/>
  <c r="AL55" i="2" s="1"/>
  <c r="AM55" i="2" s="1"/>
  <c r="AN55" i="2" s="1"/>
  <c r="AO55" i="2" s="1"/>
  <c r="Q53" i="1"/>
  <c r="AI45" i="2"/>
  <c r="AI48" i="2" s="1"/>
  <c r="AI54" i="2" s="1"/>
  <c r="AH50" i="2"/>
  <c r="AK42" i="2"/>
  <c r="AJ43" i="2"/>
  <c r="AJ50" i="2" l="1"/>
  <c r="AJ45" i="2"/>
  <c r="AJ48" i="2" s="1"/>
  <c r="AJ54" i="2" s="1"/>
  <c r="AI50" i="2"/>
  <c r="AC57" i="2"/>
  <c r="AD53" i="2" s="1"/>
  <c r="AL42" i="2"/>
  <c r="AK43" i="2"/>
  <c r="AP55" i="2"/>
  <c r="AQ55" i="2" s="1"/>
  <c r="AR55" i="2" s="1"/>
  <c r="AM42" i="2" l="1"/>
  <c r="AL43" i="2"/>
  <c r="AD56" i="2"/>
  <c r="AK50" i="2"/>
  <c r="AK45" i="2"/>
  <c r="AK48" i="2" s="1"/>
  <c r="AK54" i="2" s="1"/>
  <c r="AL45" i="2" l="1"/>
  <c r="AL48" i="2" s="1"/>
  <c r="AL54" i="2" s="1"/>
  <c r="AN42" i="2"/>
  <c r="AM43" i="2"/>
  <c r="AD57" i="2"/>
  <c r="AE53" i="2" s="1"/>
  <c r="AE56" i="2" l="1"/>
  <c r="AM45" i="2"/>
  <c r="AM48" i="2" s="1"/>
  <c r="AM54" i="2" s="1"/>
  <c r="AL50" i="2"/>
  <c r="AO42" i="2"/>
  <c r="AN43" i="2"/>
  <c r="AP42" i="2" l="1"/>
  <c r="AO43" i="2"/>
  <c r="AE57" i="2"/>
  <c r="AF53" i="2" s="1"/>
  <c r="AN45" i="2"/>
  <c r="AN48" i="2" s="1"/>
  <c r="AN54" i="2" s="1"/>
  <c r="AM50" i="2"/>
  <c r="AO45" i="2" l="1"/>
  <c r="AO48" i="2" s="1"/>
  <c r="AO54" i="2" s="1"/>
  <c r="AN50" i="2"/>
  <c r="AQ42" i="2"/>
  <c r="AP43" i="2"/>
  <c r="AF57" i="2"/>
  <c r="AG53" i="2" s="1"/>
  <c r="AF56" i="2"/>
  <c r="AG56" i="2" l="1"/>
  <c r="AG57" i="2"/>
  <c r="AH53" i="2" s="1"/>
  <c r="AP45" i="2"/>
  <c r="AP48" i="2" s="1"/>
  <c r="AP54" i="2" s="1"/>
  <c r="AO50" i="2"/>
  <c r="AR42" i="2"/>
  <c r="AQ43" i="2"/>
  <c r="AS42" i="2" l="1"/>
  <c r="AR43" i="2"/>
  <c r="AH56" i="2"/>
  <c r="AH57" i="2"/>
  <c r="AI53" i="2" s="1"/>
  <c r="AQ45" i="2"/>
  <c r="AQ48" i="2" s="1"/>
  <c r="AQ54" i="2" s="1"/>
  <c r="AP50" i="2"/>
  <c r="AR45" i="2" l="1"/>
  <c r="AR48" i="2" s="1"/>
  <c r="AR54" i="2" s="1"/>
  <c r="AQ50" i="2"/>
  <c r="AT42" i="2"/>
  <c r="AS43" i="2"/>
  <c r="AI57" i="2"/>
  <c r="AJ53" i="2" s="1"/>
  <c r="AI56" i="2"/>
  <c r="AJ56" i="2" l="1"/>
  <c r="AJ57" i="2" s="1"/>
  <c r="AK53" i="2" s="1"/>
  <c r="AS45" i="2"/>
  <c r="AS48" i="2" s="1"/>
  <c r="AS54" i="2" s="1"/>
  <c r="AR50" i="2"/>
  <c r="AU42" i="2"/>
  <c r="AT43" i="2"/>
  <c r="AK56" i="2" l="1"/>
  <c r="AK57" i="2" s="1"/>
  <c r="AL53" i="2" s="1"/>
  <c r="AV42" i="2"/>
  <c r="AU43" i="2"/>
  <c r="AT45" i="2"/>
  <c r="AT48" i="2" s="1"/>
  <c r="AT54" i="2" s="1"/>
  <c r="AS50" i="2"/>
  <c r="AL56" i="2" l="1"/>
  <c r="AL57" i="2"/>
  <c r="AM53" i="2" s="1"/>
  <c r="AT50" i="2"/>
  <c r="AU45" i="2"/>
  <c r="AU48" i="2" s="1"/>
  <c r="AU54" i="2" s="1"/>
  <c r="AW42" i="2"/>
  <c r="AV43" i="2"/>
  <c r="AW43" i="2" l="1"/>
  <c r="AX42" i="2"/>
  <c r="AM56" i="2"/>
  <c r="AM57" i="2"/>
  <c r="AN53" i="2" s="1"/>
  <c r="AU50" i="2"/>
  <c r="AV50" i="2"/>
  <c r="AV45" i="2"/>
  <c r="AV48" i="2" s="1"/>
  <c r="AV54" i="2" s="1"/>
  <c r="AY42" i="2" l="1"/>
  <c r="AX43" i="2"/>
  <c r="AW45" i="2"/>
  <c r="AW48" i="2" s="1"/>
  <c r="AW54" i="2" s="1"/>
  <c r="AN56" i="2"/>
  <c r="Q54" i="1" s="1"/>
  <c r="Q55" i="1" s="1"/>
  <c r="V51" i="1" s="1"/>
  <c r="AX50" i="2" l="1"/>
  <c r="AX45" i="2"/>
  <c r="AX48" i="2" s="1"/>
  <c r="AX54" i="2" s="1"/>
  <c r="AN57" i="2"/>
  <c r="AZ42" i="2"/>
  <c r="AZ43" i="2" s="1"/>
  <c r="AY43" i="2"/>
  <c r="AW50" i="2"/>
  <c r="AY45" i="2" l="1"/>
  <c r="AY48" i="2" s="1"/>
  <c r="AY54" i="2" s="1"/>
  <c r="AZ45" i="2"/>
  <c r="AZ48" i="2" s="1"/>
  <c r="AZ54" i="2" s="1"/>
  <c r="AS55" i="2"/>
  <c r="AO53" i="2"/>
  <c r="AO56" i="2" l="1"/>
  <c r="AT55" i="2"/>
  <c r="AU55" i="2" s="1"/>
  <c r="AV55" i="2" s="1"/>
  <c r="AW55" i="2" s="1"/>
  <c r="AX55" i="2" s="1"/>
  <c r="AY55" i="2" s="1"/>
  <c r="AZ55" i="2" s="1"/>
  <c r="V53" i="1"/>
  <c r="AY50" i="2"/>
  <c r="AZ50" i="2"/>
  <c r="AO57" i="2" l="1"/>
  <c r="AP53" i="2" s="1"/>
  <c r="AP56" i="2" l="1"/>
  <c r="AP57" i="2"/>
  <c r="AQ53" i="2" s="1"/>
  <c r="AQ56" i="2" l="1"/>
  <c r="AQ57" i="2" s="1"/>
  <c r="AR53" i="2" s="1"/>
  <c r="AR56" i="2" l="1"/>
  <c r="AR57" i="2" s="1"/>
  <c r="AS53" i="2" s="1"/>
  <c r="AS56" i="2" l="1"/>
  <c r="AS57" i="2" s="1"/>
  <c r="AT53" i="2" s="1"/>
  <c r="AT56" i="2" l="1"/>
  <c r="AT57" i="2" s="1"/>
  <c r="AU53" i="2" s="1"/>
  <c r="AU56" i="2" l="1"/>
  <c r="AU57" i="2" s="1"/>
  <c r="AV53" i="2" s="1"/>
  <c r="AV56" i="2" l="1"/>
  <c r="AV57" i="2" s="1"/>
  <c r="AW53" i="2" s="1"/>
  <c r="AW56" i="2" l="1"/>
  <c r="AW57" i="2"/>
  <c r="AX53" i="2" s="1"/>
  <c r="AX56" i="2" l="1"/>
  <c r="AX57" i="2" s="1"/>
  <c r="AY53" i="2" s="1"/>
  <c r="AY56" i="2" l="1"/>
  <c r="AY57" i="2" s="1"/>
  <c r="AZ53" i="2" s="1"/>
  <c r="AZ56" i="2" l="1"/>
  <c r="V54" i="1" s="1"/>
  <c r="V55" i="1" s="1"/>
  <c r="AZ57" i="2" l="1"/>
</calcChain>
</file>

<file path=xl/sharedStrings.xml><?xml version="1.0" encoding="utf-8"?>
<sst xmlns="http://schemas.openxmlformats.org/spreadsheetml/2006/main" count="402" uniqueCount="186">
  <si>
    <t>PacifiCorp</t>
  </si>
  <si>
    <t>Exhibit RMP___(JKL-2)</t>
  </si>
  <si>
    <t>Utah</t>
  </si>
  <si>
    <t>Wind Repowering - Example Annual RTM Deferral Calculation</t>
  </si>
  <si>
    <t>Revenue Requirement</t>
  </si>
  <si>
    <t>(a)</t>
  </si>
  <si>
    <t>(b)</t>
  </si>
  <si>
    <t>(c)</t>
  </si>
  <si>
    <t>(d)</t>
  </si>
  <si>
    <t>(e)</t>
  </si>
  <si>
    <t>(f)</t>
  </si>
  <si>
    <t>(g)</t>
  </si>
  <si>
    <t>(h)</t>
  </si>
  <si>
    <t>(i)</t>
  </si>
  <si>
    <t>(j)</t>
  </si>
  <si>
    <t>(k)</t>
  </si>
  <si>
    <t>(l)</t>
  </si>
  <si>
    <t>(m)</t>
  </si>
  <si>
    <t>(n)</t>
  </si>
  <si>
    <t>(o)</t>
  </si>
  <si>
    <t>(p)</t>
  </si>
  <si>
    <t>$-Thousands</t>
  </si>
  <si>
    <t xml:space="preserve">2019 Repowering </t>
  </si>
  <si>
    <t xml:space="preserve">2020 Repowering </t>
  </si>
  <si>
    <t xml:space="preserve">2021 Repowering </t>
  </si>
  <si>
    <t xml:space="preserve">2022 Repowering </t>
  </si>
  <si>
    <t>Line No.</t>
  </si>
  <si>
    <t>Reference</t>
  </si>
  <si>
    <t>Total 
Company</t>
  </si>
  <si>
    <t>Factor</t>
  </si>
  <si>
    <t>Factor %</t>
  </si>
  <si>
    <t>Utah Allocated</t>
  </si>
  <si>
    <t>Plant Revenue Requirement</t>
  </si>
  <si>
    <t>1</t>
  </si>
  <si>
    <t xml:space="preserve">   Capital Investment</t>
  </si>
  <si>
    <t>Footnote 1</t>
  </si>
  <si>
    <t>SG</t>
  </si>
  <si>
    <t>2</t>
  </si>
  <si>
    <t xml:space="preserve">   Depreciation Reserve</t>
  </si>
  <si>
    <t>3</t>
  </si>
  <si>
    <t xml:space="preserve">   Accumulated DIT Balance</t>
  </si>
  <si>
    <t>4</t>
  </si>
  <si>
    <t xml:space="preserve">   Net Rate Base</t>
  </si>
  <si>
    <t>sum of lines 1-3</t>
  </si>
  <si>
    <t>5</t>
  </si>
  <si>
    <t xml:space="preserve">   Pre-Tax Rate of Return</t>
  </si>
  <si>
    <t>line 34</t>
  </si>
  <si>
    <t>6</t>
  </si>
  <si>
    <t xml:space="preserve">   Pre-Tax Return on Rate Base</t>
  </si>
  <si>
    <t>line 4 * line 5</t>
  </si>
  <si>
    <t>7</t>
  </si>
  <si>
    <t xml:space="preserve">   Wholesale Wheeling Revenue</t>
  </si>
  <si>
    <t>Footnote 4</t>
  </si>
  <si>
    <t>8</t>
  </si>
  <si>
    <t xml:space="preserve">   Operation &amp; Maintenance</t>
  </si>
  <si>
    <t>Footnote 3</t>
  </si>
  <si>
    <t>9</t>
  </si>
  <si>
    <t xml:space="preserve">   Depreciation</t>
  </si>
  <si>
    <t>Footnote 3 &amp; 6</t>
  </si>
  <si>
    <t>10</t>
  </si>
  <si>
    <t xml:space="preserve">   Property Taxes</t>
  </si>
  <si>
    <t>GPS</t>
  </si>
  <si>
    <t>11</t>
  </si>
  <si>
    <t xml:space="preserve">   Wind Tax</t>
  </si>
  <si>
    <t>12</t>
  </si>
  <si>
    <t>Total Plant Revenue Requirement</t>
  </si>
  <si>
    <t>sum of lines 6-11</t>
  </si>
  <si>
    <t>Net Power Cost</t>
  </si>
  <si>
    <t>13</t>
  </si>
  <si>
    <t xml:space="preserve">   NPC Incremental Savings</t>
  </si>
  <si>
    <t>PTC Benefit</t>
  </si>
  <si>
    <t>14</t>
  </si>
  <si>
    <r>
      <t xml:space="preserve">   </t>
    </r>
    <r>
      <rPr>
        <sz val="10"/>
        <rFont val="Arial"/>
        <family val="2"/>
      </rPr>
      <t>PTC Benefit</t>
    </r>
  </si>
  <si>
    <t>15</t>
  </si>
  <si>
    <t xml:space="preserve">   PTC Benefit in Base Rates</t>
  </si>
  <si>
    <t>16</t>
  </si>
  <si>
    <t xml:space="preserve">   Net PTC</t>
  </si>
  <si>
    <t>sum of lines 14 and 15</t>
  </si>
  <si>
    <t>17</t>
  </si>
  <si>
    <t xml:space="preserve">   Gross- up for taxes</t>
  </si>
  <si>
    <t>line 16 * (line 32 - 1)</t>
  </si>
  <si>
    <t>18</t>
  </si>
  <si>
    <t xml:space="preserve">   PTC Revenue Requirement</t>
  </si>
  <si>
    <t>sum of lines 16 and 17</t>
  </si>
  <si>
    <t>19</t>
  </si>
  <si>
    <t>Rev. Requirement</t>
  </si>
  <si>
    <t>sum of lines 12, 13, 18</t>
  </si>
  <si>
    <t>Adjustment for EBA Pass-through</t>
  </si>
  <si>
    <t>20</t>
  </si>
  <si>
    <t>line 13</t>
  </si>
  <si>
    <t>21</t>
  </si>
  <si>
    <t xml:space="preserve">   Percentage included in EBA (100%)</t>
  </si>
  <si>
    <t>UT EBA Sharing %</t>
  </si>
  <si>
    <t>22</t>
  </si>
  <si>
    <t xml:space="preserve">   EBA Pass-through</t>
  </si>
  <si>
    <t>line 20 * line 21</t>
  </si>
  <si>
    <t>23</t>
  </si>
  <si>
    <t>Rev. Reqt. after EBA Pass-through</t>
  </si>
  <si>
    <t>line 19 - line 22</t>
  </si>
  <si>
    <t>24</t>
  </si>
  <si>
    <t>Total Deferral - UT Share</t>
  </si>
  <si>
    <t>Footnote 5</t>
  </si>
  <si>
    <t>25</t>
  </si>
  <si>
    <t>Net Customer Benefit</t>
  </si>
  <si>
    <t>line 22 + line 24</t>
  </si>
  <si>
    <t>Deferral Balance - UT Share</t>
  </si>
  <si>
    <t>26</t>
  </si>
  <si>
    <t xml:space="preserve">   Beginning Deferral Balance</t>
  </si>
  <si>
    <t>line 30 of previous year</t>
  </si>
  <si>
    <t>27</t>
  </si>
  <si>
    <t xml:space="preserve">   Monthly Deferral</t>
  </si>
  <si>
    <t>28</t>
  </si>
  <si>
    <t xml:space="preserve">   Deferral Collection</t>
  </si>
  <si>
    <t>29</t>
  </si>
  <si>
    <t xml:space="preserve">   Carrying Charge</t>
  </si>
  <si>
    <t>30</t>
  </si>
  <si>
    <t>Ending Deferral Balance</t>
  </si>
  <si>
    <t>sum of lines 26-29</t>
  </si>
  <si>
    <t>31</t>
  </si>
  <si>
    <t>Federal/State Combined Tax Rate</t>
  </si>
  <si>
    <t>JKL_4, line 5</t>
  </si>
  <si>
    <t>32</t>
  </si>
  <si>
    <t>Net to Gross Bump up Factor = (1/(1-tax rate))</t>
  </si>
  <si>
    <t>JKL_4, line 6</t>
  </si>
  <si>
    <t>33</t>
  </si>
  <si>
    <t>Deferred Balance Carrying Charge</t>
  </si>
  <si>
    <t>Footnote 2</t>
  </si>
  <si>
    <t>34</t>
  </si>
  <si>
    <t>Pretax Return</t>
  </si>
  <si>
    <t>JKL_4, line 4</t>
  </si>
  <si>
    <t>13-035-184 Capital Structure &amp; Cost - Ordered</t>
  </si>
  <si>
    <t>35</t>
  </si>
  <si>
    <t>Property Tax Rate</t>
  </si>
  <si>
    <t>JKL_4, line 14</t>
  </si>
  <si>
    <t>Property Tax Expense as a percent of Net plant from 13-035-184</t>
  </si>
  <si>
    <t>36</t>
  </si>
  <si>
    <t>Utah SG Factor</t>
  </si>
  <si>
    <t>JKL_4, line 15</t>
  </si>
  <si>
    <t>37</t>
  </si>
  <si>
    <t>Utah GPS Factor</t>
  </si>
  <si>
    <t>JKL_4, line 16</t>
  </si>
  <si>
    <t>Footnotes:</t>
  </si>
  <si>
    <t>1)  Capital balances equal the average of the monthly balances in JKL-3 with a one month delay</t>
  </si>
  <si>
    <t>2)  Carrying Charge (line 29) is applied to average monthly deferral balances</t>
  </si>
  <si>
    <t>3)  Equals the sum of each year's monthly values in JKL-3</t>
  </si>
  <si>
    <t>4)  Not Applicable for Repowering</t>
  </si>
  <si>
    <t>5)  The Company is proposing to cap the RTM until the next general rate case so that, after taking into account the</t>
  </si>
  <si>
    <t>wind repowering benefits that will flow through the Company's EBA, it will not operate to surcharge customers</t>
  </si>
  <si>
    <t>Exhibit RMP___(JKL-3)</t>
  </si>
  <si>
    <t>Page 1 of 5</t>
  </si>
  <si>
    <t>Page 2 of 5</t>
  </si>
  <si>
    <t>Page 3 of 5</t>
  </si>
  <si>
    <t>Page 4 of 5</t>
  </si>
  <si>
    <t>Wind Repowering - Example Monthly RTM Deferral Calculation</t>
  </si>
  <si>
    <t>December</t>
  </si>
  <si>
    <t>January</t>
  </si>
  <si>
    <t>February</t>
  </si>
  <si>
    <t>March</t>
  </si>
  <si>
    <t>April</t>
  </si>
  <si>
    <t>May</t>
  </si>
  <si>
    <t>June</t>
  </si>
  <si>
    <t>July</t>
  </si>
  <si>
    <t>August</t>
  </si>
  <si>
    <t>September</t>
  </si>
  <si>
    <t>October</t>
  </si>
  <si>
    <t>November</t>
  </si>
  <si>
    <t>Total Company</t>
  </si>
  <si>
    <t>Prior December (line 1 + line 2) x line 35</t>
  </si>
  <si>
    <t>See Exhibit JKL-4</t>
  </si>
  <si>
    <t>line 16 * (line 31 - 1)</t>
  </si>
  <si>
    <t>sum of line 16 and 17</t>
  </si>
  <si>
    <t>sum of lines 12, 13 and 18</t>
  </si>
  <si>
    <t>Rev. Reqt after EBA Pass-through</t>
  </si>
  <si>
    <t>line 22 * line 36 + line 24</t>
  </si>
  <si>
    <t>line 30 of previous month</t>
  </si>
  <si>
    <t>line 24</t>
  </si>
  <si>
    <t>(ln 26 + .5 * (ln 27 - ln 28)) * ln 33</t>
  </si>
  <si>
    <t>1)  Pre-tax Return, line 6,  is calculated as the rate of return (line 5) multiplied by the ending net rate base of the prior month (line 4) divided by 12</t>
  </si>
  <si>
    <t>2)  Not Applicable for Repowering</t>
  </si>
  <si>
    <t>3)  For illustrative purposes, collection of December's balance is assumed to be collected beginning the following May 1</t>
  </si>
  <si>
    <t>4)  The Company is proposing to cap the RTM until the next general rate case so that, after taking into account the</t>
  </si>
  <si>
    <t>Page 5 of 5</t>
  </si>
  <si>
    <t>EBA carrying charge rate under Electric Service Schedule 94</t>
  </si>
  <si>
    <t>UT EBA rate; see JKL_2 line 33</t>
  </si>
  <si>
    <t>6)  As stated in testimony, actual depreciation expense will be adjusted by the impact of the retired assets until the next depreciation study</t>
  </si>
  <si>
    <t>5)  As stated in testimony, actual depreciation expense will be adjusted by the impact of the retired assets until the next depreciation study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</si>
</sst>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3" formatCode="_(* #,##0.00_);_(* \(#,##0.00\);_(* &quot;-&quot;??_);_(@_)"/>
    <numFmt numFmtId="164" formatCode="_(* #,##0_);_(* \(#,##0\);_(* &quot;-&quot;??_);_(@_)"/>
    <numFmt numFmtId="165" formatCode="0.0000%"/>
    <numFmt numFmtId="166" formatCode="0.000%"/>
    <numFmt numFmtId="167" formatCode="0.0000"/>
    <numFmt numFmtId="168" formatCode="0.000"/>
  </numFmts>
  <fonts count="8">
    <font>
      <sz val="10"/>
      <name val="Arial"/>
      <family val="2"/>
    </font>
    <font>
      <sz val="10"/>
      <name val="Arial"/>
      <family val="2"/>
    </font>
    <font>
      <b/>
      <sz val="10"/>
      <name val="Arial"/>
      <family val="2"/>
    </font>
    <font>
      <sz val="10"/>
      <name val="Geneva"/>
    </font>
    <font>
      <sz val="10"/>
      <name val="Geneva"/>
      <family val="2"/>
    </font>
    <font>
      <sz val="11"/>
      <name val="Arial"/>
      <family val="2"/>
    </font>
    <font>
      <sz val="11"/>
      <color rgb="FF1F497D"/>
      <name val="Calibri"/>
      <family val="2"/>
    </font>
    <font>
      <b/>
      <sz val="12"/>
      <name val="Arial"/>
      <family val="2"/>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9" fontId="4" fillId="0" borderId="0" applyFont="0" applyFill="0" applyBorder="0" applyAlignment="0" applyProtection="0"/>
  </cellStyleXfs>
  <cellXfs count="87">
    <xf numFmtId="0" fontId="0" fillId="0" borderId="0" xfId="0"/>
    <xf numFmtId="49" fontId="0" fillId="0" borderId="0" xfId="0" applyNumberFormat="1" applyFont="1" applyFill="1"/>
    <xf numFmtId="0" fontId="2" fillId="0" borderId="0" xfId="0" applyFont="1" applyFill="1"/>
    <xf numFmtId="0" fontId="0" fillId="0" borderId="0" xfId="0" applyFont="1" applyFill="1"/>
    <xf numFmtId="0" fontId="0" fillId="0" borderId="0" xfId="0" applyFont="1" applyFill="1" applyBorder="1" applyAlignment="1">
      <alignment horizontal="center"/>
    </xf>
    <xf numFmtId="0" fontId="0" fillId="0" borderId="0" xfId="0" applyFont="1" applyFill="1" applyBorder="1"/>
    <xf numFmtId="0" fontId="0" fillId="0" borderId="0" xfId="0" applyFont="1" applyFill="1" applyAlignment="1">
      <alignment horizontal="right"/>
    </xf>
    <xf numFmtId="0" fontId="2" fillId="0" borderId="1" xfId="0" quotePrefix="1" applyFont="1" applyFill="1" applyBorder="1" applyAlignment="1">
      <alignment horizontal="center"/>
    </xf>
    <xf numFmtId="0" fontId="2" fillId="0" borderId="0" xfId="0" quotePrefix="1" applyFont="1" applyFill="1" applyBorder="1" applyAlignment="1">
      <alignment horizontal="center"/>
    </xf>
    <xf numFmtId="0" fontId="2" fillId="0" borderId="0" xfId="0" applyFont="1" applyFill="1" applyAlignment="1">
      <alignment horizontal="left"/>
    </xf>
    <xf numFmtId="49" fontId="0" fillId="0" borderId="0" xfId="0" applyNumberFormat="1" applyFont="1" applyFill="1" applyAlignment="1">
      <alignment horizontal="center" wrapText="1"/>
    </xf>
    <xf numFmtId="0" fontId="0" fillId="0" borderId="0" xfId="0" applyFont="1" applyFill="1" applyAlignment="1">
      <alignment wrapText="1"/>
    </xf>
    <xf numFmtId="0" fontId="0" fillId="0" borderId="0" xfId="0" applyFont="1" applyFill="1" applyAlignment="1">
      <alignment horizontal="center" wrapText="1"/>
    </xf>
    <xf numFmtId="17" fontId="2" fillId="0" borderId="5" xfId="0" applyNumberFormat="1" applyFont="1" applyFill="1" applyBorder="1" applyAlignment="1">
      <alignment horizontal="centerContinuous" wrapText="1"/>
    </xf>
    <xf numFmtId="0" fontId="2" fillId="0" borderId="3" xfId="0" applyFont="1" applyFill="1" applyBorder="1" applyAlignment="1">
      <alignment horizontal="center" vertical="center" wrapText="1"/>
    </xf>
    <xf numFmtId="0" fontId="0" fillId="0" borderId="0" xfId="0" applyFont="1" applyFill="1" applyBorder="1" applyAlignment="1">
      <alignment wrapText="1"/>
    </xf>
    <xf numFmtId="0" fontId="0" fillId="0" borderId="6" xfId="0" applyFont="1" applyFill="1" applyBorder="1"/>
    <xf numFmtId="0" fontId="0" fillId="0" borderId="7" xfId="0" applyFont="1" applyFill="1" applyBorder="1"/>
    <xf numFmtId="49" fontId="0" fillId="0" borderId="0" xfId="0" quotePrefix="1" applyNumberFormat="1" applyFont="1" applyFill="1" applyAlignment="1">
      <alignment horizontal="center"/>
    </xf>
    <xf numFmtId="164" fontId="0" fillId="0" borderId="6" xfId="1" applyNumberFormat="1" applyFont="1" applyFill="1" applyBorder="1"/>
    <xf numFmtId="164" fontId="0" fillId="0" borderId="0" xfId="1" applyNumberFormat="1" applyFont="1" applyFill="1" applyBorder="1" applyAlignment="1">
      <alignment horizontal="center"/>
    </xf>
    <xf numFmtId="165" fontId="0" fillId="0" borderId="0" xfId="2" applyNumberFormat="1" applyFont="1" applyFill="1"/>
    <xf numFmtId="49" fontId="0" fillId="0" borderId="0" xfId="0" applyNumberFormat="1" applyFont="1" applyFill="1" applyAlignment="1">
      <alignment horizontal="center"/>
    </xf>
    <xf numFmtId="164" fontId="0" fillId="0" borderId="8" xfId="1" applyNumberFormat="1" applyFont="1" applyFill="1" applyBorder="1"/>
    <xf numFmtId="43" fontId="0" fillId="0" borderId="0" xfId="0" applyNumberFormat="1" applyFont="1" applyFill="1" applyBorder="1"/>
    <xf numFmtId="165" fontId="0" fillId="0" borderId="0" xfId="1" applyNumberFormat="1" applyFont="1" applyFill="1" applyBorder="1"/>
    <xf numFmtId="164" fontId="0" fillId="0" borderId="7" xfId="1" applyNumberFormat="1" applyFont="1" applyFill="1" applyBorder="1"/>
    <xf numFmtId="166" fontId="0" fillId="0" borderId="6" xfId="1" applyNumberFormat="1" applyFont="1" applyFill="1" applyBorder="1"/>
    <xf numFmtId="10" fontId="0" fillId="0" borderId="0" xfId="1" applyNumberFormat="1" applyFont="1" applyFill="1" applyBorder="1" applyAlignment="1">
      <alignment horizontal="center"/>
    </xf>
    <xf numFmtId="164" fontId="0" fillId="0" borderId="9" xfId="1" applyNumberFormat="1" applyFont="1" applyFill="1" applyBorder="1"/>
    <xf numFmtId="165" fontId="0" fillId="0" borderId="0" xfId="2" applyNumberFormat="1" applyFont="1" applyFill="1" applyBorder="1"/>
    <xf numFmtId="164" fontId="2" fillId="0" borderId="10" xfId="0" applyNumberFormat="1" applyFont="1" applyFill="1" applyBorder="1"/>
    <xf numFmtId="10" fontId="0" fillId="0" borderId="0" xfId="2" applyNumberFormat="1" applyFont="1" applyFill="1" applyBorder="1"/>
    <xf numFmtId="43" fontId="0" fillId="0" borderId="0" xfId="0" applyNumberFormat="1" applyFont="1" applyFill="1"/>
    <xf numFmtId="164" fontId="2" fillId="0" borderId="6" xfId="0" applyNumberFormat="1" applyFont="1" applyFill="1" applyBorder="1"/>
    <xf numFmtId="164" fontId="0" fillId="0" borderId="11" xfId="1" applyNumberFormat="1" applyFont="1" applyFill="1" applyBorder="1" applyAlignment="1">
      <alignment horizontal="center"/>
    </xf>
    <xf numFmtId="0" fontId="2" fillId="0" borderId="0" xfId="0" applyFont="1" applyFill="1" applyBorder="1"/>
    <xf numFmtId="164" fontId="0" fillId="0" borderId="0" xfId="1" applyNumberFormat="1" applyFont="1" applyFill="1" applyBorder="1"/>
    <xf numFmtId="0" fontId="0" fillId="0" borderId="0" xfId="0" applyFont="1" applyFill="1" applyAlignment="1">
      <alignment horizontal="left" vertical="top"/>
    </xf>
    <xf numFmtId="0" fontId="0" fillId="0" borderId="0" xfId="0" applyFont="1" applyFill="1" applyAlignment="1">
      <alignment horizontal="left"/>
    </xf>
    <xf numFmtId="164" fontId="0" fillId="0" borderId="0" xfId="0" applyNumberFormat="1" applyFont="1" applyFill="1" applyBorder="1" applyAlignment="1">
      <alignment horizontal="center"/>
    </xf>
    <xf numFmtId="164" fontId="0" fillId="0" borderId="0" xfId="0" applyNumberFormat="1" applyFont="1" applyFill="1" applyBorder="1"/>
    <xf numFmtId="164" fontId="0" fillId="0" borderId="0" xfId="0" applyNumberFormat="1" applyFont="1" applyFill="1"/>
    <xf numFmtId="164" fontId="0" fillId="0" borderId="10" xfId="1" applyNumberFormat="1" applyFont="1" applyFill="1" applyBorder="1"/>
    <xf numFmtId="0" fontId="0" fillId="0" borderId="0" xfId="0" applyFill="1"/>
    <xf numFmtId="9" fontId="0" fillId="0" borderId="8" xfId="2" applyFont="1" applyFill="1" applyBorder="1"/>
    <xf numFmtId="164" fontId="0" fillId="0" borderId="0" xfId="0" applyNumberFormat="1" applyFill="1"/>
    <xf numFmtId="166" fontId="0" fillId="0" borderId="0" xfId="0" applyNumberFormat="1" applyFont="1" applyFill="1"/>
    <xf numFmtId="167" fontId="0" fillId="0" borderId="0" xfId="0" applyNumberFormat="1" applyFont="1" applyFill="1"/>
    <xf numFmtId="168" fontId="0" fillId="0" borderId="0" xfId="0" applyNumberFormat="1" applyFont="1" applyFill="1"/>
    <xf numFmtId="10" fontId="0" fillId="0" borderId="0" xfId="2" applyNumberFormat="1" applyFont="1" applyFill="1"/>
    <xf numFmtId="166" fontId="0" fillId="0" borderId="0" xfId="2" applyNumberFormat="1" applyFont="1" applyFill="1"/>
    <xf numFmtId="166" fontId="0" fillId="0" borderId="0" xfId="1" applyNumberFormat="1" applyFont="1" applyFill="1" applyBorder="1"/>
    <xf numFmtId="0" fontId="0" fillId="0" borderId="0" xfId="3" applyFont="1" applyFill="1"/>
    <xf numFmtId="165" fontId="0" fillId="0" borderId="0" xfId="4" applyNumberFormat="1" applyFont="1" applyFill="1"/>
    <xf numFmtId="165" fontId="0" fillId="0" borderId="0" xfId="5" applyNumberFormat="1" applyFont="1" applyFill="1"/>
    <xf numFmtId="10" fontId="0" fillId="0" borderId="0" xfId="6" applyNumberFormat="1" applyFont="1" applyFill="1" applyAlignment="1">
      <alignment horizontal="right"/>
    </xf>
    <xf numFmtId="49" fontId="5" fillId="0" borderId="0" xfId="0" applyNumberFormat="1" applyFont="1" applyFill="1"/>
    <xf numFmtId="0" fontId="5" fillId="0" borderId="0" xfId="0" applyFont="1" applyFill="1"/>
    <xf numFmtId="0" fontId="6" fillId="0" borderId="0" xfId="0" applyFont="1"/>
    <xf numFmtId="49" fontId="5" fillId="0" borderId="0" xfId="0" applyNumberFormat="1" applyFont="1"/>
    <xf numFmtId="43" fontId="2" fillId="0" borderId="0" xfId="0" applyNumberFormat="1" applyFont="1" applyFill="1"/>
    <xf numFmtId="0" fontId="2" fillId="0" borderId="0" xfId="0" applyFont="1" applyFill="1" applyAlignment="1">
      <alignment horizontal="center"/>
    </xf>
    <xf numFmtId="0" fontId="7" fillId="0" borderId="1" xfId="0" applyFont="1" applyFill="1" applyBorder="1"/>
    <xf numFmtId="0" fontId="0" fillId="0" borderId="1" xfId="0" applyFont="1" applyFill="1" applyBorder="1" applyAlignment="1">
      <alignment wrapText="1"/>
    </xf>
    <xf numFmtId="164" fontId="0" fillId="0" borderId="0" xfId="1" applyNumberFormat="1" applyFont="1" applyFill="1"/>
    <xf numFmtId="164" fontId="0" fillId="0" borderId="1" xfId="1" applyNumberFormat="1" applyFont="1" applyFill="1" applyBorder="1"/>
    <xf numFmtId="166" fontId="0" fillId="0" borderId="1" xfId="1" applyNumberFormat="1" applyFont="1" applyFill="1" applyBorder="1"/>
    <xf numFmtId="43" fontId="0" fillId="0" borderId="0" xfId="1" applyFont="1" applyFill="1"/>
    <xf numFmtId="1" fontId="0" fillId="0" borderId="0" xfId="0" applyNumberFormat="1" applyFont="1" applyFill="1"/>
    <xf numFmtId="0" fontId="0" fillId="0" borderId="0" xfId="0" applyFont="1"/>
    <xf numFmtId="164" fontId="0" fillId="0" borderId="1" xfId="0" applyNumberFormat="1" applyFont="1" applyFill="1" applyBorder="1"/>
    <xf numFmtId="9" fontId="0" fillId="0" borderId="1" xfId="2" applyFont="1" applyFill="1" applyBorder="1"/>
    <xf numFmtId="0" fontId="0" fillId="0" borderId="1" xfId="0" applyFont="1" applyFill="1" applyBorder="1"/>
    <xf numFmtId="5" fontId="0" fillId="0" borderId="0" xfId="0" applyNumberFormat="1" applyFont="1" applyFill="1"/>
    <xf numFmtId="166" fontId="0" fillId="0" borderId="0" xfId="0" applyNumberFormat="1" applyFont="1" applyFill="1" applyAlignment="1">
      <alignment horizontal="left"/>
    </xf>
    <xf numFmtId="167" fontId="0" fillId="0" borderId="0" xfId="0" applyNumberFormat="1" applyFont="1" applyFill="1" applyAlignment="1">
      <alignment horizontal="left"/>
    </xf>
    <xf numFmtId="10" fontId="0" fillId="0" borderId="0" xfId="2" applyNumberFormat="1" applyFont="1" applyFill="1" applyAlignment="1">
      <alignment horizontal="left"/>
    </xf>
    <xf numFmtId="166" fontId="0" fillId="0" borderId="0" xfId="1" applyNumberFormat="1" applyFont="1" applyFill="1" applyBorder="1" applyAlignment="1">
      <alignment horizontal="left"/>
    </xf>
    <xf numFmtId="165" fontId="0" fillId="0" borderId="0" xfId="4" applyNumberFormat="1" applyFont="1" applyFill="1" applyAlignment="1">
      <alignment horizontal="left"/>
    </xf>
    <xf numFmtId="0" fontId="2" fillId="0" borderId="0" xfId="0" applyFont="1"/>
    <xf numFmtId="0" fontId="0" fillId="0" borderId="0" xfId="0" applyFont="1" applyAlignment="1">
      <alignment horizontal="right"/>
    </xf>
    <xf numFmtId="43" fontId="2" fillId="0" borderId="0" xfId="0" applyNumberFormat="1" applyFont="1"/>
    <xf numFmtId="49" fontId="0" fillId="0" borderId="0" xfId="0" applyNumberFormat="1" applyFont="1"/>
    <xf numFmtId="17" fontId="2" fillId="0" borderId="2" xfId="0" applyNumberFormat="1" applyFont="1" applyFill="1" applyBorder="1" applyAlignment="1">
      <alignment horizontal="center"/>
    </xf>
    <xf numFmtId="17" fontId="2" fillId="0" borderId="3" xfId="0" applyNumberFormat="1" applyFont="1" applyFill="1" applyBorder="1" applyAlignment="1">
      <alignment horizontal="center"/>
    </xf>
    <xf numFmtId="17" fontId="2" fillId="0" borderId="4" xfId="0" applyNumberFormat="1" applyFont="1" applyFill="1" applyBorder="1" applyAlignment="1">
      <alignment horizontal="center"/>
    </xf>
  </cellXfs>
  <cellStyles count="7">
    <cellStyle name="Comma" xfId="1" builtinId="3"/>
    <cellStyle name="Normal" xfId="0" builtinId="0"/>
    <cellStyle name="Normal 11 2 2" xfId="3"/>
    <cellStyle name="Normal 93" xfId="5"/>
    <cellStyle name="Percent" xfId="2" builtinId="5"/>
    <cellStyle name="Percent 2 2 2" xfId="4"/>
    <cellStyle name="Percent 4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47625</xdr:colOff>
      <xdr:row>10</xdr:row>
      <xdr:rowOff>20171</xdr:rowOff>
    </xdr:from>
    <xdr:to>
      <xdr:col>14</xdr:col>
      <xdr:colOff>627529</xdr:colOff>
      <xdr:row>58</xdr:row>
      <xdr:rowOff>33618</xdr:rowOff>
    </xdr:to>
    <xdr:sp macro="" textlink="">
      <xdr:nvSpPr>
        <xdr:cNvPr id="2" name="TextBox 1"/>
        <xdr:cNvSpPr txBox="1"/>
      </xdr:nvSpPr>
      <xdr:spPr>
        <a:xfrm>
          <a:off x="447675" y="1639421"/>
          <a:ext cx="12838579" cy="778584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Arial" panose="020B0604020202020204" pitchFamily="34" charset="0"/>
              <a:ea typeface="+mn-ea"/>
              <a:cs typeface="Arial" panose="020B0604020202020204" pitchFamily="34" charset="0"/>
            </a:rPr>
            <a:t>Total Plant Revenue Requirement (Lines 1-12, 34):</a:t>
          </a:r>
          <a:endParaRPr lang="en-US" sz="1400">
            <a:solidFill>
              <a:schemeClr val="dk1"/>
            </a:solidFill>
            <a:effectLst/>
            <a:latin typeface="Arial" panose="020B0604020202020204" pitchFamily="34" charset="0"/>
            <a:ea typeface="+mn-ea"/>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Exhibit JKL-3 shows the calculation of the RTM revenue requirement deferral described in my testimony. The calculation starts with total Company amounts on lines 1-23 to calculate the Utah specific amounts on lines 24-30.  To calculate the return on rate base associated with the wind repowering investment, net rate base associated with the repowered wind resources is calculated on a monthly basis. The net rate base balance on line 4 includes the investment in repowered wind resources, along with the associated impacts on the depreciation reserve and accumulated DIT Balance.  The monthly beginning net rate base (the final amount from the prior month) is then multiplied by the pre-tax Weighted Average Cost of Capital (“WACC”) from the last Utah general rate case on line 5 to determine the Company's pre-tax return on rate base on line 6. The example uses the pre-tax WACC from Docket No. 09-035-15. The total plant revenue requirement is calculated by taking the return on rate base shown on line 6 and adding the O&amp;M expense, depreciation expense, property taxes and wind tax on lines 8-11 to determine the total plant revenue requirement on line 12. Wholesale wheeling revenue on line 7 is not used for wind repowering, but is needed for a similar calculation for the Gateway transmission and wind expansion project.</a:t>
          </a:r>
        </a:p>
        <a:p>
          <a:endParaRPr lang="en-US" sz="1400">
            <a:solidFill>
              <a:schemeClr val="dk1"/>
            </a:solidFill>
            <a:effectLst/>
            <a:latin typeface="Arial" panose="020B0604020202020204" pitchFamily="34" charset="0"/>
            <a:ea typeface="+mn-ea"/>
            <a:cs typeface="Arial" panose="020B0604020202020204" pitchFamily="34" charset="0"/>
          </a:endParaRPr>
        </a:p>
        <a:p>
          <a:r>
            <a:rPr lang="en-US" sz="1400" b="1" u="sng">
              <a:solidFill>
                <a:schemeClr val="dk1"/>
              </a:solidFill>
              <a:effectLst/>
              <a:latin typeface="Arial" panose="020B0604020202020204" pitchFamily="34" charset="0"/>
              <a:ea typeface="+mn-ea"/>
              <a:cs typeface="Arial" panose="020B0604020202020204" pitchFamily="34" charset="0"/>
            </a:rPr>
            <a:t>Net Power Costs (Line 13):</a:t>
          </a:r>
          <a:endParaRPr lang="en-US" sz="1400">
            <a:solidFill>
              <a:schemeClr val="dk1"/>
            </a:solidFill>
            <a:effectLst/>
            <a:latin typeface="Arial" panose="020B0604020202020204" pitchFamily="34" charset="0"/>
            <a:ea typeface="+mn-ea"/>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The total-company incremental NPC savings associated with repowered wind resources is shown on line 13. The incremental NPC savings associated with the repowered wind projects are multiplied by one</a:t>
          </a:r>
          <a:r>
            <a:rPr lang="en-US" sz="1400" baseline="0">
              <a:solidFill>
                <a:schemeClr val="dk1"/>
              </a:solidFill>
              <a:effectLst/>
              <a:latin typeface="Arial" panose="020B0604020202020204" pitchFamily="34" charset="0"/>
              <a:ea typeface="+mn-ea"/>
              <a:cs typeface="Arial" panose="020B0604020202020204" pitchFamily="34" charset="0"/>
            </a:rPr>
            <a:t> hundred percent </a:t>
          </a:r>
          <a:r>
            <a:rPr lang="en-US" sz="1400">
              <a:solidFill>
                <a:schemeClr val="dk1"/>
              </a:solidFill>
              <a:effectLst/>
              <a:latin typeface="Arial" panose="020B0604020202020204" pitchFamily="34" charset="0"/>
              <a:ea typeface="+mn-ea"/>
              <a:cs typeface="Arial" panose="020B0604020202020204" pitchFamily="34" charset="0"/>
            </a:rPr>
            <a:t>on line 21 to determine the amount of the NPC savings that will be returned to customers through the sharing band of the EBA.</a:t>
          </a:r>
          <a:r>
            <a:rPr lang="en-US" sz="1400" baseline="0">
              <a:solidFill>
                <a:schemeClr val="dk1"/>
              </a:solidFill>
              <a:effectLst/>
              <a:latin typeface="Arial" panose="020B0604020202020204" pitchFamily="34" charset="0"/>
              <a:ea typeface="+mn-ea"/>
              <a:cs typeface="Arial" panose="020B0604020202020204" pitchFamily="34" charset="0"/>
            </a:rPr>
            <a:t> </a:t>
          </a:r>
          <a:r>
            <a:rPr lang="en-US" sz="1400">
              <a:solidFill>
                <a:schemeClr val="dk1"/>
              </a:solidFill>
              <a:effectLst/>
              <a:latin typeface="Arial" panose="020B0604020202020204" pitchFamily="34" charset="0"/>
              <a:ea typeface="+mn-ea"/>
              <a:cs typeface="Arial" panose="020B0604020202020204" pitchFamily="34" charset="0"/>
            </a:rPr>
            <a:t>The calculation of NPC savings is described in Exhibit JKL-4.</a:t>
          </a:r>
        </a:p>
        <a:p>
          <a:endParaRPr lang="en-US" sz="1400">
            <a:solidFill>
              <a:schemeClr val="dk1"/>
            </a:solidFill>
            <a:effectLst/>
            <a:latin typeface="Arial" panose="020B0604020202020204" pitchFamily="34" charset="0"/>
            <a:ea typeface="+mn-ea"/>
            <a:cs typeface="Arial" panose="020B0604020202020204" pitchFamily="34" charset="0"/>
          </a:endParaRPr>
        </a:p>
        <a:p>
          <a:r>
            <a:rPr lang="en-US" sz="1400" b="1" u="sng">
              <a:solidFill>
                <a:schemeClr val="dk1"/>
              </a:solidFill>
              <a:effectLst/>
              <a:latin typeface="Arial" panose="020B0604020202020204" pitchFamily="34" charset="0"/>
              <a:ea typeface="+mn-ea"/>
              <a:cs typeface="Arial" panose="020B0604020202020204" pitchFamily="34" charset="0"/>
            </a:rPr>
            <a:t>PTC Benefits (Lines 14-18, 31, 32):</a:t>
          </a:r>
          <a:endParaRPr lang="en-US" sz="1400">
            <a:solidFill>
              <a:schemeClr val="dk1"/>
            </a:solidFill>
            <a:effectLst/>
            <a:latin typeface="Arial" panose="020B0604020202020204" pitchFamily="34" charset="0"/>
            <a:ea typeface="+mn-ea"/>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Lines 14-18 show the calculation of the PTC benefits associated with the repowered wind resources. The actual PTC sales are grossed-up for taxes using the net-to-gross bump-up factor from the Company’s last general rate case (shown on line 32) to derive the PTC revenue requirement on line 18. The tax gross-up is necessary for customers to get the full revenue requirement benefit of the PTCs and is calculated using the federal and state combined tax rate shown on line 31, which was also included in the last general rate case.</a:t>
          </a:r>
        </a:p>
        <a:p>
          <a:endParaRPr lang="en-US" sz="1400">
            <a:solidFill>
              <a:schemeClr val="dk1"/>
            </a:solidFill>
            <a:effectLst/>
            <a:latin typeface="Arial" panose="020B0604020202020204" pitchFamily="34" charset="0"/>
            <a:ea typeface="+mn-ea"/>
            <a:cs typeface="Arial" panose="020B0604020202020204" pitchFamily="34" charset="0"/>
          </a:endParaRPr>
        </a:p>
        <a:p>
          <a:r>
            <a:rPr lang="en-US" sz="1400" b="1" u="sng">
              <a:solidFill>
                <a:schemeClr val="dk1"/>
              </a:solidFill>
              <a:effectLst/>
              <a:latin typeface="Arial" panose="020B0604020202020204" pitchFamily="34" charset="0"/>
              <a:ea typeface="+mn-ea"/>
              <a:cs typeface="Arial" panose="020B0604020202020204" pitchFamily="34" charset="0"/>
            </a:rPr>
            <a:t>Deferral Balance (Lines 19-30):</a:t>
          </a:r>
          <a:endParaRPr lang="en-US" sz="14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Arial" panose="020B0604020202020204" pitchFamily="34" charset="0"/>
              <a:ea typeface="+mn-ea"/>
              <a:cs typeface="Arial" panose="020B0604020202020204" pitchFamily="34" charset="0"/>
            </a:rPr>
            <a:t>The Utah share of the net deferral begins by calculating the total repowering project revenue requirement on line 19, which is the sum of Total Plant Revenue Requirement on line 12, NPC Incremental Savings on line 13, and PTC Revenue Requirement on line 18.  The EBA pass-through on line 22 is subtracted to provide the Revenue Requirement after EBA pass-through on line 23.  Utah's share of the Total Deferral is dependent upon the amount of revenue requirement cost or benefit that is determined in a particular year. If the Revenue Requirement after EBA pass-through for any year on line 23 is negative, which means that the repowering project provides a revenue requirement benefit greater than the benefit being passed through the EBA, then that year's deferral is equal to the additional benefit found on line 23.  If the Revenue Requirement after EBA Pass-through for any year on line 23 is positive, the Company is proposing to cap the RTM until the next general rate case so that, after taking into account the wind repowering benefits that will flow through the Company's EBA, it will not operate to surcharge customers.</a:t>
          </a:r>
          <a:r>
            <a:rPr lang="en-US" sz="1200">
              <a:solidFill>
                <a:schemeClr val="dk1"/>
              </a:solidFill>
              <a:effectLst/>
              <a:latin typeface="Arial" panose="020B0604020202020204" pitchFamily="34" charset="0"/>
              <a:ea typeface="+mn-ea"/>
              <a:cs typeface="Arial" panose="020B0604020202020204" pitchFamily="34" charset="0"/>
            </a:rPr>
            <a:t> </a:t>
          </a:r>
          <a:r>
            <a:rPr lang="en-US" sz="1400">
              <a:solidFill>
                <a:schemeClr val="dk1"/>
              </a:solidFill>
              <a:effectLst/>
              <a:latin typeface="Arial" panose="020B0604020202020204" pitchFamily="34" charset="0"/>
              <a:ea typeface="+mn-ea"/>
              <a:cs typeface="Arial" panose="020B0604020202020204" pitchFamily="34" charset="0"/>
            </a:rPr>
            <a:t>The Net Customer Benefit (line 25) is the sum of the EBA pass-through (line 22) and the Total Deferral - Utah Share (line 24). The carrying charge, shown on line 29 is calculated using the Commission-authorized rate on line 33 and is consistent with the calculations used in the Company's other mechanisms such as the EBA. As described earlier, each month the total-Company RTM revenue requirement will be calculated as illustrated on Exhibit JKL-3 to align with the resources included in the EBA. Once per year on a calendar-year basis, the Company will sum the monthly RTM revenue requirement entries to prepare the annual RTM application for filing with the Commission on March15, with an interim rate effective date that corresponds with the EBA application, May 1.</a:t>
          </a:r>
        </a:p>
        <a:p>
          <a:r>
            <a:rPr lang="en-US" sz="1400">
              <a:solidFill>
                <a:schemeClr val="dk1"/>
              </a:solidFill>
              <a:effectLst/>
              <a:latin typeface="Arial" panose="020B0604020202020204" pitchFamily="34" charset="0"/>
              <a:ea typeface="+mn-ea"/>
              <a:cs typeface="Arial" panose="020B0604020202020204" pitchFamily="34"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17%20IRP\3%20-%20Assumptions\Transmission\Gateway\IRP17%20Incremental%20Transmission%20EG_Update%2001_19_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rading\Structuring%20&amp;%20Pricing\Transmission\Gateway%20Aeolus%20to%20JB\Boswell%20Springs%20320%20RFPBM%20V13G_EPC_12302016-credit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ran Cap Recovery"/>
      <sheetName val="Summary Trans O&amp;M"/>
      <sheetName val="GW Inserve Dates"/>
      <sheetName val="Transmission EG S1"/>
      <sheetName val="Transmission EG S2"/>
      <sheetName val="Transmission EG S3"/>
      <sheetName val="Transmission EG4"/>
      <sheetName val="Transmission EG S4"/>
      <sheetName val="Assumptions"/>
    </sheetNames>
    <sheetDataSet>
      <sheetData sheetId="0" refreshError="1"/>
      <sheetData sheetId="1" refreshError="1"/>
      <sheetData sheetId="2" refreshError="1"/>
      <sheetData sheetId="3">
        <row r="18">
          <cell r="C18">
            <v>2017</v>
          </cell>
        </row>
      </sheetData>
      <sheetData sheetId="4" refreshError="1"/>
      <sheetData sheetId="5" refreshError="1"/>
      <sheetData sheetId="6" refreshError="1"/>
      <sheetData sheetId="7" refreshError="1"/>
      <sheetData sheetId="8">
        <row r="12">
          <cell r="B12">
            <v>6.5699999999999995E-2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ple Summary"/>
      <sheetName val="Power Purchase Overview"/>
      <sheetName val="Log"/>
      <sheetName val="Form 1 Inputs APSA"/>
      <sheetName val="GE_8760"/>
      <sheetName val="SWT_8760"/>
      <sheetName val="Vestas_8760"/>
      <sheetName val="Total_8760"/>
      <sheetName val="245 - WY - Wind"/>
      <sheetName val="246 - WY - Wind"/>
      <sheetName val="247 - WY - Wind"/>
      <sheetName val="Average Hour by Month"/>
      <sheetName val="Boswell Springs I"/>
      <sheetName val="Summary"/>
      <sheetName val="Wind Farm Annual (esc)"/>
      <sheetName val="Wind Farm Annual"/>
      <sheetName val="Detail"/>
      <sheetName val="Capital-O&amp;MCosts"/>
      <sheetName val="TransmissionCostInformation"/>
      <sheetName val="Main"/>
      <sheetName val="IRP Integration Cost Summary"/>
      <sheetName val="Production Costs"/>
      <sheetName val="Wholesale Valuation"/>
      <sheetName val="Initial Capital + AFUDC"/>
      <sheetName val="Generic (Purchase)"/>
      <sheetName val="Chart1"/>
      <sheetName val="Chart2"/>
      <sheetName val="Chart3"/>
      <sheetName val="Chart Data"/>
      <sheetName val="Curve Chart"/>
      <sheetName val="Tracking"/>
      <sheetName val="RPS Inputs"/>
      <sheetName val="Wind &amp; Solar Costs"/>
      <sheetName val="Wind Backup Data"/>
      <sheetName val="Solar Backup Data"/>
      <sheetName val="Market Value Adjustment"/>
      <sheetName val="Transmission Impact Adders"/>
      <sheetName val="Impact of Mass-Cap"/>
      <sheetName val="Initial Capital + AFUDC (Lease)"/>
      <sheetName val="Generic (Lease)"/>
      <sheetName val="Terminal Value Calculation"/>
      <sheetName val="Butchering for Slides"/>
      <sheetName val="Proj_Summary (unused)"/>
      <sheetName val="CashFlow_NI_Earnings"/>
      <sheetName val="Graphs (unused)"/>
      <sheetName val="Butchering Chart 1"/>
      <sheetName val="Butchering Chart 2"/>
      <sheetName val="Schedule 37"/>
      <sheetName val="Schedule 38"/>
      <sheetName val="Exhibit 1- Std Base Load QF"/>
      <sheetName val="Exhibit 2- Std Wind QF"/>
      <sheetName val="Exhibit 3- Std FixedSolar QF"/>
      <sheetName val="Exhibit 4- Std TrackingSolar"/>
      <sheetName val="Exhibit 5- Renewable BaseLoad"/>
      <sheetName val="Exhibit 6- Renewable Wind"/>
      <sheetName val="Exhibit 7- Renewable FixedS"/>
      <sheetName val="Exhibit 8- Renewable TrackingS"/>
      <sheetName val="Dispatch Optimization"/>
      <sheetName val="Financial Statements"/>
      <sheetName val="Wind_Input"/>
      <sheetName val="Multipliers Input"/>
      <sheetName val="Monthly-v3 GrossNPC"/>
      <sheetName val="Delta-1P2"/>
      <sheetName val="Delta-2P2"/>
      <sheetName val="Monthly"/>
      <sheetName val="Delta-1"/>
      <sheetName val="Delta-2"/>
      <sheetName val="Capacity Value"/>
      <sheetName val="IRP Avoided Prices"/>
      <sheetName val="Summary for APR"/>
      <sheetName val="Rev Req"/>
      <sheetName val="Emissions Input"/>
      <sheetName val="Curves"/>
      <sheetName val="Discount Factors"/>
      <sheetName val="Corr Curves"/>
      <sheetName val="On-Going Capital"/>
      <sheetName val="Lookups"/>
      <sheetName val="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08">
          <cell r="D108" t="b">
            <v>1</v>
          </cell>
        </row>
        <row r="109">
          <cell r="D109">
            <v>2016</v>
          </cell>
        </row>
        <row r="111">
          <cell r="D111">
            <v>37.067478927944045</v>
          </cell>
        </row>
        <row r="112">
          <cell r="D112">
            <v>0.02</v>
          </cell>
        </row>
        <row r="113">
          <cell r="D113">
            <v>47817</v>
          </cell>
        </row>
        <row r="114">
          <cell r="D114">
            <v>44166</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row r="4">
          <cell r="Y4">
            <v>0.37950999999999996</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5"/>
  <sheetViews>
    <sheetView topLeftCell="A10" zoomScaleNormal="100" workbookViewId="0">
      <selection activeCell="B7" sqref="B7"/>
    </sheetView>
  </sheetViews>
  <sheetFormatPr defaultRowHeight="12.75"/>
  <cols>
    <col min="1" max="1" width="6" style="1" customWidth="1"/>
    <col min="2" max="2" width="40.140625" style="3" customWidth="1"/>
    <col min="3" max="3" width="20.28515625" style="3" customWidth="1"/>
    <col min="4" max="4" width="10.85546875" style="3" customWidth="1"/>
    <col min="5" max="5" width="6.5703125" style="4" customWidth="1"/>
    <col min="6" max="6" width="9.140625" style="5" customWidth="1"/>
    <col min="7" max="7" width="10.140625" style="3" customWidth="1"/>
    <col min="8" max="8" width="5.85546875" style="3" customWidth="1"/>
    <col min="9" max="9" width="10.140625" style="3" customWidth="1"/>
    <col min="10" max="10" width="6.5703125" style="4" customWidth="1"/>
    <col min="11" max="11" width="9.140625" style="5" customWidth="1"/>
    <col min="12" max="12" width="10.140625" style="3" customWidth="1"/>
    <col min="13" max="13" width="5.85546875" style="3" customWidth="1"/>
    <col min="14" max="14" width="10.85546875" style="3" customWidth="1"/>
    <col min="15" max="15" width="6.5703125" style="4" customWidth="1"/>
    <col min="16" max="16" width="9.140625" style="5" customWidth="1"/>
    <col min="17" max="17" width="10.140625" style="3" customWidth="1"/>
    <col min="18" max="18" width="5.85546875" style="3" customWidth="1"/>
    <col min="19" max="19" width="10.5703125" style="3" customWidth="1"/>
    <col min="20" max="20" width="6.5703125" style="3" customWidth="1"/>
    <col min="21" max="21" width="9.140625" style="3"/>
    <col min="22" max="22" width="9.5703125" style="3" customWidth="1"/>
    <col min="23" max="23" width="9.140625" style="3"/>
    <col min="24" max="24" width="10.5703125" style="3" bestFit="1" customWidth="1"/>
    <col min="25" max="16384" width="9.140625" style="3"/>
  </cols>
  <sheetData>
    <row r="1" spans="1:36">
      <c r="B1" s="2" t="s">
        <v>0</v>
      </c>
      <c r="C1" s="2"/>
      <c r="V1" s="6" t="s">
        <v>1</v>
      </c>
    </row>
    <row r="2" spans="1:36">
      <c r="B2" s="2" t="s">
        <v>2</v>
      </c>
    </row>
    <row r="3" spans="1:36">
      <c r="B3" s="3" t="s">
        <v>3</v>
      </c>
    </row>
    <row r="4" spans="1:36">
      <c r="B4" s="3" t="s">
        <v>4</v>
      </c>
    </row>
    <row r="5" spans="1:36">
      <c r="B5" s="2"/>
    </row>
    <row r="6" spans="1:36">
      <c r="B6" s="2"/>
    </row>
    <row r="7" spans="1:36" ht="14.25" customHeight="1">
      <c r="B7" s="2"/>
    </row>
    <row r="8" spans="1:36" ht="14.25" customHeight="1">
      <c r="B8" s="2"/>
      <c r="C8" s="2"/>
      <c r="D8" s="7" t="s">
        <v>5</v>
      </c>
      <c r="E8" s="8" t="s">
        <v>6</v>
      </c>
      <c r="F8" s="8" t="s">
        <v>7</v>
      </c>
      <c r="G8" s="7" t="s">
        <v>8</v>
      </c>
      <c r="I8" s="7" t="s">
        <v>9</v>
      </c>
      <c r="J8" s="8" t="s">
        <v>10</v>
      </c>
      <c r="K8" s="8" t="s">
        <v>11</v>
      </c>
      <c r="L8" s="7" t="s">
        <v>12</v>
      </c>
      <c r="N8" s="7" t="s">
        <v>13</v>
      </c>
      <c r="O8" s="8" t="s">
        <v>14</v>
      </c>
      <c r="P8" s="8" t="s">
        <v>15</v>
      </c>
      <c r="Q8" s="7" t="s">
        <v>16</v>
      </c>
      <c r="S8" s="8" t="s">
        <v>17</v>
      </c>
      <c r="T8" s="8" t="s">
        <v>18</v>
      </c>
      <c r="U8" s="8" t="s">
        <v>19</v>
      </c>
      <c r="V8" s="8" t="s">
        <v>20</v>
      </c>
    </row>
    <row r="9" spans="1:36">
      <c r="B9" s="9" t="s">
        <v>21</v>
      </c>
      <c r="C9" s="9"/>
      <c r="D9" s="84" t="s">
        <v>22</v>
      </c>
      <c r="E9" s="85"/>
      <c r="F9" s="85"/>
      <c r="G9" s="86"/>
      <c r="I9" s="84" t="s">
        <v>23</v>
      </c>
      <c r="J9" s="85"/>
      <c r="K9" s="85"/>
      <c r="L9" s="86"/>
      <c r="N9" s="84" t="s">
        <v>24</v>
      </c>
      <c r="O9" s="85"/>
      <c r="P9" s="85"/>
      <c r="Q9" s="86"/>
      <c r="S9" s="84" t="s">
        <v>25</v>
      </c>
      <c r="T9" s="85"/>
      <c r="U9" s="85"/>
      <c r="V9" s="86"/>
    </row>
    <row r="10" spans="1:36" s="11" customFormat="1" ht="25.5">
      <c r="A10" s="10" t="s">
        <v>26</v>
      </c>
      <c r="C10" s="12" t="s">
        <v>27</v>
      </c>
      <c r="D10" s="13" t="s">
        <v>28</v>
      </c>
      <c r="E10" s="14" t="s">
        <v>29</v>
      </c>
      <c r="F10" s="14" t="s">
        <v>30</v>
      </c>
      <c r="G10" s="13" t="s">
        <v>31</v>
      </c>
      <c r="H10" s="15"/>
      <c r="I10" s="13" t="s">
        <v>28</v>
      </c>
      <c r="J10" s="14" t="s">
        <v>29</v>
      </c>
      <c r="K10" s="14" t="s">
        <v>30</v>
      </c>
      <c r="L10" s="13" t="s">
        <v>31</v>
      </c>
      <c r="M10" s="15"/>
      <c r="N10" s="13" t="s">
        <v>28</v>
      </c>
      <c r="O10" s="14" t="s">
        <v>29</v>
      </c>
      <c r="P10" s="14" t="s">
        <v>30</v>
      </c>
      <c r="Q10" s="13" t="s">
        <v>31</v>
      </c>
      <c r="R10" s="15"/>
      <c r="S10" s="13" t="s">
        <v>28</v>
      </c>
      <c r="T10" s="14" t="s">
        <v>29</v>
      </c>
      <c r="U10" s="14" t="s">
        <v>30</v>
      </c>
      <c r="V10" s="13" t="s">
        <v>31</v>
      </c>
      <c r="W10" s="15"/>
      <c r="X10" s="15"/>
      <c r="Y10" s="15"/>
      <c r="Z10" s="15"/>
      <c r="AA10" s="15"/>
      <c r="AB10" s="15"/>
      <c r="AC10" s="15"/>
      <c r="AD10" s="15"/>
      <c r="AE10" s="15"/>
      <c r="AF10" s="15"/>
      <c r="AG10" s="15"/>
      <c r="AH10" s="15"/>
      <c r="AI10" s="15"/>
      <c r="AJ10" s="15"/>
    </row>
    <row r="11" spans="1:36">
      <c r="B11" s="2" t="s">
        <v>32</v>
      </c>
      <c r="C11" s="2"/>
      <c r="D11" s="16"/>
      <c r="G11" s="16"/>
      <c r="H11" s="5"/>
      <c r="I11" s="16"/>
      <c r="L11" s="16"/>
      <c r="M11" s="5"/>
      <c r="N11" s="16"/>
      <c r="Q11" s="16"/>
      <c r="R11" s="5"/>
      <c r="S11" s="16"/>
      <c r="T11" s="4"/>
      <c r="U11" s="5"/>
      <c r="V11" s="17"/>
      <c r="W11" s="5"/>
      <c r="X11" s="5"/>
      <c r="Y11" s="5"/>
      <c r="Z11" s="5"/>
      <c r="AA11" s="5"/>
      <c r="AB11" s="5"/>
      <c r="AC11" s="5"/>
      <c r="AD11" s="5"/>
      <c r="AE11" s="5"/>
      <c r="AF11" s="5"/>
      <c r="AG11" s="5"/>
      <c r="AH11" s="5"/>
      <c r="AI11" s="5"/>
      <c r="AJ11" s="5"/>
    </row>
    <row r="12" spans="1:36">
      <c r="A12" s="18" t="s">
        <v>33</v>
      </c>
      <c r="B12" s="3" t="s">
        <v>34</v>
      </c>
      <c r="C12" s="3" t="s">
        <v>35</v>
      </c>
      <c r="D12" s="19">
        <f>SUM('JKL-3'!D13:O13)/12</f>
        <v>171566.96407897223</v>
      </c>
      <c r="E12" s="20" t="s">
        <v>36</v>
      </c>
      <c r="F12" s="21">
        <f>$D$63</f>
        <v>0.42628300000000002</v>
      </c>
      <c r="G12" s="19">
        <f>D12*F12</f>
        <v>73136.080148476525</v>
      </c>
      <c r="H12" s="5"/>
      <c r="I12" s="19">
        <f>SUM('JKL-3'!P13:AA13)/12</f>
        <v>986119.60425823135</v>
      </c>
      <c r="J12" s="20" t="s">
        <v>36</v>
      </c>
      <c r="K12" s="21">
        <f>$D$63</f>
        <v>0.42628300000000002</v>
      </c>
      <c r="L12" s="19">
        <f>I12*K12</f>
        <v>420366.02326201164</v>
      </c>
      <c r="M12" s="5"/>
      <c r="N12" s="19">
        <f>SUM('JKL-3'!AB13:AM13)/12</f>
        <v>1132769.417395629</v>
      </c>
      <c r="O12" s="20" t="s">
        <v>36</v>
      </c>
      <c r="P12" s="21">
        <f>$D$63</f>
        <v>0.42628300000000002</v>
      </c>
      <c r="Q12" s="19">
        <f>N12*P12</f>
        <v>482880.34555566096</v>
      </c>
      <c r="R12" s="5"/>
      <c r="S12" s="19">
        <f>SUM('JKL-3'!AN13:AY13)/12</f>
        <v>1137288.2799637255</v>
      </c>
      <c r="T12" s="20" t="s">
        <v>36</v>
      </c>
      <c r="U12" s="21">
        <f>$D$63</f>
        <v>0.42628300000000002</v>
      </c>
      <c r="V12" s="19">
        <f>S12*U12</f>
        <v>484806.65984777681</v>
      </c>
      <c r="W12" s="5"/>
      <c r="X12" s="5"/>
      <c r="Y12" s="5"/>
      <c r="Z12" s="5"/>
      <c r="AA12" s="5"/>
      <c r="AB12" s="5"/>
      <c r="AC12" s="5"/>
      <c r="AD12" s="5"/>
      <c r="AE12" s="5"/>
      <c r="AF12" s="5"/>
      <c r="AG12" s="5"/>
      <c r="AH12" s="5"/>
      <c r="AI12" s="5"/>
      <c r="AJ12" s="5"/>
    </row>
    <row r="13" spans="1:36">
      <c r="A13" s="22" t="s">
        <v>37</v>
      </c>
      <c r="B13" s="3" t="s">
        <v>38</v>
      </c>
      <c r="C13" s="3" t="s">
        <v>35</v>
      </c>
      <c r="D13" s="19">
        <f>SUM('JKL-3'!D14:O14)/12</f>
        <v>-939.36835818109557</v>
      </c>
      <c r="E13" s="20" t="s">
        <v>36</v>
      </c>
      <c r="F13" s="21">
        <f>$D$63</f>
        <v>0.42628300000000002</v>
      </c>
      <c r="G13" s="19">
        <f>D13*F13</f>
        <v>-400.43676183051201</v>
      </c>
      <c r="H13" s="5"/>
      <c r="I13" s="19">
        <f>SUM('JKL-3'!P14:AA14)/12</f>
        <v>-23511.45230878636</v>
      </c>
      <c r="J13" s="20" t="s">
        <v>36</v>
      </c>
      <c r="K13" s="21">
        <f>$D$63</f>
        <v>0.42628300000000002</v>
      </c>
      <c r="L13" s="19">
        <f>I13*K13</f>
        <v>-10022.532424546376</v>
      </c>
      <c r="M13" s="5"/>
      <c r="N13" s="19">
        <f>SUM('JKL-3'!AB14:AM14)/12</f>
        <v>-59030.993937390907</v>
      </c>
      <c r="O13" s="20" t="s">
        <v>36</v>
      </c>
      <c r="P13" s="21">
        <f>$D$63</f>
        <v>0.42628300000000002</v>
      </c>
      <c r="Q13" s="19">
        <f>N13*P13</f>
        <v>-25163.909188612808</v>
      </c>
      <c r="R13" s="5"/>
      <c r="S13" s="19">
        <f>SUM('JKL-3'!AN14:AY14)/12</f>
        <v>-96878.513171005194</v>
      </c>
      <c r="T13" s="20" t="s">
        <v>36</v>
      </c>
      <c r="U13" s="21">
        <f>$D$63</f>
        <v>0.42628300000000002</v>
      </c>
      <c r="V13" s="19">
        <f>S13*U13</f>
        <v>-41297.66323007561</v>
      </c>
      <c r="W13" s="5"/>
      <c r="X13" s="5"/>
      <c r="Y13" s="5"/>
      <c r="Z13" s="5"/>
      <c r="AA13" s="5"/>
      <c r="AB13" s="5"/>
      <c r="AC13" s="5"/>
      <c r="AD13" s="5"/>
      <c r="AE13" s="5"/>
      <c r="AF13" s="5"/>
      <c r="AG13" s="5"/>
      <c r="AH13" s="5"/>
      <c r="AI13" s="5"/>
      <c r="AJ13" s="5"/>
    </row>
    <row r="14" spans="1:36">
      <c r="A14" s="22" t="s">
        <v>39</v>
      </c>
      <c r="B14" s="3" t="s">
        <v>40</v>
      </c>
      <c r="C14" s="3" t="s">
        <v>35</v>
      </c>
      <c r="D14" s="23">
        <f>SUM('JKL-3'!D15:O15)/12</f>
        <v>-43668.856998766947</v>
      </c>
      <c r="E14" s="20" t="s">
        <v>36</v>
      </c>
      <c r="F14" s="21">
        <f>$D$63</f>
        <v>0.42628300000000002</v>
      </c>
      <c r="G14" s="19">
        <f>D14*F14</f>
        <v>-18615.291368005372</v>
      </c>
      <c r="H14" s="5"/>
      <c r="I14" s="23">
        <f>SUM('JKL-3'!P15:AA15)/12</f>
        <v>-192062.67541297514</v>
      </c>
      <c r="J14" s="20" t="s">
        <v>36</v>
      </c>
      <c r="K14" s="21">
        <f>$D$63</f>
        <v>0.42628300000000002</v>
      </c>
      <c r="L14" s="19">
        <f>I14*K14</f>
        <v>-81873.053463069285</v>
      </c>
      <c r="M14" s="5"/>
      <c r="N14" s="23">
        <f>SUM('JKL-3'!AB15:AM15)/12</f>
        <v>-263671.23285615392</v>
      </c>
      <c r="O14" s="20" t="s">
        <v>36</v>
      </c>
      <c r="P14" s="21">
        <f>$D$63</f>
        <v>0.42628300000000002</v>
      </c>
      <c r="Q14" s="19">
        <f>N14*P14</f>
        <v>-112398.56415561987</v>
      </c>
      <c r="R14" s="5"/>
      <c r="S14" s="23">
        <f>SUM('JKL-3'!AN15:AY15)/12</f>
        <v>-307628.32355580543</v>
      </c>
      <c r="T14" s="20" t="s">
        <v>36</v>
      </c>
      <c r="U14" s="21">
        <f>$D$63</f>
        <v>0.42628300000000002</v>
      </c>
      <c r="V14" s="19">
        <f>S14*U14</f>
        <v>-131136.72465033943</v>
      </c>
      <c r="W14" s="5"/>
      <c r="X14" s="24"/>
      <c r="Y14" s="5"/>
      <c r="Z14" s="5"/>
      <c r="AA14" s="5"/>
      <c r="AB14" s="5"/>
      <c r="AC14" s="5"/>
      <c r="AD14" s="5"/>
      <c r="AE14" s="5"/>
      <c r="AF14" s="5"/>
      <c r="AG14" s="5"/>
      <c r="AH14" s="5"/>
      <c r="AI14" s="5"/>
      <c r="AJ14" s="5"/>
    </row>
    <row r="15" spans="1:36">
      <c r="A15" s="22" t="s">
        <v>41</v>
      </c>
      <c r="B15" s="3" t="s">
        <v>42</v>
      </c>
      <c r="C15" s="3" t="s">
        <v>43</v>
      </c>
      <c r="D15" s="19">
        <f>SUM(D12:D14)</f>
        <v>126958.73872202419</v>
      </c>
      <c r="E15" s="20"/>
      <c r="F15" s="25"/>
      <c r="G15" s="26">
        <f>SUM(G12:G14)</f>
        <v>54120.352018640639</v>
      </c>
      <c r="H15" s="5"/>
      <c r="I15" s="19">
        <f>SUM(I12:I14)</f>
        <v>770545.47653646988</v>
      </c>
      <c r="J15" s="20"/>
      <c r="K15" s="25"/>
      <c r="L15" s="26">
        <f>SUM(L12:L14)</f>
        <v>328470.43737439602</v>
      </c>
      <c r="M15" s="5"/>
      <c r="N15" s="19">
        <f>SUM(N12:N14)</f>
        <v>810067.19060208416</v>
      </c>
      <c r="O15" s="20"/>
      <c r="P15" s="25"/>
      <c r="Q15" s="26">
        <f>SUM(Q12:Q14)</f>
        <v>345317.87221142824</v>
      </c>
      <c r="R15" s="5"/>
      <c r="S15" s="19">
        <f>SUM(S12:S14)</f>
        <v>732781.44323691493</v>
      </c>
      <c r="T15" s="20"/>
      <c r="U15" s="25"/>
      <c r="V15" s="26">
        <f>SUM(V12:V14)</f>
        <v>312372.2719673618</v>
      </c>
      <c r="W15" s="5"/>
      <c r="X15" s="5"/>
      <c r="Y15" s="5"/>
      <c r="Z15" s="5"/>
      <c r="AA15" s="5"/>
      <c r="AB15" s="5"/>
      <c r="AC15" s="5"/>
      <c r="AD15" s="5"/>
      <c r="AE15" s="5"/>
      <c r="AF15" s="5"/>
      <c r="AG15" s="5"/>
      <c r="AH15" s="5"/>
      <c r="AI15" s="5"/>
      <c r="AJ15" s="5"/>
    </row>
    <row r="16" spans="1:36">
      <c r="A16" s="22"/>
      <c r="D16" s="19"/>
      <c r="E16" s="20"/>
      <c r="F16" s="25"/>
      <c r="G16" s="19"/>
      <c r="H16" s="5"/>
      <c r="I16" s="19"/>
      <c r="J16" s="20"/>
      <c r="K16" s="25"/>
      <c r="L16" s="19"/>
      <c r="M16" s="5"/>
      <c r="N16" s="19"/>
      <c r="O16" s="20"/>
      <c r="P16" s="25"/>
      <c r="Q16" s="19"/>
      <c r="R16" s="5"/>
      <c r="S16" s="19"/>
      <c r="T16" s="20"/>
      <c r="U16" s="25"/>
      <c r="V16" s="19"/>
      <c r="W16" s="5"/>
      <c r="X16" s="5"/>
      <c r="Y16" s="5"/>
      <c r="Z16" s="5"/>
      <c r="AA16" s="5"/>
      <c r="AB16" s="5"/>
      <c r="AC16" s="5"/>
      <c r="AD16" s="5"/>
      <c r="AE16" s="5"/>
      <c r="AF16" s="5"/>
      <c r="AG16" s="5"/>
      <c r="AH16" s="5"/>
      <c r="AI16" s="5"/>
      <c r="AJ16" s="5"/>
    </row>
    <row r="17" spans="1:22">
      <c r="A17" s="22" t="s">
        <v>44</v>
      </c>
      <c r="B17" s="3" t="s">
        <v>45</v>
      </c>
      <c r="C17" s="3" t="s">
        <v>46</v>
      </c>
      <c r="D17" s="27">
        <f>$D$60</f>
        <v>0.10649175855984785</v>
      </c>
      <c r="E17" s="28"/>
      <c r="F17" s="25"/>
      <c r="G17" s="27">
        <f>$D$60</f>
        <v>0.10649175855984785</v>
      </c>
      <c r="I17" s="27">
        <f>$D$60</f>
        <v>0.10649175855984785</v>
      </c>
      <c r="J17" s="28"/>
      <c r="K17" s="25"/>
      <c r="L17" s="27">
        <f>$D$60</f>
        <v>0.10649175855984785</v>
      </c>
      <c r="N17" s="27">
        <f>$D$60</f>
        <v>0.10649175855984785</v>
      </c>
      <c r="O17" s="28"/>
      <c r="P17" s="25"/>
      <c r="Q17" s="27">
        <f>$D$60</f>
        <v>0.10649175855984785</v>
      </c>
      <c r="S17" s="27">
        <f>$D$60</f>
        <v>0.10649175855984785</v>
      </c>
      <c r="T17" s="28"/>
      <c r="U17" s="25"/>
      <c r="V17" s="27">
        <f>$D$60</f>
        <v>0.10649175855984785</v>
      </c>
    </row>
    <row r="18" spans="1:22">
      <c r="A18" s="22" t="s">
        <v>47</v>
      </c>
      <c r="B18" s="3" t="s">
        <v>48</v>
      </c>
      <c r="C18" s="3" t="s">
        <v>49</v>
      </c>
      <c r="D18" s="26">
        <f>D15*D17</f>
        <v>13520.059351048607</v>
      </c>
      <c r="E18" s="20"/>
      <c r="F18" s="25"/>
      <c r="G18" s="26">
        <f>G15*G17</f>
        <v>5763.3714603430535</v>
      </c>
      <c r="I18" s="26">
        <f>I15*I17</f>
        <v>82056.742846704656</v>
      </c>
      <c r="J18" s="20"/>
      <c r="K18" s="25"/>
      <c r="L18" s="26">
        <f>L15*L17</f>
        <v>34979.394510921804</v>
      </c>
      <c r="N18" s="26">
        <f>N15*N17</f>
        <v>86265.479678851392</v>
      </c>
      <c r="O18" s="20"/>
      <c r="P18" s="25"/>
      <c r="Q18" s="26">
        <f>Q15*Q17</f>
        <v>36773.507473939811</v>
      </c>
      <c r="S18" s="26">
        <f>S15*S17</f>
        <v>78035.184530322396</v>
      </c>
      <c r="T18" s="20"/>
      <c r="U18" s="25"/>
      <c r="V18" s="26">
        <f>V15*V17</f>
        <v>33265.072567139425</v>
      </c>
    </row>
    <row r="19" spans="1:22">
      <c r="A19" s="22"/>
      <c r="D19" s="19"/>
      <c r="E19" s="20"/>
      <c r="F19" s="25"/>
      <c r="G19" s="19"/>
      <c r="I19" s="19"/>
      <c r="J19" s="20"/>
      <c r="K19" s="25"/>
      <c r="L19" s="19"/>
      <c r="N19" s="19"/>
      <c r="O19" s="20"/>
      <c r="P19" s="25"/>
      <c r="Q19" s="19"/>
      <c r="S19" s="19"/>
      <c r="T19" s="20"/>
      <c r="U19" s="25"/>
      <c r="V19" s="19"/>
    </row>
    <row r="20" spans="1:22">
      <c r="A20" s="22" t="s">
        <v>50</v>
      </c>
      <c r="B20" s="3" t="s">
        <v>51</v>
      </c>
      <c r="C20" s="3" t="s">
        <v>52</v>
      </c>
      <c r="D20" s="19">
        <v>0</v>
      </c>
      <c r="E20" s="20" t="s">
        <v>36</v>
      </c>
      <c r="F20" s="21">
        <f>$D$63</f>
        <v>0.42628300000000002</v>
      </c>
      <c r="G20" s="19">
        <f t="shared" ref="G20:G24" si="0">D20*F20</f>
        <v>0</v>
      </c>
      <c r="I20" s="19">
        <v>0</v>
      </c>
      <c r="J20" s="20" t="s">
        <v>36</v>
      </c>
      <c r="K20" s="21">
        <f>$D$63</f>
        <v>0.42628300000000002</v>
      </c>
      <c r="L20" s="19">
        <f t="shared" ref="L20:L24" si="1">I20*K20</f>
        <v>0</v>
      </c>
      <c r="N20" s="19">
        <v>0</v>
      </c>
      <c r="O20" s="20" t="s">
        <v>36</v>
      </c>
      <c r="P20" s="21">
        <f>$D$63</f>
        <v>0.42628300000000002</v>
      </c>
      <c r="Q20" s="19">
        <f t="shared" ref="Q20:Q24" si="2">N20*P20</f>
        <v>0</v>
      </c>
      <c r="S20" s="19">
        <v>0</v>
      </c>
      <c r="T20" s="20" t="s">
        <v>36</v>
      </c>
      <c r="U20" s="21">
        <f>$D$63</f>
        <v>0.42628300000000002</v>
      </c>
      <c r="V20" s="19">
        <f t="shared" ref="V20:V24" si="3">S20*U20</f>
        <v>0</v>
      </c>
    </row>
    <row r="21" spans="1:22">
      <c r="A21" s="22" t="s">
        <v>53</v>
      </c>
      <c r="B21" s="3" t="s">
        <v>54</v>
      </c>
      <c r="C21" s="3" t="s">
        <v>55</v>
      </c>
      <c r="D21" s="19">
        <f>SUM('JKL-3'!E22:P22)</f>
        <v>582.6671458425559</v>
      </c>
      <c r="E21" s="20" t="s">
        <v>36</v>
      </c>
      <c r="F21" s="21">
        <f>$D$63</f>
        <v>0.42628300000000002</v>
      </c>
      <c r="G21" s="19">
        <f t="shared" si="0"/>
        <v>248.38109893120227</v>
      </c>
      <c r="I21" s="19">
        <f>SUM('JKL-3'!Q22:AB22)</f>
        <v>4379.30577934143</v>
      </c>
      <c r="J21" s="20" t="s">
        <v>36</v>
      </c>
      <c r="K21" s="21">
        <f>$D$63</f>
        <v>0.42628300000000002</v>
      </c>
      <c r="L21" s="19">
        <f t="shared" si="1"/>
        <v>1866.823605535003</v>
      </c>
      <c r="N21" s="19">
        <f>SUM('JKL-3'!AC22:AN22)</f>
        <v>3863.6220302528586</v>
      </c>
      <c r="O21" s="20" t="s">
        <v>36</v>
      </c>
      <c r="P21" s="21">
        <f>$D$63</f>
        <v>0.42628300000000002</v>
      </c>
      <c r="Q21" s="19">
        <f t="shared" si="2"/>
        <v>1646.9963899222794</v>
      </c>
      <c r="S21" s="19">
        <f>SUM('JKL-3'!AO22:AZ22)</f>
        <v>844.29370387225606</v>
      </c>
      <c r="T21" s="20" t="s">
        <v>36</v>
      </c>
      <c r="U21" s="21">
        <f>$D$63</f>
        <v>0.42628300000000002</v>
      </c>
      <c r="V21" s="19">
        <f t="shared" si="3"/>
        <v>359.90805296777694</v>
      </c>
    </row>
    <row r="22" spans="1:22">
      <c r="A22" s="22" t="s">
        <v>56</v>
      </c>
      <c r="B22" s="3" t="s">
        <v>57</v>
      </c>
      <c r="C22" s="3" t="s">
        <v>58</v>
      </c>
      <c r="D22" s="19">
        <f>SUM('JKL-3'!E23:P23)</f>
        <v>8454.4739357685175</v>
      </c>
      <c r="E22" s="20" t="s">
        <v>36</v>
      </c>
      <c r="F22" s="21">
        <f>$D$63</f>
        <v>0.42628300000000002</v>
      </c>
      <c r="G22" s="19">
        <f t="shared" si="0"/>
        <v>3603.9985127612113</v>
      </c>
      <c r="I22" s="19">
        <f>SUM('JKL-3'!Q23:AB23)</f>
        <v>33278.977538432126</v>
      </c>
      <c r="J22" s="20" t="s">
        <v>36</v>
      </c>
      <c r="K22" s="21">
        <f>$D$63</f>
        <v>0.42628300000000002</v>
      </c>
      <c r="L22" s="19">
        <f>I22*K22</f>
        <v>14186.262382015462</v>
      </c>
      <c r="M22" s="29"/>
      <c r="N22" s="19">
        <f>SUM('JKL-3'!AC23:AN23)</f>
        <v>37777.780466958327</v>
      </c>
      <c r="O22" s="20" t="s">
        <v>36</v>
      </c>
      <c r="P22" s="21">
        <f>$D$63</f>
        <v>0.42628300000000002</v>
      </c>
      <c r="Q22" s="19">
        <f t="shared" si="2"/>
        <v>16104.025590796398</v>
      </c>
      <c r="S22" s="19">
        <f>SUM('JKL-3'!AO23:AZ23)</f>
        <v>37946.700138916858</v>
      </c>
      <c r="T22" s="20" t="s">
        <v>36</v>
      </c>
      <c r="U22" s="21">
        <f>$D$63</f>
        <v>0.42628300000000002</v>
      </c>
      <c r="V22" s="19">
        <f t="shared" si="3"/>
        <v>16176.033175317896</v>
      </c>
    </row>
    <row r="23" spans="1:22">
      <c r="A23" s="22" t="s">
        <v>59</v>
      </c>
      <c r="B23" s="3" t="s">
        <v>60</v>
      </c>
      <c r="C23" s="3" t="s">
        <v>55</v>
      </c>
      <c r="D23" s="19">
        <f>SUM('JKL-3'!E24:P24)</f>
        <v>0</v>
      </c>
      <c r="E23" s="20" t="s">
        <v>61</v>
      </c>
      <c r="F23" s="30">
        <f>$D$64</f>
        <v>0.42470400000000003</v>
      </c>
      <c r="G23" s="19">
        <f t="shared" si="0"/>
        <v>0</v>
      </c>
      <c r="I23" s="19">
        <f>SUM('JKL-3'!Q24:AB24)</f>
        <v>7505.880949825204</v>
      </c>
      <c r="J23" s="20" t="s">
        <v>61</v>
      </c>
      <c r="K23" s="30">
        <f>$D$64</f>
        <v>0.42470400000000003</v>
      </c>
      <c r="L23" s="19">
        <f t="shared" si="1"/>
        <v>3187.7776629145637</v>
      </c>
      <c r="N23" s="19">
        <f>SUM('JKL-3'!AC24:AN24)</f>
        <v>8375.0950594207661</v>
      </c>
      <c r="O23" s="20" t="s">
        <v>61</v>
      </c>
      <c r="P23" s="30">
        <f>$D$64</f>
        <v>0.42470400000000003</v>
      </c>
      <c r="Q23" s="19">
        <f t="shared" si="2"/>
        <v>3556.9363721162372</v>
      </c>
      <c r="S23" s="19">
        <f>SUM('JKL-3'!AO24:AZ24)</f>
        <v>8114.5145671296714</v>
      </c>
      <c r="T23" s="20" t="s">
        <v>61</v>
      </c>
      <c r="U23" s="30">
        <f>$D$64</f>
        <v>0.42470400000000003</v>
      </c>
      <c r="V23" s="19">
        <f t="shared" si="3"/>
        <v>3446.2667947182404</v>
      </c>
    </row>
    <row r="24" spans="1:22">
      <c r="A24" s="22" t="s">
        <v>62</v>
      </c>
      <c r="B24" s="3" t="s">
        <v>63</v>
      </c>
      <c r="C24" s="3" t="s">
        <v>55</v>
      </c>
      <c r="D24" s="19">
        <f>SUM('JKL-3'!E25:P25)</f>
        <v>60.367507471919737</v>
      </c>
      <c r="E24" s="20" t="s">
        <v>36</v>
      </c>
      <c r="F24" s="21">
        <f>$D$63</f>
        <v>0.42628300000000002</v>
      </c>
      <c r="G24" s="19">
        <f t="shared" si="0"/>
        <v>25.733642187652361</v>
      </c>
      <c r="I24" s="19">
        <f>SUM('JKL-3'!Q25:AB25)</f>
        <v>205.67705800663541</v>
      </c>
      <c r="J24" s="20" t="s">
        <v>36</v>
      </c>
      <c r="K24" s="21">
        <f>$D$63</f>
        <v>0.42628300000000002</v>
      </c>
      <c r="L24" s="19">
        <f t="shared" si="1"/>
        <v>87.676633318242565</v>
      </c>
      <c r="N24" s="19">
        <f>SUM('JKL-3'!AC25:AN25)</f>
        <v>250.81819670714592</v>
      </c>
      <c r="O24" s="20" t="s">
        <v>36</v>
      </c>
      <c r="P24" s="21">
        <f>$D$63</f>
        <v>0.42628300000000002</v>
      </c>
      <c r="Q24" s="19">
        <f t="shared" si="2"/>
        <v>106.91953334691229</v>
      </c>
      <c r="S24" s="19">
        <f>SUM('JKL-3'!AO25:AZ25)</f>
        <v>250.81819670714592</v>
      </c>
      <c r="T24" s="20" t="s">
        <v>36</v>
      </c>
      <c r="U24" s="21">
        <f>$D$63</f>
        <v>0.42628300000000002</v>
      </c>
      <c r="V24" s="19">
        <f t="shared" si="3"/>
        <v>106.91953334691229</v>
      </c>
    </row>
    <row r="25" spans="1:22" ht="13.5" thickBot="1">
      <c r="A25" s="22" t="s">
        <v>64</v>
      </c>
      <c r="B25" s="2" t="s">
        <v>65</v>
      </c>
      <c r="C25" s="3" t="s">
        <v>66</v>
      </c>
      <c r="D25" s="31">
        <f>SUM(D18:D24)</f>
        <v>22617.567940131601</v>
      </c>
      <c r="E25" s="20"/>
      <c r="F25" s="32"/>
      <c r="G25" s="31">
        <f>SUM(G18:G24)</f>
        <v>9641.4847142231192</v>
      </c>
      <c r="I25" s="31">
        <f>SUM(I18:I24)</f>
        <v>127426.58417231006</v>
      </c>
      <c r="J25" s="20"/>
      <c r="K25" s="32"/>
      <c r="L25" s="31">
        <f>SUM(L18:L24)</f>
        <v>54307.934794705085</v>
      </c>
      <c r="N25" s="31">
        <f>SUM(N18:N24)</f>
        <v>136532.79543219047</v>
      </c>
      <c r="O25" s="20"/>
      <c r="P25" s="32"/>
      <c r="Q25" s="31">
        <f>SUM(Q18:Q24)</f>
        <v>58188.38536012164</v>
      </c>
      <c r="S25" s="31">
        <f>SUM(S18:S24)</f>
        <v>125191.51113694833</v>
      </c>
      <c r="T25" s="20"/>
      <c r="U25" s="32"/>
      <c r="V25" s="31">
        <f>SUM(V18:V24)</f>
        <v>53354.200123490249</v>
      </c>
    </row>
    <row r="26" spans="1:22">
      <c r="A26" s="22"/>
      <c r="B26" s="2"/>
      <c r="C26" s="33"/>
      <c r="D26" s="34"/>
      <c r="E26" s="35"/>
      <c r="F26" s="32"/>
      <c r="G26" s="34"/>
      <c r="I26" s="34"/>
      <c r="J26" s="35"/>
      <c r="K26" s="32"/>
      <c r="L26" s="34"/>
      <c r="N26" s="34"/>
      <c r="O26" s="35"/>
      <c r="P26" s="32"/>
      <c r="Q26" s="34"/>
      <c r="S26" s="34"/>
      <c r="T26" s="35"/>
      <c r="U26" s="32"/>
      <c r="V26" s="34"/>
    </row>
    <row r="27" spans="1:22">
      <c r="A27" s="22"/>
      <c r="B27" s="36" t="s">
        <v>67</v>
      </c>
      <c r="D27" s="19"/>
      <c r="E27" s="35"/>
      <c r="F27" s="37"/>
      <c r="G27" s="19"/>
      <c r="I27" s="19"/>
      <c r="J27" s="35"/>
      <c r="K27" s="37"/>
      <c r="L27" s="19"/>
      <c r="N27" s="19"/>
      <c r="O27" s="35"/>
      <c r="P27" s="37"/>
      <c r="Q27" s="19"/>
      <c r="S27" s="19"/>
      <c r="T27" s="35"/>
      <c r="U27" s="37"/>
      <c r="V27" s="19"/>
    </row>
    <row r="28" spans="1:22">
      <c r="A28" s="22" t="s">
        <v>68</v>
      </c>
      <c r="B28" s="5" t="s">
        <v>69</v>
      </c>
      <c r="C28" s="3" t="s">
        <v>55</v>
      </c>
      <c r="D28" s="19">
        <f>SUM('JKL-3'!E29:P29)</f>
        <v>-504.75509115281341</v>
      </c>
      <c r="E28" s="20" t="s">
        <v>36</v>
      </c>
      <c r="F28" s="21">
        <f>$D$63</f>
        <v>0.42628300000000002</v>
      </c>
      <c r="G28" s="19">
        <f>D28*F28</f>
        <v>-215.16851452189476</v>
      </c>
      <c r="I28" s="19">
        <f>SUM('JKL-3'!Q29:AB29)</f>
        <v>-9703.0900744651244</v>
      </c>
      <c r="J28" s="20" t="s">
        <v>36</v>
      </c>
      <c r="K28" s="21">
        <f>$D$63</f>
        <v>0.42628300000000002</v>
      </c>
      <c r="L28" s="19">
        <f>I28*K28</f>
        <v>-4136.2623462132169</v>
      </c>
      <c r="N28" s="19">
        <f>SUM('JKL-3'!AC29:AN29)</f>
        <v>-13766.859130324754</v>
      </c>
      <c r="O28" s="20" t="s">
        <v>36</v>
      </c>
      <c r="P28" s="21">
        <f>$D$63</f>
        <v>0.42628300000000002</v>
      </c>
      <c r="Q28" s="19">
        <f>N28*P28</f>
        <v>-5868.578010652227</v>
      </c>
      <c r="S28" s="19">
        <f>SUM('JKL-3'!AO29:AZ29)</f>
        <v>-18137.393116944782</v>
      </c>
      <c r="T28" s="20" t="s">
        <v>36</v>
      </c>
      <c r="U28" s="21">
        <f>$D$63</f>
        <v>0.42628300000000002</v>
      </c>
      <c r="V28" s="19">
        <f>S28*U28</f>
        <v>-7731.6623500705728</v>
      </c>
    </row>
    <row r="29" spans="1:22">
      <c r="A29" s="22"/>
      <c r="D29" s="16"/>
      <c r="G29" s="16"/>
      <c r="I29" s="16"/>
      <c r="L29" s="16"/>
      <c r="N29" s="16"/>
      <c r="Q29" s="16"/>
      <c r="S29" s="16"/>
      <c r="T29" s="4"/>
      <c r="U29" s="5"/>
      <c r="V29" s="16"/>
    </row>
    <row r="30" spans="1:22">
      <c r="A30" s="22"/>
      <c r="B30" s="2" t="s">
        <v>70</v>
      </c>
      <c r="D30" s="16"/>
      <c r="G30" s="16"/>
      <c r="I30" s="16"/>
      <c r="L30" s="16"/>
      <c r="N30" s="16"/>
      <c r="Q30" s="16"/>
      <c r="S30" s="16"/>
      <c r="T30" s="4"/>
      <c r="U30" s="5"/>
      <c r="V30" s="16"/>
    </row>
    <row r="31" spans="1:22">
      <c r="A31" s="22" t="s">
        <v>71</v>
      </c>
      <c r="B31" s="2" t="s">
        <v>72</v>
      </c>
      <c r="C31" s="3" t="s">
        <v>55</v>
      </c>
      <c r="D31" s="19">
        <f>SUM('JKL-3'!E32:P32)</f>
        <v>-17405.171601151782</v>
      </c>
      <c r="E31" s="4" t="s">
        <v>36</v>
      </c>
      <c r="F31" s="21">
        <f>$D$63</f>
        <v>0.42628300000000002</v>
      </c>
      <c r="G31" s="19">
        <f>D31*F31</f>
        <v>-7419.5287656537857</v>
      </c>
      <c r="I31" s="19">
        <f>SUM('JKL-3'!Q32:AB32)</f>
        <v>-69048.219197500919</v>
      </c>
      <c r="J31" s="4" t="s">
        <v>36</v>
      </c>
      <c r="K31" s="21">
        <f>$D$63</f>
        <v>0.42628300000000002</v>
      </c>
      <c r="L31" s="19">
        <f>I31*K31</f>
        <v>-29434.082024168285</v>
      </c>
      <c r="N31" s="19">
        <f>SUM('JKL-3'!AC32:AN32)</f>
        <v>-81995.035905559314</v>
      </c>
      <c r="O31" s="4" t="s">
        <v>36</v>
      </c>
      <c r="P31" s="21">
        <f>$D$63</f>
        <v>0.42628300000000002</v>
      </c>
      <c r="Q31" s="19">
        <f>N31*P31</f>
        <v>-34953.089890929543</v>
      </c>
      <c r="S31" s="19">
        <f>SUM('JKL-3'!AO32:AZ32)</f>
        <v>-82052.271424359176</v>
      </c>
      <c r="T31" s="4" t="s">
        <v>36</v>
      </c>
      <c r="U31" s="21">
        <f>$D$63</f>
        <v>0.42628300000000002</v>
      </c>
      <c r="V31" s="19">
        <f>S31*U31</f>
        <v>-34977.488419590103</v>
      </c>
    </row>
    <row r="32" spans="1:22">
      <c r="A32" s="22" t="s">
        <v>73</v>
      </c>
      <c r="B32" s="38" t="s">
        <v>74</v>
      </c>
      <c r="C32" s="3" t="s">
        <v>55</v>
      </c>
      <c r="D32" s="23">
        <f>SUM('JKL-3'!E33:P33)</f>
        <v>0</v>
      </c>
      <c r="E32" s="4" t="s">
        <v>36</v>
      </c>
      <c r="F32" s="21">
        <f>$D$63</f>
        <v>0.42628300000000002</v>
      </c>
      <c r="G32" s="23">
        <f>D32*F32</f>
        <v>0</v>
      </c>
      <c r="I32" s="23">
        <f>SUM('JKL-3'!Q33:AB33)</f>
        <v>0</v>
      </c>
      <c r="J32" s="4" t="s">
        <v>36</v>
      </c>
      <c r="K32" s="21">
        <f>$D$63</f>
        <v>0.42628300000000002</v>
      </c>
      <c r="L32" s="23">
        <f>I32*K32</f>
        <v>0</v>
      </c>
      <c r="N32" s="23">
        <v>0</v>
      </c>
      <c r="O32" s="4" t="s">
        <v>36</v>
      </c>
      <c r="P32" s="21">
        <f>$D$63</f>
        <v>0.42628300000000002</v>
      </c>
      <c r="Q32" s="23">
        <f>N32*P32</f>
        <v>0</v>
      </c>
      <c r="S32" s="23">
        <v>0</v>
      </c>
      <c r="T32" s="4" t="s">
        <v>36</v>
      </c>
      <c r="U32" s="21">
        <f>$D$63</f>
        <v>0.42628300000000002</v>
      </c>
      <c r="V32" s="23">
        <f>S32*U32</f>
        <v>0</v>
      </c>
    </row>
    <row r="33" spans="1:22">
      <c r="A33" s="22" t="s">
        <v>75</v>
      </c>
      <c r="B33" s="39" t="s">
        <v>76</v>
      </c>
      <c r="C33" s="3" t="s">
        <v>77</v>
      </c>
      <c r="D33" s="19">
        <f>SUM(D31:D32)</f>
        <v>-17405.171601151782</v>
      </c>
      <c r="F33" s="21"/>
      <c r="G33" s="19">
        <f>SUM(G31:G32)</f>
        <v>-7419.5287656537857</v>
      </c>
      <c r="I33" s="19">
        <f>SUM(I31:I32)</f>
        <v>-69048.219197500919</v>
      </c>
      <c r="K33" s="21"/>
      <c r="L33" s="19">
        <f>SUM(L31:L32)</f>
        <v>-29434.082024168285</v>
      </c>
      <c r="N33" s="19">
        <f>SUM(N31:N32)</f>
        <v>-81995.035905559314</v>
      </c>
      <c r="P33" s="21"/>
      <c r="Q33" s="19">
        <f>SUM(Q31:Q32)</f>
        <v>-34953.089890929543</v>
      </c>
      <c r="S33" s="19">
        <f>SUM(S31:S32)</f>
        <v>-82052.271424359176</v>
      </c>
      <c r="T33" s="4"/>
      <c r="U33" s="21"/>
      <c r="V33" s="19">
        <f>SUM(V31:V32)</f>
        <v>-34977.488419590103</v>
      </c>
    </row>
    <row r="34" spans="1:22">
      <c r="A34" s="22" t="s">
        <v>78</v>
      </c>
      <c r="B34" s="3" t="s">
        <v>79</v>
      </c>
      <c r="C34" s="3" t="s">
        <v>80</v>
      </c>
      <c r="D34" s="23">
        <f>D33*($D$58-1)</f>
        <v>-10645.51672767186</v>
      </c>
      <c r="E34" s="40"/>
      <c r="F34" s="41"/>
      <c r="G34" s="23">
        <f>G33*($D$58-1)</f>
        <v>-4538.0028072221439</v>
      </c>
      <c r="I34" s="23">
        <f>I33*($D$58-1)</f>
        <v>-42231.929068387202</v>
      </c>
      <c r="J34" s="40"/>
      <c r="K34" s="41"/>
      <c r="L34" s="23">
        <f>L33*($D$58-1)</f>
        <v>-18002.753419059303</v>
      </c>
      <c r="M34" s="42"/>
      <c r="N34" s="23">
        <f>N33*($D$58-1)</f>
        <v>-50150.584339020475</v>
      </c>
      <c r="O34" s="40"/>
      <c r="P34" s="41"/>
      <c r="Q34" s="23">
        <f>Q33*($D$58-1)</f>
        <v>-21378.341543790666</v>
      </c>
      <c r="R34" s="42"/>
      <c r="S34" s="23">
        <f>S33*($D$58-1)</f>
        <v>-50185.591271831217</v>
      </c>
      <c r="T34" s="40"/>
      <c r="U34" s="41"/>
      <c r="V34" s="23">
        <f>V33*($D$58-1)</f>
        <v>-21393.264404130026</v>
      </c>
    </row>
    <row r="35" spans="1:22">
      <c r="A35" s="22" t="s">
        <v>81</v>
      </c>
      <c r="B35" s="3" t="s">
        <v>82</v>
      </c>
      <c r="C35" s="3" t="s">
        <v>83</v>
      </c>
      <c r="D35" s="19">
        <f>D33+D34</f>
        <v>-28050.688328823642</v>
      </c>
      <c r="G35" s="19">
        <f>G33+G34</f>
        <v>-11957.531572875931</v>
      </c>
      <c r="I35" s="19">
        <f>I33+I34</f>
        <v>-111280.14826588813</v>
      </c>
      <c r="L35" s="19">
        <f>L33+L34</f>
        <v>-47436.835443227588</v>
      </c>
      <c r="N35" s="19">
        <f>N33+N34</f>
        <v>-132145.6202445798</v>
      </c>
      <c r="Q35" s="19">
        <f>Q33+Q34</f>
        <v>-56331.431434720209</v>
      </c>
      <c r="S35" s="19">
        <f>S33+S34</f>
        <v>-132237.86269619039</v>
      </c>
      <c r="T35" s="4"/>
      <c r="U35" s="5"/>
      <c r="V35" s="19">
        <f>V33+V34</f>
        <v>-56370.752823720133</v>
      </c>
    </row>
    <row r="36" spans="1:22">
      <c r="A36" s="22"/>
      <c r="D36" s="23"/>
      <c r="G36" s="23"/>
      <c r="I36" s="23"/>
      <c r="L36" s="23"/>
      <c r="N36" s="23"/>
      <c r="Q36" s="23"/>
      <c r="S36" s="23"/>
      <c r="T36" s="4"/>
      <c r="U36" s="5"/>
      <c r="V36" s="23"/>
    </row>
    <row r="37" spans="1:22" ht="13.5" thickBot="1">
      <c r="A37" s="22" t="s">
        <v>84</v>
      </c>
      <c r="B37" s="2" t="s">
        <v>85</v>
      </c>
      <c r="C37" s="3" t="s">
        <v>86</v>
      </c>
      <c r="D37" s="43">
        <f>SUM(D25,D28,D35)</f>
        <v>-5937.8754798448535</v>
      </c>
      <c r="G37" s="43">
        <f>SUM(G25,G28,G35)</f>
        <v>-2531.2153731747057</v>
      </c>
      <c r="I37" s="43">
        <f>SUM(I25,I28,I35)</f>
        <v>6443.3458319568017</v>
      </c>
      <c r="L37" s="43">
        <f>SUM(L25,L28,L35)</f>
        <v>2734.8370052642786</v>
      </c>
      <c r="N37" s="43">
        <f>SUM(N25,N28,N35)</f>
        <v>-9379.6839427140803</v>
      </c>
      <c r="Q37" s="43">
        <f>SUM(Q25,Q28,Q35)</f>
        <v>-4011.6240852507981</v>
      </c>
      <c r="S37" s="43">
        <f>SUM(S25,S28,S35)</f>
        <v>-25183.744676186849</v>
      </c>
      <c r="T37" s="4"/>
      <c r="U37" s="5"/>
      <c r="V37" s="43">
        <f>SUM(V25,V28,V35)</f>
        <v>-10748.21505030046</v>
      </c>
    </row>
    <row r="38" spans="1:22">
      <c r="A38" s="22"/>
      <c r="D38" s="44"/>
      <c r="E38" s="3"/>
      <c r="F38" s="3"/>
      <c r="G38" s="16"/>
      <c r="I38" s="44"/>
      <c r="J38" s="3"/>
      <c r="K38" s="3"/>
      <c r="L38" s="16"/>
      <c r="N38" s="44"/>
      <c r="O38" s="3"/>
      <c r="P38" s="3"/>
      <c r="Q38" s="16"/>
      <c r="S38" s="44"/>
      <c r="T38" s="4"/>
      <c r="V38" s="16"/>
    </row>
    <row r="39" spans="1:22">
      <c r="A39" s="22"/>
      <c r="B39" s="2" t="s">
        <v>87</v>
      </c>
      <c r="D39" s="44"/>
      <c r="E39" s="3"/>
      <c r="F39" s="3"/>
      <c r="G39" s="16"/>
      <c r="I39" s="44"/>
      <c r="J39" s="3"/>
      <c r="K39" s="3"/>
      <c r="L39" s="16"/>
      <c r="N39" s="44"/>
      <c r="O39" s="3"/>
      <c r="P39" s="3"/>
      <c r="Q39" s="16"/>
      <c r="S39" s="44"/>
      <c r="V39" s="16"/>
    </row>
    <row r="40" spans="1:22">
      <c r="A40" s="22" t="s">
        <v>88</v>
      </c>
      <c r="B40" s="5" t="s">
        <v>69</v>
      </c>
      <c r="C40" s="3" t="s">
        <v>89</v>
      </c>
      <c r="D40" s="44"/>
      <c r="E40" s="20"/>
      <c r="F40" s="21"/>
      <c r="G40" s="19">
        <f>G28</f>
        <v>-215.16851452189476</v>
      </c>
      <c r="I40" s="44"/>
      <c r="J40" s="20"/>
      <c r="K40" s="21"/>
      <c r="L40" s="19">
        <f>L28</f>
        <v>-4136.2623462132169</v>
      </c>
      <c r="N40" s="44"/>
      <c r="O40" s="20"/>
      <c r="P40" s="21"/>
      <c r="Q40" s="19">
        <f>Q28</f>
        <v>-5868.578010652227</v>
      </c>
      <c r="S40" s="44"/>
      <c r="T40" s="20"/>
      <c r="U40" s="21"/>
      <c r="V40" s="19">
        <f>V28</f>
        <v>-7731.6623500705728</v>
      </c>
    </row>
    <row r="41" spans="1:22">
      <c r="A41" s="22" t="s">
        <v>90</v>
      </c>
      <c r="B41" s="5" t="s">
        <v>91</v>
      </c>
      <c r="C41" s="3" t="s">
        <v>92</v>
      </c>
      <c r="D41" s="44"/>
      <c r="E41" s="3"/>
      <c r="F41" s="3"/>
      <c r="G41" s="45">
        <v>1</v>
      </c>
      <c r="I41" s="44"/>
      <c r="J41" s="3"/>
      <c r="K41" s="3"/>
      <c r="L41" s="45">
        <f>G41</f>
        <v>1</v>
      </c>
      <c r="N41" s="44"/>
      <c r="O41" s="3"/>
      <c r="P41" s="3"/>
      <c r="Q41" s="45">
        <f>L41</f>
        <v>1</v>
      </c>
      <c r="S41" s="44"/>
      <c r="V41" s="45">
        <f>Q41</f>
        <v>1</v>
      </c>
    </row>
    <row r="42" spans="1:22">
      <c r="A42" s="22" t="s">
        <v>93</v>
      </c>
      <c r="B42" s="5" t="s">
        <v>94</v>
      </c>
      <c r="C42" s="3" t="s">
        <v>95</v>
      </c>
      <c r="D42" s="44"/>
      <c r="E42" s="3"/>
      <c r="F42" s="3"/>
      <c r="G42" s="19">
        <f>G40*G41</f>
        <v>-215.16851452189476</v>
      </c>
      <c r="I42" s="44"/>
      <c r="J42" s="3"/>
      <c r="K42" s="3"/>
      <c r="L42" s="19">
        <f>L40*L41</f>
        <v>-4136.2623462132169</v>
      </c>
      <c r="N42" s="46"/>
      <c r="O42" s="3"/>
      <c r="P42" s="3"/>
      <c r="Q42" s="19">
        <f>Q40*Q41</f>
        <v>-5868.578010652227</v>
      </c>
      <c r="S42" s="44"/>
      <c r="V42" s="19">
        <f>V40*V41</f>
        <v>-7731.6623500705728</v>
      </c>
    </row>
    <row r="43" spans="1:22">
      <c r="A43" s="22"/>
      <c r="B43" s="5"/>
      <c r="D43" s="44"/>
      <c r="E43" s="3"/>
      <c r="F43" s="3"/>
      <c r="G43" s="16"/>
      <c r="I43" s="44"/>
      <c r="J43" s="3"/>
      <c r="K43" s="3"/>
      <c r="L43" s="16"/>
      <c r="N43" s="44"/>
      <c r="O43" s="3"/>
      <c r="P43" s="3"/>
      <c r="Q43" s="16"/>
      <c r="S43" s="44"/>
      <c r="V43" s="16"/>
    </row>
    <row r="44" spans="1:22" ht="13.5" thickBot="1">
      <c r="A44" s="22" t="s">
        <v>96</v>
      </c>
      <c r="B44" s="2" t="s">
        <v>97</v>
      </c>
      <c r="C44" s="3" t="s">
        <v>98</v>
      </c>
      <c r="D44" s="44"/>
      <c r="E44" s="3"/>
      <c r="F44" s="33"/>
      <c r="G44" s="43">
        <f>G37-G42</f>
        <v>-2316.0468586528109</v>
      </c>
      <c r="I44" s="44"/>
      <c r="J44" s="3"/>
      <c r="K44" s="33"/>
      <c r="L44" s="43">
        <f>L37-L42</f>
        <v>6871.0993514774955</v>
      </c>
      <c r="N44" s="44"/>
      <c r="O44" s="3"/>
      <c r="P44" s="33"/>
      <c r="Q44" s="43">
        <f>Q37-Q42</f>
        <v>1856.9539254014289</v>
      </c>
      <c r="S44" s="44"/>
      <c r="U44" s="33"/>
      <c r="V44" s="43">
        <f>V37-V42</f>
        <v>-3016.5527002298868</v>
      </c>
    </row>
    <row r="45" spans="1:22">
      <c r="A45" s="22"/>
      <c r="B45" s="5"/>
      <c r="D45" s="44"/>
      <c r="E45" s="3"/>
      <c r="F45" s="3"/>
      <c r="G45" s="16"/>
      <c r="I45" s="44"/>
      <c r="J45" s="3"/>
      <c r="K45" s="3"/>
      <c r="L45" s="16"/>
      <c r="N45" s="44"/>
      <c r="O45" s="3"/>
      <c r="P45" s="3"/>
      <c r="Q45" s="16"/>
      <c r="S45" s="44"/>
      <c r="V45" s="16"/>
    </row>
    <row r="46" spans="1:22" ht="13.5" thickBot="1">
      <c r="A46" s="22" t="s">
        <v>99</v>
      </c>
      <c r="B46" s="2" t="s">
        <v>100</v>
      </c>
      <c r="C46" s="3" t="s">
        <v>101</v>
      </c>
      <c r="D46" s="44"/>
      <c r="E46" s="3"/>
      <c r="F46" s="3"/>
      <c r="G46" s="43">
        <f>IF(G44&lt;0,G44,MIN(-G42,G44))</f>
        <v>-2316.0468586528109</v>
      </c>
      <c r="I46" s="44"/>
      <c r="J46" s="3"/>
      <c r="K46" s="3"/>
      <c r="L46" s="43">
        <f>IF(L44&lt;0,L44,MIN(-L42,L44))</f>
        <v>4136.2623462132169</v>
      </c>
      <c r="N46" s="44"/>
      <c r="O46" s="3"/>
      <c r="P46" s="3"/>
      <c r="Q46" s="43">
        <f>IF(Q44&lt;0,Q44,MIN(-Q42,Q44))</f>
        <v>1856.9539254014289</v>
      </c>
      <c r="S46" s="44"/>
      <c r="V46" s="43">
        <f>IF(V44&lt;0,V44,MIN(-V42,V44))</f>
        <v>-3016.5527002298868</v>
      </c>
    </row>
    <row r="47" spans="1:22">
      <c r="A47" s="22"/>
      <c r="B47" s="2"/>
      <c r="D47" s="44"/>
      <c r="E47" s="3"/>
      <c r="F47" s="3"/>
      <c r="G47" s="19"/>
      <c r="I47" s="44"/>
      <c r="J47" s="3"/>
      <c r="K47" s="3"/>
      <c r="L47" s="19"/>
      <c r="N47" s="44"/>
      <c r="O47" s="3"/>
      <c r="P47" s="3"/>
      <c r="Q47" s="19"/>
      <c r="S47" s="44"/>
      <c r="V47" s="19"/>
    </row>
    <row r="48" spans="1:22" ht="13.5" thickBot="1">
      <c r="A48" s="22" t="s">
        <v>102</v>
      </c>
      <c r="B48" s="2" t="s">
        <v>103</v>
      </c>
      <c r="C48" s="3" t="s">
        <v>104</v>
      </c>
      <c r="D48" s="44"/>
      <c r="E48" s="3"/>
      <c r="F48" s="3"/>
      <c r="G48" s="43">
        <f>G42+G46</f>
        <v>-2531.2153731747057</v>
      </c>
      <c r="I48" s="44"/>
      <c r="J48" s="3"/>
      <c r="K48" s="3"/>
      <c r="L48" s="43">
        <f>L42+L46</f>
        <v>0</v>
      </c>
      <c r="N48" s="44"/>
      <c r="O48" s="3"/>
      <c r="P48" s="3"/>
      <c r="Q48" s="43">
        <f>Q42+Q46</f>
        <v>-4011.6240852507981</v>
      </c>
      <c r="S48" s="44"/>
      <c r="V48" s="43">
        <f>V42+V46</f>
        <v>-10748.21505030046</v>
      </c>
    </row>
    <row r="49" spans="1:22">
      <c r="A49" s="22"/>
      <c r="B49" s="2"/>
      <c r="D49" s="44"/>
      <c r="E49" s="37"/>
      <c r="F49" s="37"/>
      <c r="G49" s="19"/>
      <c r="H49" s="37"/>
      <c r="I49" s="44"/>
      <c r="J49" s="37"/>
      <c r="K49" s="37"/>
      <c r="L49" s="19"/>
      <c r="M49" s="37"/>
      <c r="N49" s="44"/>
      <c r="O49" s="37"/>
      <c r="P49" s="37"/>
      <c r="Q49" s="19"/>
      <c r="R49" s="37"/>
      <c r="S49" s="44"/>
      <c r="T49" s="37"/>
      <c r="U49" s="37"/>
      <c r="V49" s="19"/>
    </row>
    <row r="50" spans="1:22">
      <c r="A50" s="22"/>
      <c r="B50" s="2" t="s">
        <v>105</v>
      </c>
      <c r="G50" s="16"/>
      <c r="L50" s="16"/>
      <c r="Q50" s="16"/>
      <c r="T50" s="4"/>
      <c r="U50" s="5"/>
      <c r="V50" s="16"/>
    </row>
    <row r="51" spans="1:22">
      <c r="A51" s="22" t="s">
        <v>106</v>
      </c>
      <c r="B51" s="3" t="s">
        <v>107</v>
      </c>
      <c r="C51" s="3" t="s">
        <v>108</v>
      </c>
      <c r="G51" s="26">
        <v>0</v>
      </c>
      <c r="L51" s="26">
        <f>G55</f>
        <v>-2352.1530123001553</v>
      </c>
      <c r="Q51" s="26">
        <f>L55</f>
        <v>3355.9650476884294</v>
      </c>
      <c r="T51" s="4"/>
      <c r="U51" s="5"/>
      <c r="V51" s="26">
        <f>Q55</f>
        <v>4044.2751797474343</v>
      </c>
    </row>
    <row r="52" spans="1:22">
      <c r="A52" s="22" t="s">
        <v>109</v>
      </c>
      <c r="B52" s="3" t="s">
        <v>110</v>
      </c>
      <c r="C52" s="3" t="s">
        <v>101</v>
      </c>
      <c r="F52" s="21"/>
      <c r="G52" s="19">
        <f>G46</f>
        <v>-2316.0468586528109</v>
      </c>
      <c r="K52" s="21"/>
      <c r="L52" s="19">
        <f>L46</f>
        <v>4136.2623462132169</v>
      </c>
      <c r="P52" s="21"/>
      <c r="Q52" s="19">
        <f>Q46</f>
        <v>1856.9539254014289</v>
      </c>
      <c r="T52" s="4"/>
      <c r="U52" s="21"/>
      <c r="V52" s="19">
        <f>V46</f>
        <v>-3016.5527002298868</v>
      </c>
    </row>
    <row r="53" spans="1:22">
      <c r="A53" s="22" t="s">
        <v>111</v>
      </c>
      <c r="B53" s="3" t="s">
        <v>112</v>
      </c>
      <c r="C53" s="3" t="s">
        <v>55</v>
      </c>
      <c r="F53" s="21"/>
      <c r="G53" s="19">
        <f>SUM('JKL-3'!E55:P55)</f>
        <v>0</v>
      </c>
      <c r="K53" s="21"/>
      <c r="L53" s="19">
        <f>SUM('JKL-3'!Q55:AB55)</f>
        <v>1568.1020082001037</v>
      </c>
      <c r="P53" s="21"/>
      <c r="Q53" s="19">
        <f>SUM('JKL-3'!AC55:AN55)</f>
        <v>-1453.2590276922342</v>
      </c>
      <c r="T53" s="4"/>
      <c r="U53" s="21"/>
      <c r="V53" s="19">
        <f>SUM('JKL-3'!AO55:AZ55)</f>
        <v>-3814.8384690611051</v>
      </c>
    </row>
    <row r="54" spans="1:22">
      <c r="A54" s="22" t="s">
        <v>113</v>
      </c>
      <c r="B54" s="3" t="s">
        <v>114</v>
      </c>
      <c r="C54" s="3" t="s">
        <v>55</v>
      </c>
      <c r="F54" s="21"/>
      <c r="G54" s="23">
        <f>SUM('JKL-3'!E56:P56)</f>
        <v>-36.106153647344343</v>
      </c>
      <c r="K54" s="21"/>
      <c r="L54" s="23">
        <f>SUM('JKL-3'!Q56:AB56)</f>
        <v>3.7537055752639041</v>
      </c>
      <c r="P54" s="21"/>
      <c r="Q54" s="23">
        <f>SUM('JKL-3'!AC56:AN56)</f>
        <v>284.61523434981081</v>
      </c>
      <c r="T54" s="4"/>
      <c r="U54" s="21"/>
      <c r="V54" s="23">
        <f>SUM('JKL-3'!AO56:AZ56)</f>
        <v>77.435174972227983</v>
      </c>
    </row>
    <row r="55" spans="1:22" ht="13.5" thickBot="1">
      <c r="A55" s="22" t="s">
        <v>115</v>
      </c>
      <c r="B55" s="2" t="s">
        <v>116</v>
      </c>
      <c r="C55" s="3" t="s">
        <v>117</v>
      </c>
      <c r="G55" s="43">
        <f>SUM(G51:G54)</f>
        <v>-2352.1530123001553</v>
      </c>
      <c r="L55" s="43">
        <f>SUM(L51:L54)</f>
        <v>3355.9650476884294</v>
      </c>
      <c r="Q55" s="43">
        <f>SUM(Q51:Q54)</f>
        <v>4044.2751797474343</v>
      </c>
      <c r="T55" s="4"/>
      <c r="U55" s="5"/>
      <c r="V55" s="43">
        <f>SUM(V51:V54)</f>
        <v>-2709.6808145713294</v>
      </c>
    </row>
    <row r="57" spans="1:22">
      <c r="A57" s="22" t="s">
        <v>118</v>
      </c>
      <c r="B57" s="3" t="s">
        <v>119</v>
      </c>
      <c r="C57" s="3" t="s">
        <v>120</v>
      </c>
      <c r="D57" s="47">
        <v>0.37951000000000001</v>
      </c>
      <c r="I57" s="47"/>
      <c r="N57" s="47"/>
    </row>
    <row r="58" spans="1:22">
      <c r="A58" s="22" t="s">
        <v>121</v>
      </c>
      <c r="B58" s="3" t="s">
        <v>122</v>
      </c>
      <c r="C58" s="3" t="s">
        <v>123</v>
      </c>
      <c r="D58" s="48">
        <v>1.6116295186062628</v>
      </c>
      <c r="I58" s="49"/>
      <c r="N58" s="49"/>
    </row>
    <row r="59" spans="1:22">
      <c r="A59" s="22" t="s">
        <v>124</v>
      </c>
      <c r="B59" s="3" t="s">
        <v>125</v>
      </c>
      <c r="C59" s="3" t="s">
        <v>126</v>
      </c>
      <c r="D59" s="50">
        <v>0.06</v>
      </c>
      <c r="E59" s="3" t="s">
        <v>182</v>
      </c>
      <c r="I59" s="51"/>
      <c r="N59" s="51"/>
    </row>
    <row r="60" spans="1:22">
      <c r="A60" s="22" t="s">
        <v>127</v>
      </c>
      <c r="B60" s="3" t="s">
        <v>128</v>
      </c>
      <c r="C60" s="3" t="s">
        <v>129</v>
      </c>
      <c r="D60" s="52">
        <v>0.10649175855984785</v>
      </c>
      <c r="E60" s="3" t="s">
        <v>130</v>
      </c>
      <c r="I60" s="51"/>
      <c r="N60" s="51"/>
    </row>
    <row r="61" spans="1:22">
      <c r="A61" s="22" t="s">
        <v>131</v>
      </c>
      <c r="B61" s="3" t="s">
        <v>132</v>
      </c>
      <c r="C61" s="3" t="s">
        <v>133</v>
      </c>
      <c r="D61" s="50">
        <v>7.687674667693596E-3</v>
      </c>
      <c r="E61" s="3" t="s">
        <v>134</v>
      </c>
      <c r="I61" s="51"/>
      <c r="N61" s="51"/>
    </row>
    <row r="62" spans="1:22">
      <c r="A62" s="22"/>
      <c r="E62" s="3"/>
      <c r="I62" s="51"/>
      <c r="N62" s="51"/>
    </row>
    <row r="63" spans="1:22">
      <c r="A63" s="22" t="s">
        <v>135</v>
      </c>
      <c r="B63" s="53" t="s">
        <v>136</v>
      </c>
      <c r="C63" s="3" t="s">
        <v>137</v>
      </c>
      <c r="D63" s="54">
        <v>0.42628300000000002</v>
      </c>
    </row>
    <row r="64" spans="1:22">
      <c r="A64" s="22" t="s">
        <v>138</v>
      </c>
      <c r="B64" s="53" t="s">
        <v>139</v>
      </c>
      <c r="C64" s="3" t="s">
        <v>140</v>
      </c>
      <c r="D64" s="54">
        <v>0.42470400000000003</v>
      </c>
      <c r="I64" s="55"/>
      <c r="N64" s="55"/>
    </row>
    <row r="65" spans="1:22">
      <c r="D65" s="56"/>
      <c r="I65" s="56"/>
      <c r="N65" s="56"/>
    </row>
    <row r="66" spans="1:22" ht="14.25">
      <c r="A66" s="57" t="s">
        <v>141</v>
      </c>
      <c r="B66" s="58"/>
      <c r="D66" s="44"/>
      <c r="E66" s="44"/>
      <c r="F66" s="44"/>
      <c r="G66" s="44"/>
      <c r="H66" s="44"/>
      <c r="I66" s="44"/>
      <c r="J66" s="44"/>
      <c r="K66" s="44"/>
      <c r="L66" s="44"/>
      <c r="M66" s="44"/>
      <c r="N66" s="44"/>
      <c r="O66" s="44"/>
      <c r="P66" s="44"/>
      <c r="Q66" s="44"/>
      <c r="R66" s="44"/>
      <c r="S66" s="44"/>
      <c r="T66" s="44"/>
      <c r="U66" s="44"/>
      <c r="V66" s="44"/>
    </row>
    <row r="67" spans="1:22" ht="14.25">
      <c r="A67" s="58" t="s">
        <v>142</v>
      </c>
      <c r="B67" s="58"/>
      <c r="D67" s="44"/>
      <c r="E67" s="44"/>
      <c r="F67" s="44"/>
      <c r="G67" s="44"/>
      <c r="H67" s="44"/>
      <c r="I67" s="44"/>
      <c r="J67" s="44"/>
      <c r="K67" s="44"/>
      <c r="L67" s="44"/>
      <c r="M67" s="44"/>
      <c r="N67" s="44"/>
      <c r="O67" s="44"/>
      <c r="P67" s="44"/>
      <c r="Q67" s="44"/>
      <c r="R67" s="44"/>
      <c r="S67" s="44"/>
      <c r="T67" s="44"/>
      <c r="U67" s="44"/>
      <c r="V67" s="44"/>
    </row>
    <row r="68" spans="1:22" ht="14.25">
      <c r="A68" s="58" t="s">
        <v>143</v>
      </c>
      <c r="B68" s="58"/>
      <c r="D68" s="44"/>
      <c r="E68" s="44"/>
      <c r="F68" s="44"/>
      <c r="G68" s="44"/>
      <c r="H68" s="44"/>
      <c r="I68" s="44"/>
      <c r="J68" s="44"/>
      <c r="K68" s="44"/>
      <c r="L68" s="44"/>
      <c r="M68" s="44"/>
      <c r="N68" s="44"/>
      <c r="O68" s="44"/>
      <c r="P68" s="44"/>
      <c r="Q68" s="44"/>
      <c r="R68" s="44"/>
      <c r="S68" s="44"/>
      <c r="T68" s="44"/>
      <c r="U68" s="44"/>
      <c r="V68" s="44"/>
    </row>
    <row r="69" spans="1:22" ht="14.25">
      <c r="A69" s="58" t="s">
        <v>144</v>
      </c>
      <c r="B69" s="58"/>
      <c r="D69" s="44"/>
      <c r="E69" s="44"/>
      <c r="F69" s="44"/>
      <c r="G69" s="44"/>
      <c r="H69" s="44"/>
      <c r="I69" s="44"/>
      <c r="J69" s="44"/>
      <c r="K69" s="44"/>
      <c r="L69" s="44"/>
      <c r="M69" s="44"/>
      <c r="N69" s="44"/>
      <c r="O69" s="44"/>
      <c r="P69" s="44"/>
      <c r="Q69" s="44"/>
      <c r="R69" s="44"/>
      <c r="S69" s="44"/>
      <c r="T69" s="44"/>
      <c r="U69" s="44"/>
      <c r="V69" s="44"/>
    </row>
    <row r="70" spans="1:22" ht="14.25">
      <c r="A70" s="58" t="s">
        <v>145</v>
      </c>
      <c r="B70" s="58"/>
      <c r="D70" s="44"/>
      <c r="E70" s="44"/>
      <c r="F70" s="44"/>
      <c r="G70" s="44"/>
      <c r="H70" s="44"/>
      <c r="I70" s="44"/>
      <c r="J70" s="44"/>
      <c r="K70" s="44"/>
      <c r="L70" s="44"/>
      <c r="M70" s="44"/>
      <c r="N70" s="44"/>
      <c r="O70" s="44"/>
      <c r="P70" s="44"/>
      <c r="Q70" s="44"/>
      <c r="R70" s="44"/>
      <c r="S70" s="44"/>
      <c r="T70" s="44"/>
      <c r="U70" s="44"/>
      <c r="V70" s="44"/>
    </row>
    <row r="71" spans="1:22" ht="14.25">
      <c r="A71" s="57" t="s">
        <v>146</v>
      </c>
      <c r="B71" s="58"/>
      <c r="C71" s="44"/>
      <c r="D71" s="44"/>
      <c r="E71" s="44"/>
      <c r="F71" s="44"/>
      <c r="G71" s="44"/>
      <c r="H71" s="44"/>
      <c r="I71" s="44"/>
      <c r="J71" s="44"/>
      <c r="K71" s="44"/>
      <c r="L71" s="44"/>
      <c r="M71" s="44"/>
      <c r="N71" s="44"/>
      <c r="O71" s="44"/>
      <c r="P71" s="44"/>
      <c r="Q71" s="44"/>
      <c r="R71" s="44"/>
      <c r="S71" s="44"/>
      <c r="T71" s="44"/>
    </row>
    <row r="72" spans="1:22" ht="15">
      <c r="A72" s="57" t="s">
        <v>147</v>
      </c>
      <c r="B72" s="59"/>
      <c r="C72" s="44"/>
      <c r="D72" s="44"/>
      <c r="E72" s="44"/>
      <c r="F72" s="44"/>
      <c r="G72" s="44"/>
      <c r="H72" s="44"/>
      <c r="I72" s="44"/>
      <c r="J72" s="44"/>
      <c r="K72" s="44"/>
      <c r="L72" s="44"/>
      <c r="M72" s="44"/>
      <c r="N72" s="44"/>
      <c r="O72" s="44"/>
      <c r="P72" s="44"/>
      <c r="Q72" s="44"/>
      <c r="R72" s="44"/>
      <c r="S72" s="44"/>
      <c r="T72" s="44"/>
    </row>
    <row r="73" spans="1:22" ht="14.25">
      <c r="A73" s="60" t="s">
        <v>184</v>
      </c>
      <c r="C73" s="44"/>
      <c r="D73" s="44"/>
      <c r="E73" s="44"/>
      <c r="F73" s="44"/>
      <c r="G73" s="44"/>
      <c r="H73" s="44"/>
      <c r="I73" s="44"/>
      <c r="J73" s="44"/>
      <c r="K73" s="44"/>
      <c r="L73" s="44"/>
      <c r="M73" s="44"/>
      <c r="N73" s="44"/>
      <c r="O73" s="44"/>
      <c r="P73" s="44"/>
      <c r="Q73" s="44"/>
      <c r="R73" s="44"/>
      <c r="S73" s="44"/>
      <c r="T73" s="44"/>
    </row>
    <row r="74" spans="1:22">
      <c r="C74" s="44"/>
      <c r="D74" s="44"/>
      <c r="E74" s="44"/>
      <c r="F74" s="44"/>
      <c r="G74" s="44"/>
      <c r="H74" s="44"/>
      <c r="I74" s="44"/>
      <c r="J74" s="44"/>
      <c r="K74" s="44"/>
      <c r="L74" s="44"/>
      <c r="M74" s="44"/>
      <c r="N74" s="44"/>
      <c r="O74" s="44"/>
      <c r="P74" s="44"/>
      <c r="Q74" s="44"/>
      <c r="R74" s="44"/>
      <c r="S74" s="44"/>
      <c r="T74" s="44"/>
    </row>
    <row r="75" spans="1:22">
      <c r="C75" s="44"/>
      <c r="D75" s="44"/>
      <c r="E75" s="44"/>
      <c r="F75" s="44"/>
      <c r="G75" s="44"/>
      <c r="H75" s="44"/>
      <c r="I75" s="44"/>
      <c r="J75" s="44"/>
      <c r="K75" s="44"/>
      <c r="L75" s="44"/>
      <c r="M75" s="44"/>
      <c r="N75" s="44"/>
      <c r="O75" s="44"/>
      <c r="P75" s="44"/>
      <c r="Q75" s="44"/>
      <c r="R75" s="44"/>
      <c r="S75" s="44"/>
      <c r="T75" s="44"/>
    </row>
    <row r="76" spans="1:22">
      <c r="C76" s="44"/>
      <c r="D76" s="44"/>
      <c r="E76" s="44"/>
      <c r="F76" s="44"/>
      <c r="G76" s="44"/>
      <c r="H76" s="44"/>
      <c r="I76" s="44"/>
      <c r="J76" s="44"/>
      <c r="K76" s="44"/>
      <c r="L76" s="44"/>
      <c r="M76" s="44"/>
      <c r="N76" s="44"/>
      <c r="O76" s="44"/>
      <c r="P76" s="44"/>
      <c r="Q76" s="44"/>
      <c r="R76" s="44"/>
      <c r="S76" s="44"/>
      <c r="T76" s="44"/>
    </row>
    <row r="77" spans="1:22">
      <c r="C77" s="44"/>
      <c r="D77" s="44"/>
      <c r="E77" s="44"/>
      <c r="F77" s="44"/>
      <c r="G77" s="44"/>
      <c r="H77" s="44"/>
      <c r="I77" s="44"/>
      <c r="J77" s="44"/>
      <c r="K77" s="44"/>
      <c r="L77" s="44"/>
      <c r="M77" s="44"/>
      <c r="N77" s="44"/>
      <c r="O77" s="44"/>
      <c r="P77" s="44"/>
      <c r="Q77" s="44"/>
      <c r="R77" s="44"/>
      <c r="S77" s="44"/>
      <c r="T77" s="44"/>
      <c r="U77" s="44"/>
      <c r="V77" s="44"/>
    </row>
    <row r="78" spans="1:22">
      <c r="C78" s="44"/>
      <c r="D78" s="44"/>
      <c r="E78" s="44"/>
      <c r="F78" s="44"/>
      <c r="G78" s="44"/>
      <c r="H78" s="44"/>
      <c r="I78" s="44"/>
      <c r="J78" s="44"/>
      <c r="K78" s="44"/>
      <c r="L78" s="44"/>
      <c r="M78" s="44"/>
      <c r="N78" s="44"/>
      <c r="O78" s="44"/>
      <c r="P78" s="44"/>
      <c r="Q78" s="44"/>
      <c r="R78" s="44"/>
      <c r="S78" s="44"/>
      <c r="T78" s="44"/>
      <c r="U78" s="44"/>
      <c r="V78" s="44"/>
    </row>
    <row r="79" spans="1:22">
      <c r="C79" s="44"/>
      <c r="D79" s="44"/>
      <c r="E79" s="44"/>
      <c r="F79" s="44"/>
      <c r="G79" s="44"/>
      <c r="H79" s="44"/>
      <c r="I79" s="44"/>
      <c r="J79" s="44"/>
      <c r="K79" s="44"/>
      <c r="L79" s="44"/>
      <c r="M79" s="44"/>
      <c r="N79" s="44"/>
      <c r="O79" s="44"/>
      <c r="P79" s="44"/>
      <c r="Q79" s="44"/>
      <c r="R79" s="44"/>
      <c r="S79" s="44"/>
      <c r="T79" s="44"/>
      <c r="U79" s="44"/>
      <c r="V79" s="44"/>
    </row>
    <row r="80" spans="1:22">
      <c r="C80" s="44"/>
      <c r="D80" s="44"/>
      <c r="E80" s="44"/>
      <c r="F80" s="44"/>
      <c r="G80" s="44"/>
      <c r="H80" s="44"/>
      <c r="I80" s="44"/>
      <c r="J80" s="44"/>
      <c r="K80" s="44"/>
      <c r="L80" s="44"/>
      <c r="M80" s="44"/>
      <c r="N80" s="44"/>
      <c r="O80" s="44"/>
      <c r="P80" s="44"/>
      <c r="Q80" s="44"/>
      <c r="R80" s="44"/>
      <c r="S80" s="44"/>
      <c r="T80" s="44"/>
      <c r="U80" s="44"/>
      <c r="V80" s="44"/>
    </row>
    <row r="81" spans="3:22">
      <c r="C81" s="44"/>
      <c r="D81" s="44"/>
      <c r="E81" s="44"/>
      <c r="F81" s="44"/>
      <c r="G81" s="44"/>
      <c r="H81" s="44"/>
      <c r="I81" s="44"/>
      <c r="J81" s="44"/>
      <c r="K81" s="44"/>
      <c r="L81" s="44"/>
      <c r="M81" s="44"/>
      <c r="N81" s="44"/>
      <c r="O81" s="44"/>
      <c r="P81" s="44"/>
      <c r="Q81" s="44"/>
      <c r="R81" s="44"/>
      <c r="S81" s="44"/>
      <c r="T81" s="44"/>
      <c r="U81" s="44"/>
      <c r="V81" s="44"/>
    </row>
    <row r="82" spans="3:22">
      <c r="C82" s="44"/>
      <c r="D82" s="44"/>
      <c r="E82" s="44"/>
      <c r="F82" s="44"/>
      <c r="G82" s="44"/>
      <c r="H82" s="44"/>
      <c r="I82" s="44"/>
      <c r="J82" s="44"/>
      <c r="K82" s="44"/>
      <c r="L82" s="44"/>
      <c r="M82" s="44"/>
      <c r="N82" s="44"/>
      <c r="O82" s="44"/>
      <c r="P82" s="44"/>
      <c r="Q82" s="44"/>
      <c r="R82" s="44"/>
      <c r="S82" s="44"/>
      <c r="T82" s="44"/>
      <c r="U82" s="44"/>
      <c r="V82" s="44"/>
    </row>
    <row r="83" spans="3:22">
      <c r="C83" s="44"/>
      <c r="D83" s="44"/>
      <c r="E83" s="44"/>
      <c r="F83" s="44"/>
      <c r="G83" s="44"/>
      <c r="H83" s="44"/>
      <c r="I83" s="44"/>
      <c r="J83" s="44"/>
      <c r="K83" s="44"/>
      <c r="L83" s="44"/>
      <c r="M83" s="44"/>
      <c r="N83" s="44"/>
      <c r="O83" s="44"/>
      <c r="P83" s="44"/>
      <c r="Q83" s="44"/>
      <c r="R83" s="44"/>
      <c r="S83" s="44"/>
      <c r="T83" s="44"/>
      <c r="U83" s="44"/>
      <c r="V83" s="44"/>
    </row>
    <row r="84" spans="3:22">
      <c r="C84" s="44"/>
      <c r="D84" s="44"/>
      <c r="E84" s="44"/>
      <c r="F84" s="44"/>
      <c r="G84" s="44"/>
      <c r="H84" s="44"/>
      <c r="I84" s="44"/>
      <c r="J84" s="44"/>
      <c r="K84" s="44"/>
      <c r="L84" s="44"/>
      <c r="M84" s="44"/>
      <c r="N84" s="44"/>
      <c r="O84" s="44"/>
      <c r="P84" s="44"/>
      <c r="Q84" s="44"/>
      <c r="R84" s="44"/>
      <c r="S84" s="44"/>
      <c r="T84" s="44"/>
      <c r="U84" s="44"/>
      <c r="V84" s="44"/>
    </row>
    <row r="85" spans="3:22">
      <c r="C85" s="44"/>
      <c r="D85" s="44"/>
      <c r="E85" s="44"/>
      <c r="F85" s="44"/>
      <c r="G85" s="44"/>
      <c r="H85" s="44"/>
      <c r="I85" s="44"/>
      <c r="J85" s="44"/>
      <c r="K85" s="44"/>
      <c r="L85" s="44"/>
      <c r="M85" s="44"/>
      <c r="N85" s="44"/>
      <c r="O85" s="44"/>
      <c r="P85" s="44"/>
      <c r="Q85" s="44"/>
      <c r="R85" s="44"/>
      <c r="S85" s="44"/>
      <c r="T85" s="44"/>
      <c r="U85" s="44"/>
      <c r="V85" s="44"/>
    </row>
    <row r="86" spans="3:22">
      <c r="C86" s="44"/>
      <c r="D86" s="44"/>
      <c r="E86" s="44"/>
      <c r="F86" s="44"/>
      <c r="G86" s="44"/>
      <c r="H86" s="44"/>
      <c r="I86" s="44"/>
      <c r="J86" s="44"/>
      <c r="K86" s="44"/>
      <c r="L86" s="44"/>
      <c r="M86" s="44"/>
      <c r="N86" s="44"/>
      <c r="O86" s="44"/>
      <c r="P86" s="44"/>
      <c r="Q86" s="44"/>
      <c r="R86" s="44"/>
      <c r="S86" s="44"/>
      <c r="T86" s="44"/>
      <c r="U86" s="44"/>
      <c r="V86" s="44"/>
    </row>
    <row r="87" spans="3:22">
      <c r="C87" s="44"/>
      <c r="D87" s="44"/>
      <c r="E87" s="44"/>
      <c r="F87" s="44"/>
      <c r="G87" s="44"/>
      <c r="H87" s="44"/>
      <c r="I87" s="44"/>
      <c r="J87" s="44"/>
      <c r="K87" s="44"/>
      <c r="L87" s="44"/>
      <c r="M87" s="44"/>
      <c r="N87" s="44"/>
      <c r="O87" s="44"/>
      <c r="P87" s="44"/>
      <c r="Q87" s="44"/>
      <c r="R87" s="44"/>
      <c r="S87" s="44"/>
      <c r="T87" s="44"/>
      <c r="U87" s="44"/>
      <c r="V87" s="44"/>
    </row>
    <row r="88" spans="3:22">
      <c r="C88" s="44"/>
      <c r="D88" s="44"/>
      <c r="E88" s="44"/>
      <c r="F88" s="44"/>
      <c r="G88" s="44"/>
      <c r="H88" s="44"/>
      <c r="I88" s="44"/>
      <c r="J88" s="44"/>
      <c r="K88" s="44"/>
      <c r="L88" s="44"/>
      <c r="M88" s="44"/>
      <c r="N88" s="44"/>
      <c r="O88" s="44"/>
      <c r="P88" s="44"/>
      <c r="Q88" s="44"/>
      <c r="R88" s="44"/>
      <c r="S88" s="44"/>
      <c r="T88" s="44"/>
      <c r="U88" s="44"/>
      <c r="V88" s="44"/>
    </row>
    <row r="89" spans="3:22">
      <c r="C89" s="44"/>
      <c r="D89" s="44"/>
      <c r="E89" s="44"/>
      <c r="F89" s="44"/>
      <c r="G89" s="44"/>
      <c r="H89" s="44"/>
      <c r="I89" s="44"/>
      <c r="J89" s="44"/>
      <c r="K89" s="44"/>
      <c r="L89" s="44"/>
      <c r="M89" s="44"/>
      <c r="N89" s="44"/>
      <c r="O89" s="44"/>
      <c r="P89" s="44"/>
      <c r="Q89" s="44"/>
      <c r="R89" s="44"/>
      <c r="S89" s="44"/>
      <c r="T89" s="44"/>
      <c r="U89" s="44"/>
      <c r="V89" s="44"/>
    </row>
    <row r="90" spans="3:22">
      <c r="C90" s="44"/>
      <c r="D90" s="44"/>
      <c r="E90" s="44"/>
      <c r="F90" s="44"/>
      <c r="G90" s="44"/>
      <c r="H90" s="44"/>
      <c r="I90" s="44"/>
      <c r="J90" s="44"/>
      <c r="K90" s="44"/>
      <c r="L90" s="44"/>
      <c r="M90" s="44"/>
      <c r="N90" s="44"/>
      <c r="O90" s="44"/>
      <c r="P90" s="44"/>
      <c r="Q90" s="44"/>
      <c r="R90" s="44"/>
      <c r="S90" s="44"/>
      <c r="T90" s="44"/>
      <c r="U90" s="44"/>
      <c r="V90" s="44"/>
    </row>
    <row r="91" spans="3:22">
      <c r="C91" s="44"/>
      <c r="D91" s="44"/>
      <c r="E91" s="44"/>
      <c r="F91" s="44"/>
      <c r="G91" s="44"/>
      <c r="H91" s="44"/>
      <c r="I91" s="44"/>
      <c r="J91" s="44"/>
      <c r="K91" s="44"/>
      <c r="L91" s="44"/>
      <c r="M91" s="44"/>
      <c r="N91" s="44"/>
      <c r="O91" s="44"/>
      <c r="P91" s="44"/>
      <c r="Q91" s="44"/>
      <c r="R91" s="44"/>
      <c r="S91" s="44"/>
      <c r="T91" s="44"/>
      <c r="U91" s="44"/>
      <c r="V91" s="44"/>
    </row>
    <row r="92" spans="3:22">
      <c r="C92" s="44"/>
      <c r="D92" s="44"/>
      <c r="E92" s="44"/>
      <c r="F92" s="44"/>
      <c r="G92" s="44"/>
      <c r="H92" s="44"/>
      <c r="I92" s="44"/>
      <c r="J92" s="44"/>
      <c r="K92" s="44"/>
      <c r="L92" s="44"/>
      <c r="M92" s="44"/>
      <c r="N92" s="44"/>
      <c r="O92" s="44"/>
      <c r="P92" s="44"/>
      <c r="Q92" s="44"/>
      <c r="R92" s="44"/>
      <c r="S92" s="44"/>
      <c r="T92" s="44"/>
      <c r="U92" s="44"/>
      <c r="V92" s="44"/>
    </row>
    <row r="93" spans="3:22">
      <c r="C93" s="44"/>
      <c r="D93" s="44"/>
      <c r="E93" s="44"/>
      <c r="F93" s="44"/>
      <c r="G93" s="44"/>
      <c r="H93" s="44"/>
      <c r="I93" s="44"/>
      <c r="J93" s="44"/>
      <c r="K93" s="44"/>
      <c r="L93" s="44"/>
      <c r="M93" s="44"/>
      <c r="N93" s="44"/>
      <c r="O93" s="44"/>
      <c r="P93" s="44"/>
      <c r="Q93" s="44"/>
      <c r="R93" s="44"/>
      <c r="S93" s="44"/>
      <c r="T93" s="44"/>
      <c r="U93" s="44"/>
      <c r="V93" s="44"/>
    </row>
    <row r="94" spans="3:22">
      <c r="C94" s="44"/>
      <c r="D94" s="44"/>
      <c r="E94" s="44"/>
      <c r="F94" s="44"/>
      <c r="G94" s="44"/>
      <c r="H94" s="44"/>
      <c r="I94" s="44"/>
      <c r="J94" s="44"/>
      <c r="K94" s="44"/>
      <c r="L94" s="44"/>
      <c r="M94" s="44"/>
      <c r="N94" s="44"/>
      <c r="O94" s="44"/>
      <c r="P94" s="44"/>
      <c r="Q94" s="44"/>
      <c r="R94" s="44"/>
      <c r="S94" s="44"/>
      <c r="T94" s="44"/>
      <c r="U94" s="44"/>
      <c r="V94" s="44"/>
    </row>
    <row r="95" spans="3:22">
      <c r="C95" s="44"/>
      <c r="D95" s="44"/>
      <c r="E95" s="44"/>
      <c r="F95" s="44"/>
      <c r="G95" s="44"/>
      <c r="H95" s="44"/>
      <c r="I95" s="44"/>
      <c r="J95" s="44"/>
      <c r="K95" s="44"/>
      <c r="L95" s="44"/>
      <c r="M95" s="44"/>
      <c r="N95" s="44"/>
      <c r="O95" s="44"/>
      <c r="P95" s="44"/>
      <c r="Q95" s="44"/>
      <c r="R95" s="44"/>
      <c r="S95" s="44"/>
      <c r="T95" s="44"/>
      <c r="U95" s="44"/>
      <c r="V95" s="44"/>
    </row>
  </sheetData>
  <mergeCells count="4">
    <mergeCell ref="D9:G9"/>
    <mergeCell ref="I9:L9"/>
    <mergeCell ref="N9:Q9"/>
    <mergeCell ref="S9:V9"/>
  </mergeCells>
  <pageMargins left="0.75" right="0.75" top="0.75" bottom="0.75" header="0.3" footer="0.3"/>
  <pageSetup scale="5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4"/>
  <sheetViews>
    <sheetView zoomScale="85" zoomScaleNormal="85" workbookViewId="0">
      <selection activeCell="U54" sqref="U54"/>
    </sheetView>
  </sheetViews>
  <sheetFormatPr defaultRowHeight="12.75"/>
  <cols>
    <col min="1" max="1" width="6" style="1" customWidth="1"/>
    <col min="2" max="2" width="40.140625" style="3" customWidth="1"/>
    <col min="3" max="3" width="35.140625" style="3" customWidth="1"/>
    <col min="4" max="4" width="10.85546875" style="3" hidden="1" customWidth="1"/>
    <col min="5" max="52" width="10.85546875" style="3" customWidth="1"/>
    <col min="53" max="53" width="12.85546875" style="3" bestFit="1" customWidth="1"/>
    <col min="54" max="16384" width="9.140625" style="3"/>
  </cols>
  <sheetData>
    <row r="1" spans="1:55">
      <c r="B1" s="2" t="s">
        <v>0</v>
      </c>
      <c r="C1" s="2"/>
      <c r="D1" s="2"/>
      <c r="E1" s="2"/>
      <c r="F1" s="2"/>
      <c r="G1" s="2"/>
      <c r="H1" s="2"/>
      <c r="I1" s="2"/>
      <c r="J1" s="2"/>
      <c r="K1" s="2"/>
      <c r="L1" s="2"/>
      <c r="M1" s="2"/>
      <c r="N1" s="2"/>
      <c r="O1" s="6" t="s">
        <v>148</v>
      </c>
      <c r="AA1" s="6" t="s">
        <v>148</v>
      </c>
      <c r="AM1" s="6" t="s">
        <v>148</v>
      </c>
      <c r="AY1" s="6" t="s">
        <v>148</v>
      </c>
    </row>
    <row r="2" spans="1:55">
      <c r="B2" s="2" t="s">
        <v>2</v>
      </c>
      <c r="O2" s="3" t="s">
        <v>149</v>
      </c>
      <c r="AA2" s="3" t="s">
        <v>150</v>
      </c>
      <c r="AM2" s="3" t="s">
        <v>151</v>
      </c>
      <c r="AY2" s="3" t="s">
        <v>152</v>
      </c>
    </row>
    <row r="3" spans="1:55">
      <c r="B3" s="3" t="s">
        <v>153</v>
      </c>
    </row>
    <row r="4" spans="1:55">
      <c r="B4" s="3" t="s">
        <v>4</v>
      </c>
    </row>
    <row r="5" spans="1:55">
      <c r="B5" s="2"/>
      <c r="C5" s="2"/>
      <c r="D5" s="2"/>
      <c r="E5" s="2"/>
      <c r="F5" s="2"/>
      <c r="G5" s="2"/>
      <c r="H5" s="2"/>
      <c r="I5" s="2"/>
      <c r="J5" s="2"/>
      <c r="K5" s="61"/>
      <c r="L5" s="2"/>
      <c r="M5" s="2"/>
      <c r="N5" s="2"/>
      <c r="O5" s="2"/>
      <c r="P5" s="2"/>
    </row>
    <row r="6" spans="1:55">
      <c r="B6" s="2"/>
      <c r="C6" s="2"/>
      <c r="D6" s="2"/>
      <c r="E6" s="2"/>
      <c r="F6" s="2"/>
      <c r="G6" s="2"/>
      <c r="H6" s="2"/>
      <c r="I6" s="2"/>
      <c r="J6" s="2"/>
      <c r="K6" s="61"/>
      <c r="L6" s="2"/>
      <c r="M6" s="2"/>
      <c r="N6" s="2"/>
      <c r="O6" s="2"/>
      <c r="P6" s="2"/>
    </row>
    <row r="7" spans="1:55">
      <c r="B7" s="2"/>
      <c r="C7" s="2"/>
      <c r="D7" s="2"/>
      <c r="E7" s="2"/>
      <c r="F7" s="2"/>
      <c r="G7" s="2"/>
      <c r="H7" s="2"/>
      <c r="I7" s="2"/>
      <c r="J7" s="2"/>
      <c r="K7" s="2"/>
      <c r="L7" s="2"/>
      <c r="M7" s="2"/>
      <c r="N7" s="2"/>
      <c r="O7" s="2"/>
      <c r="P7" s="2"/>
    </row>
    <row r="8" spans="1:55">
      <c r="B8" s="2"/>
      <c r="C8" s="2"/>
      <c r="D8" s="2"/>
      <c r="E8" s="2"/>
      <c r="F8" s="2"/>
      <c r="G8" s="2"/>
      <c r="H8" s="2"/>
      <c r="I8" s="2"/>
      <c r="J8" s="2"/>
      <c r="K8" s="2"/>
      <c r="L8" s="2"/>
      <c r="M8" s="2"/>
      <c r="N8" s="2"/>
      <c r="O8" s="2"/>
      <c r="P8" s="2"/>
    </row>
    <row r="9" spans="1:55">
      <c r="B9" s="9" t="s">
        <v>21</v>
      </c>
      <c r="C9" s="9"/>
      <c r="D9" s="62">
        <v>2018</v>
      </c>
      <c r="E9" s="62">
        <v>2019</v>
      </c>
      <c r="F9" s="62">
        <v>2019</v>
      </c>
      <c r="G9" s="62">
        <v>2019</v>
      </c>
      <c r="H9" s="62">
        <v>2019</v>
      </c>
      <c r="I9" s="62">
        <v>2019</v>
      </c>
      <c r="J9" s="62">
        <v>2019</v>
      </c>
      <c r="K9" s="62">
        <v>2019</v>
      </c>
      <c r="L9" s="62">
        <v>2019</v>
      </c>
      <c r="M9" s="62">
        <v>2019</v>
      </c>
      <c r="N9" s="62">
        <v>2019</v>
      </c>
      <c r="O9" s="62">
        <v>2019</v>
      </c>
      <c r="P9" s="62">
        <v>2019</v>
      </c>
      <c r="Q9" s="62">
        <v>2020</v>
      </c>
      <c r="R9" s="62">
        <v>2020</v>
      </c>
      <c r="S9" s="62">
        <v>2020</v>
      </c>
      <c r="T9" s="62">
        <v>2020</v>
      </c>
      <c r="U9" s="62">
        <v>2020</v>
      </c>
      <c r="V9" s="62">
        <v>2020</v>
      </c>
      <c r="W9" s="62">
        <v>2020</v>
      </c>
      <c r="X9" s="62">
        <v>2020</v>
      </c>
      <c r="Y9" s="62">
        <v>2020</v>
      </c>
      <c r="Z9" s="62">
        <v>2020</v>
      </c>
      <c r="AA9" s="62">
        <v>2020</v>
      </c>
      <c r="AB9" s="62">
        <v>2020</v>
      </c>
      <c r="AC9" s="62">
        <v>2021</v>
      </c>
      <c r="AD9" s="62">
        <v>2021</v>
      </c>
      <c r="AE9" s="62">
        <v>2021</v>
      </c>
      <c r="AF9" s="62">
        <v>2021</v>
      </c>
      <c r="AG9" s="62">
        <v>2021</v>
      </c>
      <c r="AH9" s="62">
        <v>2021</v>
      </c>
      <c r="AI9" s="62">
        <v>2021</v>
      </c>
      <c r="AJ9" s="62">
        <v>2021</v>
      </c>
      <c r="AK9" s="62">
        <v>2021</v>
      </c>
      <c r="AL9" s="62">
        <v>2021</v>
      </c>
      <c r="AM9" s="62">
        <v>2021</v>
      </c>
      <c r="AN9" s="62">
        <v>2021</v>
      </c>
      <c r="AO9" s="62">
        <v>2022</v>
      </c>
      <c r="AP9" s="62">
        <v>2022</v>
      </c>
      <c r="AQ9" s="62">
        <v>2022</v>
      </c>
      <c r="AR9" s="62">
        <v>2022</v>
      </c>
      <c r="AS9" s="62">
        <v>2022</v>
      </c>
      <c r="AT9" s="62">
        <v>2022</v>
      </c>
      <c r="AU9" s="62">
        <v>2022</v>
      </c>
      <c r="AV9" s="62">
        <v>2022</v>
      </c>
      <c r="AW9" s="62">
        <v>2022</v>
      </c>
      <c r="AX9" s="62">
        <v>2022</v>
      </c>
      <c r="AY9" s="62">
        <v>2022</v>
      </c>
      <c r="AZ9" s="62">
        <v>2022</v>
      </c>
    </row>
    <row r="10" spans="1:55" ht="25.5">
      <c r="A10" s="10" t="s">
        <v>26</v>
      </c>
      <c r="B10" s="11"/>
      <c r="C10" s="12" t="s">
        <v>27</v>
      </c>
      <c r="D10" s="12" t="s">
        <v>154</v>
      </c>
      <c r="E10" s="12" t="s">
        <v>155</v>
      </c>
      <c r="F10" s="12" t="s">
        <v>156</v>
      </c>
      <c r="G10" s="12" t="s">
        <v>157</v>
      </c>
      <c r="H10" s="12" t="s">
        <v>158</v>
      </c>
      <c r="I10" s="12" t="s">
        <v>159</v>
      </c>
      <c r="J10" s="12" t="s">
        <v>160</v>
      </c>
      <c r="K10" s="12" t="s">
        <v>161</v>
      </c>
      <c r="L10" s="12" t="s">
        <v>162</v>
      </c>
      <c r="M10" s="12" t="s">
        <v>163</v>
      </c>
      <c r="N10" s="12" t="s">
        <v>164</v>
      </c>
      <c r="O10" s="12" t="s">
        <v>165</v>
      </c>
      <c r="P10" s="12" t="s">
        <v>154</v>
      </c>
      <c r="Q10" s="12" t="s">
        <v>155</v>
      </c>
      <c r="R10" s="12" t="s">
        <v>156</v>
      </c>
      <c r="S10" s="12" t="s">
        <v>157</v>
      </c>
      <c r="T10" s="12" t="s">
        <v>158</v>
      </c>
      <c r="U10" s="12" t="s">
        <v>159</v>
      </c>
      <c r="V10" s="12" t="s">
        <v>160</v>
      </c>
      <c r="W10" s="12" t="s">
        <v>161</v>
      </c>
      <c r="X10" s="12" t="s">
        <v>162</v>
      </c>
      <c r="Y10" s="12" t="s">
        <v>163</v>
      </c>
      <c r="Z10" s="12" t="s">
        <v>164</v>
      </c>
      <c r="AA10" s="12" t="s">
        <v>165</v>
      </c>
      <c r="AB10" s="12" t="s">
        <v>154</v>
      </c>
      <c r="AC10" s="12" t="s">
        <v>155</v>
      </c>
      <c r="AD10" s="12" t="s">
        <v>156</v>
      </c>
      <c r="AE10" s="12" t="s">
        <v>157</v>
      </c>
      <c r="AF10" s="12" t="s">
        <v>158</v>
      </c>
      <c r="AG10" s="12" t="s">
        <v>159</v>
      </c>
      <c r="AH10" s="12" t="s">
        <v>160</v>
      </c>
      <c r="AI10" s="12" t="s">
        <v>161</v>
      </c>
      <c r="AJ10" s="12" t="s">
        <v>162</v>
      </c>
      <c r="AK10" s="12" t="s">
        <v>163</v>
      </c>
      <c r="AL10" s="12" t="s">
        <v>164</v>
      </c>
      <c r="AM10" s="12" t="s">
        <v>165</v>
      </c>
      <c r="AN10" s="12" t="s">
        <v>154</v>
      </c>
      <c r="AO10" s="12" t="s">
        <v>155</v>
      </c>
      <c r="AP10" s="12" t="s">
        <v>156</v>
      </c>
      <c r="AQ10" s="12" t="s">
        <v>157</v>
      </c>
      <c r="AR10" s="12" t="s">
        <v>158</v>
      </c>
      <c r="AS10" s="12" t="s">
        <v>159</v>
      </c>
      <c r="AT10" s="12" t="s">
        <v>160</v>
      </c>
      <c r="AU10" s="12" t="s">
        <v>161</v>
      </c>
      <c r="AV10" s="12" t="s">
        <v>162</v>
      </c>
      <c r="AW10" s="12" t="s">
        <v>163</v>
      </c>
      <c r="AX10" s="12" t="s">
        <v>164</v>
      </c>
      <c r="AY10" s="12" t="s">
        <v>165</v>
      </c>
      <c r="AZ10" s="12" t="s">
        <v>154</v>
      </c>
    </row>
    <row r="11" spans="1:55" ht="15.75">
      <c r="A11" s="63" t="s">
        <v>166</v>
      </c>
      <c r="B11" s="64"/>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row>
    <row r="12" spans="1:55">
      <c r="B12" s="2" t="s">
        <v>32</v>
      </c>
      <c r="C12" s="2"/>
      <c r="D12" s="2"/>
      <c r="E12" s="2"/>
      <c r="F12" s="2"/>
      <c r="G12" s="2"/>
      <c r="H12" s="2"/>
      <c r="I12" s="2"/>
      <c r="J12" s="2"/>
      <c r="K12" s="2"/>
      <c r="L12" s="2"/>
      <c r="M12" s="2"/>
      <c r="N12" s="2"/>
      <c r="O12" s="2"/>
      <c r="P12" s="2"/>
    </row>
    <row r="13" spans="1:55">
      <c r="A13" s="18" t="s">
        <v>33</v>
      </c>
      <c r="B13" s="3" t="s">
        <v>34</v>
      </c>
      <c r="D13" s="65">
        <v>0</v>
      </c>
      <c r="E13" s="65">
        <v>0</v>
      </c>
      <c r="F13" s="65">
        <v>0</v>
      </c>
      <c r="G13" s="65">
        <v>0</v>
      </c>
      <c r="H13" s="65">
        <v>0</v>
      </c>
      <c r="I13" s="65">
        <v>0</v>
      </c>
      <c r="J13" s="65">
        <v>0</v>
      </c>
      <c r="K13" s="65">
        <v>154211.86956266666</v>
      </c>
      <c r="L13" s="65">
        <v>154211.86956266666</v>
      </c>
      <c r="M13" s="65">
        <v>154211.86956266666</v>
      </c>
      <c r="N13" s="65">
        <v>611360.91233066667</v>
      </c>
      <c r="O13" s="65">
        <v>984807.04792899999</v>
      </c>
      <c r="P13" s="65">
        <v>984807.04792899999</v>
      </c>
      <c r="Q13" s="65">
        <v>984807.04792899999</v>
      </c>
      <c r="R13" s="65">
        <v>984807.04792899999</v>
      </c>
      <c r="S13" s="65">
        <v>984807.04792899999</v>
      </c>
      <c r="T13" s="65">
        <v>984807.04792899999</v>
      </c>
      <c r="U13" s="65">
        <v>984807.04792899999</v>
      </c>
      <c r="V13" s="65">
        <v>984807.04792899999</v>
      </c>
      <c r="W13" s="65">
        <v>987957.18311915477</v>
      </c>
      <c r="X13" s="65">
        <v>987957.18311915477</v>
      </c>
      <c r="Y13" s="65">
        <v>987957.18311915477</v>
      </c>
      <c r="Z13" s="65">
        <v>987957.18311915477</v>
      </c>
      <c r="AA13" s="65">
        <v>987957.18311915477</v>
      </c>
      <c r="AB13" s="65">
        <v>1131151.9585574882</v>
      </c>
      <c r="AC13" s="65">
        <v>1131151.9585574882</v>
      </c>
      <c r="AD13" s="65">
        <v>1131151.9585574882</v>
      </c>
      <c r="AE13" s="65">
        <v>1131151.9585574882</v>
      </c>
      <c r="AF13" s="65">
        <v>1131151.9585574882</v>
      </c>
      <c r="AG13" s="65">
        <v>1131151.9585574882</v>
      </c>
      <c r="AH13" s="65">
        <v>1131151.9585574882</v>
      </c>
      <c r="AI13" s="65">
        <v>1135033.8597690261</v>
      </c>
      <c r="AJ13" s="65">
        <v>1135033.8597690261</v>
      </c>
      <c r="AK13" s="65">
        <v>1135033.8597690261</v>
      </c>
      <c r="AL13" s="65">
        <v>1135033.8597690261</v>
      </c>
      <c r="AM13" s="65">
        <v>1135033.8597690261</v>
      </c>
      <c r="AN13" s="65">
        <v>1135033.8597690261</v>
      </c>
      <c r="AO13" s="65">
        <v>1135033.8597690261</v>
      </c>
      <c r="AP13" s="65">
        <v>1135033.8597690261</v>
      </c>
      <c r="AQ13" s="65">
        <v>1135033.8597690261</v>
      </c>
      <c r="AR13" s="65">
        <v>1135033.8597690261</v>
      </c>
      <c r="AS13" s="65">
        <v>1135033.8597690261</v>
      </c>
      <c r="AT13" s="65">
        <v>1135033.8597690261</v>
      </c>
      <c r="AU13" s="65">
        <v>1140444.4682363058</v>
      </c>
      <c r="AV13" s="65">
        <v>1140444.4682363058</v>
      </c>
      <c r="AW13" s="65">
        <v>1140444.4682363058</v>
      </c>
      <c r="AX13" s="65">
        <v>1140444.4682363058</v>
      </c>
      <c r="AY13" s="65">
        <v>1140444.4682363058</v>
      </c>
      <c r="AZ13" s="65">
        <v>1140444.4682363058</v>
      </c>
    </row>
    <row r="14" spans="1:55">
      <c r="A14" s="22" t="s">
        <v>37</v>
      </c>
      <c r="B14" s="3" t="s">
        <v>38</v>
      </c>
      <c r="D14" s="65">
        <v>0</v>
      </c>
      <c r="E14" s="65">
        <v>0</v>
      </c>
      <c r="F14" s="65">
        <v>0</v>
      </c>
      <c r="G14" s="65">
        <v>0</v>
      </c>
      <c r="H14" s="65">
        <v>0</v>
      </c>
      <c r="I14" s="65">
        <v>0</v>
      </c>
      <c r="J14" s="65">
        <v>0</v>
      </c>
      <c r="K14" s="65">
        <v>-428.36630434074073</v>
      </c>
      <c r="L14" s="65">
        <v>-856.73260868148145</v>
      </c>
      <c r="M14" s="65">
        <v>-1285.0989130222222</v>
      </c>
      <c r="N14" s="65">
        <v>-2983.3236694962966</v>
      </c>
      <c r="O14" s="65">
        <v>-5718.8988026324068</v>
      </c>
      <c r="P14" s="65">
        <v>-8454.4739357685194</v>
      </c>
      <c r="Q14" s="65">
        <v>-11190.049068904629</v>
      </c>
      <c r="R14" s="65">
        <v>-13925.624202040737</v>
      </c>
      <c r="S14" s="65">
        <v>-16661.199335176854</v>
      </c>
      <c r="T14" s="65">
        <v>-19396.774468312964</v>
      </c>
      <c r="U14" s="65">
        <v>-22132.349601449074</v>
      </c>
      <c r="V14" s="65">
        <v>-24867.92473458518</v>
      </c>
      <c r="W14" s="65">
        <v>-27612.551980336681</v>
      </c>
      <c r="X14" s="65">
        <v>-30357.179226088185</v>
      </c>
      <c r="Y14" s="65">
        <v>-33101.806471839678</v>
      </c>
      <c r="Z14" s="65">
        <v>-35846.433717591179</v>
      </c>
      <c r="AA14" s="65">
        <v>-38591.060963342672</v>
      </c>
      <c r="AB14" s="65">
        <v>-41733.45147420065</v>
      </c>
      <c r="AC14" s="65">
        <v>-44875.841985058629</v>
      </c>
      <c r="AD14" s="65">
        <v>-48018.232495916614</v>
      </c>
      <c r="AE14" s="65">
        <v>-51160.623006774593</v>
      </c>
      <c r="AF14" s="65">
        <v>-54303.013517632564</v>
      </c>
      <c r="AG14" s="65">
        <v>-57445.40402849055</v>
      </c>
      <c r="AH14" s="65">
        <v>-60587.794539348521</v>
      </c>
      <c r="AI14" s="65">
        <v>-63741.700772983597</v>
      </c>
      <c r="AJ14" s="65">
        <v>-66895.607006618666</v>
      </c>
      <c r="AK14" s="65">
        <v>-70049.513240253757</v>
      </c>
      <c r="AL14" s="65">
        <v>-73203.419473888818</v>
      </c>
      <c r="AM14" s="65">
        <v>-76357.325707523894</v>
      </c>
      <c r="AN14" s="65">
        <v>-79511.231941158985</v>
      </c>
      <c r="AO14" s="65">
        <v>-82665.138174794032</v>
      </c>
      <c r="AP14" s="65">
        <v>-85819.044408429123</v>
      </c>
      <c r="AQ14" s="65">
        <v>-88972.950642064199</v>
      </c>
      <c r="AR14" s="65">
        <v>-92126.856875699261</v>
      </c>
      <c r="AS14" s="65">
        <v>-95280.763109334352</v>
      </c>
      <c r="AT14" s="65">
        <v>-98434.669342969399</v>
      </c>
      <c r="AU14" s="65">
        <v>-101605.21313248717</v>
      </c>
      <c r="AV14" s="65">
        <v>-104775.75692200489</v>
      </c>
      <c r="AW14" s="65">
        <v>-107946.30071152264</v>
      </c>
      <c r="AX14" s="65">
        <v>-111116.84450104035</v>
      </c>
      <c r="AY14" s="65">
        <v>-114287.38829055811</v>
      </c>
      <c r="AZ14" s="65">
        <v>-117457.93208007584</v>
      </c>
    </row>
    <row r="15" spans="1:55">
      <c r="A15" s="22" t="s">
        <v>39</v>
      </c>
      <c r="B15" s="3" t="s">
        <v>40</v>
      </c>
      <c r="D15" s="66">
        <v>0</v>
      </c>
      <c r="E15" s="66">
        <v>0</v>
      </c>
      <c r="F15" s="66">
        <v>0</v>
      </c>
      <c r="G15" s="66">
        <v>0</v>
      </c>
      <c r="H15" s="66">
        <v>0</v>
      </c>
      <c r="I15" s="66">
        <v>0</v>
      </c>
      <c r="J15" s="66">
        <v>0</v>
      </c>
      <c r="K15" s="66">
        <v>-80619.428305415902</v>
      </c>
      <c r="L15" s="66">
        <v>-80619.428305415902</v>
      </c>
      <c r="M15" s="66">
        <v>-120929.14245812384</v>
      </c>
      <c r="N15" s="66">
        <v>-120929.14245812384</v>
      </c>
      <c r="O15" s="66">
        <v>-120929.14245812384</v>
      </c>
      <c r="P15" s="66">
        <v>-161238.8566108318</v>
      </c>
      <c r="Q15" s="66">
        <v>-161238.8566108318</v>
      </c>
      <c r="R15" s="66">
        <v>-161238.8566108318</v>
      </c>
      <c r="S15" s="66">
        <v>-181788.069145594</v>
      </c>
      <c r="T15" s="66">
        <v>-181788.069145594</v>
      </c>
      <c r="U15" s="66">
        <v>-181788.069145594</v>
      </c>
      <c r="V15" s="66">
        <v>-202337.28168035625</v>
      </c>
      <c r="W15" s="66">
        <v>-202337.28168035625</v>
      </c>
      <c r="X15" s="66">
        <v>-202337.28168035625</v>
      </c>
      <c r="Y15" s="66">
        <v>-222886.49421511841</v>
      </c>
      <c r="Z15" s="66">
        <v>-222886.49421511841</v>
      </c>
      <c r="AA15" s="66">
        <v>-222886.49421511841</v>
      </c>
      <c r="AB15" s="66">
        <v>-243435.70674988069</v>
      </c>
      <c r="AC15" s="66">
        <v>-243435.70674988069</v>
      </c>
      <c r="AD15" s="66">
        <v>-243435.70674988069</v>
      </c>
      <c r="AE15" s="66">
        <v>-256926.05748739615</v>
      </c>
      <c r="AF15" s="66">
        <v>-256926.05748739615</v>
      </c>
      <c r="AG15" s="66">
        <v>-256926.05748739615</v>
      </c>
      <c r="AH15" s="66">
        <v>-270416.4082249116</v>
      </c>
      <c r="AI15" s="66">
        <v>-270416.4082249116</v>
      </c>
      <c r="AJ15" s="66">
        <v>-270416.4082249116</v>
      </c>
      <c r="AK15" s="66">
        <v>-283906.75896242709</v>
      </c>
      <c r="AL15" s="66">
        <v>-283906.75896242709</v>
      </c>
      <c r="AM15" s="66">
        <v>-283906.75896242709</v>
      </c>
      <c r="AN15" s="66">
        <v>-297397.10969994258</v>
      </c>
      <c r="AO15" s="66">
        <v>-297397.10969994258</v>
      </c>
      <c r="AP15" s="66">
        <v>-297397.10969994258</v>
      </c>
      <c r="AQ15" s="66">
        <v>-304217.91893718444</v>
      </c>
      <c r="AR15" s="66">
        <v>-304217.91893718444</v>
      </c>
      <c r="AS15" s="66">
        <v>-304217.91893718444</v>
      </c>
      <c r="AT15" s="66">
        <v>-311038.72817442636</v>
      </c>
      <c r="AU15" s="66">
        <v>-311038.72817442636</v>
      </c>
      <c r="AV15" s="66">
        <v>-311038.72817442636</v>
      </c>
      <c r="AW15" s="66">
        <v>-317859.53741166834</v>
      </c>
      <c r="AX15" s="66">
        <v>-317859.53741166834</v>
      </c>
      <c r="AY15" s="66">
        <v>-317859.53741166834</v>
      </c>
      <c r="AZ15" s="66">
        <v>-324680.34664891014</v>
      </c>
      <c r="BA15" s="65"/>
      <c r="BB15" s="65"/>
      <c r="BC15" s="65"/>
    </row>
    <row r="16" spans="1:55">
      <c r="A16" s="22" t="s">
        <v>41</v>
      </c>
      <c r="B16" s="3" t="s">
        <v>42</v>
      </c>
      <c r="C16" s="3" t="s">
        <v>43</v>
      </c>
      <c r="D16" s="65">
        <f t="shared" ref="D16:AZ16" si="0">SUM(D13:D15)</f>
        <v>0</v>
      </c>
      <c r="E16" s="65">
        <f t="shared" si="0"/>
        <v>0</v>
      </c>
      <c r="F16" s="65">
        <f t="shared" si="0"/>
        <v>0</v>
      </c>
      <c r="G16" s="65">
        <f t="shared" si="0"/>
        <v>0</v>
      </c>
      <c r="H16" s="65">
        <f t="shared" si="0"/>
        <v>0</v>
      </c>
      <c r="I16" s="65">
        <f t="shared" si="0"/>
        <v>0</v>
      </c>
      <c r="J16" s="65">
        <f t="shared" si="0"/>
        <v>0</v>
      </c>
      <c r="K16" s="65">
        <f t="shared" si="0"/>
        <v>73164.074952910014</v>
      </c>
      <c r="L16" s="65">
        <f t="shared" si="0"/>
        <v>72735.708648569271</v>
      </c>
      <c r="M16" s="65">
        <f t="shared" si="0"/>
        <v>31997.628191520591</v>
      </c>
      <c r="N16" s="65">
        <f t="shared" si="0"/>
        <v>487448.44620304648</v>
      </c>
      <c r="O16" s="65">
        <f t="shared" si="0"/>
        <v>858159.00666824379</v>
      </c>
      <c r="P16" s="65">
        <f t="shared" si="0"/>
        <v>815113.71738239971</v>
      </c>
      <c r="Q16" s="65">
        <f t="shared" si="0"/>
        <v>812378.14224926359</v>
      </c>
      <c r="R16" s="65">
        <f t="shared" si="0"/>
        <v>809642.56711612747</v>
      </c>
      <c r="S16" s="65">
        <f t="shared" si="0"/>
        <v>786357.77944822912</v>
      </c>
      <c r="T16" s="65">
        <f t="shared" si="0"/>
        <v>783622.204315093</v>
      </c>
      <c r="U16" s="65">
        <f t="shared" si="0"/>
        <v>780886.62918195687</v>
      </c>
      <c r="V16" s="65">
        <f t="shared" si="0"/>
        <v>757601.84151405853</v>
      </c>
      <c r="W16" s="65">
        <f t="shared" si="0"/>
        <v>758007.34945846186</v>
      </c>
      <c r="X16" s="65">
        <f t="shared" si="0"/>
        <v>755262.7222127103</v>
      </c>
      <c r="Y16" s="65">
        <f t="shared" si="0"/>
        <v>731968.88243219675</v>
      </c>
      <c r="Z16" s="65">
        <f t="shared" si="0"/>
        <v>729224.25518644508</v>
      </c>
      <c r="AA16" s="65">
        <f t="shared" si="0"/>
        <v>726479.62794069364</v>
      </c>
      <c r="AB16" s="65">
        <f t="shared" si="0"/>
        <v>845982.80033340678</v>
      </c>
      <c r="AC16" s="65">
        <f t="shared" si="0"/>
        <v>842840.40982254874</v>
      </c>
      <c r="AD16" s="65">
        <f t="shared" si="0"/>
        <v>839698.01931169094</v>
      </c>
      <c r="AE16" s="65">
        <f t="shared" si="0"/>
        <v>823065.27806331741</v>
      </c>
      <c r="AF16" s="65">
        <f t="shared" si="0"/>
        <v>819922.88755245938</v>
      </c>
      <c r="AG16" s="65">
        <f t="shared" si="0"/>
        <v>816780.49704160134</v>
      </c>
      <c r="AH16" s="65">
        <f t="shared" si="0"/>
        <v>800147.75579322805</v>
      </c>
      <c r="AI16" s="65">
        <f t="shared" si="0"/>
        <v>800875.7507711309</v>
      </c>
      <c r="AJ16" s="65">
        <f t="shared" si="0"/>
        <v>797721.84453749564</v>
      </c>
      <c r="AK16" s="65">
        <f t="shared" si="0"/>
        <v>781077.58756634523</v>
      </c>
      <c r="AL16" s="65">
        <f t="shared" si="0"/>
        <v>777923.6813327102</v>
      </c>
      <c r="AM16" s="65">
        <f t="shared" si="0"/>
        <v>774769.77509907517</v>
      </c>
      <c r="AN16" s="65">
        <f t="shared" si="0"/>
        <v>758125.51812792453</v>
      </c>
      <c r="AO16" s="65">
        <f t="shared" si="0"/>
        <v>754971.6118942895</v>
      </c>
      <c r="AP16" s="65">
        <f t="shared" si="0"/>
        <v>751817.70566065423</v>
      </c>
      <c r="AQ16" s="65">
        <f t="shared" si="0"/>
        <v>741842.99018977745</v>
      </c>
      <c r="AR16" s="65">
        <f t="shared" si="0"/>
        <v>738689.08395614242</v>
      </c>
      <c r="AS16" s="65">
        <f t="shared" si="0"/>
        <v>735535.17772250716</v>
      </c>
      <c r="AT16" s="65">
        <f t="shared" si="0"/>
        <v>725560.46225163026</v>
      </c>
      <c r="AU16" s="65">
        <f t="shared" si="0"/>
        <v>727800.52692939225</v>
      </c>
      <c r="AV16" s="65">
        <f t="shared" si="0"/>
        <v>724629.98313987453</v>
      </c>
      <c r="AW16" s="65">
        <f t="shared" si="0"/>
        <v>714638.63011311484</v>
      </c>
      <c r="AX16" s="65">
        <f t="shared" si="0"/>
        <v>711468.086323597</v>
      </c>
      <c r="AY16" s="65">
        <f t="shared" si="0"/>
        <v>708297.54253407929</v>
      </c>
      <c r="AZ16" s="65">
        <f t="shared" si="0"/>
        <v>698306.18950731982</v>
      </c>
    </row>
    <row r="17" spans="1:52">
      <c r="A17" s="22"/>
    </row>
    <row r="18" spans="1:52">
      <c r="A18" s="22" t="s">
        <v>44</v>
      </c>
      <c r="B18" s="3" t="s">
        <v>45</v>
      </c>
      <c r="C18" s="3" t="s">
        <v>46</v>
      </c>
      <c r="D18" s="52"/>
      <c r="E18" s="67">
        <f t="shared" ref="E18:AZ18" si="1">$E$62</f>
        <v>0.10649175855984785</v>
      </c>
      <c r="F18" s="67">
        <f t="shared" si="1"/>
        <v>0.10649175855984785</v>
      </c>
      <c r="G18" s="67">
        <f t="shared" si="1"/>
        <v>0.10649175855984785</v>
      </c>
      <c r="H18" s="67">
        <f t="shared" si="1"/>
        <v>0.10649175855984785</v>
      </c>
      <c r="I18" s="67">
        <f t="shared" si="1"/>
        <v>0.10649175855984785</v>
      </c>
      <c r="J18" s="67">
        <f t="shared" si="1"/>
        <v>0.10649175855984785</v>
      </c>
      <c r="K18" s="67">
        <f t="shared" si="1"/>
        <v>0.10649175855984785</v>
      </c>
      <c r="L18" s="67">
        <f t="shared" si="1"/>
        <v>0.10649175855984785</v>
      </c>
      <c r="M18" s="67">
        <f t="shared" si="1"/>
        <v>0.10649175855984785</v>
      </c>
      <c r="N18" s="67">
        <f t="shared" si="1"/>
        <v>0.10649175855984785</v>
      </c>
      <c r="O18" s="67">
        <f t="shared" si="1"/>
        <v>0.10649175855984785</v>
      </c>
      <c r="P18" s="67">
        <f t="shared" si="1"/>
        <v>0.10649175855984785</v>
      </c>
      <c r="Q18" s="67">
        <f t="shared" si="1"/>
        <v>0.10649175855984785</v>
      </c>
      <c r="R18" s="67">
        <f t="shared" si="1"/>
        <v>0.10649175855984785</v>
      </c>
      <c r="S18" s="67">
        <f t="shared" si="1"/>
        <v>0.10649175855984785</v>
      </c>
      <c r="T18" s="67">
        <f t="shared" si="1"/>
        <v>0.10649175855984785</v>
      </c>
      <c r="U18" s="67">
        <f t="shared" si="1"/>
        <v>0.10649175855984785</v>
      </c>
      <c r="V18" s="67">
        <f t="shared" si="1"/>
        <v>0.10649175855984785</v>
      </c>
      <c r="W18" s="67">
        <f t="shared" si="1"/>
        <v>0.10649175855984785</v>
      </c>
      <c r="X18" s="67">
        <f t="shared" si="1"/>
        <v>0.10649175855984785</v>
      </c>
      <c r="Y18" s="67">
        <f t="shared" si="1"/>
        <v>0.10649175855984785</v>
      </c>
      <c r="Z18" s="67">
        <f t="shared" si="1"/>
        <v>0.10649175855984785</v>
      </c>
      <c r="AA18" s="67">
        <f t="shared" si="1"/>
        <v>0.10649175855984785</v>
      </c>
      <c r="AB18" s="67">
        <f t="shared" si="1"/>
        <v>0.10649175855984785</v>
      </c>
      <c r="AC18" s="67">
        <f t="shared" si="1"/>
        <v>0.10649175855984785</v>
      </c>
      <c r="AD18" s="67">
        <f t="shared" si="1"/>
        <v>0.10649175855984785</v>
      </c>
      <c r="AE18" s="67">
        <f t="shared" si="1"/>
        <v>0.10649175855984785</v>
      </c>
      <c r="AF18" s="67">
        <f t="shared" si="1"/>
        <v>0.10649175855984785</v>
      </c>
      <c r="AG18" s="67">
        <f t="shared" si="1"/>
        <v>0.10649175855984785</v>
      </c>
      <c r="AH18" s="67">
        <f t="shared" si="1"/>
        <v>0.10649175855984785</v>
      </c>
      <c r="AI18" s="67">
        <f t="shared" si="1"/>
        <v>0.10649175855984785</v>
      </c>
      <c r="AJ18" s="67">
        <f t="shared" si="1"/>
        <v>0.10649175855984785</v>
      </c>
      <c r="AK18" s="67">
        <f t="shared" si="1"/>
        <v>0.10649175855984785</v>
      </c>
      <c r="AL18" s="67">
        <f t="shared" si="1"/>
        <v>0.10649175855984785</v>
      </c>
      <c r="AM18" s="67">
        <f t="shared" si="1"/>
        <v>0.10649175855984785</v>
      </c>
      <c r="AN18" s="67">
        <f t="shared" si="1"/>
        <v>0.10649175855984785</v>
      </c>
      <c r="AO18" s="67">
        <f t="shared" si="1"/>
        <v>0.10649175855984785</v>
      </c>
      <c r="AP18" s="67">
        <f t="shared" si="1"/>
        <v>0.10649175855984785</v>
      </c>
      <c r="AQ18" s="67">
        <f t="shared" si="1"/>
        <v>0.10649175855984785</v>
      </c>
      <c r="AR18" s="67">
        <f t="shared" si="1"/>
        <v>0.10649175855984785</v>
      </c>
      <c r="AS18" s="67">
        <f t="shared" si="1"/>
        <v>0.10649175855984785</v>
      </c>
      <c r="AT18" s="67">
        <f t="shared" si="1"/>
        <v>0.10649175855984785</v>
      </c>
      <c r="AU18" s="67">
        <f t="shared" si="1"/>
        <v>0.10649175855984785</v>
      </c>
      <c r="AV18" s="67">
        <f t="shared" si="1"/>
        <v>0.10649175855984785</v>
      </c>
      <c r="AW18" s="67">
        <f t="shared" si="1"/>
        <v>0.10649175855984785</v>
      </c>
      <c r="AX18" s="67">
        <f t="shared" si="1"/>
        <v>0.10649175855984785</v>
      </c>
      <c r="AY18" s="67">
        <f t="shared" si="1"/>
        <v>0.10649175855984785</v>
      </c>
      <c r="AZ18" s="67">
        <f t="shared" si="1"/>
        <v>0.10649175855984785</v>
      </c>
    </row>
    <row r="19" spans="1:52">
      <c r="A19" s="22" t="s">
        <v>47</v>
      </c>
      <c r="B19" s="3" t="s">
        <v>48</v>
      </c>
      <c r="C19" s="3" t="s">
        <v>35</v>
      </c>
      <c r="D19" s="42"/>
      <c r="E19" s="42">
        <f>((D16+E16)/2*E18)/12</f>
        <v>0</v>
      </c>
      <c r="F19" s="42">
        <f t="shared" ref="F19:J19" si="2">((E16+F16)/2*F18)/12</f>
        <v>0</v>
      </c>
      <c r="G19" s="42">
        <f t="shared" si="2"/>
        <v>0</v>
      </c>
      <c r="H19" s="42">
        <f t="shared" si="2"/>
        <v>0</v>
      </c>
      <c r="I19" s="42">
        <f t="shared" si="2"/>
        <v>0</v>
      </c>
      <c r="J19" s="42">
        <f t="shared" si="2"/>
        <v>0</v>
      </c>
      <c r="K19" s="42">
        <f>J16*K18/12</f>
        <v>0</v>
      </c>
      <c r="L19" s="42">
        <f t="shared" ref="L19:AZ19" si="3">K16*L18/12</f>
        <v>649.28091709499211</v>
      </c>
      <c r="M19" s="42">
        <f t="shared" si="3"/>
        <v>645.47946034023971</v>
      </c>
      <c r="N19" s="42">
        <f t="shared" si="3"/>
        <v>283.95697465493265</v>
      </c>
      <c r="O19" s="42">
        <f t="shared" si="3"/>
        <v>4325.770186952318</v>
      </c>
      <c r="P19" s="42">
        <f t="shared" si="3"/>
        <v>7615.5718120061238</v>
      </c>
      <c r="Q19" s="42">
        <f t="shared" si="3"/>
        <v>7233.5744325255473</v>
      </c>
      <c r="R19" s="42">
        <f t="shared" si="3"/>
        <v>7209.2980819755257</v>
      </c>
      <c r="S19" s="42">
        <f t="shared" si="3"/>
        <v>7185.0217314255051</v>
      </c>
      <c r="T19" s="42">
        <f t="shared" si="3"/>
        <v>6978.3852325549087</v>
      </c>
      <c r="U19" s="42">
        <f t="shared" si="3"/>
        <v>6954.1088820048872</v>
      </c>
      <c r="V19" s="42">
        <f t="shared" si="3"/>
        <v>6929.8325314548665</v>
      </c>
      <c r="W19" s="42">
        <f t="shared" si="3"/>
        <v>6723.1960325842701</v>
      </c>
      <c r="X19" s="42">
        <f t="shared" si="3"/>
        <v>6726.7946370933942</v>
      </c>
      <c r="Y19" s="42">
        <f t="shared" si="3"/>
        <v>6702.4379552607825</v>
      </c>
      <c r="Z19" s="42">
        <f t="shared" si="3"/>
        <v>6495.7211251075969</v>
      </c>
      <c r="AA19" s="42">
        <f t="shared" si="3"/>
        <v>6471.3644432749825</v>
      </c>
      <c r="AB19" s="42">
        <f t="shared" si="3"/>
        <v>6447.0077614423708</v>
      </c>
      <c r="AC19" s="42">
        <f t="shared" si="3"/>
        <v>7507.5163432407608</v>
      </c>
      <c r="AD19" s="42">
        <f t="shared" si="3"/>
        <v>7479.6297856088395</v>
      </c>
      <c r="AE19" s="42">
        <f t="shared" si="3"/>
        <v>7451.7432279769209</v>
      </c>
      <c r="AF19" s="42">
        <f t="shared" si="3"/>
        <v>7304.1390725427364</v>
      </c>
      <c r="AG19" s="42">
        <f t="shared" si="3"/>
        <v>7276.2525149108151</v>
      </c>
      <c r="AH19" s="42">
        <f t="shared" si="3"/>
        <v>7248.3659572788938</v>
      </c>
      <c r="AI19" s="42">
        <f t="shared" si="3"/>
        <v>7100.7618018447129</v>
      </c>
      <c r="AJ19" s="42">
        <f t="shared" si="3"/>
        <v>7107.2222572963465</v>
      </c>
      <c r="AK19" s="42">
        <f t="shared" si="3"/>
        <v>7079.2335055336225</v>
      </c>
      <c r="AL19" s="42">
        <f t="shared" si="3"/>
        <v>6931.527155968638</v>
      </c>
      <c r="AM19" s="42">
        <f t="shared" si="3"/>
        <v>6903.5384042059159</v>
      </c>
      <c r="AN19" s="42">
        <f t="shared" si="3"/>
        <v>6875.5496524431946</v>
      </c>
      <c r="AO19" s="42">
        <f t="shared" si="3"/>
        <v>6727.8433028782083</v>
      </c>
      <c r="AP19" s="42">
        <f t="shared" si="3"/>
        <v>6699.8545511154871</v>
      </c>
      <c r="AQ19" s="42">
        <f t="shared" si="3"/>
        <v>6671.8657993527622</v>
      </c>
      <c r="AR19" s="42">
        <f t="shared" si="3"/>
        <v>6583.3470500504473</v>
      </c>
      <c r="AS19" s="42">
        <f t="shared" si="3"/>
        <v>6555.3582982877242</v>
      </c>
      <c r="AT19" s="42">
        <f t="shared" si="3"/>
        <v>6527.3695465250012</v>
      </c>
      <c r="AU19" s="42">
        <f t="shared" si="3"/>
        <v>6438.8507972226844</v>
      </c>
      <c r="AV19" s="42">
        <f t="shared" si="3"/>
        <v>6458.7298327912404</v>
      </c>
      <c r="AW19" s="42">
        <f t="shared" si="3"/>
        <v>6430.5934341465118</v>
      </c>
      <c r="AX19" s="42">
        <f t="shared" si="3"/>
        <v>6341.9270379621876</v>
      </c>
      <c r="AY19" s="42">
        <f t="shared" si="3"/>
        <v>6313.7906393174571</v>
      </c>
      <c r="AZ19" s="42">
        <f t="shared" si="3"/>
        <v>6285.6542406727276</v>
      </c>
    </row>
    <row r="20" spans="1:52">
      <c r="A20" s="2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row>
    <row r="21" spans="1:52">
      <c r="A21" s="22" t="s">
        <v>50</v>
      </c>
      <c r="B21" s="3" t="s">
        <v>51</v>
      </c>
      <c r="C21" s="3" t="s">
        <v>126</v>
      </c>
      <c r="E21" s="68">
        <v>0</v>
      </c>
      <c r="F21" s="68">
        <v>0</v>
      </c>
      <c r="G21" s="68">
        <v>0</v>
      </c>
      <c r="H21" s="68">
        <v>0</v>
      </c>
      <c r="I21" s="68">
        <v>0</v>
      </c>
      <c r="J21" s="68">
        <v>0</v>
      </c>
      <c r="K21" s="68">
        <v>0</v>
      </c>
      <c r="L21" s="68">
        <v>0</v>
      </c>
      <c r="M21" s="68">
        <v>0</v>
      </c>
      <c r="N21" s="68">
        <v>0</v>
      </c>
      <c r="O21" s="68">
        <v>0</v>
      </c>
      <c r="P21" s="68">
        <v>0</v>
      </c>
      <c r="Q21" s="68">
        <v>0</v>
      </c>
      <c r="R21" s="68">
        <v>0</v>
      </c>
      <c r="S21" s="68">
        <v>0</v>
      </c>
      <c r="T21" s="68">
        <v>0</v>
      </c>
      <c r="U21" s="68">
        <v>0</v>
      </c>
      <c r="V21" s="68">
        <v>0</v>
      </c>
      <c r="W21" s="68">
        <v>0</v>
      </c>
      <c r="X21" s="68">
        <v>0</v>
      </c>
      <c r="Y21" s="68">
        <v>0</v>
      </c>
      <c r="Z21" s="68">
        <v>0</v>
      </c>
      <c r="AA21" s="68">
        <v>0</v>
      </c>
      <c r="AB21" s="68">
        <v>0</v>
      </c>
      <c r="AC21" s="68">
        <v>0</v>
      </c>
      <c r="AD21" s="68">
        <v>0</v>
      </c>
      <c r="AE21" s="68">
        <v>0</v>
      </c>
      <c r="AF21" s="68">
        <v>0</v>
      </c>
      <c r="AG21" s="68">
        <v>0</v>
      </c>
      <c r="AH21" s="68">
        <v>0</v>
      </c>
      <c r="AI21" s="68">
        <v>0</v>
      </c>
      <c r="AJ21" s="68">
        <v>0</v>
      </c>
      <c r="AK21" s="68">
        <v>0</v>
      </c>
      <c r="AL21" s="68">
        <v>0</v>
      </c>
      <c r="AM21" s="68">
        <v>0</v>
      </c>
      <c r="AN21" s="68">
        <v>0</v>
      </c>
      <c r="AO21" s="68">
        <v>0</v>
      </c>
      <c r="AP21" s="68">
        <v>0</v>
      </c>
      <c r="AQ21" s="68">
        <v>0</v>
      </c>
      <c r="AR21" s="68">
        <v>0</v>
      </c>
      <c r="AS21" s="68">
        <v>0</v>
      </c>
      <c r="AT21" s="68">
        <v>0</v>
      </c>
      <c r="AU21" s="68">
        <v>0</v>
      </c>
      <c r="AV21" s="68">
        <v>0</v>
      </c>
      <c r="AW21" s="68">
        <v>0</v>
      </c>
      <c r="AX21" s="68">
        <v>0</v>
      </c>
      <c r="AY21" s="68">
        <v>0</v>
      </c>
      <c r="AZ21" s="68">
        <v>0</v>
      </c>
    </row>
    <row r="22" spans="1:52">
      <c r="A22" s="22" t="s">
        <v>53</v>
      </c>
      <c r="B22" s="3" t="s">
        <v>54</v>
      </c>
      <c r="D22" s="69"/>
      <c r="E22" s="65">
        <v>0</v>
      </c>
      <c r="F22" s="65">
        <v>0</v>
      </c>
      <c r="G22" s="65">
        <v>0</v>
      </c>
      <c r="H22" s="65">
        <v>0</v>
      </c>
      <c r="I22" s="65">
        <v>0</v>
      </c>
      <c r="J22" s="65">
        <v>0</v>
      </c>
      <c r="K22" s="65">
        <v>25.746678776183639</v>
      </c>
      <c r="L22" s="65">
        <v>25.746678776183639</v>
      </c>
      <c r="M22" s="65">
        <v>25.746678776183639</v>
      </c>
      <c r="N22" s="65">
        <v>119.10809704612954</v>
      </c>
      <c r="O22" s="65">
        <v>193.15950623393772</v>
      </c>
      <c r="P22" s="65">
        <v>193.15950623393772</v>
      </c>
      <c r="Q22" s="65">
        <v>361.1863484724866</v>
      </c>
      <c r="R22" s="65">
        <v>361.1863484724866</v>
      </c>
      <c r="S22" s="65">
        <v>361.1863484724866</v>
      </c>
      <c r="T22" s="65">
        <v>361.1863484724866</v>
      </c>
      <c r="U22" s="65">
        <v>361.1863484724866</v>
      </c>
      <c r="V22" s="65">
        <v>361.1863484724866</v>
      </c>
      <c r="W22" s="65">
        <v>361.1863484724866</v>
      </c>
      <c r="X22" s="65">
        <v>361.1863484724866</v>
      </c>
      <c r="Y22" s="65">
        <v>361.1863484724866</v>
      </c>
      <c r="Z22" s="65">
        <v>361.1863484724866</v>
      </c>
      <c r="AA22" s="65">
        <v>361.1863484724866</v>
      </c>
      <c r="AB22" s="65">
        <v>406.25594614407652</v>
      </c>
      <c r="AC22" s="65">
        <v>321.96850252107157</v>
      </c>
      <c r="AD22" s="65">
        <v>321.96850252107157</v>
      </c>
      <c r="AE22" s="65">
        <v>321.96850252107157</v>
      </c>
      <c r="AF22" s="65">
        <v>321.96850252107157</v>
      </c>
      <c r="AG22" s="65">
        <v>321.96850252107157</v>
      </c>
      <c r="AH22" s="65">
        <v>321.96850252107157</v>
      </c>
      <c r="AI22" s="65">
        <v>321.96850252107157</v>
      </c>
      <c r="AJ22" s="65">
        <v>321.96850252107157</v>
      </c>
      <c r="AK22" s="65">
        <v>321.96850252107157</v>
      </c>
      <c r="AL22" s="65">
        <v>321.96850252107157</v>
      </c>
      <c r="AM22" s="65">
        <v>321.96850252107157</v>
      </c>
      <c r="AN22" s="65">
        <v>321.96850252107157</v>
      </c>
      <c r="AO22" s="65">
        <v>70.357808656021334</v>
      </c>
      <c r="AP22" s="65">
        <v>70.357808656021334</v>
      </c>
      <c r="AQ22" s="65">
        <v>70.357808656021334</v>
      </c>
      <c r="AR22" s="65">
        <v>70.357808656021334</v>
      </c>
      <c r="AS22" s="65">
        <v>70.357808656021334</v>
      </c>
      <c r="AT22" s="65">
        <v>70.357808656021334</v>
      </c>
      <c r="AU22" s="65">
        <v>70.357808656021334</v>
      </c>
      <c r="AV22" s="65">
        <v>70.357808656021334</v>
      </c>
      <c r="AW22" s="65">
        <v>70.357808656021334</v>
      </c>
      <c r="AX22" s="65">
        <v>70.357808656021334</v>
      </c>
      <c r="AY22" s="65">
        <v>70.357808656021334</v>
      </c>
      <c r="AZ22" s="65">
        <v>70.357808656021334</v>
      </c>
    </row>
    <row r="23" spans="1:52">
      <c r="A23" s="22" t="s">
        <v>56</v>
      </c>
      <c r="B23" s="3" t="s">
        <v>57</v>
      </c>
      <c r="C23" s="70" t="s">
        <v>101</v>
      </c>
      <c r="D23" s="69"/>
      <c r="E23" s="65">
        <v>0</v>
      </c>
      <c r="F23" s="65">
        <v>0</v>
      </c>
      <c r="G23" s="65">
        <v>0</v>
      </c>
      <c r="H23" s="65">
        <v>0</v>
      </c>
      <c r="I23" s="65">
        <v>0</v>
      </c>
      <c r="J23" s="65">
        <v>0</v>
      </c>
      <c r="K23" s="65">
        <v>428.36630434074073</v>
      </c>
      <c r="L23" s="65">
        <v>428.36630434074073</v>
      </c>
      <c r="M23" s="65">
        <v>428.36630434074073</v>
      </c>
      <c r="N23" s="65">
        <v>1698.224756474074</v>
      </c>
      <c r="O23" s="65">
        <v>2735.5751331361107</v>
      </c>
      <c r="P23" s="65">
        <v>2735.5751331361107</v>
      </c>
      <c r="Q23" s="65">
        <v>2735.5751331361107</v>
      </c>
      <c r="R23" s="65">
        <v>2735.5751331361107</v>
      </c>
      <c r="S23" s="65">
        <v>2735.5751331361107</v>
      </c>
      <c r="T23" s="65">
        <v>2735.5751331361107</v>
      </c>
      <c r="U23" s="65">
        <v>2735.5751331361107</v>
      </c>
      <c r="V23" s="65">
        <v>2735.5751331361107</v>
      </c>
      <c r="W23" s="65">
        <v>2744.6272457514979</v>
      </c>
      <c r="X23" s="65">
        <v>2744.6272457514979</v>
      </c>
      <c r="Y23" s="65">
        <v>2744.6272457514979</v>
      </c>
      <c r="Z23" s="65">
        <v>2744.6272457514979</v>
      </c>
      <c r="AA23" s="65">
        <v>2744.6272457514979</v>
      </c>
      <c r="AB23" s="65">
        <v>3142.3905108579793</v>
      </c>
      <c r="AC23" s="65">
        <v>3142.3905108579793</v>
      </c>
      <c r="AD23" s="65">
        <v>3142.3905108579793</v>
      </c>
      <c r="AE23" s="65">
        <v>3142.3905108579793</v>
      </c>
      <c r="AF23" s="65">
        <v>3142.3905108579793</v>
      </c>
      <c r="AG23" s="65">
        <v>3142.3905108579793</v>
      </c>
      <c r="AH23" s="65">
        <v>3142.3905108579793</v>
      </c>
      <c r="AI23" s="65">
        <v>3153.9062336350744</v>
      </c>
      <c r="AJ23" s="65">
        <v>3153.9062336350744</v>
      </c>
      <c r="AK23" s="65">
        <v>3153.9062336350744</v>
      </c>
      <c r="AL23" s="65">
        <v>3153.9062336350744</v>
      </c>
      <c r="AM23" s="65">
        <v>3153.9062336350744</v>
      </c>
      <c r="AN23" s="65">
        <v>3153.9062336350744</v>
      </c>
      <c r="AO23" s="65">
        <v>3153.9062336350744</v>
      </c>
      <c r="AP23" s="65">
        <v>3153.9062336350744</v>
      </c>
      <c r="AQ23" s="65">
        <v>3153.9062336350744</v>
      </c>
      <c r="AR23" s="65">
        <v>3153.9062336350744</v>
      </c>
      <c r="AS23" s="65">
        <v>3153.9062336350744</v>
      </c>
      <c r="AT23" s="65">
        <v>3153.9062336350744</v>
      </c>
      <c r="AU23" s="65">
        <v>3170.5437895177361</v>
      </c>
      <c r="AV23" s="65">
        <v>3170.5437895177361</v>
      </c>
      <c r="AW23" s="65">
        <v>3170.5437895177361</v>
      </c>
      <c r="AX23" s="65">
        <v>3170.5437895177361</v>
      </c>
      <c r="AY23" s="65">
        <v>3170.5437895177361</v>
      </c>
      <c r="AZ23" s="65">
        <v>3170.5437895177361</v>
      </c>
    </row>
    <row r="24" spans="1:52">
      <c r="A24" s="22" t="s">
        <v>59</v>
      </c>
      <c r="B24" s="3" t="s">
        <v>60</v>
      </c>
      <c r="C24" s="3" t="s">
        <v>167</v>
      </c>
      <c r="E24" s="41">
        <v>0</v>
      </c>
      <c r="F24" s="41">
        <v>0</v>
      </c>
      <c r="G24" s="41">
        <v>0</v>
      </c>
      <c r="H24" s="41">
        <v>0</v>
      </c>
      <c r="I24" s="41">
        <v>0</v>
      </c>
      <c r="J24" s="41">
        <v>0</v>
      </c>
      <c r="K24" s="41">
        <f t="shared" ref="K24:P24" si="4">($D$13+$D$14)*$E$63/12</f>
        <v>0</v>
      </c>
      <c r="L24" s="41">
        <f t="shared" si="4"/>
        <v>0</v>
      </c>
      <c r="M24" s="41">
        <f t="shared" si="4"/>
        <v>0</v>
      </c>
      <c r="N24" s="41">
        <f t="shared" si="4"/>
        <v>0</v>
      </c>
      <c r="O24" s="41">
        <f t="shared" si="4"/>
        <v>0</v>
      </c>
      <c r="P24" s="41">
        <f t="shared" si="4"/>
        <v>0</v>
      </c>
      <c r="Q24" s="41">
        <f t="shared" ref="Q24:AB24" si="5">($P$13+$P$14)*$E$63/12</f>
        <v>625.49007915210029</v>
      </c>
      <c r="R24" s="41">
        <f t="shared" si="5"/>
        <v>625.49007915210029</v>
      </c>
      <c r="S24" s="41">
        <f t="shared" si="5"/>
        <v>625.49007915210029</v>
      </c>
      <c r="T24" s="41">
        <f t="shared" si="5"/>
        <v>625.49007915210029</v>
      </c>
      <c r="U24" s="41">
        <f t="shared" si="5"/>
        <v>625.49007915210029</v>
      </c>
      <c r="V24" s="41">
        <f t="shared" si="5"/>
        <v>625.49007915210029</v>
      </c>
      <c r="W24" s="41">
        <f t="shared" si="5"/>
        <v>625.49007915210029</v>
      </c>
      <c r="X24" s="41">
        <f t="shared" si="5"/>
        <v>625.49007915210029</v>
      </c>
      <c r="Y24" s="41">
        <f t="shared" si="5"/>
        <v>625.49007915210029</v>
      </c>
      <c r="Z24" s="41">
        <f t="shared" si="5"/>
        <v>625.49007915210029</v>
      </c>
      <c r="AA24" s="41">
        <f t="shared" si="5"/>
        <v>625.49007915210029</v>
      </c>
      <c r="AB24" s="41">
        <f t="shared" si="5"/>
        <v>625.49007915210029</v>
      </c>
      <c r="AC24" s="41">
        <f t="shared" ref="AC24:AN24" si="6">($AB$13+$AB$14)*$E$63/12</f>
        <v>697.92458828506381</v>
      </c>
      <c r="AD24" s="41">
        <f t="shared" si="6"/>
        <v>697.92458828506381</v>
      </c>
      <c r="AE24" s="41">
        <f t="shared" si="6"/>
        <v>697.92458828506381</v>
      </c>
      <c r="AF24" s="41">
        <f t="shared" si="6"/>
        <v>697.92458828506381</v>
      </c>
      <c r="AG24" s="41">
        <f t="shared" si="6"/>
        <v>697.92458828506381</v>
      </c>
      <c r="AH24" s="41">
        <f t="shared" si="6"/>
        <v>697.92458828506381</v>
      </c>
      <c r="AI24" s="41">
        <f t="shared" si="6"/>
        <v>697.92458828506381</v>
      </c>
      <c r="AJ24" s="41">
        <f t="shared" si="6"/>
        <v>697.92458828506381</v>
      </c>
      <c r="AK24" s="41">
        <f t="shared" si="6"/>
        <v>697.92458828506381</v>
      </c>
      <c r="AL24" s="41">
        <f t="shared" si="6"/>
        <v>697.92458828506381</v>
      </c>
      <c r="AM24" s="41">
        <f t="shared" si="6"/>
        <v>697.92458828506381</v>
      </c>
      <c r="AN24" s="41">
        <f t="shared" si="6"/>
        <v>697.92458828506381</v>
      </c>
      <c r="AO24" s="41">
        <f t="shared" ref="AO24:AZ24" si="7">($AN$13+$AN$14)*$E$63/12</f>
        <v>676.20954726080583</v>
      </c>
      <c r="AP24" s="41">
        <f t="shared" si="7"/>
        <v>676.20954726080583</v>
      </c>
      <c r="AQ24" s="41">
        <f t="shared" si="7"/>
        <v>676.20954726080583</v>
      </c>
      <c r="AR24" s="41">
        <f t="shared" si="7"/>
        <v>676.20954726080583</v>
      </c>
      <c r="AS24" s="41">
        <f t="shared" si="7"/>
        <v>676.20954726080583</v>
      </c>
      <c r="AT24" s="41">
        <f t="shared" si="7"/>
        <v>676.20954726080583</v>
      </c>
      <c r="AU24" s="41">
        <f t="shared" si="7"/>
        <v>676.20954726080583</v>
      </c>
      <c r="AV24" s="41">
        <f t="shared" si="7"/>
        <v>676.20954726080583</v>
      </c>
      <c r="AW24" s="41">
        <f t="shared" si="7"/>
        <v>676.20954726080583</v>
      </c>
      <c r="AX24" s="41">
        <f t="shared" si="7"/>
        <v>676.20954726080583</v>
      </c>
      <c r="AY24" s="41">
        <f t="shared" si="7"/>
        <v>676.20954726080583</v>
      </c>
      <c r="AZ24" s="41">
        <f t="shared" si="7"/>
        <v>676.20954726080583</v>
      </c>
    </row>
    <row r="25" spans="1:52">
      <c r="A25" s="22" t="s">
        <v>62</v>
      </c>
      <c r="B25" s="3" t="s">
        <v>63</v>
      </c>
      <c r="E25" s="71">
        <v>0</v>
      </c>
      <c r="F25" s="71">
        <v>0</v>
      </c>
      <c r="G25" s="71">
        <v>0</v>
      </c>
      <c r="H25" s="71">
        <v>0</v>
      </c>
      <c r="I25" s="71">
        <v>0</v>
      </c>
      <c r="J25" s="71">
        <v>0</v>
      </c>
      <c r="K25" s="66">
        <v>2.6674969311181393</v>
      </c>
      <c r="L25" s="66">
        <v>2.6674969311181393</v>
      </c>
      <c r="M25" s="66">
        <v>2.6674969311181393</v>
      </c>
      <c r="N25" s="66">
        <v>12.340251187495761</v>
      </c>
      <c r="O25" s="66">
        <v>20.012382745534779</v>
      </c>
      <c r="P25" s="66">
        <v>20.012382745534779</v>
      </c>
      <c r="Q25" s="66">
        <v>16.963361155646922</v>
      </c>
      <c r="R25" s="66">
        <v>16.963361155646922</v>
      </c>
      <c r="S25" s="66">
        <v>16.963361155646922</v>
      </c>
      <c r="T25" s="66">
        <v>16.963361155646922</v>
      </c>
      <c r="U25" s="66">
        <v>16.963361155646922</v>
      </c>
      <c r="V25" s="66">
        <v>16.963361155646922</v>
      </c>
      <c r="W25" s="66">
        <v>16.963361155646922</v>
      </c>
      <c r="X25" s="66">
        <v>16.963361155646922</v>
      </c>
      <c r="Y25" s="66">
        <v>16.963361155646922</v>
      </c>
      <c r="Z25" s="66">
        <v>16.963361155646922</v>
      </c>
      <c r="AA25" s="66">
        <v>16.963361155646922</v>
      </c>
      <c r="AB25" s="66">
        <v>19.0800852945193</v>
      </c>
      <c r="AC25" s="66">
        <v>20.901516392262163</v>
      </c>
      <c r="AD25" s="66">
        <v>20.901516392262163</v>
      </c>
      <c r="AE25" s="66">
        <v>20.901516392262163</v>
      </c>
      <c r="AF25" s="66">
        <v>20.901516392262163</v>
      </c>
      <c r="AG25" s="66">
        <v>20.901516392262163</v>
      </c>
      <c r="AH25" s="66">
        <v>20.901516392262163</v>
      </c>
      <c r="AI25" s="66">
        <v>20.901516392262163</v>
      </c>
      <c r="AJ25" s="66">
        <v>20.901516392262163</v>
      </c>
      <c r="AK25" s="66">
        <v>20.901516392262163</v>
      </c>
      <c r="AL25" s="66">
        <v>20.901516392262163</v>
      </c>
      <c r="AM25" s="66">
        <v>20.901516392262163</v>
      </c>
      <c r="AN25" s="66">
        <v>20.901516392262163</v>
      </c>
      <c r="AO25" s="66">
        <v>20.901516392262163</v>
      </c>
      <c r="AP25" s="66">
        <v>20.901516392262163</v>
      </c>
      <c r="AQ25" s="66">
        <v>20.901516392262163</v>
      </c>
      <c r="AR25" s="66">
        <v>20.901516392262163</v>
      </c>
      <c r="AS25" s="66">
        <v>20.901516392262163</v>
      </c>
      <c r="AT25" s="66">
        <v>20.901516392262163</v>
      </c>
      <c r="AU25" s="66">
        <v>20.901516392262163</v>
      </c>
      <c r="AV25" s="66">
        <v>20.901516392262163</v>
      </c>
      <c r="AW25" s="66">
        <v>20.901516392262163</v>
      </c>
      <c r="AX25" s="66">
        <v>20.901516392262163</v>
      </c>
      <c r="AY25" s="66">
        <v>20.901516392262163</v>
      </c>
      <c r="AZ25" s="66">
        <v>20.901516392262163</v>
      </c>
    </row>
    <row r="26" spans="1:52">
      <c r="A26" s="22" t="s">
        <v>64</v>
      </c>
      <c r="B26" s="2" t="s">
        <v>65</v>
      </c>
      <c r="C26" s="3" t="s">
        <v>66</v>
      </c>
      <c r="E26" s="65">
        <f t="shared" ref="E26:J26" si="8">SUM(E19:E25)</f>
        <v>0</v>
      </c>
      <c r="F26" s="65">
        <f t="shared" si="8"/>
        <v>0</v>
      </c>
      <c r="G26" s="65">
        <f t="shared" si="8"/>
        <v>0</v>
      </c>
      <c r="H26" s="65">
        <f t="shared" si="8"/>
        <v>0</v>
      </c>
      <c r="I26" s="65">
        <f t="shared" si="8"/>
        <v>0</v>
      </c>
      <c r="J26" s="65">
        <f t="shared" si="8"/>
        <v>0</v>
      </c>
      <c r="K26" s="65">
        <f>SUM(K19:K25)</f>
        <v>456.78048004804248</v>
      </c>
      <c r="L26" s="65">
        <f t="shared" ref="L26:AZ26" si="9">SUM(L19:L25)</f>
        <v>1106.0613971430346</v>
      </c>
      <c r="M26" s="65">
        <f t="shared" si="9"/>
        <v>1102.2599403882823</v>
      </c>
      <c r="N26" s="65">
        <f t="shared" si="9"/>
        <v>2113.6300793626319</v>
      </c>
      <c r="O26" s="65">
        <f t="shared" si="9"/>
        <v>7274.5172090679007</v>
      </c>
      <c r="P26" s="65">
        <f t="shared" si="9"/>
        <v>10564.318834121706</v>
      </c>
      <c r="Q26" s="65">
        <f t="shared" si="9"/>
        <v>10972.789354441891</v>
      </c>
      <c r="R26" s="65">
        <f t="shared" si="9"/>
        <v>10948.513003891871</v>
      </c>
      <c r="S26" s="65">
        <f t="shared" si="9"/>
        <v>10924.236653341848</v>
      </c>
      <c r="T26" s="65">
        <f t="shared" si="9"/>
        <v>10717.600154471253</v>
      </c>
      <c r="U26" s="65">
        <f t="shared" si="9"/>
        <v>10693.323803921232</v>
      </c>
      <c r="V26" s="65">
        <f t="shared" si="9"/>
        <v>10669.047453371209</v>
      </c>
      <c r="W26" s="65">
        <f t="shared" si="9"/>
        <v>10471.463067116001</v>
      </c>
      <c r="X26" s="65">
        <f t="shared" si="9"/>
        <v>10475.061671625126</v>
      </c>
      <c r="Y26" s="65">
        <f t="shared" si="9"/>
        <v>10450.704989792514</v>
      </c>
      <c r="Z26" s="65">
        <f t="shared" si="9"/>
        <v>10243.988159639328</v>
      </c>
      <c r="AA26" s="65">
        <f t="shared" si="9"/>
        <v>10219.631477806714</v>
      </c>
      <c r="AB26" s="65">
        <f t="shared" si="9"/>
        <v>10640.224382891045</v>
      </c>
      <c r="AC26" s="65">
        <f t="shared" si="9"/>
        <v>11690.701461297138</v>
      </c>
      <c r="AD26" s="65">
        <f t="shared" si="9"/>
        <v>11662.814903665218</v>
      </c>
      <c r="AE26" s="65">
        <f t="shared" si="9"/>
        <v>11634.928346033299</v>
      </c>
      <c r="AF26" s="65">
        <f t="shared" si="9"/>
        <v>11487.324190599113</v>
      </c>
      <c r="AG26" s="65">
        <f t="shared" si="9"/>
        <v>11459.437632967192</v>
      </c>
      <c r="AH26" s="65">
        <f t="shared" si="9"/>
        <v>11431.551075335272</v>
      </c>
      <c r="AI26" s="65">
        <f t="shared" si="9"/>
        <v>11295.462642678185</v>
      </c>
      <c r="AJ26" s="65">
        <f t="shared" si="9"/>
        <v>11301.923098129819</v>
      </c>
      <c r="AK26" s="65">
        <f t="shared" si="9"/>
        <v>11273.934346367096</v>
      </c>
      <c r="AL26" s="65">
        <f t="shared" si="9"/>
        <v>11126.22799680211</v>
      </c>
      <c r="AM26" s="65">
        <f t="shared" si="9"/>
        <v>11098.239245039389</v>
      </c>
      <c r="AN26" s="65">
        <f t="shared" si="9"/>
        <v>11070.250493276668</v>
      </c>
      <c r="AO26" s="65">
        <f t="shared" si="9"/>
        <v>10649.218408822371</v>
      </c>
      <c r="AP26" s="65">
        <f t="shared" si="9"/>
        <v>10621.22965705965</v>
      </c>
      <c r="AQ26" s="65">
        <f t="shared" si="9"/>
        <v>10593.240905296925</v>
      </c>
      <c r="AR26" s="65">
        <f t="shared" si="9"/>
        <v>10504.72215599461</v>
      </c>
      <c r="AS26" s="65">
        <f t="shared" si="9"/>
        <v>10476.733404231885</v>
      </c>
      <c r="AT26" s="65">
        <f t="shared" si="9"/>
        <v>10448.744652469164</v>
      </c>
      <c r="AU26" s="65">
        <f t="shared" si="9"/>
        <v>10376.863459049508</v>
      </c>
      <c r="AV26" s="65">
        <f t="shared" si="9"/>
        <v>10396.742494618064</v>
      </c>
      <c r="AW26" s="65">
        <f t="shared" si="9"/>
        <v>10368.606095973335</v>
      </c>
      <c r="AX26" s="65">
        <f t="shared" si="9"/>
        <v>10279.939699789011</v>
      </c>
      <c r="AY26" s="65">
        <f t="shared" si="9"/>
        <v>10251.80330114428</v>
      </c>
      <c r="AZ26" s="65">
        <f t="shared" si="9"/>
        <v>10223.666902499552</v>
      </c>
    </row>
    <row r="27" spans="1:52">
      <c r="A27" s="22"/>
      <c r="B27" s="2"/>
    </row>
    <row r="28" spans="1:52">
      <c r="A28" s="22"/>
      <c r="B28" s="36" t="s">
        <v>67</v>
      </c>
    </row>
    <row r="29" spans="1:52">
      <c r="A29" s="22" t="s">
        <v>68</v>
      </c>
      <c r="B29" s="5" t="s">
        <v>69</v>
      </c>
      <c r="C29" s="3" t="s">
        <v>168</v>
      </c>
      <c r="E29" s="68">
        <v>0</v>
      </c>
      <c r="F29" s="68">
        <v>0</v>
      </c>
      <c r="G29" s="68">
        <v>0</v>
      </c>
      <c r="H29" s="68">
        <v>0</v>
      </c>
      <c r="I29" s="68">
        <v>0</v>
      </c>
      <c r="J29" s="68">
        <v>0</v>
      </c>
      <c r="K29" s="65">
        <v>-22.303929928574355</v>
      </c>
      <c r="L29" s="65">
        <v>-22.303929928574355</v>
      </c>
      <c r="M29" s="65">
        <v>-22.303929928574355</v>
      </c>
      <c r="N29" s="65">
        <v>-103.18141122342013</v>
      </c>
      <c r="O29" s="65">
        <v>-167.33094507183512</v>
      </c>
      <c r="P29" s="65">
        <v>-167.33094507183512</v>
      </c>
      <c r="Q29" s="65">
        <v>-800.26923203858132</v>
      </c>
      <c r="R29" s="65">
        <v>-800.26923203858132</v>
      </c>
      <c r="S29" s="65">
        <v>-800.26923203858132</v>
      </c>
      <c r="T29" s="65">
        <v>-800.26923203858132</v>
      </c>
      <c r="U29" s="65">
        <v>-800.26923203858132</v>
      </c>
      <c r="V29" s="65">
        <v>-800.26923203858132</v>
      </c>
      <c r="W29" s="65">
        <v>-800.26923203858132</v>
      </c>
      <c r="X29" s="65">
        <v>-800.26923203858132</v>
      </c>
      <c r="Y29" s="65">
        <v>-800.26923203858132</v>
      </c>
      <c r="Z29" s="65">
        <v>-800.26923203858132</v>
      </c>
      <c r="AA29" s="65">
        <v>-800.26923203858132</v>
      </c>
      <c r="AB29" s="65">
        <v>-900.12852204072965</v>
      </c>
      <c r="AC29" s="65">
        <v>-1147.2382608603959</v>
      </c>
      <c r="AD29" s="65">
        <v>-1147.2382608603959</v>
      </c>
      <c r="AE29" s="65">
        <v>-1147.2382608603959</v>
      </c>
      <c r="AF29" s="65">
        <v>-1147.2382608603959</v>
      </c>
      <c r="AG29" s="65">
        <v>-1147.2382608603959</v>
      </c>
      <c r="AH29" s="65">
        <v>-1147.2382608603959</v>
      </c>
      <c r="AI29" s="65">
        <v>-1147.2382608603959</v>
      </c>
      <c r="AJ29" s="65">
        <v>-1147.2382608603959</v>
      </c>
      <c r="AK29" s="65">
        <v>-1147.2382608603959</v>
      </c>
      <c r="AL29" s="65">
        <v>-1147.2382608603959</v>
      </c>
      <c r="AM29" s="65">
        <v>-1147.2382608603959</v>
      </c>
      <c r="AN29" s="65">
        <v>-1147.2382608603959</v>
      </c>
      <c r="AO29" s="65">
        <v>-1511.4494264120649</v>
      </c>
      <c r="AP29" s="65">
        <v>-1511.4494264120649</v>
      </c>
      <c r="AQ29" s="65">
        <v>-1511.4494264120649</v>
      </c>
      <c r="AR29" s="65">
        <v>-1511.4494264120649</v>
      </c>
      <c r="AS29" s="65">
        <v>-1511.4494264120649</v>
      </c>
      <c r="AT29" s="65">
        <v>-1511.4494264120649</v>
      </c>
      <c r="AU29" s="65">
        <v>-1511.4494264120649</v>
      </c>
      <c r="AV29" s="65">
        <v>-1511.4494264120649</v>
      </c>
      <c r="AW29" s="65">
        <v>-1511.4494264120649</v>
      </c>
      <c r="AX29" s="65">
        <v>-1511.4494264120649</v>
      </c>
      <c r="AY29" s="65">
        <v>-1511.4494264120649</v>
      </c>
      <c r="AZ29" s="65">
        <v>-1511.4494264120649</v>
      </c>
    </row>
    <row r="30" spans="1:52">
      <c r="A30" s="22"/>
    </row>
    <row r="31" spans="1:52">
      <c r="A31" s="22"/>
      <c r="B31" s="2" t="s">
        <v>70</v>
      </c>
    </row>
    <row r="32" spans="1:52">
      <c r="A32" s="22" t="s">
        <v>71</v>
      </c>
      <c r="B32" s="2" t="s">
        <v>72</v>
      </c>
      <c r="E32" s="65">
        <v>0</v>
      </c>
      <c r="F32" s="65">
        <v>0</v>
      </c>
      <c r="G32" s="65">
        <v>0</v>
      </c>
      <c r="H32" s="65">
        <v>0</v>
      </c>
      <c r="I32" s="65">
        <v>0</v>
      </c>
      <c r="J32" s="65">
        <v>0</v>
      </c>
      <c r="K32" s="65">
        <v>-769.09323866408272</v>
      </c>
      <c r="L32" s="65">
        <v>-769.09323866408272</v>
      </c>
      <c r="M32" s="65">
        <v>-769.09323866408272</v>
      </c>
      <c r="N32" s="65">
        <v>-3557.9436440967647</v>
      </c>
      <c r="O32" s="65">
        <v>-5769.974120531384</v>
      </c>
      <c r="P32" s="65">
        <v>-5769.974120531384</v>
      </c>
      <c r="Q32" s="65">
        <v>-5694.8008239387291</v>
      </c>
      <c r="R32" s="65">
        <v>-5694.8008239387291</v>
      </c>
      <c r="S32" s="65">
        <v>-5694.8008239387291</v>
      </c>
      <c r="T32" s="65">
        <v>-5694.8008239387291</v>
      </c>
      <c r="U32" s="65">
        <v>-5694.8008239387291</v>
      </c>
      <c r="V32" s="65">
        <v>-5694.8008239387291</v>
      </c>
      <c r="W32" s="65">
        <v>-5694.8008239387291</v>
      </c>
      <c r="X32" s="65">
        <v>-5694.8008239387291</v>
      </c>
      <c r="Y32" s="65">
        <v>-5694.8008239387291</v>
      </c>
      <c r="Z32" s="65">
        <v>-5694.8008239387291</v>
      </c>
      <c r="AA32" s="65">
        <v>-5694.8008239387291</v>
      </c>
      <c r="AB32" s="65">
        <v>-6405.4101341749065</v>
      </c>
      <c r="AC32" s="65">
        <v>-6832.919658796608</v>
      </c>
      <c r="AD32" s="65">
        <v>-6832.919658796608</v>
      </c>
      <c r="AE32" s="65">
        <v>-6832.919658796608</v>
      </c>
      <c r="AF32" s="65">
        <v>-6832.919658796608</v>
      </c>
      <c r="AG32" s="65">
        <v>-6832.919658796608</v>
      </c>
      <c r="AH32" s="65">
        <v>-6832.919658796608</v>
      </c>
      <c r="AI32" s="65">
        <v>-6832.919658796608</v>
      </c>
      <c r="AJ32" s="65">
        <v>-6832.919658796608</v>
      </c>
      <c r="AK32" s="65">
        <v>-6832.919658796608</v>
      </c>
      <c r="AL32" s="65">
        <v>-6832.919658796608</v>
      </c>
      <c r="AM32" s="65">
        <v>-6832.919658796608</v>
      </c>
      <c r="AN32" s="65">
        <v>-6832.919658796608</v>
      </c>
      <c r="AO32" s="65">
        <v>-6837.6892853632662</v>
      </c>
      <c r="AP32" s="65">
        <v>-6837.6892853632662</v>
      </c>
      <c r="AQ32" s="65">
        <v>-6837.6892853632662</v>
      </c>
      <c r="AR32" s="65">
        <v>-6837.6892853632662</v>
      </c>
      <c r="AS32" s="65">
        <v>-6837.6892853632662</v>
      </c>
      <c r="AT32" s="65">
        <v>-6837.6892853632662</v>
      </c>
      <c r="AU32" s="65">
        <v>-6837.6892853632662</v>
      </c>
      <c r="AV32" s="65">
        <v>-6837.6892853632662</v>
      </c>
      <c r="AW32" s="65">
        <v>-6837.6892853632662</v>
      </c>
      <c r="AX32" s="65">
        <v>-6837.6892853632662</v>
      </c>
      <c r="AY32" s="65">
        <v>-6837.6892853632662</v>
      </c>
      <c r="AZ32" s="65">
        <v>-6837.6892853632662</v>
      </c>
    </row>
    <row r="33" spans="1:52">
      <c r="A33" s="22" t="s">
        <v>73</v>
      </c>
      <c r="B33" s="38" t="s">
        <v>74</v>
      </c>
      <c r="E33" s="66">
        <v>0</v>
      </c>
      <c r="F33" s="66">
        <v>0</v>
      </c>
      <c r="G33" s="66">
        <v>0</v>
      </c>
      <c r="H33" s="66">
        <v>0</v>
      </c>
      <c r="I33" s="66">
        <v>0</v>
      </c>
      <c r="J33" s="66">
        <v>0</v>
      </c>
      <c r="K33" s="66">
        <v>0</v>
      </c>
      <c r="L33" s="66">
        <v>0</v>
      </c>
      <c r="M33" s="66">
        <v>0</v>
      </c>
      <c r="N33" s="66">
        <v>0</v>
      </c>
      <c r="O33" s="66">
        <v>0</v>
      </c>
      <c r="P33" s="66">
        <v>0</v>
      </c>
      <c r="Q33" s="66">
        <v>0</v>
      </c>
      <c r="R33" s="66">
        <v>0</v>
      </c>
      <c r="S33" s="66">
        <v>0</v>
      </c>
      <c r="T33" s="66">
        <v>0</v>
      </c>
      <c r="U33" s="66">
        <v>0</v>
      </c>
      <c r="V33" s="66">
        <v>0</v>
      </c>
      <c r="W33" s="66">
        <v>0</v>
      </c>
      <c r="X33" s="66">
        <v>0</v>
      </c>
      <c r="Y33" s="66">
        <v>0</v>
      </c>
      <c r="Z33" s="66">
        <v>0</v>
      </c>
      <c r="AA33" s="66">
        <v>0</v>
      </c>
      <c r="AB33" s="66">
        <v>0</v>
      </c>
      <c r="AC33" s="66">
        <v>0</v>
      </c>
      <c r="AD33" s="66">
        <v>0</v>
      </c>
      <c r="AE33" s="66">
        <v>0</v>
      </c>
      <c r="AF33" s="66">
        <v>0</v>
      </c>
      <c r="AG33" s="66">
        <v>0</v>
      </c>
      <c r="AH33" s="66">
        <v>0</v>
      </c>
      <c r="AI33" s="66">
        <v>0</v>
      </c>
      <c r="AJ33" s="66">
        <v>0</v>
      </c>
      <c r="AK33" s="66">
        <v>0</v>
      </c>
      <c r="AL33" s="66">
        <v>0</v>
      </c>
      <c r="AM33" s="66">
        <v>0</v>
      </c>
      <c r="AN33" s="66">
        <v>0</v>
      </c>
      <c r="AO33" s="66">
        <v>0</v>
      </c>
      <c r="AP33" s="66">
        <v>0</v>
      </c>
      <c r="AQ33" s="66">
        <v>0</v>
      </c>
      <c r="AR33" s="66">
        <v>0</v>
      </c>
      <c r="AS33" s="66">
        <v>0</v>
      </c>
      <c r="AT33" s="66">
        <v>0</v>
      </c>
      <c r="AU33" s="66">
        <v>0</v>
      </c>
      <c r="AV33" s="66">
        <v>0</v>
      </c>
      <c r="AW33" s="66">
        <v>0</v>
      </c>
      <c r="AX33" s="66">
        <v>0</v>
      </c>
      <c r="AY33" s="66">
        <v>0</v>
      </c>
      <c r="AZ33" s="66">
        <v>0</v>
      </c>
    </row>
    <row r="34" spans="1:52">
      <c r="A34" s="22" t="s">
        <v>75</v>
      </c>
      <c r="B34" s="39" t="s">
        <v>76</v>
      </c>
      <c r="C34" s="3" t="s">
        <v>77</v>
      </c>
      <c r="E34" s="65">
        <f t="shared" ref="E34:J34" si="10">E32-E33</f>
        <v>0</v>
      </c>
      <c r="F34" s="65">
        <f t="shared" si="10"/>
        <v>0</v>
      </c>
      <c r="G34" s="65">
        <f t="shared" si="10"/>
        <v>0</v>
      </c>
      <c r="H34" s="65">
        <f t="shared" si="10"/>
        <v>0</v>
      </c>
      <c r="I34" s="65">
        <f t="shared" si="10"/>
        <v>0</v>
      </c>
      <c r="J34" s="65">
        <f t="shared" si="10"/>
        <v>0</v>
      </c>
      <c r="K34" s="65">
        <f>K32-K33</f>
        <v>-769.09323866408272</v>
      </c>
      <c r="L34" s="65">
        <f t="shared" ref="L34:AZ34" si="11">L32-L33</f>
        <v>-769.09323866408272</v>
      </c>
      <c r="M34" s="65">
        <f t="shared" si="11"/>
        <v>-769.09323866408272</v>
      </c>
      <c r="N34" s="65">
        <f t="shared" si="11"/>
        <v>-3557.9436440967647</v>
      </c>
      <c r="O34" s="65">
        <f t="shared" si="11"/>
        <v>-5769.974120531384</v>
      </c>
      <c r="P34" s="65">
        <f t="shared" si="11"/>
        <v>-5769.974120531384</v>
      </c>
      <c r="Q34" s="65">
        <f t="shared" si="11"/>
        <v>-5694.8008239387291</v>
      </c>
      <c r="R34" s="65">
        <f t="shared" si="11"/>
        <v>-5694.8008239387291</v>
      </c>
      <c r="S34" s="65">
        <f t="shared" si="11"/>
        <v>-5694.8008239387291</v>
      </c>
      <c r="T34" s="65">
        <f t="shared" si="11"/>
        <v>-5694.8008239387291</v>
      </c>
      <c r="U34" s="65">
        <f t="shared" si="11"/>
        <v>-5694.8008239387291</v>
      </c>
      <c r="V34" s="65">
        <f t="shared" si="11"/>
        <v>-5694.8008239387291</v>
      </c>
      <c r="W34" s="65">
        <f t="shared" si="11"/>
        <v>-5694.8008239387291</v>
      </c>
      <c r="X34" s="65">
        <f t="shared" si="11"/>
        <v>-5694.8008239387291</v>
      </c>
      <c r="Y34" s="65">
        <f t="shared" si="11"/>
        <v>-5694.8008239387291</v>
      </c>
      <c r="Z34" s="65">
        <f t="shared" si="11"/>
        <v>-5694.8008239387291</v>
      </c>
      <c r="AA34" s="65">
        <f t="shared" si="11"/>
        <v>-5694.8008239387291</v>
      </c>
      <c r="AB34" s="65">
        <f t="shared" si="11"/>
        <v>-6405.4101341749065</v>
      </c>
      <c r="AC34" s="65">
        <f t="shared" si="11"/>
        <v>-6832.919658796608</v>
      </c>
      <c r="AD34" s="65">
        <f t="shared" si="11"/>
        <v>-6832.919658796608</v>
      </c>
      <c r="AE34" s="65">
        <f t="shared" si="11"/>
        <v>-6832.919658796608</v>
      </c>
      <c r="AF34" s="65">
        <f t="shared" si="11"/>
        <v>-6832.919658796608</v>
      </c>
      <c r="AG34" s="65">
        <f t="shared" si="11"/>
        <v>-6832.919658796608</v>
      </c>
      <c r="AH34" s="65">
        <f t="shared" si="11"/>
        <v>-6832.919658796608</v>
      </c>
      <c r="AI34" s="65">
        <f t="shared" si="11"/>
        <v>-6832.919658796608</v>
      </c>
      <c r="AJ34" s="65">
        <f t="shared" si="11"/>
        <v>-6832.919658796608</v>
      </c>
      <c r="AK34" s="65">
        <f t="shared" si="11"/>
        <v>-6832.919658796608</v>
      </c>
      <c r="AL34" s="65">
        <f t="shared" si="11"/>
        <v>-6832.919658796608</v>
      </c>
      <c r="AM34" s="65">
        <f t="shared" si="11"/>
        <v>-6832.919658796608</v>
      </c>
      <c r="AN34" s="65">
        <f t="shared" si="11"/>
        <v>-6832.919658796608</v>
      </c>
      <c r="AO34" s="65">
        <f t="shared" si="11"/>
        <v>-6837.6892853632662</v>
      </c>
      <c r="AP34" s="65">
        <f t="shared" si="11"/>
        <v>-6837.6892853632662</v>
      </c>
      <c r="AQ34" s="65">
        <f t="shared" si="11"/>
        <v>-6837.6892853632662</v>
      </c>
      <c r="AR34" s="65">
        <f t="shared" si="11"/>
        <v>-6837.6892853632662</v>
      </c>
      <c r="AS34" s="65">
        <f t="shared" si="11"/>
        <v>-6837.6892853632662</v>
      </c>
      <c r="AT34" s="65">
        <f t="shared" si="11"/>
        <v>-6837.6892853632662</v>
      </c>
      <c r="AU34" s="65">
        <f t="shared" si="11"/>
        <v>-6837.6892853632662</v>
      </c>
      <c r="AV34" s="65">
        <f t="shared" si="11"/>
        <v>-6837.6892853632662</v>
      </c>
      <c r="AW34" s="65">
        <f t="shared" si="11"/>
        <v>-6837.6892853632662</v>
      </c>
      <c r="AX34" s="65">
        <f t="shared" si="11"/>
        <v>-6837.6892853632662</v>
      </c>
      <c r="AY34" s="65">
        <f t="shared" si="11"/>
        <v>-6837.6892853632662</v>
      </c>
      <c r="AZ34" s="65">
        <f t="shared" si="11"/>
        <v>-6837.6892853632662</v>
      </c>
    </row>
    <row r="35" spans="1:52">
      <c r="A35" s="22" t="s">
        <v>78</v>
      </c>
      <c r="B35" s="3" t="s">
        <v>79</v>
      </c>
      <c r="C35" s="3" t="s">
        <v>169</v>
      </c>
      <c r="E35" s="66">
        <f t="shared" ref="E35:AZ35" si="12">E34*($E$60-1)</f>
        <v>0</v>
      </c>
      <c r="F35" s="66">
        <f t="shared" si="12"/>
        <v>0</v>
      </c>
      <c r="G35" s="66">
        <f t="shared" si="12"/>
        <v>0</v>
      </c>
      <c r="H35" s="66">
        <f t="shared" si="12"/>
        <v>0</v>
      </c>
      <c r="I35" s="66">
        <f t="shared" si="12"/>
        <v>0</v>
      </c>
      <c r="J35" s="66">
        <f t="shared" si="12"/>
        <v>0</v>
      </c>
      <c r="K35" s="66">
        <f t="shared" si="12"/>
        <v>-470.40012732744452</v>
      </c>
      <c r="L35" s="66">
        <f t="shared" si="12"/>
        <v>-470.40012732744452</v>
      </c>
      <c r="M35" s="66">
        <f t="shared" si="12"/>
        <v>-470.40012732744452</v>
      </c>
      <c r="N35" s="66">
        <f t="shared" si="12"/>
        <v>-2176.1433582671166</v>
      </c>
      <c r="O35" s="66">
        <f t="shared" si="12"/>
        <v>-3529.0864937112051</v>
      </c>
      <c r="P35" s="66">
        <f t="shared" si="12"/>
        <v>-3529.0864937112051</v>
      </c>
      <c r="Q35" s="66">
        <f t="shared" si="12"/>
        <v>-3483.1082865041935</v>
      </c>
      <c r="R35" s="66">
        <f t="shared" si="12"/>
        <v>-3483.1082865041935</v>
      </c>
      <c r="S35" s="66">
        <f t="shared" si="12"/>
        <v>-3483.1082865041935</v>
      </c>
      <c r="T35" s="66">
        <f t="shared" si="12"/>
        <v>-3483.1082865041935</v>
      </c>
      <c r="U35" s="66">
        <f t="shared" si="12"/>
        <v>-3483.1082865041935</v>
      </c>
      <c r="V35" s="66">
        <f t="shared" si="12"/>
        <v>-3483.1082865041935</v>
      </c>
      <c r="W35" s="66">
        <f t="shared" si="12"/>
        <v>-3483.1082865041935</v>
      </c>
      <c r="X35" s="66">
        <f t="shared" si="12"/>
        <v>-3483.1082865041935</v>
      </c>
      <c r="Y35" s="66">
        <f t="shared" si="12"/>
        <v>-3483.1082865041935</v>
      </c>
      <c r="Z35" s="66">
        <f t="shared" si="12"/>
        <v>-3483.1082865041935</v>
      </c>
      <c r="AA35" s="66">
        <f t="shared" si="12"/>
        <v>-3483.1082865041935</v>
      </c>
      <c r="AB35" s="66">
        <f t="shared" si="12"/>
        <v>-3917.7379168410753</v>
      </c>
      <c r="AC35" s="66">
        <f t="shared" si="12"/>
        <v>-4179.2153615850384</v>
      </c>
      <c r="AD35" s="66">
        <f t="shared" si="12"/>
        <v>-4179.2153615850384</v>
      </c>
      <c r="AE35" s="66">
        <f t="shared" si="12"/>
        <v>-4179.2153615850384</v>
      </c>
      <c r="AF35" s="66">
        <f t="shared" si="12"/>
        <v>-4179.2153615850384</v>
      </c>
      <c r="AG35" s="66">
        <f t="shared" si="12"/>
        <v>-4179.2153615850384</v>
      </c>
      <c r="AH35" s="66">
        <f t="shared" si="12"/>
        <v>-4179.2153615850384</v>
      </c>
      <c r="AI35" s="66">
        <f t="shared" si="12"/>
        <v>-4179.2153615850384</v>
      </c>
      <c r="AJ35" s="66">
        <f t="shared" si="12"/>
        <v>-4179.2153615850384</v>
      </c>
      <c r="AK35" s="66">
        <f t="shared" si="12"/>
        <v>-4179.2153615850384</v>
      </c>
      <c r="AL35" s="66">
        <f t="shared" si="12"/>
        <v>-4179.2153615850384</v>
      </c>
      <c r="AM35" s="66">
        <f t="shared" si="12"/>
        <v>-4179.2153615850384</v>
      </c>
      <c r="AN35" s="66">
        <f t="shared" si="12"/>
        <v>-4179.2153615850384</v>
      </c>
      <c r="AO35" s="66">
        <f t="shared" si="12"/>
        <v>-4182.1326059859357</v>
      </c>
      <c r="AP35" s="66">
        <f t="shared" si="12"/>
        <v>-4182.1326059859357</v>
      </c>
      <c r="AQ35" s="66">
        <f t="shared" si="12"/>
        <v>-4182.1326059859357</v>
      </c>
      <c r="AR35" s="66">
        <f t="shared" si="12"/>
        <v>-4182.1326059859357</v>
      </c>
      <c r="AS35" s="66">
        <f t="shared" si="12"/>
        <v>-4182.1326059859357</v>
      </c>
      <c r="AT35" s="66">
        <f t="shared" si="12"/>
        <v>-4182.1326059859357</v>
      </c>
      <c r="AU35" s="66">
        <f t="shared" si="12"/>
        <v>-4182.1326059859357</v>
      </c>
      <c r="AV35" s="66">
        <f t="shared" si="12"/>
        <v>-4182.1326059859357</v>
      </c>
      <c r="AW35" s="66">
        <f t="shared" si="12"/>
        <v>-4182.1326059859357</v>
      </c>
      <c r="AX35" s="66">
        <f t="shared" si="12"/>
        <v>-4182.1326059859357</v>
      </c>
      <c r="AY35" s="66">
        <f t="shared" si="12"/>
        <v>-4182.1326059859357</v>
      </c>
      <c r="AZ35" s="66">
        <f t="shared" si="12"/>
        <v>-4182.1326059859357</v>
      </c>
    </row>
    <row r="36" spans="1:52">
      <c r="A36" s="22" t="s">
        <v>81</v>
      </c>
      <c r="B36" s="3" t="s">
        <v>82</v>
      </c>
      <c r="C36" s="3" t="s">
        <v>170</v>
      </c>
      <c r="E36" s="65">
        <f t="shared" ref="E36:J36" si="13">E34+E35</f>
        <v>0</v>
      </c>
      <c r="F36" s="65">
        <f t="shared" si="13"/>
        <v>0</v>
      </c>
      <c r="G36" s="65">
        <f t="shared" si="13"/>
        <v>0</v>
      </c>
      <c r="H36" s="65">
        <f t="shared" si="13"/>
        <v>0</v>
      </c>
      <c r="I36" s="65">
        <f t="shared" si="13"/>
        <v>0</v>
      </c>
      <c r="J36" s="65">
        <f t="shared" si="13"/>
        <v>0</v>
      </c>
      <c r="K36" s="65">
        <f>K34+K35</f>
        <v>-1239.4933659915273</v>
      </c>
      <c r="L36" s="65">
        <f t="shared" ref="L36:AZ36" si="14">L34+L35</f>
        <v>-1239.4933659915273</v>
      </c>
      <c r="M36" s="65">
        <f t="shared" si="14"/>
        <v>-1239.4933659915273</v>
      </c>
      <c r="N36" s="65">
        <f t="shared" si="14"/>
        <v>-5734.0870023638818</v>
      </c>
      <c r="O36" s="65">
        <f t="shared" si="14"/>
        <v>-9299.0606142425895</v>
      </c>
      <c r="P36" s="65">
        <f t="shared" si="14"/>
        <v>-9299.0606142425895</v>
      </c>
      <c r="Q36" s="65">
        <f t="shared" si="14"/>
        <v>-9177.9091104429226</v>
      </c>
      <c r="R36" s="65">
        <f t="shared" si="14"/>
        <v>-9177.9091104429226</v>
      </c>
      <c r="S36" s="65">
        <f t="shared" si="14"/>
        <v>-9177.9091104429226</v>
      </c>
      <c r="T36" s="65">
        <f t="shared" si="14"/>
        <v>-9177.9091104429226</v>
      </c>
      <c r="U36" s="65">
        <f t="shared" si="14"/>
        <v>-9177.9091104429226</v>
      </c>
      <c r="V36" s="65">
        <f t="shared" si="14"/>
        <v>-9177.9091104429226</v>
      </c>
      <c r="W36" s="65">
        <f t="shared" si="14"/>
        <v>-9177.9091104429226</v>
      </c>
      <c r="X36" s="65">
        <f t="shared" si="14"/>
        <v>-9177.9091104429226</v>
      </c>
      <c r="Y36" s="65">
        <f t="shared" si="14"/>
        <v>-9177.9091104429226</v>
      </c>
      <c r="Z36" s="65">
        <f t="shared" si="14"/>
        <v>-9177.9091104429226</v>
      </c>
      <c r="AA36" s="65">
        <f t="shared" si="14"/>
        <v>-9177.9091104429226</v>
      </c>
      <c r="AB36" s="65">
        <f t="shared" si="14"/>
        <v>-10323.148051015982</v>
      </c>
      <c r="AC36" s="65">
        <f t="shared" si="14"/>
        <v>-11012.135020381647</v>
      </c>
      <c r="AD36" s="65">
        <f t="shared" si="14"/>
        <v>-11012.135020381647</v>
      </c>
      <c r="AE36" s="65">
        <f t="shared" si="14"/>
        <v>-11012.135020381647</v>
      </c>
      <c r="AF36" s="65">
        <f t="shared" si="14"/>
        <v>-11012.135020381647</v>
      </c>
      <c r="AG36" s="65">
        <f t="shared" si="14"/>
        <v>-11012.135020381647</v>
      </c>
      <c r="AH36" s="65">
        <f t="shared" si="14"/>
        <v>-11012.135020381647</v>
      </c>
      <c r="AI36" s="65">
        <f t="shared" si="14"/>
        <v>-11012.135020381647</v>
      </c>
      <c r="AJ36" s="65">
        <f t="shared" si="14"/>
        <v>-11012.135020381647</v>
      </c>
      <c r="AK36" s="65">
        <f t="shared" si="14"/>
        <v>-11012.135020381647</v>
      </c>
      <c r="AL36" s="65">
        <f t="shared" si="14"/>
        <v>-11012.135020381647</v>
      </c>
      <c r="AM36" s="65">
        <f t="shared" si="14"/>
        <v>-11012.135020381647</v>
      </c>
      <c r="AN36" s="65">
        <f t="shared" si="14"/>
        <v>-11012.135020381647</v>
      </c>
      <c r="AO36" s="65">
        <f t="shared" si="14"/>
        <v>-11019.821891349202</v>
      </c>
      <c r="AP36" s="65">
        <f t="shared" si="14"/>
        <v>-11019.821891349202</v>
      </c>
      <c r="AQ36" s="65">
        <f t="shared" si="14"/>
        <v>-11019.821891349202</v>
      </c>
      <c r="AR36" s="65">
        <f t="shared" si="14"/>
        <v>-11019.821891349202</v>
      </c>
      <c r="AS36" s="65">
        <f t="shared" si="14"/>
        <v>-11019.821891349202</v>
      </c>
      <c r="AT36" s="65">
        <f t="shared" si="14"/>
        <v>-11019.821891349202</v>
      </c>
      <c r="AU36" s="65">
        <f t="shared" si="14"/>
        <v>-11019.821891349202</v>
      </c>
      <c r="AV36" s="65">
        <f t="shared" si="14"/>
        <v>-11019.821891349202</v>
      </c>
      <c r="AW36" s="65">
        <f t="shared" si="14"/>
        <v>-11019.821891349202</v>
      </c>
      <c r="AX36" s="65">
        <f t="shared" si="14"/>
        <v>-11019.821891349202</v>
      </c>
      <c r="AY36" s="65">
        <f t="shared" si="14"/>
        <v>-11019.821891349202</v>
      </c>
      <c r="AZ36" s="65">
        <f t="shared" si="14"/>
        <v>-11019.821891349202</v>
      </c>
    </row>
    <row r="37" spans="1:52">
      <c r="A37" s="22"/>
      <c r="K37" s="42"/>
    </row>
    <row r="38" spans="1:52">
      <c r="A38" s="22" t="s">
        <v>84</v>
      </c>
      <c r="B38" s="2" t="s">
        <v>85</v>
      </c>
      <c r="C38" s="3" t="s">
        <v>171</v>
      </c>
      <c r="E38" s="65">
        <f>SUM(E36,E29,E26)</f>
        <v>0</v>
      </c>
      <c r="F38" s="65">
        <f t="shared" ref="F38:AZ38" si="15">SUM(F36,F29,F26)</f>
        <v>0</v>
      </c>
      <c r="G38" s="65">
        <f t="shared" si="15"/>
        <v>0</v>
      </c>
      <c r="H38" s="65">
        <f t="shared" si="15"/>
        <v>0</v>
      </c>
      <c r="I38" s="65">
        <f t="shared" si="15"/>
        <v>0</v>
      </c>
      <c r="J38" s="65">
        <f t="shared" si="15"/>
        <v>0</v>
      </c>
      <c r="K38" s="65">
        <f t="shared" si="15"/>
        <v>-805.01681587205928</v>
      </c>
      <c r="L38" s="65">
        <f t="shared" si="15"/>
        <v>-155.73589877706718</v>
      </c>
      <c r="M38" s="65">
        <f t="shared" si="15"/>
        <v>-159.53735553181946</v>
      </c>
      <c r="N38" s="65">
        <f t="shared" si="15"/>
        <v>-3723.6383342246704</v>
      </c>
      <c r="O38" s="65">
        <f t="shared" si="15"/>
        <v>-2191.874350246524</v>
      </c>
      <c r="P38" s="65">
        <f t="shared" si="15"/>
        <v>1097.9272748072817</v>
      </c>
      <c r="Q38" s="65">
        <f t="shared" si="15"/>
        <v>994.61101196038726</v>
      </c>
      <c r="R38" s="65">
        <f t="shared" si="15"/>
        <v>970.33466141036661</v>
      </c>
      <c r="S38" s="65">
        <f t="shared" si="15"/>
        <v>946.05831086034414</v>
      </c>
      <c r="T38" s="65">
        <f t="shared" si="15"/>
        <v>739.42181198974868</v>
      </c>
      <c r="U38" s="65">
        <f t="shared" si="15"/>
        <v>715.14546143972802</v>
      </c>
      <c r="V38" s="65">
        <f t="shared" si="15"/>
        <v>690.86911088970555</v>
      </c>
      <c r="W38" s="65">
        <f t="shared" si="15"/>
        <v>493.28472463449725</v>
      </c>
      <c r="X38" s="65">
        <f t="shared" si="15"/>
        <v>496.88332914362218</v>
      </c>
      <c r="Y38" s="65">
        <f t="shared" si="15"/>
        <v>472.52664731100958</v>
      </c>
      <c r="Z38" s="65">
        <f t="shared" si="15"/>
        <v>265.809817157824</v>
      </c>
      <c r="AA38" s="65">
        <f t="shared" si="15"/>
        <v>241.45313532520959</v>
      </c>
      <c r="AB38" s="65">
        <f t="shared" si="15"/>
        <v>-583.05219016566662</v>
      </c>
      <c r="AC38" s="65">
        <f t="shared" si="15"/>
        <v>-468.67181994490602</v>
      </c>
      <c r="AD38" s="65">
        <f t="shared" si="15"/>
        <v>-496.55837757682639</v>
      </c>
      <c r="AE38" s="65">
        <f t="shared" si="15"/>
        <v>-524.44493520874494</v>
      </c>
      <c r="AF38" s="65">
        <f t="shared" si="15"/>
        <v>-672.04909064293133</v>
      </c>
      <c r="AG38" s="65">
        <f t="shared" si="15"/>
        <v>-699.9356482748517</v>
      </c>
      <c r="AH38" s="65">
        <f t="shared" si="15"/>
        <v>-727.82220590677207</v>
      </c>
      <c r="AI38" s="65">
        <f t="shared" si="15"/>
        <v>-863.91063856385881</v>
      </c>
      <c r="AJ38" s="65">
        <f t="shared" si="15"/>
        <v>-857.4501831122252</v>
      </c>
      <c r="AK38" s="65">
        <f t="shared" si="15"/>
        <v>-885.43893487494825</v>
      </c>
      <c r="AL38" s="65">
        <f t="shared" si="15"/>
        <v>-1033.1452844399337</v>
      </c>
      <c r="AM38" s="65">
        <f t="shared" si="15"/>
        <v>-1061.1340362026549</v>
      </c>
      <c r="AN38" s="65">
        <f t="shared" si="15"/>
        <v>-1089.1227879653761</v>
      </c>
      <c r="AO38" s="65">
        <f t="shared" si="15"/>
        <v>-1882.0529089388965</v>
      </c>
      <c r="AP38" s="65">
        <f t="shared" si="15"/>
        <v>-1910.0416607016177</v>
      </c>
      <c r="AQ38" s="65">
        <f t="shared" si="15"/>
        <v>-1938.0304124643426</v>
      </c>
      <c r="AR38" s="65">
        <f t="shared" si="15"/>
        <v>-2026.5491617666576</v>
      </c>
      <c r="AS38" s="65">
        <f t="shared" si="15"/>
        <v>-2054.5379135293824</v>
      </c>
      <c r="AT38" s="65">
        <f t="shared" si="15"/>
        <v>-2082.5266652921036</v>
      </c>
      <c r="AU38" s="65">
        <f t="shared" si="15"/>
        <v>-2154.4078587117601</v>
      </c>
      <c r="AV38" s="65">
        <f t="shared" si="15"/>
        <v>-2134.5288231432041</v>
      </c>
      <c r="AW38" s="65">
        <f t="shared" si="15"/>
        <v>-2162.6652217879328</v>
      </c>
      <c r="AX38" s="65">
        <f t="shared" si="15"/>
        <v>-2251.3316179722569</v>
      </c>
      <c r="AY38" s="65">
        <f t="shared" si="15"/>
        <v>-2279.4680166169874</v>
      </c>
      <c r="AZ38" s="65">
        <f t="shared" si="15"/>
        <v>-2307.604415261716</v>
      </c>
    </row>
    <row r="39" spans="1:52">
      <c r="A39" s="22"/>
      <c r="B39" s="2"/>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row>
    <row r="40" spans="1:52">
      <c r="A40" s="22"/>
      <c r="B40" s="2" t="s">
        <v>87</v>
      </c>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row>
    <row r="41" spans="1:52">
      <c r="A41" s="22" t="s">
        <v>88</v>
      </c>
      <c r="B41" s="5" t="s">
        <v>69</v>
      </c>
      <c r="C41" s="3" t="s">
        <v>89</v>
      </c>
      <c r="E41" s="65">
        <f>E29</f>
        <v>0</v>
      </c>
      <c r="F41" s="65">
        <f t="shared" ref="F41:AZ41" si="16">F29</f>
        <v>0</v>
      </c>
      <c r="G41" s="65">
        <f t="shared" si="16"/>
        <v>0</v>
      </c>
      <c r="H41" s="65">
        <f t="shared" si="16"/>
        <v>0</v>
      </c>
      <c r="I41" s="65">
        <f t="shared" si="16"/>
        <v>0</v>
      </c>
      <c r="J41" s="65">
        <f t="shared" si="16"/>
        <v>0</v>
      </c>
      <c r="K41" s="65">
        <f t="shared" si="16"/>
        <v>-22.303929928574355</v>
      </c>
      <c r="L41" s="65">
        <f t="shared" si="16"/>
        <v>-22.303929928574355</v>
      </c>
      <c r="M41" s="65">
        <f t="shared" si="16"/>
        <v>-22.303929928574355</v>
      </c>
      <c r="N41" s="65">
        <f t="shared" si="16"/>
        <v>-103.18141122342013</v>
      </c>
      <c r="O41" s="65">
        <f t="shared" si="16"/>
        <v>-167.33094507183512</v>
      </c>
      <c r="P41" s="65">
        <f t="shared" si="16"/>
        <v>-167.33094507183512</v>
      </c>
      <c r="Q41" s="65">
        <f t="shared" si="16"/>
        <v>-800.26923203858132</v>
      </c>
      <c r="R41" s="65">
        <f t="shared" si="16"/>
        <v>-800.26923203858132</v>
      </c>
      <c r="S41" s="65">
        <f t="shared" si="16"/>
        <v>-800.26923203858132</v>
      </c>
      <c r="T41" s="65">
        <f t="shared" si="16"/>
        <v>-800.26923203858132</v>
      </c>
      <c r="U41" s="65">
        <f t="shared" si="16"/>
        <v>-800.26923203858132</v>
      </c>
      <c r="V41" s="65">
        <f t="shared" si="16"/>
        <v>-800.26923203858132</v>
      </c>
      <c r="W41" s="65">
        <f t="shared" si="16"/>
        <v>-800.26923203858132</v>
      </c>
      <c r="X41" s="65">
        <f t="shared" si="16"/>
        <v>-800.26923203858132</v>
      </c>
      <c r="Y41" s="65">
        <f t="shared" si="16"/>
        <v>-800.26923203858132</v>
      </c>
      <c r="Z41" s="65">
        <f t="shared" si="16"/>
        <v>-800.26923203858132</v>
      </c>
      <c r="AA41" s="65">
        <f t="shared" si="16"/>
        <v>-800.26923203858132</v>
      </c>
      <c r="AB41" s="65">
        <f t="shared" si="16"/>
        <v>-900.12852204072965</v>
      </c>
      <c r="AC41" s="65">
        <f t="shared" si="16"/>
        <v>-1147.2382608603959</v>
      </c>
      <c r="AD41" s="65">
        <f t="shared" si="16"/>
        <v>-1147.2382608603959</v>
      </c>
      <c r="AE41" s="65">
        <f t="shared" si="16"/>
        <v>-1147.2382608603959</v>
      </c>
      <c r="AF41" s="65">
        <f t="shared" si="16"/>
        <v>-1147.2382608603959</v>
      </c>
      <c r="AG41" s="65">
        <f t="shared" si="16"/>
        <v>-1147.2382608603959</v>
      </c>
      <c r="AH41" s="65">
        <f t="shared" si="16"/>
        <v>-1147.2382608603959</v>
      </c>
      <c r="AI41" s="65">
        <f t="shared" si="16"/>
        <v>-1147.2382608603959</v>
      </c>
      <c r="AJ41" s="65">
        <f t="shared" si="16"/>
        <v>-1147.2382608603959</v>
      </c>
      <c r="AK41" s="65">
        <f t="shared" si="16"/>
        <v>-1147.2382608603959</v>
      </c>
      <c r="AL41" s="65">
        <f t="shared" si="16"/>
        <v>-1147.2382608603959</v>
      </c>
      <c r="AM41" s="65">
        <f t="shared" si="16"/>
        <v>-1147.2382608603959</v>
      </c>
      <c r="AN41" s="65">
        <f t="shared" si="16"/>
        <v>-1147.2382608603959</v>
      </c>
      <c r="AO41" s="65">
        <f t="shared" si="16"/>
        <v>-1511.4494264120649</v>
      </c>
      <c r="AP41" s="65">
        <f t="shared" si="16"/>
        <v>-1511.4494264120649</v>
      </c>
      <c r="AQ41" s="65">
        <f t="shared" si="16"/>
        <v>-1511.4494264120649</v>
      </c>
      <c r="AR41" s="65">
        <f t="shared" si="16"/>
        <v>-1511.4494264120649</v>
      </c>
      <c r="AS41" s="65">
        <f t="shared" si="16"/>
        <v>-1511.4494264120649</v>
      </c>
      <c r="AT41" s="65">
        <f t="shared" si="16"/>
        <v>-1511.4494264120649</v>
      </c>
      <c r="AU41" s="65">
        <f t="shared" si="16"/>
        <v>-1511.4494264120649</v>
      </c>
      <c r="AV41" s="65">
        <f t="shared" si="16"/>
        <v>-1511.4494264120649</v>
      </c>
      <c r="AW41" s="65">
        <f t="shared" si="16"/>
        <v>-1511.4494264120649</v>
      </c>
      <c r="AX41" s="65">
        <f t="shared" si="16"/>
        <v>-1511.4494264120649</v>
      </c>
      <c r="AY41" s="65">
        <f t="shared" si="16"/>
        <v>-1511.4494264120649</v>
      </c>
      <c r="AZ41" s="65">
        <f t="shared" si="16"/>
        <v>-1511.4494264120649</v>
      </c>
    </row>
    <row r="42" spans="1:52">
      <c r="A42" s="22" t="s">
        <v>90</v>
      </c>
      <c r="B42" s="5" t="s">
        <v>91</v>
      </c>
      <c r="E42" s="72">
        <v>1</v>
      </c>
      <c r="F42" s="72">
        <f t="shared" ref="F42:AZ42" si="17">E42</f>
        <v>1</v>
      </c>
      <c r="G42" s="72">
        <f t="shared" si="17"/>
        <v>1</v>
      </c>
      <c r="H42" s="72">
        <f t="shared" si="17"/>
        <v>1</v>
      </c>
      <c r="I42" s="72">
        <f t="shared" si="17"/>
        <v>1</v>
      </c>
      <c r="J42" s="72">
        <f t="shared" si="17"/>
        <v>1</v>
      </c>
      <c r="K42" s="72">
        <f t="shared" si="17"/>
        <v>1</v>
      </c>
      <c r="L42" s="72">
        <f t="shared" si="17"/>
        <v>1</v>
      </c>
      <c r="M42" s="72">
        <f t="shared" si="17"/>
        <v>1</v>
      </c>
      <c r="N42" s="72">
        <f t="shared" si="17"/>
        <v>1</v>
      </c>
      <c r="O42" s="72">
        <f t="shared" si="17"/>
        <v>1</v>
      </c>
      <c r="P42" s="72">
        <f t="shared" si="17"/>
        <v>1</v>
      </c>
      <c r="Q42" s="72">
        <f t="shared" si="17"/>
        <v>1</v>
      </c>
      <c r="R42" s="72">
        <f t="shared" si="17"/>
        <v>1</v>
      </c>
      <c r="S42" s="72">
        <f t="shared" si="17"/>
        <v>1</v>
      </c>
      <c r="T42" s="72">
        <f t="shared" si="17"/>
        <v>1</v>
      </c>
      <c r="U42" s="72">
        <f t="shared" si="17"/>
        <v>1</v>
      </c>
      <c r="V42" s="72">
        <f t="shared" si="17"/>
        <v>1</v>
      </c>
      <c r="W42" s="72">
        <f t="shared" si="17"/>
        <v>1</v>
      </c>
      <c r="X42" s="72">
        <f t="shared" si="17"/>
        <v>1</v>
      </c>
      <c r="Y42" s="72">
        <f t="shared" si="17"/>
        <v>1</v>
      </c>
      <c r="Z42" s="72">
        <f t="shared" si="17"/>
        <v>1</v>
      </c>
      <c r="AA42" s="72">
        <f t="shared" si="17"/>
        <v>1</v>
      </c>
      <c r="AB42" s="72">
        <f t="shared" si="17"/>
        <v>1</v>
      </c>
      <c r="AC42" s="72">
        <f t="shared" si="17"/>
        <v>1</v>
      </c>
      <c r="AD42" s="72">
        <f t="shared" si="17"/>
        <v>1</v>
      </c>
      <c r="AE42" s="72">
        <f t="shared" si="17"/>
        <v>1</v>
      </c>
      <c r="AF42" s="72">
        <f t="shared" si="17"/>
        <v>1</v>
      </c>
      <c r="AG42" s="72">
        <f t="shared" si="17"/>
        <v>1</v>
      </c>
      <c r="AH42" s="72">
        <f t="shared" si="17"/>
        <v>1</v>
      </c>
      <c r="AI42" s="72">
        <f t="shared" si="17"/>
        <v>1</v>
      </c>
      <c r="AJ42" s="72">
        <f t="shared" si="17"/>
        <v>1</v>
      </c>
      <c r="AK42" s="72">
        <f t="shared" si="17"/>
        <v>1</v>
      </c>
      <c r="AL42" s="72">
        <f t="shared" si="17"/>
        <v>1</v>
      </c>
      <c r="AM42" s="72">
        <f t="shared" si="17"/>
        <v>1</v>
      </c>
      <c r="AN42" s="72">
        <f t="shared" si="17"/>
        <v>1</v>
      </c>
      <c r="AO42" s="72">
        <f t="shared" si="17"/>
        <v>1</v>
      </c>
      <c r="AP42" s="72">
        <f t="shared" si="17"/>
        <v>1</v>
      </c>
      <c r="AQ42" s="72">
        <f t="shared" si="17"/>
        <v>1</v>
      </c>
      <c r="AR42" s="72">
        <f t="shared" si="17"/>
        <v>1</v>
      </c>
      <c r="AS42" s="72">
        <f t="shared" si="17"/>
        <v>1</v>
      </c>
      <c r="AT42" s="72">
        <f t="shared" si="17"/>
        <v>1</v>
      </c>
      <c r="AU42" s="72">
        <f t="shared" si="17"/>
        <v>1</v>
      </c>
      <c r="AV42" s="72">
        <f t="shared" si="17"/>
        <v>1</v>
      </c>
      <c r="AW42" s="72">
        <f t="shared" si="17"/>
        <v>1</v>
      </c>
      <c r="AX42" s="72">
        <f t="shared" si="17"/>
        <v>1</v>
      </c>
      <c r="AY42" s="72">
        <f t="shared" si="17"/>
        <v>1</v>
      </c>
      <c r="AZ42" s="72">
        <f t="shared" si="17"/>
        <v>1</v>
      </c>
    </row>
    <row r="43" spans="1:52">
      <c r="A43" s="22" t="s">
        <v>93</v>
      </c>
      <c r="B43" s="5" t="s">
        <v>94</v>
      </c>
      <c r="C43" s="3" t="s">
        <v>95</v>
      </c>
      <c r="E43" s="65">
        <f t="shared" ref="E43:J43" si="18">E41*E42</f>
        <v>0</v>
      </c>
      <c r="F43" s="65">
        <f t="shared" si="18"/>
        <v>0</v>
      </c>
      <c r="G43" s="65">
        <f t="shared" si="18"/>
        <v>0</v>
      </c>
      <c r="H43" s="65">
        <f t="shared" si="18"/>
        <v>0</v>
      </c>
      <c r="I43" s="65">
        <f t="shared" si="18"/>
        <v>0</v>
      </c>
      <c r="J43" s="65">
        <f t="shared" si="18"/>
        <v>0</v>
      </c>
      <c r="K43" s="65">
        <f>K41*K42</f>
        <v>-22.303929928574355</v>
      </c>
      <c r="L43" s="65">
        <f t="shared" ref="L43:AZ43" si="19">L41*L42</f>
        <v>-22.303929928574355</v>
      </c>
      <c r="M43" s="65">
        <f t="shared" si="19"/>
        <v>-22.303929928574355</v>
      </c>
      <c r="N43" s="65">
        <f t="shared" si="19"/>
        <v>-103.18141122342013</v>
      </c>
      <c r="O43" s="65">
        <f t="shared" si="19"/>
        <v>-167.33094507183512</v>
      </c>
      <c r="P43" s="65">
        <f t="shared" si="19"/>
        <v>-167.33094507183512</v>
      </c>
      <c r="Q43" s="65">
        <f t="shared" si="19"/>
        <v>-800.26923203858132</v>
      </c>
      <c r="R43" s="65">
        <f t="shared" si="19"/>
        <v>-800.26923203858132</v>
      </c>
      <c r="S43" s="65">
        <f t="shared" si="19"/>
        <v>-800.26923203858132</v>
      </c>
      <c r="T43" s="65">
        <f t="shared" si="19"/>
        <v>-800.26923203858132</v>
      </c>
      <c r="U43" s="65">
        <f t="shared" si="19"/>
        <v>-800.26923203858132</v>
      </c>
      <c r="V43" s="65">
        <f t="shared" si="19"/>
        <v>-800.26923203858132</v>
      </c>
      <c r="W43" s="65">
        <f t="shared" si="19"/>
        <v>-800.26923203858132</v>
      </c>
      <c r="X43" s="65">
        <f t="shared" si="19"/>
        <v>-800.26923203858132</v>
      </c>
      <c r="Y43" s="65">
        <f t="shared" si="19"/>
        <v>-800.26923203858132</v>
      </c>
      <c r="Z43" s="65">
        <f t="shared" si="19"/>
        <v>-800.26923203858132</v>
      </c>
      <c r="AA43" s="65">
        <f t="shared" si="19"/>
        <v>-800.26923203858132</v>
      </c>
      <c r="AB43" s="65">
        <f t="shared" si="19"/>
        <v>-900.12852204072965</v>
      </c>
      <c r="AC43" s="65">
        <f t="shared" si="19"/>
        <v>-1147.2382608603959</v>
      </c>
      <c r="AD43" s="65">
        <f t="shared" si="19"/>
        <v>-1147.2382608603959</v>
      </c>
      <c r="AE43" s="65">
        <f t="shared" si="19"/>
        <v>-1147.2382608603959</v>
      </c>
      <c r="AF43" s="65">
        <f t="shared" si="19"/>
        <v>-1147.2382608603959</v>
      </c>
      <c r="AG43" s="65">
        <f t="shared" si="19"/>
        <v>-1147.2382608603959</v>
      </c>
      <c r="AH43" s="65">
        <f t="shared" si="19"/>
        <v>-1147.2382608603959</v>
      </c>
      <c r="AI43" s="65">
        <f t="shared" si="19"/>
        <v>-1147.2382608603959</v>
      </c>
      <c r="AJ43" s="65">
        <f t="shared" si="19"/>
        <v>-1147.2382608603959</v>
      </c>
      <c r="AK43" s="65">
        <f t="shared" si="19"/>
        <v>-1147.2382608603959</v>
      </c>
      <c r="AL43" s="65">
        <f t="shared" si="19"/>
        <v>-1147.2382608603959</v>
      </c>
      <c r="AM43" s="65">
        <f t="shared" si="19"/>
        <v>-1147.2382608603959</v>
      </c>
      <c r="AN43" s="65">
        <f t="shared" si="19"/>
        <v>-1147.2382608603959</v>
      </c>
      <c r="AO43" s="65">
        <f t="shared" si="19"/>
        <v>-1511.4494264120649</v>
      </c>
      <c r="AP43" s="65">
        <f t="shared" si="19"/>
        <v>-1511.4494264120649</v>
      </c>
      <c r="AQ43" s="65">
        <f t="shared" si="19"/>
        <v>-1511.4494264120649</v>
      </c>
      <c r="AR43" s="65">
        <f t="shared" si="19"/>
        <v>-1511.4494264120649</v>
      </c>
      <c r="AS43" s="65">
        <f t="shared" si="19"/>
        <v>-1511.4494264120649</v>
      </c>
      <c r="AT43" s="65">
        <f t="shared" si="19"/>
        <v>-1511.4494264120649</v>
      </c>
      <c r="AU43" s="65">
        <f t="shared" si="19"/>
        <v>-1511.4494264120649</v>
      </c>
      <c r="AV43" s="65">
        <f t="shared" si="19"/>
        <v>-1511.4494264120649</v>
      </c>
      <c r="AW43" s="65">
        <f t="shared" si="19"/>
        <v>-1511.4494264120649</v>
      </c>
      <c r="AX43" s="65">
        <f t="shared" si="19"/>
        <v>-1511.4494264120649</v>
      </c>
      <c r="AY43" s="65">
        <f t="shared" si="19"/>
        <v>-1511.4494264120649</v>
      </c>
      <c r="AZ43" s="65">
        <f t="shared" si="19"/>
        <v>-1511.4494264120649</v>
      </c>
    </row>
    <row r="44" spans="1:52">
      <c r="A44" s="22"/>
      <c r="B44" s="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row>
    <row r="45" spans="1:52">
      <c r="A45" s="22" t="s">
        <v>96</v>
      </c>
      <c r="B45" s="2" t="s">
        <v>172</v>
      </c>
      <c r="C45" s="3" t="s">
        <v>98</v>
      </c>
      <c r="E45" s="65">
        <f t="shared" ref="E45:J45" si="20">E38-E43</f>
        <v>0</v>
      </c>
      <c r="F45" s="65">
        <f t="shared" si="20"/>
        <v>0</v>
      </c>
      <c r="G45" s="65">
        <f t="shared" si="20"/>
        <v>0</v>
      </c>
      <c r="H45" s="65">
        <f t="shared" si="20"/>
        <v>0</v>
      </c>
      <c r="I45" s="65">
        <f t="shared" si="20"/>
        <v>0</v>
      </c>
      <c r="J45" s="65">
        <f t="shared" si="20"/>
        <v>0</v>
      </c>
      <c r="K45" s="65">
        <f>K38-K43</f>
        <v>-782.71288594348493</v>
      </c>
      <c r="L45" s="65">
        <f t="shared" ref="L45:AZ45" si="21">L38-L43</f>
        <v>-133.43196884849283</v>
      </c>
      <c r="M45" s="65">
        <f t="shared" si="21"/>
        <v>-137.23342560324511</v>
      </c>
      <c r="N45" s="65">
        <f t="shared" si="21"/>
        <v>-3620.4569230012503</v>
      </c>
      <c r="O45" s="65">
        <f t="shared" si="21"/>
        <v>-2024.5434051746888</v>
      </c>
      <c r="P45" s="65">
        <f t="shared" si="21"/>
        <v>1265.258219879117</v>
      </c>
      <c r="Q45" s="65">
        <f t="shared" si="21"/>
        <v>1794.8802439989686</v>
      </c>
      <c r="R45" s="65">
        <f t="shared" si="21"/>
        <v>1770.6038934489479</v>
      </c>
      <c r="S45" s="65">
        <f t="shared" si="21"/>
        <v>1746.3275428989255</v>
      </c>
      <c r="T45" s="65">
        <f t="shared" si="21"/>
        <v>1539.69104402833</v>
      </c>
      <c r="U45" s="65">
        <f t="shared" si="21"/>
        <v>1515.4146934783093</v>
      </c>
      <c r="V45" s="65">
        <f t="shared" si="21"/>
        <v>1491.1383429282869</v>
      </c>
      <c r="W45" s="65">
        <f t="shared" si="21"/>
        <v>1293.5539566730786</v>
      </c>
      <c r="X45" s="65">
        <f t="shared" si="21"/>
        <v>1297.1525611822035</v>
      </c>
      <c r="Y45" s="65">
        <f t="shared" si="21"/>
        <v>1272.7958793495909</v>
      </c>
      <c r="Z45" s="65">
        <f t="shared" si="21"/>
        <v>1066.0790491964053</v>
      </c>
      <c r="AA45" s="65">
        <f t="shared" si="21"/>
        <v>1041.7223673637909</v>
      </c>
      <c r="AB45" s="65">
        <f t="shared" si="21"/>
        <v>317.07633187506303</v>
      </c>
      <c r="AC45" s="65">
        <f t="shared" si="21"/>
        <v>678.56644091548992</v>
      </c>
      <c r="AD45" s="65">
        <f t="shared" si="21"/>
        <v>650.67988328356955</v>
      </c>
      <c r="AE45" s="65">
        <f t="shared" si="21"/>
        <v>622.793325651651</v>
      </c>
      <c r="AF45" s="65">
        <f t="shared" si="21"/>
        <v>475.18917021746461</v>
      </c>
      <c r="AG45" s="65">
        <f t="shared" si="21"/>
        <v>447.30261258554424</v>
      </c>
      <c r="AH45" s="65">
        <f t="shared" si="21"/>
        <v>419.41605495362387</v>
      </c>
      <c r="AI45" s="65">
        <f t="shared" si="21"/>
        <v>283.32762229653713</v>
      </c>
      <c r="AJ45" s="65">
        <f t="shared" si="21"/>
        <v>289.78807774817074</v>
      </c>
      <c r="AK45" s="65">
        <f t="shared" si="21"/>
        <v>261.79932598544769</v>
      </c>
      <c r="AL45" s="65">
        <f t="shared" si="21"/>
        <v>114.09297642046226</v>
      </c>
      <c r="AM45" s="65">
        <f t="shared" si="21"/>
        <v>86.104224657741042</v>
      </c>
      <c r="AN45" s="65">
        <f t="shared" si="21"/>
        <v>58.11547289501982</v>
      </c>
      <c r="AO45" s="65">
        <f t="shared" si="21"/>
        <v>-370.60348252683161</v>
      </c>
      <c r="AP45" s="65">
        <f t="shared" si="21"/>
        <v>-398.59223428955283</v>
      </c>
      <c r="AQ45" s="65">
        <f t="shared" si="21"/>
        <v>-426.58098605227769</v>
      </c>
      <c r="AR45" s="65">
        <f t="shared" si="21"/>
        <v>-515.09973535459267</v>
      </c>
      <c r="AS45" s="65">
        <f t="shared" si="21"/>
        <v>-543.08848711731753</v>
      </c>
      <c r="AT45" s="65">
        <f t="shared" si="21"/>
        <v>-571.07723888003875</v>
      </c>
      <c r="AU45" s="65">
        <f t="shared" si="21"/>
        <v>-642.95843229969523</v>
      </c>
      <c r="AV45" s="65">
        <f t="shared" si="21"/>
        <v>-623.07939673113924</v>
      </c>
      <c r="AW45" s="65">
        <f t="shared" si="21"/>
        <v>-651.21579537586786</v>
      </c>
      <c r="AX45" s="65">
        <f t="shared" si="21"/>
        <v>-739.88219156019204</v>
      </c>
      <c r="AY45" s="65">
        <f t="shared" si="21"/>
        <v>-768.01859020492248</v>
      </c>
      <c r="AZ45" s="65">
        <f t="shared" si="21"/>
        <v>-796.15498884965109</v>
      </c>
    </row>
    <row r="46" spans="1:52">
      <c r="A46" s="22"/>
      <c r="B46" s="2"/>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row>
    <row r="47" spans="1:52" ht="15.75">
      <c r="A47" s="63" t="s">
        <v>31</v>
      </c>
      <c r="B47" s="73"/>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row>
    <row r="48" spans="1:52">
      <c r="A48" s="22" t="s">
        <v>99</v>
      </c>
      <c r="B48" s="2" t="s">
        <v>100</v>
      </c>
      <c r="C48" s="3" t="s">
        <v>52</v>
      </c>
      <c r="E48" s="65">
        <v>0</v>
      </c>
      <c r="F48" s="65">
        <v>0</v>
      </c>
      <c r="G48" s="65">
        <v>0</v>
      </c>
      <c r="H48" s="65">
        <v>0</v>
      </c>
      <c r="I48" s="65">
        <v>0</v>
      </c>
      <c r="J48" s="65">
        <v>0</v>
      </c>
      <c r="K48" s="65">
        <f t="shared" ref="K48:P48" si="22">(K45-K24)*$E$65+(K24*$E$66)</f>
        <v>-333.65719715864662</v>
      </c>
      <c r="L48" s="65">
        <f t="shared" si="22"/>
        <v>-56.87977997664207</v>
      </c>
      <c r="M48" s="65">
        <f t="shared" si="22"/>
        <v>-58.500276366428139</v>
      </c>
      <c r="N48" s="65">
        <f t="shared" si="22"/>
        <v>-1543.339238507742</v>
      </c>
      <c r="O48" s="65">
        <f t="shared" si="22"/>
        <v>-863.0284363880819</v>
      </c>
      <c r="P48" s="65">
        <f t="shared" si="22"/>
        <v>539.35806974472962</v>
      </c>
      <c r="Q48" s="65">
        <f t="shared" ref="Q48:AB48" si="23">-Q43*$E$65</f>
        <v>341.14116904110256</v>
      </c>
      <c r="R48" s="65">
        <f t="shared" si="23"/>
        <v>341.14116904110256</v>
      </c>
      <c r="S48" s="65">
        <f t="shared" si="23"/>
        <v>341.14116904110256</v>
      </c>
      <c r="T48" s="65">
        <f t="shared" si="23"/>
        <v>341.14116904110256</v>
      </c>
      <c r="U48" s="65">
        <f t="shared" si="23"/>
        <v>341.14116904110256</v>
      </c>
      <c r="V48" s="65">
        <f t="shared" si="23"/>
        <v>341.14116904110256</v>
      </c>
      <c r="W48" s="65">
        <f t="shared" si="23"/>
        <v>341.14116904110256</v>
      </c>
      <c r="X48" s="65">
        <f t="shared" si="23"/>
        <v>341.14116904110256</v>
      </c>
      <c r="Y48" s="65">
        <f t="shared" si="23"/>
        <v>341.14116904110256</v>
      </c>
      <c r="Z48" s="65">
        <f t="shared" si="23"/>
        <v>341.14116904110256</v>
      </c>
      <c r="AA48" s="65">
        <f t="shared" si="23"/>
        <v>341.14116904110256</v>
      </c>
      <c r="AB48" s="65">
        <f t="shared" si="23"/>
        <v>383.70948676108839</v>
      </c>
      <c r="AC48" s="65">
        <f t="shared" ref="AC48:AZ48" si="24">(AC45-AC24)*$E$65+(AC24*$E$66)</f>
        <v>288.15931520787569</v>
      </c>
      <c r="AD48" s="65">
        <f t="shared" si="24"/>
        <v>276.27174976086781</v>
      </c>
      <c r="AE48" s="65">
        <f t="shared" si="24"/>
        <v>264.38418431386066</v>
      </c>
      <c r="AF48" s="65">
        <f t="shared" si="24"/>
        <v>201.46304212290937</v>
      </c>
      <c r="AG48" s="65">
        <f t="shared" si="24"/>
        <v>189.57547667590148</v>
      </c>
      <c r="AH48" s="65">
        <f t="shared" si="24"/>
        <v>177.68791122889357</v>
      </c>
      <c r="AI48" s="65">
        <f t="shared" si="24"/>
        <v>119.67572589053265</v>
      </c>
      <c r="AJ48" s="65">
        <f t="shared" si="24"/>
        <v>122.42970822182139</v>
      </c>
      <c r="AK48" s="65">
        <f t="shared" si="24"/>
        <v>110.49857915415251</v>
      </c>
      <c r="AL48" s="65">
        <f t="shared" si="24"/>
        <v>47.533873342541824</v>
      </c>
      <c r="AM48" s="65">
        <f t="shared" si="24"/>
        <v>35.602744274873714</v>
      </c>
      <c r="AN48" s="65">
        <f t="shared" si="24"/>
        <v>23.671615207205662</v>
      </c>
      <c r="AO48" s="65">
        <f t="shared" si="24"/>
        <v>-159.04969921711012</v>
      </c>
      <c r="AP48" s="65">
        <f t="shared" si="24"/>
        <v>-170.98082828477817</v>
      </c>
      <c r="AQ48" s="65">
        <f t="shared" si="24"/>
        <v>-182.91195735244781</v>
      </c>
      <c r="AR48" s="65">
        <f t="shared" si="24"/>
        <v>-220.64599536128657</v>
      </c>
      <c r="AS48" s="65">
        <f t="shared" si="24"/>
        <v>-232.57712442895627</v>
      </c>
      <c r="AT48" s="65">
        <f t="shared" si="24"/>
        <v>-244.50825349662432</v>
      </c>
      <c r="AU48" s="65">
        <f t="shared" si="24"/>
        <v>-275.14998427113574</v>
      </c>
      <c r="AV48" s="65">
        <f t="shared" si="24"/>
        <v>-266.67588935186495</v>
      </c>
      <c r="AW48" s="65">
        <f t="shared" si="24"/>
        <v>-278.66995777533577</v>
      </c>
      <c r="AX48" s="65">
        <f t="shared" si="24"/>
        <v>-316.46693513997809</v>
      </c>
      <c r="AY48" s="65">
        <f t="shared" si="24"/>
        <v>-328.46100356344971</v>
      </c>
      <c r="AZ48" s="65">
        <f t="shared" si="24"/>
        <v>-340.45507198692053</v>
      </c>
    </row>
    <row r="49" spans="1:58">
      <c r="A49" s="22"/>
      <c r="B49" s="2"/>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row>
    <row r="50" spans="1:58">
      <c r="A50" s="22" t="s">
        <v>102</v>
      </c>
      <c r="B50" s="2" t="s">
        <v>103</v>
      </c>
      <c r="C50" s="3" t="s">
        <v>173</v>
      </c>
      <c r="E50" s="65">
        <f t="shared" ref="E50:AZ50" si="25">E43*$E$65+E48</f>
        <v>0</v>
      </c>
      <c r="F50" s="65">
        <f t="shared" si="25"/>
        <v>0</v>
      </c>
      <c r="G50" s="65">
        <f t="shared" si="25"/>
        <v>0</v>
      </c>
      <c r="H50" s="65">
        <f t="shared" si="25"/>
        <v>0</v>
      </c>
      <c r="I50" s="65">
        <f t="shared" si="25"/>
        <v>0</v>
      </c>
      <c r="J50" s="65">
        <f t="shared" si="25"/>
        <v>0</v>
      </c>
      <c r="K50" s="65">
        <f t="shared" si="25"/>
        <v>-343.16498332038907</v>
      </c>
      <c r="L50" s="65">
        <f t="shared" si="25"/>
        <v>-66.387566138384528</v>
      </c>
      <c r="M50" s="65">
        <f t="shared" si="25"/>
        <v>-68.008062528170598</v>
      </c>
      <c r="N50" s="65">
        <f t="shared" si="25"/>
        <v>-1587.3237200282952</v>
      </c>
      <c r="O50" s="65">
        <f t="shared" si="25"/>
        <v>-934.35877364613896</v>
      </c>
      <c r="P50" s="65">
        <f t="shared" si="25"/>
        <v>468.02773248667251</v>
      </c>
      <c r="Q50" s="65">
        <f t="shared" si="25"/>
        <v>0</v>
      </c>
      <c r="R50" s="65">
        <f t="shared" si="25"/>
        <v>0</v>
      </c>
      <c r="S50" s="65">
        <f t="shared" si="25"/>
        <v>0</v>
      </c>
      <c r="T50" s="65">
        <f t="shared" si="25"/>
        <v>0</v>
      </c>
      <c r="U50" s="65">
        <f t="shared" si="25"/>
        <v>0</v>
      </c>
      <c r="V50" s="65">
        <f t="shared" si="25"/>
        <v>0</v>
      </c>
      <c r="W50" s="65">
        <f t="shared" si="25"/>
        <v>0</v>
      </c>
      <c r="X50" s="65">
        <f t="shared" si="25"/>
        <v>0</v>
      </c>
      <c r="Y50" s="65">
        <f t="shared" si="25"/>
        <v>0</v>
      </c>
      <c r="Z50" s="65">
        <f t="shared" si="25"/>
        <v>0</v>
      </c>
      <c r="AA50" s="65">
        <f t="shared" si="25"/>
        <v>0</v>
      </c>
      <c r="AB50" s="65">
        <f t="shared" si="25"/>
        <v>0</v>
      </c>
      <c r="AC50" s="65">
        <f t="shared" si="25"/>
        <v>-200.88885234647648</v>
      </c>
      <c r="AD50" s="65">
        <f t="shared" si="25"/>
        <v>-212.77641779348437</v>
      </c>
      <c r="AE50" s="65">
        <f t="shared" si="25"/>
        <v>-224.66398324049152</v>
      </c>
      <c r="AF50" s="65">
        <f t="shared" si="25"/>
        <v>-287.5851254314428</v>
      </c>
      <c r="AG50" s="65">
        <f t="shared" si="25"/>
        <v>-299.47269087845069</v>
      </c>
      <c r="AH50" s="65">
        <f t="shared" si="25"/>
        <v>-311.36025632545864</v>
      </c>
      <c r="AI50" s="65">
        <f t="shared" si="25"/>
        <v>-369.37244166381953</v>
      </c>
      <c r="AJ50" s="65">
        <f t="shared" si="25"/>
        <v>-366.61845933253079</v>
      </c>
      <c r="AK50" s="65">
        <f t="shared" si="25"/>
        <v>-378.5495884001997</v>
      </c>
      <c r="AL50" s="65">
        <f t="shared" si="25"/>
        <v>-441.51429421181035</v>
      </c>
      <c r="AM50" s="65">
        <f t="shared" si="25"/>
        <v>-453.44542327947846</v>
      </c>
      <c r="AN50" s="65">
        <f t="shared" si="25"/>
        <v>-465.37655234714651</v>
      </c>
      <c r="AO50" s="65">
        <f t="shared" si="25"/>
        <v>-803.35489505632449</v>
      </c>
      <c r="AP50" s="65">
        <f t="shared" si="25"/>
        <v>-815.28602412399255</v>
      </c>
      <c r="AQ50" s="65">
        <f t="shared" si="25"/>
        <v>-827.21715319166219</v>
      </c>
      <c r="AR50" s="65">
        <f t="shared" si="25"/>
        <v>-864.95119120050094</v>
      </c>
      <c r="AS50" s="65">
        <f t="shared" si="25"/>
        <v>-876.88232026817059</v>
      </c>
      <c r="AT50" s="65">
        <f t="shared" si="25"/>
        <v>-888.81344933583864</v>
      </c>
      <c r="AU50" s="65">
        <f t="shared" si="25"/>
        <v>-919.45518011035006</v>
      </c>
      <c r="AV50" s="65">
        <f t="shared" si="25"/>
        <v>-910.98108519107927</v>
      </c>
      <c r="AW50" s="65">
        <f t="shared" si="25"/>
        <v>-922.97515361455009</v>
      </c>
      <c r="AX50" s="65">
        <f t="shared" si="25"/>
        <v>-960.77213097919241</v>
      </c>
      <c r="AY50" s="65">
        <f t="shared" si="25"/>
        <v>-972.76619940266403</v>
      </c>
      <c r="AZ50" s="65">
        <f t="shared" si="25"/>
        <v>-984.76026782613485</v>
      </c>
    </row>
    <row r="51" spans="1:58">
      <c r="A51" s="22"/>
      <c r="B51" s="2"/>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row>
    <row r="52" spans="1:58">
      <c r="A52" s="22"/>
      <c r="B52" s="2" t="s">
        <v>105</v>
      </c>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row>
    <row r="53" spans="1:58">
      <c r="A53" s="22" t="s">
        <v>106</v>
      </c>
      <c r="B53" s="3" t="s">
        <v>107</v>
      </c>
      <c r="C53" s="3" t="s">
        <v>174</v>
      </c>
      <c r="E53" s="65">
        <v>0</v>
      </c>
      <c r="F53" s="65">
        <f t="shared" ref="F53:AZ53" si="26">E57</f>
        <v>0</v>
      </c>
      <c r="G53" s="65">
        <f t="shared" si="26"/>
        <v>0</v>
      </c>
      <c r="H53" s="65">
        <f t="shared" si="26"/>
        <v>0</v>
      </c>
      <c r="I53" s="65">
        <f t="shared" si="26"/>
        <v>0</v>
      </c>
      <c r="J53" s="65">
        <f t="shared" si="26"/>
        <v>0</v>
      </c>
      <c r="K53" s="65">
        <f t="shared" si="26"/>
        <v>0</v>
      </c>
      <c r="L53" s="65">
        <f t="shared" si="26"/>
        <v>-334.49134015154323</v>
      </c>
      <c r="M53" s="65">
        <f t="shared" si="26"/>
        <v>-393.18577627888459</v>
      </c>
      <c r="N53" s="65">
        <f t="shared" si="26"/>
        <v>-453.79823221762319</v>
      </c>
      <c r="O53" s="65">
        <f t="shared" si="26"/>
        <v>-2003.2648099827229</v>
      </c>
      <c r="P53" s="65">
        <f t="shared" si="26"/>
        <v>-2878.4671415116886</v>
      </c>
      <c r="Q53" s="65">
        <f t="shared" si="26"/>
        <v>-2352.1530123001558</v>
      </c>
      <c r="R53" s="65">
        <f t="shared" si="26"/>
        <v>-2021.9197553979511</v>
      </c>
      <c r="S53" s="65">
        <f t="shared" si="26"/>
        <v>-1690.0353322112355</v>
      </c>
      <c r="T53" s="65">
        <f t="shared" si="26"/>
        <v>-1356.4914869085865</v>
      </c>
      <c r="U53" s="65">
        <f t="shared" si="26"/>
        <v>-1021.2799223794241</v>
      </c>
      <c r="V53" s="65">
        <f t="shared" si="26"/>
        <v>-488.86958088016542</v>
      </c>
      <c r="W53" s="65">
        <f t="shared" si="26"/>
        <v>46.20281232658953</v>
      </c>
      <c r="X53" s="65">
        <f t="shared" si="26"/>
        <v>583.95056749937828</v>
      </c>
      <c r="Y53" s="65">
        <f t="shared" si="26"/>
        <v>1124.3870614480309</v>
      </c>
      <c r="Z53" s="65">
        <f t="shared" si="26"/>
        <v>1667.5257378664267</v>
      </c>
      <c r="AA53" s="65">
        <f t="shared" si="26"/>
        <v>2213.3801076669147</v>
      </c>
      <c r="AB53" s="65">
        <f t="shared" si="26"/>
        <v>2761.9637493164055</v>
      </c>
      <c r="AC53" s="65">
        <f t="shared" si="26"/>
        <v>3355.9650476884294</v>
      </c>
      <c r="AD53" s="65">
        <f t="shared" si="26"/>
        <v>3857.1473055702177</v>
      </c>
      <c r="AE53" s="65">
        <f t="shared" si="26"/>
        <v>4348.9181903807894</v>
      </c>
      <c r="AF53" s="65">
        <f t="shared" si="26"/>
        <v>4831.2306452547891</v>
      </c>
      <c r="AG53" s="65">
        <f t="shared" si="26"/>
        <v>5252.8762173567302</v>
      </c>
      <c r="AH53" s="65">
        <f t="shared" si="26"/>
        <v>5190.2254192220043</v>
      </c>
      <c r="AI53" s="65">
        <f t="shared" si="26"/>
        <v>5115.3440827359791</v>
      </c>
      <c r="AJ53" s="65">
        <f t="shared" si="26"/>
        <v>4981.9311237658176</v>
      </c>
      <c r="AK53" s="65">
        <f t="shared" si="26"/>
        <v>4850.6119672879222</v>
      </c>
      <c r="AL53" s="65">
        <f t="shared" si="26"/>
        <v>4706.6752581372984</v>
      </c>
      <c r="AM53" s="65">
        <f t="shared" si="26"/>
        <v>4498.8967478647819</v>
      </c>
      <c r="AN53" s="65">
        <f t="shared" si="26"/>
        <v>4278.1183881505658</v>
      </c>
      <c r="AO53" s="65">
        <f t="shared" si="26"/>
        <v>4044.2751797474416</v>
      </c>
      <c r="AP53" s="65">
        <f t="shared" si="26"/>
        <v>3626.084637591925</v>
      </c>
      <c r="AQ53" s="65">
        <f t="shared" si="26"/>
        <v>3193.842185835294</v>
      </c>
      <c r="AR53" s="65">
        <f t="shared" si="26"/>
        <v>2747.4775649295407</v>
      </c>
      <c r="AS53" s="65">
        <f t="shared" si="26"/>
        <v>2261.0527478153977</v>
      </c>
      <c r="AT53" s="65">
        <f t="shared" si="26"/>
        <v>1703.0190699979398</v>
      </c>
      <c r="AU53" s="65">
        <f t="shared" si="26"/>
        <v>1130.2342669010577</v>
      </c>
      <c r="AV53" s="65">
        <f t="shared" si="26"/>
        <v>523.86720468724332</v>
      </c>
      <c r="AW53" s="65">
        <f t="shared" si="26"/>
        <v>-77.03641268107117</v>
      </c>
      <c r="AX53" s="65">
        <f t="shared" si="26"/>
        <v>-692.96860173075675</v>
      </c>
      <c r="AY53" s="65">
        <f t="shared" si="26"/>
        <v>-1349.8719215337446</v>
      </c>
      <c r="AZ53" s="65">
        <f t="shared" si="26"/>
        <v>-2022.0838115302777</v>
      </c>
    </row>
    <row r="54" spans="1:58">
      <c r="A54" s="22" t="s">
        <v>109</v>
      </c>
      <c r="B54" s="3" t="s">
        <v>110</v>
      </c>
      <c r="C54" s="3" t="s">
        <v>175</v>
      </c>
      <c r="E54" s="65">
        <f>E48</f>
        <v>0</v>
      </c>
      <c r="F54" s="65">
        <f t="shared" ref="F54:AZ54" si="27">F48</f>
        <v>0</v>
      </c>
      <c r="G54" s="65">
        <f t="shared" si="27"/>
        <v>0</v>
      </c>
      <c r="H54" s="65">
        <f t="shared" si="27"/>
        <v>0</v>
      </c>
      <c r="I54" s="65">
        <f t="shared" si="27"/>
        <v>0</v>
      </c>
      <c r="J54" s="65">
        <f t="shared" si="27"/>
        <v>0</v>
      </c>
      <c r="K54" s="65">
        <f t="shared" si="27"/>
        <v>-333.65719715864662</v>
      </c>
      <c r="L54" s="65">
        <f t="shared" si="27"/>
        <v>-56.87977997664207</v>
      </c>
      <c r="M54" s="65">
        <f t="shared" si="27"/>
        <v>-58.500276366428139</v>
      </c>
      <c r="N54" s="65">
        <f t="shared" si="27"/>
        <v>-1543.339238507742</v>
      </c>
      <c r="O54" s="65">
        <f t="shared" si="27"/>
        <v>-863.0284363880819</v>
      </c>
      <c r="P54" s="65">
        <f t="shared" si="27"/>
        <v>539.35806974472962</v>
      </c>
      <c r="Q54" s="65">
        <f t="shared" si="27"/>
        <v>341.14116904110256</v>
      </c>
      <c r="R54" s="65">
        <f t="shared" si="27"/>
        <v>341.14116904110256</v>
      </c>
      <c r="S54" s="65">
        <f t="shared" si="27"/>
        <v>341.14116904110256</v>
      </c>
      <c r="T54" s="65">
        <f t="shared" si="27"/>
        <v>341.14116904110256</v>
      </c>
      <c r="U54" s="65">
        <f t="shared" si="27"/>
        <v>341.14116904110256</v>
      </c>
      <c r="V54" s="65">
        <f t="shared" si="27"/>
        <v>341.14116904110256</v>
      </c>
      <c r="W54" s="65">
        <f t="shared" si="27"/>
        <v>341.14116904110256</v>
      </c>
      <c r="X54" s="65">
        <f t="shared" si="27"/>
        <v>341.14116904110256</v>
      </c>
      <c r="Y54" s="65">
        <f t="shared" si="27"/>
        <v>341.14116904110256</v>
      </c>
      <c r="Z54" s="65">
        <f t="shared" si="27"/>
        <v>341.14116904110256</v>
      </c>
      <c r="AA54" s="65">
        <f t="shared" si="27"/>
        <v>341.14116904110256</v>
      </c>
      <c r="AB54" s="65">
        <f t="shared" si="27"/>
        <v>383.70948676108839</v>
      </c>
      <c r="AC54" s="65">
        <f t="shared" si="27"/>
        <v>288.15931520787569</v>
      </c>
      <c r="AD54" s="65">
        <f t="shared" si="27"/>
        <v>276.27174976086781</v>
      </c>
      <c r="AE54" s="65">
        <f t="shared" si="27"/>
        <v>264.38418431386066</v>
      </c>
      <c r="AF54" s="65">
        <f t="shared" si="27"/>
        <v>201.46304212290937</v>
      </c>
      <c r="AG54" s="65">
        <f t="shared" si="27"/>
        <v>189.57547667590148</v>
      </c>
      <c r="AH54" s="65">
        <f t="shared" si="27"/>
        <v>177.68791122889357</v>
      </c>
      <c r="AI54" s="65">
        <f t="shared" si="27"/>
        <v>119.67572589053265</v>
      </c>
      <c r="AJ54" s="65">
        <f t="shared" si="27"/>
        <v>122.42970822182139</v>
      </c>
      <c r="AK54" s="65">
        <f t="shared" si="27"/>
        <v>110.49857915415251</v>
      </c>
      <c r="AL54" s="65">
        <f t="shared" si="27"/>
        <v>47.533873342541824</v>
      </c>
      <c r="AM54" s="65">
        <f t="shared" si="27"/>
        <v>35.602744274873714</v>
      </c>
      <c r="AN54" s="65">
        <f t="shared" si="27"/>
        <v>23.671615207205662</v>
      </c>
      <c r="AO54" s="65">
        <f t="shared" si="27"/>
        <v>-159.04969921711012</v>
      </c>
      <c r="AP54" s="65">
        <f t="shared" si="27"/>
        <v>-170.98082828477817</v>
      </c>
      <c r="AQ54" s="65">
        <f t="shared" si="27"/>
        <v>-182.91195735244781</v>
      </c>
      <c r="AR54" s="65">
        <f t="shared" si="27"/>
        <v>-220.64599536128657</v>
      </c>
      <c r="AS54" s="65">
        <f t="shared" si="27"/>
        <v>-232.57712442895627</v>
      </c>
      <c r="AT54" s="65">
        <f t="shared" si="27"/>
        <v>-244.50825349662432</v>
      </c>
      <c r="AU54" s="65">
        <f t="shared" si="27"/>
        <v>-275.14998427113574</v>
      </c>
      <c r="AV54" s="65">
        <f t="shared" si="27"/>
        <v>-266.67588935186495</v>
      </c>
      <c r="AW54" s="65">
        <f t="shared" si="27"/>
        <v>-278.66995777533577</v>
      </c>
      <c r="AX54" s="65">
        <f t="shared" si="27"/>
        <v>-316.46693513997809</v>
      </c>
      <c r="AY54" s="65">
        <f t="shared" si="27"/>
        <v>-328.46100356344971</v>
      </c>
      <c r="AZ54" s="65">
        <f t="shared" si="27"/>
        <v>-340.45507198692053</v>
      </c>
    </row>
    <row r="55" spans="1:58">
      <c r="A55" s="22" t="s">
        <v>111</v>
      </c>
      <c r="B55" s="3" t="s">
        <v>112</v>
      </c>
      <c r="C55" s="3" t="s">
        <v>55</v>
      </c>
      <c r="E55" s="65">
        <v>0</v>
      </c>
      <c r="F55" s="65">
        <v>0</v>
      </c>
      <c r="G55" s="65">
        <v>0</v>
      </c>
      <c r="H55" s="65">
        <v>0</v>
      </c>
      <c r="I55" s="65">
        <v>0</v>
      </c>
      <c r="J55" s="65">
        <v>0</v>
      </c>
      <c r="K55" s="65">
        <v>0</v>
      </c>
      <c r="L55" s="65">
        <v>0</v>
      </c>
      <c r="M55" s="65">
        <v>0</v>
      </c>
      <c r="N55" s="65">
        <v>0</v>
      </c>
      <c r="O55" s="65">
        <v>0</v>
      </c>
      <c r="P55" s="65">
        <v>0</v>
      </c>
      <c r="Q55" s="65">
        <v>0</v>
      </c>
      <c r="R55" s="65">
        <v>0</v>
      </c>
      <c r="S55" s="65">
        <v>0</v>
      </c>
      <c r="T55" s="65">
        <v>0</v>
      </c>
      <c r="U55" s="65">
        <f>-P57/12</f>
        <v>196.01275102501299</v>
      </c>
      <c r="V55" s="65">
        <f>U55</f>
        <v>196.01275102501299</v>
      </c>
      <c r="W55" s="65">
        <f>V55</f>
        <v>196.01275102501299</v>
      </c>
      <c r="X55" s="65">
        <f>W55</f>
        <v>196.01275102501299</v>
      </c>
      <c r="Y55" s="65">
        <f t="shared" ref="Y55:AF55" si="28">X55</f>
        <v>196.01275102501299</v>
      </c>
      <c r="Z55" s="65">
        <f t="shared" si="28"/>
        <v>196.01275102501299</v>
      </c>
      <c r="AA55" s="65">
        <f t="shared" si="28"/>
        <v>196.01275102501299</v>
      </c>
      <c r="AB55" s="65">
        <f t="shared" si="28"/>
        <v>196.01275102501299</v>
      </c>
      <c r="AC55" s="65">
        <f t="shared" si="28"/>
        <v>196.01275102501299</v>
      </c>
      <c r="AD55" s="65">
        <f t="shared" si="28"/>
        <v>196.01275102501299</v>
      </c>
      <c r="AE55" s="65">
        <f t="shared" si="28"/>
        <v>196.01275102501299</v>
      </c>
      <c r="AF55" s="65">
        <f t="shared" si="28"/>
        <v>196.01275102501299</v>
      </c>
      <c r="AG55" s="65">
        <f>-AB57/12</f>
        <v>-279.66375397403579</v>
      </c>
      <c r="AH55" s="65">
        <f>AG55</f>
        <v>-279.66375397403579</v>
      </c>
      <c r="AI55" s="65">
        <f>AH55</f>
        <v>-279.66375397403579</v>
      </c>
      <c r="AJ55" s="65">
        <f>AI55</f>
        <v>-279.66375397403579</v>
      </c>
      <c r="AK55" s="65">
        <f t="shared" ref="AK55:AR55" si="29">AJ55</f>
        <v>-279.66375397403579</v>
      </c>
      <c r="AL55" s="65">
        <f t="shared" si="29"/>
        <v>-279.66375397403579</v>
      </c>
      <c r="AM55" s="65">
        <f t="shared" si="29"/>
        <v>-279.66375397403579</v>
      </c>
      <c r="AN55" s="65">
        <f t="shared" si="29"/>
        <v>-279.66375397403579</v>
      </c>
      <c r="AO55" s="65">
        <f t="shared" si="29"/>
        <v>-279.66375397403579</v>
      </c>
      <c r="AP55" s="65">
        <f t="shared" si="29"/>
        <v>-279.66375397403579</v>
      </c>
      <c r="AQ55" s="65">
        <f t="shared" si="29"/>
        <v>-279.66375397403579</v>
      </c>
      <c r="AR55" s="65">
        <f t="shared" si="29"/>
        <v>-279.66375397403579</v>
      </c>
      <c r="AS55" s="65">
        <f>-AN57/12</f>
        <v>-337.02293164562013</v>
      </c>
      <c r="AT55" s="65">
        <f>AS55</f>
        <v>-337.02293164562013</v>
      </c>
      <c r="AU55" s="65">
        <f>AT55</f>
        <v>-337.02293164562013</v>
      </c>
      <c r="AV55" s="65">
        <f>AU55</f>
        <v>-337.02293164562013</v>
      </c>
      <c r="AW55" s="65">
        <f t="shared" ref="AW55:AZ55" si="30">AV55</f>
        <v>-337.02293164562013</v>
      </c>
      <c r="AX55" s="65">
        <f t="shared" si="30"/>
        <v>-337.02293164562013</v>
      </c>
      <c r="AY55" s="65">
        <f t="shared" si="30"/>
        <v>-337.02293164562013</v>
      </c>
      <c r="AZ55" s="65">
        <f t="shared" si="30"/>
        <v>-337.02293164562013</v>
      </c>
      <c r="BA55" s="65"/>
      <c r="BB55" s="65"/>
      <c r="BC55" s="65"/>
      <c r="BD55" s="65"/>
      <c r="BE55" s="65"/>
      <c r="BF55" s="65"/>
    </row>
    <row r="56" spans="1:58">
      <c r="A56" s="22" t="s">
        <v>113</v>
      </c>
      <c r="B56" s="3" t="s">
        <v>114</v>
      </c>
      <c r="C56" s="3" t="s">
        <v>176</v>
      </c>
      <c r="E56" s="66">
        <f t="shared" ref="E56:AZ56" si="31">(E53+0.5*(E54-E55))*($E$61/12)</f>
        <v>0</v>
      </c>
      <c r="F56" s="66">
        <f t="shared" si="31"/>
        <v>0</v>
      </c>
      <c r="G56" s="66">
        <f t="shared" si="31"/>
        <v>0</v>
      </c>
      <c r="H56" s="66">
        <f t="shared" si="31"/>
        <v>0</v>
      </c>
      <c r="I56" s="66">
        <f t="shared" si="31"/>
        <v>0</v>
      </c>
      <c r="J56" s="66">
        <f t="shared" si="31"/>
        <v>0</v>
      </c>
      <c r="K56" s="66">
        <f t="shared" si="31"/>
        <v>-0.83414299289661653</v>
      </c>
      <c r="L56" s="66">
        <f t="shared" si="31"/>
        <v>-1.8146561506993215</v>
      </c>
      <c r="M56" s="66">
        <f t="shared" si="31"/>
        <v>-2.1121795723104935</v>
      </c>
      <c r="N56" s="66">
        <f t="shared" si="31"/>
        <v>-6.1273392573574714</v>
      </c>
      <c r="O56" s="66">
        <f t="shared" si="31"/>
        <v>-12.17389514088382</v>
      </c>
      <c r="P56" s="66">
        <f t="shared" si="31"/>
        <v>-13.043940533196619</v>
      </c>
      <c r="Q56" s="66">
        <f t="shared" si="31"/>
        <v>-10.907912138898023</v>
      </c>
      <c r="R56" s="66">
        <f t="shared" si="31"/>
        <v>-9.2567458543870007</v>
      </c>
      <c r="S56" s="66">
        <f t="shared" si="31"/>
        <v>-7.5973237384534222</v>
      </c>
      <c r="T56" s="66">
        <f t="shared" si="31"/>
        <v>-5.9296045119401768</v>
      </c>
      <c r="U56" s="66">
        <f t="shared" si="31"/>
        <v>-4.7435785668568959</v>
      </c>
      <c r="V56" s="66">
        <f t="shared" si="31"/>
        <v>-2.0815268593606033</v>
      </c>
      <c r="W56" s="66">
        <f t="shared" si="31"/>
        <v>0.59383510667317152</v>
      </c>
      <c r="X56" s="66">
        <f t="shared" si="31"/>
        <v>3.2825738825371156</v>
      </c>
      <c r="Y56" s="66">
        <f t="shared" si="31"/>
        <v>5.9847563522803782</v>
      </c>
      <c r="Z56" s="66">
        <f t="shared" si="31"/>
        <v>8.7004497343723575</v>
      </c>
      <c r="AA56" s="66">
        <f t="shared" si="31"/>
        <v>11.429721583374796</v>
      </c>
      <c r="AB56" s="66">
        <f t="shared" si="31"/>
        <v>14.279060585922217</v>
      </c>
      <c r="AC56" s="66">
        <f t="shared" si="31"/>
        <v>17.010191648899305</v>
      </c>
      <c r="AD56" s="66">
        <f t="shared" si="31"/>
        <v>19.486384024690725</v>
      </c>
      <c r="AE56" s="66">
        <f t="shared" si="31"/>
        <v>21.915519535126069</v>
      </c>
      <c r="AF56" s="66">
        <f t="shared" si="31"/>
        <v>24.169778954018689</v>
      </c>
      <c r="AG56" s="66">
        <f t="shared" si="31"/>
        <v>27.437479163408494</v>
      </c>
      <c r="AH56" s="66">
        <f t="shared" si="31"/>
        <v>27.094506259117342</v>
      </c>
      <c r="AI56" s="66">
        <f t="shared" si="31"/>
        <v>26.575069113341314</v>
      </c>
      <c r="AJ56" s="66">
        <f t="shared" si="31"/>
        <v>25.914889274318732</v>
      </c>
      <c r="AK56" s="66">
        <f t="shared" si="31"/>
        <v>25.228465669260082</v>
      </c>
      <c r="AL56" s="66">
        <f t="shared" si="31"/>
        <v>24.351370358977938</v>
      </c>
      <c r="AM56" s="66">
        <f t="shared" si="31"/>
        <v>23.282649984946183</v>
      </c>
      <c r="AN56" s="66">
        <f t="shared" si="31"/>
        <v>22.148930363705933</v>
      </c>
      <c r="AO56" s="66">
        <f t="shared" si="31"/>
        <v>20.522911035629523</v>
      </c>
      <c r="AP56" s="66">
        <f t="shared" si="31"/>
        <v>18.402130502182771</v>
      </c>
      <c r="AQ56" s="66">
        <f t="shared" si="31"/>
        <v>16.211090420730439</v>
      </c>
      <c r="AR56" s="66">
        <f t="shared" si="31"/>
        <v>13.884932221179577</v>
      </c>
      <c r="AS56" s="66">
        <f t="shared" si="31"/>
        <v>11.566378257118647</v>
      </c>
      <c r="AT56" s="66">
        <f t="shared" si="31"/>
        <v>8.7463820453621892</v>
      </c>
      <c r="AU56" s="66">
        <f t="shared" si="31"/>
        <v>5.8058537029414996</v>
      </c>
      <c r="AV56" s="66">
        <f t="shared" si="31"/>
        <v>2.7952036291706044</v>
      </c>
      <c r="AW56" s="66">
        <f t="shared" si="31"/>
        <v>-0.23929962872964494</v>
      </c>
      <c r="AX56" s="66">
        <f t="shared" si="31"/>
        <v>-3.4134530173896787</v>
      </c>
      <c r="AY56" s="66">
        <f t="shared" si="31"/>
        <v>-6.7279547874632977</v>
      </c>
      <c r="AZ56" s="66">
        <f t="shared" si="31"/>
        <v>-10.11899940850464</v>
      </c>
    </row>
    <row r="57" spans="1:58">
      <c r="A57" s="22" t="s">
        <v>115</v>
      </c>
      <c r="B57" s="2" t="s">
        <v>116</v>
      </c>
      <c r="C57" s="3" t="s">
        <v>117</v>
      </c>
      <c r="E57" s="65">
        <f>SUM(E53:E56)</f>
        <v>0</v>
      </c>
      <c r="F57" s="65">
        <f t="shared" ref="F57:AZ57" si="32">SUM(F53:F56)</f>
        <v>0</v>
      </c>
      <c r="G57" s="65">
        <f t="shared" si="32"/>
        <v>0</v>
      </c>
      <c r="H57" s="65">
        <f t="shared" si="32"/>
        <v>0</v>
      </c>
      <c r="I57" s="65">
        <f t="shared" si="32"/>
        <v>0</v>
      </c>
      <c r="J57" s="65">
        <f t="shared" si="32"/>
        <v>0</v>
      </c>
      <c r="K57" s="65">
        <f t="shared" si="32"/>
        <v>-334.49134015154323</v>
      </c>
      <c r="L57" s="65">
        <f t="shared" si="32"/>
        <v>-393.18577627888459</v>
      </c>
      <c r="M57" s="65">
        <f t="shared" si="32"/>
        <v>-453.79823221762319</v>
      </c>
      <c r="N57" s="65">
        <f t="shared" si="32"/>
        <v>-2003.2648099827229</v>
      </c>
      <c r="O57" s="65">
        <f t="shared" si="32"/>
        <v>-2878.4671415116886</v>
      </c>
      <c r="P57" s="65">
        <f t="shared" si="32"/>
        <v>-2352.1530123001558</v>
      </c>
      <c r="Q57" s="65">
        <f t="shared" si="32"/>
        <v>-2021.9197553979511</v>
      </c>
      <c r="R57" s="65">
        <f t="shared" si="32"/>
        <v>-1690.0353322112355</v>
      </c>
      <c r="S57" s="65">
        <f t="shared" si="32"/>
        <v>-1356.4914869085865</v>
      </c>
      <c r="T57" s="65">
        <f t="shared" si="32"/>
        <v>-1021.2799223794241</v>
      </c>
      <c r="U57" s="65">
        <f t="shared" si="32"/>
        <v>-488.86958088016542</v>
      </c>
      <c r="V57" s="65">
        <f t="shared" si="32"/>
        <v>46.20281232658953</v>
      </c>
      <c r="W57" s="65">
        <f t="shared" si="32"/>
        <v>583.95056749937828</v>
      </c>
      <c r="X57" s="65">
        <f t="shared" si="32"/>
        <v>1124.3870614480309</v>
      </c>
      <c r="Y57" s="65">
        <f t="shared" si="32"/>
        <v>1667.5257378664267</v>
      </c>
      <c r="Z57" s="65">
        <f t="shared" si="32"/>
        <v>2213.3801076669147</v>
      </c>
      <c r="AA57" s="65">
        <f t="shared" si="32"/>
        <v>2761.9637493164055</v>
      </c>
      <c r="AB57" s="65">
        <f t="shared" si="32"/>
        <v>3355.9650476884294</v>
      </c>
      <c r="AC57" s="65">
        <f t="shared" si="32"/>
        <v>3857.1473055702177</v>
      </c>
      <c r="AD57" s="65">
        <f t="shared" si="32"/>
        <v>4348.9181903807894</v>
      </c>
      <c r="AE57" s="65">
        <f t="shared" si="32"/>
        <v>4831.2306452547891</v>
      </c>
      <c r="AF57" s="65">
        <f t="shared" si="32"/>
        <v>5252.8762173567302</v>
      </c>
      <c r="AG57" s="65">
        <f t="shared" si="32"/>
        <v>5190.2254192220043</v>
      </c>
      <c r="AH57" s="65">
        <f t="shared" si="32"/>
        <v>5115.3440827359791</v>
      </c>
      <c r="AI57" s="65">
        <f t="shared" si="32"/>
        <v>4981.9311237658176</v>
      </c>
      <c r="AJ57" s="65">
        <f t="shared" si="32"/>
        <v>4850.6119672879222</v>
      </c>
      <c r="AK57" s="65">
        <f t="shared" si="32"/>
        <v>4706.6752581372984</v>
      </c>
      <c r="AL57" s="65">
        <f t="shared" si="32"/>
        <v>4498.8967478647819</v>
      </c>
      <c r="AM57" s="65">
        <f t="shared" si="32"/>
        <v>4278.1183881505658</v>
      </c>
      <c r="AN57" s="65">
        <f t="shared" si="32"/>
        <v>4044.2751797474416</v>
      </c>
      <c r="AO57" s="65">
        <f t="shared" si="32"/>
        <v>3626.084637591925</v>
      </c>
      <c r="AP57" s="65">
        <f t="shared" si="32"/>
        <v>3193.842185835294</v>
      </c>
      <c r="AQ57" s="65">
        <f t="shared" si="32"/>
        <v>2747.4775649295407</v>
      </c>
      <c r="AR57" s="65">
        <f t="shared" si="32"/>
        <v>2261.0527478153977</v>
      </c>
      <c r="AS57" s="65">
        <f t="shared" si="32"/>
        <v>1703.0190699979398</v>
      </c>
      <c r="AT57" s="65">
        <f t="shared" si="32"/>
        <v>1130.2342669010577</v>
      </c>
      <c r="AU57" s="65">
        <f t="shared" si="32"/>
        <v>523.86720468724332</v>
      </c>
      <c r="AV57" s="65">
        <f t="shared" si="32"/>
        <v>-77.03641268107117</v>
      </c>
      <c r="AW57" s="65">
        <f t="shared" si="32"/>
        <v>-692.96860173075675</v>
      </c>
      <c r="AX57" s="65">
        <f t="shared" si="32"/>
        <v>-1349.8719215337446</v>
      </c>
      <c r="AY57" s="65">
        <f t="shared" si="32"/>
        <v>-2022.0838115302777</v>
      </c>
      <c r="AZ57" s="65">
        <f t="shared" si="32"/>
        <v>-2709.680814571323</v>
      </c>
    </row>
    <row r="58" spans="1:58">
      <c r="B58" s="2"/>
      <c r="D58" s="74"/>
      <c r="E58" s="74"/>
      <c r="F58" s="74"/>
      <c r="G58" s="74"/>
      <c r="H58" s="74"/>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row>
    <row r="59" spans="1:58">
      <c r="A59" s="22" t="s">
        <v>118</v>
      </c>
      <c r="B59" s="3" t="s">
        <v>119</v>
      </c>
      <c r="C59" s="3" t="s">
        <v>120</v>
      </c>
      <c r="E59" s="75">
        <v>0.37951000000000001</v>
      </c>
    </row>
    <row r="60" spans="1:58">
      <c r="A60" s="22" t="s">
        <v>121</v>
      </c>
      <c r="B60" s="3" t="s">
        <v>122</v>
      </c>
      <c r="C60" s="3" t="s">
        <v>123</v>
      </c>
      <c r="E60" s="76">
        <v>1.6116295186062628</v>
      </c>
      <c r="H60" s="42"/>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row>
    <row r="61" spans="1:58">
      <c r="A61" s="22" t="s">
        <v>124</v>
      </c>
      <c r="B61" s="3" t="s">
        <v>125</v>
      </c>
      <c r="C61" s="3" t="s">
        <v>183</v>
      </c>
      <c r="E61" s="77">
        <v>0.06</v>
      </c>
      <c r="H61" s="65"/>
      <c r="M61" s="42"/>
    </row>
    <row r="62" spans="1:58">
      <c r="A62" s="22" t="s">
        <v>127</v>
      </c>
      <c r="B62" s="3" t="s">
        <v>128</v>
      </c>
      <c r="C62" s="3" t="s">
        <v>129</v>
      </c>
      <c r="E62" s="78">
        <v>0.10649175855984785</v>
      </c>
    </row>
    <row r="63" spans="1:58">
      <c r="A63" s="22" t="s">
        <v>131</v>
      </c>
      <c r="B63" s="3" t="s">
        <v>132</v>
      </c>
      <c r="C63" s="3" t="s">
        <v>133</v>
      </c>
      <c r="E63" s="77">
        <v>7.687674667693596E-3</v>
      </c>
    </row>
    <row r="64" spans="1:58">
      <c r="A64" s="22"/>
      <c r="E64" s="39"/>
    </row>
    <row r="65" spans="1:5">
      <c r="A65" s="22" t="s">
        <v>135</v>
      </c>
      <c r="B65" s="53" t="s">
        <v>136</v>
      </c>
      <c r="C65" s="3" t="s">
        <v>137</v>
      </c>
      <c r="E65" s="79">
        <v>0.42628300000000002</v>
      </c>
    </row>
    <row r="66" spans="1:5">
      <c r="A66" s="22" t="s">
        <v>138</v>
      </c>
      <c r="B66" s="53" t="s">
        <v>139</v>
      </c>
      <c r="C66" s="3" t="s">
        <v>140</v>
      </c>
      <c r="E66" s="79">
        <v>0.42470400000000003</v>
      </c>
    </row>
    <row r="68" spans="1:5" ht="14.25">
      <c r="E68" s="58" t="s">
        <v>141</v>
      </c>
    </row>
    <row r="69" spans="1:5" ht="14.25">
      <c r="E69" s="58" t="s">
        <v>177</v>
      </c>
    </row>
    <row r="70" spans="1:5" ht="14.25">
      <c r="E70" s="58" t="s">
        <v>178</v>
      </c>
    </row>
    <row r="71" spans="1:5" ht="14.25">
      <c r="E71" s="57" t="s">
        <v>179</v>
      </c>
    </row>
    <row r="72" spans="1:5" ht="14.25">
      <c r="E72" s="57" t="s">
        <v>180</v>
      </c>
    </row>
    <row r="73" spans="1:5" ht="14.25">
      <c r="E73" s="57" t="s">
        <v>147</v>
      </c>
    </row>
    <row r="74" spans="1:5" ht="14.25">
      <c r="E74" s="60" t="s">
        <v>185</v>
      </c>
    </row>
  </sheetData>
  <pageMargins left="0.7" right="0.7" top="0.75" bottom="0.75" header="0.3" footer="0.3"/>
  <pageSetup scale="53" fitToWidth="0" orientation="landscape" r:id="rId1"/>
  <colBreaks count="3" manualBreakCount="3">
    <brk id="16" max="1048575" man="1"/>
    <brk id="28" max="1048575" man="1"/>
    <brk id="4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tabSelected="1" workbookViewId="0">
      <selection activeCell="Q54" sqref="Q54"/>
    </sheetView>
  </sheetViews>
  <sheetFormatPr defaultRowHeight="12.75"/>
  <cols>
    <col min="1" max="1" width="6" style="83" customWidth="1"/>
    <col min="2" max="2" width="40.140625" style="70" customWidth="1"/>
    <col min="3" max="3" width="35.140625" style="70" customWidth="1"/>
    <col min="4" max="4" width="10.85546875" style="70" hidden="1" customWidth="1"/>
    <col min="5" max="15" width="10.85546875" style="70" customWidth="1"/>
    <col min="16" max="16" width="12.85546875" style="70" bestFit="1" customWidth="1"/>
    <col min="17" max="16384" width="9.140625" style="70"/>
  </cols>
  <sheetData>
    <row r="1" spans="2:15">
      <c r="B1" s="80" t="s">
        <v>0</v>
      </c>
      <c r="C1" s="80"/>
      <c r="D1" s="80"/>
      <c r="E1" s="80"/>
      <c r="F1" s="80"/>
      <c r="G1" s="80"/>
      <c r="H1" s="80"/>
      <c r="I1" s="80"/>
      <c r="J1" s="80"/>
      <c r="K1" s="80"/>
      <c r="L1" s="80"/>
      <c r="M1" s="80"/>
      <c r="N1" s="80"/>
      <c r="O1" s="81" t="s">
        <v>148</v>
      </c>
    </row>
    <row r="2" spans="2:15">
      <c r="B2" s="80" t="s">
        <v>2</v>
      </c>
      <c r="O2" s="70" t="s">
        <v>181</v>
      </c>
    </row>
    <row r="3" spans="2:15">
      <c r="B3" s="70" t="s">
        <v>153</v>
      </c>
    </row>
    <row r="4" spans="2:15">
      <c r="B4" s="70" t="s">
        <v>4</v>
      </c>
    </row>
    <row r="5" spans="2:15">
      <c r="B5" s="80"/>
      <c r="C5" s="80"/>
      <c r="D5" s="80"/>
      <c r="E5" s="80"/>
      <c r="F5" s="80"/>
      <c r="G5" s="80"/>
      <c r="H5" s="80"/>
      <c r="I5" s="80"/>
      <c r="J5" s="80"/>
      <c r="K5" s="82"/>
      <c r="L5" s="80"/>
      <c r="M5" s="80"/>
      <c r="N5" s="80"/>
      <c r="O5" s="80"/>
    </row>
  </sheetData>
  <pageMargins left="0.7" right="0.7" top="0.75" bottom="0.75" header="0.3" footer="0.3"/>
  <pageSetup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JKL-2</vt:lpstr>
      <vt:lpstr>JKL-3</vt:lpstr>
      <vt:lpstr>JKL-3 Page 5</vt:lpstr>
      <vt:lpstr>'JKL-3'!Print_Titles</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Spackman, Terrell</dc:creator>
  <cp:lastModifiedBy>laurieharris</cp:lastModifiedBy>
  <cp:lastPrinted>2017-06-24T23:32:44Z</cp:lastPrinted>
  <dcterms:created xsi:type="dcterms:W3CDTF">2017-06-24T21:14:34Z</dcterms:created>
  <dcterms:modified xsi:type="dcterms:W3CDTF">2017-06-30T18:52:32Z</dcterms:modified>
</cp:coreProperties>
</file>