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JKL-3 pgs 1-4" sheetId="1" r:id="rId1"/>
    <sheet name="JKL-3 Page 5" sheetId="2"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CA_Net_Rate_Base">#REF!</definedName>
    <definedName name="CA_Operating_Revenue_For_Return">#REF!</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Discount_Rate">[4]Assumptions!$B$12</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anchise_Tax">#REF!</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limcount" hidden="1">1</definedName>
    <definedName name="ListOffset">1</definedName>
    <definedName name="Marg_Tax_Rate">'[5]Multipliers Input'!$Y$4</definedName>
    <definedName name="Net_Operating_Income">#REF!</definedName>
    <definedName name="Percent_Common">#REF!</definedName>
    <definedName name="PricingInfo" hidden="1">[6]Inputs!#REF!</definedName>
    <definedName name="_xlnm.Print_Area" localSheetId="0">'JKL-3 pgs 1-4'!$A$1:$AZ$75</definedName>
    <definedName name="_xlnm.Print_Titles" localSheetId="0">'JKL-3 pgs 1-4'!$A:$C</definedName>
    <definedName name="ptc">[5]Main!$D$111</definedName>
    <definedName name="PTC_Credit">[5]Main!$D$108</definedName>
    <definedName name="ptc_date">[5]Main!$D$113</definedName>
    <definedName name="ptc_esc">[5]Main!$D$112</definedName>
    <definedName name="ptc_start_date">[5]Main!$D$114</definedName>
    <definedName name="ptc_yr">[5]Main!$D$109</definedName>
    <definedName name="SAPBEXrevision" hidden="1">1</definedName>
    <definedName name="SAPBEXsysID" hidden="1">"BWP"</definedName>
    <definedName name="SAPBEXwbID" hidden="1">"45G0Y9HKM7XU88W4C0LM2V28B"</definedName>
    <definedName name="TC_Net_Rate_Base">#REF!</definedName>
    <definedName name="TC_Operating_Rev_For_Return">#REF!</definedName>
    <definedName name="TransRate">'[7]JKL-3 (Trans)'!$B$6</definedName>
    <definedName name="w" hidden="1">[1]Inputs!#REF!</definedName>
    <definedName name="WACC">#REF!</definedName>
    <definedName name="WC_Common">#REF!</definedName>
    <definedName name="WC_Debt">#REF!</definedName>
    <definedName name="WC_Pref">#REF!</definedName>
    <definedName name="z" hidden="1">'[3]DSM Output'!$G$21:$G$23</definedName>
    <definedName name="Z_01844156_6462_4A28_9785_1A86F4D0C834_.wvu.PrintTitles" hidden="1">#REF!</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0" i="1" l="1"/>
  <c r="E69" i="1"/>
  <c r="E67" i="1"/>
  <c r="E66" i="1"/>
  <c r="E64" i="1"/>
  <c r="E63" i="1"/>
  <c r="Q59" i="1"/>
  <c r="R59" i="1" s="1"/>
  <c r="S59" i="1" s="1"/>
  <c r="T59" i="1" s="1"/>
  <c r="K59" i="1"/>
  <c r="L59" i="1" s="1"/>
  <c r="M59" i="1" s="1"/>
  <c r="N59" i="1" s="1"/>
  <c r="O59" i="1" s="1"/>
  <c r="P59" i="1" s="1"/>
  <c r="J59" i="1"/>
  <c r="E57" i="1"/>
  <c r="AZ47" i="1"/>
  <c r="AY47" i="1"/>
  <c r="AV47" i="1"/>
  <c r="AU47" i="1"/>
  <c r="AR47" i="1"/>
  <c r="AN47" i="1"/>
  <c r="AM47" i="1"/>
  <c r="AJ47" i="1"/>
  <c r="AI47" i="1"/>
  <c r="AF47" i="1"/>
  <c r="AE47" i="1"/>
  <c r="AB47" i="1"/>
  <c r="X47" i="1"/>
  <c r="W47" i="1"/>
  <c r="T47" i="1"/>
  <c r="S47" i="1"/>
  <c r="P47" i="1"/>
  <c r="O47" i="1"/>
  <c r="L47" i="1"/>
  <c r="H47" i="1"/>
  <c r="G47" i="1"/>
  <c r="AZ45" i="1"/>
  <c r="AY45" i="1"/>
  <c r="AX45" i="1"/>
  <c r="AX47" i="1" s="1"/>
  <c r="AW45" i="1"/>
  <c r="AW47" i="1" s="1"/>
  <c r="AV45" i="1"/>
  <c r="AU45" i="1"/>
  <c r="AT45" i="1"/>
  <c r="AT47" i="1" s="1"/>
  <c r="AS45" i="1"/>
  <c r="AS47" i="1" s="1"/>
  <c r="AR45" i="1"/>
  <c r="AQ45" i="1"/>
  <c r="AQ47" i="1" s="1"/>
  <c r="AP45" i="1"/>
  <c r="AP47" i="1" s="1"/>
  <c r="AO45" i="1"/>
  <c r="AO47" i="1" s="1"/>
  <c r="AN45" i="1"/>
  <c r="AM45" i="1"/>
  <c r="AL45" i="1"/>
  <c r="AL47" i="1" s="1"/>
  <c r="AK45" i="1"/>
  <c r="AK47" i="1" s="1"/>
  <c r="AJ45" i="1"/>
  <c r="AI45" i="1"/>
  <c r="AH45" i="1"/>
  <c r="AH47" i="1" s="1"/>
  <c r="AG45" i="1"/>
  <c r="AG47" i="1" s="1"/>
  <c r="AF45" i="1"/>
  <c r="AE45" i="1"/>
  <c r="AD45" i="1"/>
  <c r="AD47" i="1" s="1"/>
  <c r="AC45" i="1"/>
  <c r="AC47" i="1" s="1"/>
  <c r="AB45" i="1"/>
  <c r="AA45" i="1"/>
  <c r="AA47" i="1" s="1"/>
  <c r="Z45" i="1"/>
  <c r="Z47" i="1" s="1"/>
  <c r="Y45" i="1"/>
  <c r="Y47" i="1" s="1"/>
  <c r="X45" i="1"/>
  <c r="W45" i="1"/>
  <c r="V45" i="1"/>
  <c r="V47" i="1" s="1"/>
  <c r="U45" i="1"/>
  <c r="U47" i="1" s="1"/>
  <c r="T45" i="1"/>
  <c r="S45" i="1"/>
  <c r="R45" i="1"/>
  <c r="R47" i="1" s="1"/>
  <c r="Q45" i="1"/>
  <c r="Q47" i="1" s="1"/>
  <c r="P45" i="1"/>
  <c r="O45" i="1"/>
  <c r="N45" i="1"/>
  <c r="N47" i="1" s="1"/>
  <c r="M45" i="1"/>
  <c r="M47" i="1" s="1"/>
  <c r="L45" i="1"/>
  <c r="K45" i="1"/>
  <c r="K47" i="1" s="1"/>
  <c r="J45" i="1"/>
  <c r="J47" i="1" s="1"/>
  <c r="I45" i="1"/>
  <c r="I47" i="1" s="1"/>
  <c r="H45" i="1"/>
  <c r="G45" i="1"/>
  <c r="F45" i="1"/>
  <c r="F47" i="1" s="1"/>
  <c r="E45" i="1"/>
  <c r="E47" i="1" s="1"/>
  <c r="AZ43" i="1"/>
  <c r="AY43" i="1"/>
  <c r="AV43" i="1"/>
  <c r="AU43" i="1"/>
  <c r="AQ43" i="1"/>
  <c r="AM43" i="1"/>
  <c r="AJ43" i="1"/>
  <c r="AI43" i="1"/>
  <c r="AF43" i="1"/>
  <c r="AE43" i="1"/>
  <c r="AA43" i="1"/>
  <c r="W43" i="1"/>
  <c r="T43" i="1"/>
  <c r="S43" i="1"/>
  <c r="P43" i="1"/>
  <c r="O43" i="1"/>
  <c r="K43" i="1"/>
  <c r="G43" i="1"/>
  <c r="AZ41" i="1"/>
  <c r="AY41" i="1"/>
  <c r="AX41" i="1"/>
  <c r="AX43" i="1" s="1"/>
  <c r="AW41" i="1"/>
  <c r="AW43" i="1" s="1"/>
  <c r="AV41" i="1"/>
  <c r="AU41" i="1"/>
  <c r="AT41" i="1"/>
  <c r="AT43" i="1" s="1"/>
  <c r="AS41" i="1"/>
  <c r="AS43" i="1" s="1"/>
  <c r="AR41" i="1"/>
  <c r="AR43" i="1" s="1"/>
  <c r="AQ41" i="1"/>
  <c r="AP41" i="1"/>
  <c r="AP43" i="1" s="1"/>
  <c r="AO41" i="1"/>
  <c r="AO43" i="1" s="1"/>
  <c r="AN41" i="1"/>
  <c r="AN43" i="1" s="1"/>
  <c r="AM41" i="1"/>
  <c r="AL41" i="1"/>
  <c r="AL43" i="1" s="1"/>
  <c r="AK41" i="1"/>
  <c r="AK43" i="1" s="1"/>
  <c r="AJ41" i="1"/>
  <c r="AI41" i="1"/>
  <c r="AH41" i="1"/>
  <c r="AH43" i="1" s="1"/>
  <c r="AG41" i="1"/>
  <c r="AG43" i="1" s="1"/>
  <c r="AF41" i="1"/>
  <c r="AE41" i="1"/>
  <c r="AD41" i="1"/>
  <c r="AD43" i="1" s="1"/>
  <c r="AC41" i="1"/>
  <c r="AC43" i="1" s="1"/>
  <c r="AB41" i="1"/>
  <c r="AB43" i="1" s="1"/>
  <c r="AA41" i="1"/>
  <c r="Z41" i="1"/>
  <c r="Z43" i="1" s="1"/>
  <c r="Y41" i="1"/>
  <c r="Y43" i="1" s="1"/>
  <c r="X41" i="1"/>
  <c r="X43" i="1" s="1"/>
  <c r="W41" i="1"/>
  <c r="V41" i="1"/>
  <c r="V43" i="1" s="1"/>
  <c r="U41" i="1"/>
  <c r="U43" i="1" s="1"/>
  <c r="T41" i="1"/>
  <c r="S41" i="1"/>
  <c r="R41" i="1"/>
  <c r="R43" i="1" s="1"/>
  <c r="Q41" i="1"/>
  <c r="Q43" i="1" s="1"/>
  <c r="P41" i="1"/>
  <c r="O41" i="1"/>
  <c r="N41" i="1"/>
  <c r="N43" i="1" s="1"/>
  <c r="M41" i="1"/>
  <c r="M43" i="1" s="1"/>
  <c r="L41" i="1"/>
  <c r="L43" i="1" s="1"/>
  <c r="K41" i="1"/>
  <c r="J41" i="1"/>
  <c r="J43" i="1" s="1"/>
  <c r="I41" i="1"/>
  <c r="I43" i="1" s="1"/>
  <c r="H41" i="1"/>
  <c r="H43" i="1" s="1"/>
  <c r="G41" i="1"/>
  <c r="F41" i="1"/>
  <c r="F43" i="1" s="1"/>
  <c r="E41" i="1"/>
  <c r="E43" i="1" s="1"/>
  <c r="AZ36" i="1"/>
  <c r="AY36" i="1"/>
  <c r="AT36" i="1"/>
  <c r="AP36" i="1"/>
  <c r="AI36" i="1"/>
  <c r="AE36" i="1"/>
  <c r="Z36" i="1"/>
  <c r="T36" i="1"/>
  <c r="S36" i="1"/>
  <c r="N36" i="1"/>
  <c r="J36" i="1"/>
  <c r="AZ35" i="1"/>
  <c r="AY35" i="1"/>
  <c r="AV35" i="1"/>
  <c r="AV36" i="1" s="1"/>
  <c r="AU35" i="1"/>
  <c r="AU36" i="1" s="1"/>
  <c r="AR35" i="1"/>
  <c r="AQ35" i="1"/>
  <c r="AQ36" i="1" s="1"/>
  <c r="AM35" i="1"/>
  <c r="AM36" i="1" s="1"/>
  <c r="AK35" i="1"/>
  <c r="AJ35" i="1"/>
  <c r="AJ36" i="1" s="1"/>
  <c r="AI35" i="1"/>
  <c r="AF35" i="1"/>
  <c r="AF36" i="1" s="1"/>
  <c r="AE35" i="1"/>
  <c r="AB35" i="1"/>
  <c r="AA35" i="1"/>
  <c r="AA36" i="1" s="1"/>
  <c r="W35" i="1"/>
  <c r="W36" i="1" s="1"/>
  <c r="U35" i="1"/>
  <c r="T35" i="1"/>
  <c r="S35" i="1"/>
  <c r="P35" i="1"/>
  <c r="P36" i="1" s="1"/>
  <c r="O35" i="1"/>
  <c r="O36" i="1" s="1"/>
  <c r="L35" i="1"/>
  <c r="K35" i="1"/>
  <c r="K36" i="1" s="1"/>
  <c r="I35" i="1"/>
  <c r="G35" i="1"/>
  <c r="G36" i="1" s="1"/>
  <c r="AZ34" i="1"/>
  <c r="AY34" i="1"/>
  <c r="AX34" i="1"/>
  <c r="AW34" i="1"/>
  <c r="AV34" i="1"/>
  <c r="AU34" i="1"/>
  <c r="AT34" i="1"/>
  <c r="AT35" i="1" s="1"/>
  <c r="AS34" i="1"/>
  <c r="AR34" i="1"/>
  <c r="AR36" i="1" s="1"/>
  <c r="AQ34" i="1"/>
  <c r="AP34" i="1"/>
  <c r="AP35" i="1" s="1"/>
  <c r="AO34" i="1"/>
  <c r="AN34" i="1"/>
  <c r="AN35" i="1" s="1"/>
  <c r="AN36" i="1" s="1"/>
  <c r="AM34" i="1"/>
  <c r="AL34" i="1"/>
  <c r="AK34" i="1"/>
  <c r="AJ34" i="1"/>
  <c r="AI34" i="1"/>
  <c r="AH34" i="1"/>
  <c r="AG34" i="1"/>
  <c r="AF34" i="1"/>
  <c r="AE34" i="1"/>
  <c r="AD34" i="1"/>
  <c r="AD35" i="1" s="1"/>
  <c r="AC34" i="1"/>
  <c r="AB34" i="1"/>
  <c r="AB36" i="1" s="1"/>
  <c r="AA34" i="1"/>
  <c r="Z34" i="1"/>
  <c r="Z35" i="1" s="1"/>
  <c r="Y34" i="1"/>
  <c r="X34" i="1"/>
  <c r="X35" i="1" s="1"/>
  <c r="X36" i="1" s="1"/>
  <c r="W34" i="1"/>
  <c r="V34" i="1"/>
  <c r="U34" i="1"/>
  <c r="T34" i="1"/>
  <c r="S34" i="1"/>
  <c r="R34" i="1"/>
  <c r="Q34" i="1"/>
  <c r="P34" i="1"/>
  <c r="O34" i="1"/>
  <c r="N34" i="1"/>
  <c r="N35" i="1" s="1"/>
  <c r="M34" i="1"/>
  <c r="L34" i="1"/>
  <c r="L36" i="1" s="1"/>
  <c r="K34" i="1"/>
  <c r="J34" i="1"/>
  <c r="J35" i="1" s="1"/>
  <c r="I34" i="1"/>
  <c r="H34" i="1"/>
  <c r="H35" i="1" s="1"/>
  <c r="H36" i="1" s="1"/>
  <c r="G34" i="1"/>
  <c r="F34" i="1"/>
  <c r="E34" i="1"/>
  <c r="AX24" i="1"/>
  <c r="AV24" i="1"/>
  <c r="AR24" i="1"/>
  <c r="AQ24" i="1"/>
  <c r="AM24" i="1"/>
  <c r="AL24" i="1"/>
  <c r="AH24" i="1"/>
  <c r="AF24" i="1"/>
  <c r="AB24" i="1"/>
  <c r="AA24" i="1"/>
  <c r="W24" i="1"/>
  <c r="V24" i="1"/>
  <c r="R24" i="1"/>
  <c r="P24" i="1"/>
  <c r="L24" i="1"/>
  <c r="K24" i="1"/>
  <c r="G24" i="1"/>
  <c r="F24" i="1"/>
  <c r="AT18" i="1"/>
  <c r="AS18" i="1"/>
  <c r="AL18" i="1"/>
  <c r="AL19" i="1" s="1"/>
  <c r="AL26" i="1" s="1"/>
  <c r="AK18" i="1"/>
  <c r="AD18" i="1"/>
  <c r="AD19" i="1" s="1"/>
  <c r="AC18" i="1"/>
  <c r="AC19" i="1" s="1"/>
  <c r="V18" i="1"/>
  <c r="V19" i="1" s="1"/>
  <c r="V26" i="1" s="1"/>
  <c r="U18" i="1"/>
  <c r="U19" i="1" s="1"/>
  <c r="N18" i="1"/>
  <c r="N19" i="1" s="1"/>
  <c r="M18" i="1"/>
  <c r="M19" i="1" s="1"/>
  <c r="F18" i="1"/>
  <c r="F19" i="1" s="1"/>
  <c r="E18" i="1"/>
  <c r="E19" i="1" s="1"/>
  <c r="AZ16" i="1"/>
  <c r="AY16" i="1"/>
  <c r="AX16" i="1"/>
  <c r="AW16" i="1"/>
  <c r="AV16" i="1"/>
  <c r="AU16" i="1"/>
  <c r="AT16" i="1"/>
  <c r="AS16" i="1"/>
  <c r="AT19" i="1" s="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A13" i="1"/>
  <c r="AQ19" i="1" l="1"/>
  <c r="AQ26" i="1" s="1"/>
  <c r="AQ38" i="1" s="1"/>
  <c r="AQ49" i="1" s="1"/>
  <c r="AQ52" i="1" s="1"/>
  <c r="X19" i="1"/>
  <c r="X26" i="1" s="1"/>
  <c r="X38" i="1" s="1"/>
  <c r="X49" i="1" s="1"/>
  <c r="X52" i="1" s="1"/>
  <c r="AC26" i="1"/>
  <c r="F54" i="1"/>
  <c r="AL54" i="1"/>
  <c r="E26" i="1"/>
  <c r="U26" i="1"/>
  <c r="G19" i="1"/>
  <c r="G26" i="1" s="1"/>
  <c r="G38" i="1" s="1"/>
  <c r="G49" i="1" s="1"/>
  <c r="G52" i="1" s="1"/>
  <c r="W19" i="1"/>
  <c r="W26" i="1" s="1"/>
  <c r="W38" i="1" s="1"/>
  <c r="W49" i="1" s="1"/>
  <c r="W52" i="1" s="1"/>
  <c r="AM19" i="1"/>
  <c r="AM26" i="1" s="1"/>
  <c r="AM38" i="1" s="1"/>
  <c r="AM49" i="1" s="1"/>
  <c r="AM52" i="1" s="1"/>
  <c r="AM58" i="1" s="1"/>
  <c r="F26" i="1"/>
  <c r="L38" i="1"/>
  <c r="L49" i="1" s="1"/>
  <c r="L52" i="1" s="1"/>
  <c r="L58" i="1" s="1"/>
  <c r="AB38" i="1"/>
  <c r="AB49" i="1" s="1"/>
  <c r="AB52" i="1" s="1"/>
  <c r="AB58" i="1" s="1"/>
  <c r="AZ18" i="1"/>
  <c r="AZ19" i="1" s="1"/>
  <c r="AZ26" i="1" s="1"/>
  <c r="AZ38" i="1" s="1"/>
  <c r="AZ49" i="1" s="1"/>
  <c r="AZ52" i="1" s="1"/>
  <c r="AV18" i="1"/>
  <c r="AV19" i="1" s="1"/>
  <c r="AV26" i="1" s="1"/>
  <c r="AV38" i="1" s="1"/>
  <c r="AV49" i="1" s="1"/>
  <c r="AV52" i="1" s="1"/>
  <c r="AR18" i="1"/>
  <c r="AN18" i="1"/>
  <c r="AJ18" i="1"/>
  <c r="AJ19" i="1" s="1"/>
  <c r="AF18" i="1"/>
  <c r="AF19" i="1" s="1"/>
  <c r="AF26" i="1" s="1"/>
  <c r="AF38" i="1" s="1"/>
  <c r="AF49" i="1" s="1"/>
  <c r="AF52" i="1" s="1"/>
  <c r="AB18" i="1"/>
  <c r="AB19" i="1" s="1"/>
  <c r="AB26" i="1" s="1"/>
  <c r="X18" i="1"/>
  <c r="T18" i="1"/>
  <c r="T19" i="1" s="1"/>
  <c r="P18" i="1"/>
  <c r="P19" i="1" s="1"/>
  <c r="P26" i="1" s="1"/>
  <c r="P38" i="1" s="1"/>
  <c r="P49" i="1" s="1"/>
  <c r="P52" i="1" s="1"/>
  <c r="L18" i="1"/>
  <c r="L19" i="1" s="1"/>
  <c r="L26" i="1" s="1"/>
  <c r="H18" i="1"/>
  <c r="H19" i="1" s="1"/>
  <c r="H26" i="1" s="1"/>
  <c r="H38" i="1" s="1"/>
  <c r="H49" i="1" s="1"/>
  <c r="H52" i="1" s="1"/>
  <c r="AY18" i="1"/>
  <c r="AY19" i="1" s="1"/>
  <c r="AY26" i="1" s="1"/>
  <c r="AY38" i="1" s="1"/>
  <c r="AY49" i="1" s="1"/>
  <c r="AY52" i="1" s="1"/>
  <c r="AU18" i="1"/>
  <c r="AU19" i="1" s="1"/>
  <c r="AU26" i="1" s="1"/>
  <c r="AU38" i="1" s="1"/>
  <c r="AU49" i="1" s="1"/>
  <c r="AU52" i="1" s="1"/>
  <c r="AQ18" i="1"/>
  <c r="AM18" i="1"/>
  <c r="AI18" i="1"/>
  <c r="AI19" i="1" s="1"/>
  <c r="AI26" i="1" s="1"/>
  <c r="AI38" i="1" s="1"/>
  <c r="AI49" i="1" s="1"/>
  <c r="AI52" i="1" s="1"/>
  <c r="AE18" i="1"/>
  <c r="AE19" i="1" s="1"/>
  <c r="AE26" i="1" s="1"/>
  <c r="AE38" i="1" s="1"/>
  <c r="AE49" i="1" s="1"/>
  <c r="AE52" i="1" s="1"/>
  <c r="AA18" i="1"/>
  <c r="AA19" i="1" s="1"/>
  <c r="AA26" i="1" s="1"/>
  <c r="AA38" i="1" s="1"/>
  <c r="AA49" i="1" s="1"/>
  <c r="AA52" i="1" s="1"/>
  <c r="W18" i="1"/>
  <c r="S18" i="1"/>
  <c r="S19" i="1" s="1"/>
  <c r="S26" i="1" s="1"/>
  <c r="S38" i="1" s="1"/>
  <c r="S49" i="1" s="1"/>
  <c r="S52" i="1" s="1"/>
  <c r="O18" i="1"/>
  <c r="O19" i="1" s="1"/>
  <c r="O26" i="1" s="1"/>
  <c r="O38" i="1" s="1"/>
  <c r="O49" i="1" s="1"/>
  <c r="O52" i="1" s="1"/>
  <c r="K18" i="1"/>
  <c r="K19" i="1" s="1"/>
  <c r="K26" i="1" s="1"/>
  <c r="K38" i="1" s="1"/>
  <c r="K49" i="1" s="1"/>
  <c r="K52" i="1" s="1"/>
  <c r="G18" i="1"/>
  <c r="AN19" i="1"/>
  <c r="AN26" i="1" s="1"/>
  <c r="AN38" i="1" s="1"/>
  <c r="AN49" i="1" s="1"/>
  <c r="AN52" i="1" s="1"/>
  <c r="AR19" i="1"/>
  <c r="AR26" i="1" s="1"/>
  <c r="AR38" i="1" s="1"/>
  <c r="AR49" i="1" s="1"/>
  <c r="AR52" i="1" s="1"/>
  <c r="I18" i="1"/>
  <c r="I19" i="1" s="1"/>
  <c r="Q18" i="1"/>
  <c r="Q19" i="1" s="1"/>
  <c r="Y18" i="1"/>
  <c r="Y19" i="1" s="1"/>
  <c r="AG18" i="1"/>
  <c r="AG19" i="1" s="1"/>
  <c r="AG26" i="1" s="1"/>
  <c r="AO18" i="1"/>
  <c r="AW18" i="1"/>
  <c r="AW19" i="1" s="1"/>
  <c r="AW26" i="1" s="1"/>
  <c r="E36" i="1"/>
  <c r="E38" i="1" s="1"/>
  <c r="E49" i="1" s="1"/>
  <c r="E52" i="1" s="1"/>
  <c r="E58" i="1" s="1"/>
  <c r="E60" i="1" s="1"/>
  <c r="I36" i="1"/>
  <c r="M35" i="1"/>
  <c r="M36" i="1" s="1"/>
  <c r="M38" i="1" s="1"/>
  <c r="M49" i="1" s="1"/>
  <c r="M52" i="1" s="1"/>
  <c r="Q35" i="1"/>
  <c r="Q36" i="1" s="1"/>
  <c r="U36" i="1"/>
  <c r="AC35" i="1"/>
  <c r="AC36" i="1" s="1"/>
  <c r="AC38" i="1" s="1"/>
  <c r="AC49" i="1" s="1"/>
  <c r="AC52" i="1" s="1"/>
  <c r="AG35" i="1"/>
  <c r="AG36" i="1" s="1"/>
  <c r="AG38" i="1" s="1"/>
  <c r="AG49" i="1" s="1"/>
  <c r="AG52" i="1" s="1"/>
  <c r="AK36" i="1"/>
  <c r="AK38" i="1" s="1"/>
  <c r="AK49" i="1" s="1"/>
  <c r="AK52" i="1" s="1"/>
  <c r="AK58" i="1" s="1"/>
  <c r="AS35" i="1"/>
  <c r="AS36" i="1" s="1"/>
  <c r="AS38" i="1" s="1"/>
  <c r="AS49" i="1" s="1"/>
  <c r="AS52" i="1" s="1"/>
  <c r="AW35" i="1"/>
  <c r="AW36" i="1" s="1"/>
  <c r="Y35" i="1"/>
  <c r="Y36" i="1" s="1"/>
  <c r="Z38" i="1"/>
  <c r="Z49" i="1" s="1"/>
  <c r="Z52" i="1" s="1"/>
  <c r="Z58" i="1" s="1"/>
  <c r="AB54" i="1"/>
  <c r="J18" i="1"/>
  <c r="J19" i="1" s="1"/>
  <c r="J26" i="1" s="1"/>
  <c r="J38" i="1" s="1"/>
  <c r="J49" i="1" s="1"/>
  <c r="J52" i="1" s="1"/>
  <c r="R18" i="1"/>
  <c r="R19" i="1" s="1"/>
  <c r="R26" i="1" s="1"/>
  <c r="Z18" i="1"/>
  <c r="Z19" i="1" s="1"/>
  <c r="Z26" i="1" s="1"/>
  <c r="AH18" i="1"/>
  <c r="AH19" i="1" s="1"/>
  <c r="AH26" i="1" s="1"/>
  <c r="AP18" i="1"/>
  <c r="AP19" i="1" s="1"/>
  <c r="AX18" i="1"/>
  <c r="AX19" i="1" s="1"/>
  <c r="AX26" i="1" s="1"/>
  <c r="F35" i="1"/>
  <c r="F36" i="1"/>
  <c r="F38" i="1" s="1"/>
  <c r="F49" i="1" s="1"/>
  <c r="F52" i="1" s="1"/>
  <c r="F58" i="1" s="1"/>
  <c r="R35" i="1"/>
  <c r="R36" i="1" s="1"/>
  <c r="R38" i="1" s="1"/>
  <c r="R49" i="1" s="1"/>
  <c r="R52" i="1" s="1"/>
  <c r="V35" i="1"/>
  <c r="V36" i="1"/>
  <c r="V38" i="1" s="1"/>
  <c r="V49" i="1" s="1"/>
  <c r="V52" i="1" s="1"/>
  <c r="V58" i="1" s="1"/>
  <c r="AH35" i="1"/>
  <c r="AH36" i="1" s="1"/>
  <c r="AH38" i="1" s="1"/>
  <c r="AH49" i="1" s="1"/>
  <c r="AH52" i="1" s="1"/>
  <c r="AL35" i="1"/>
  <c r="AL36" i="1"/>
  <c r="AL38" i="1" s="1"/>
  <c r="AL49" i="1" s="1"/>
  <c r="AL52" i="1" s="1"/>
  <c r="AL58" i="1" s="1"/>
  <c r="AX35" i="1"/>
  <c r="AX36" i="1" s="1"/>
  <c r="AX38" i="1" s="1"/>
  <c r="AX49" i="1" s="1"/>
  <c r="AX52" i="1" s="1"/>
  <c r="E35" i="1"/>
  <c r="AO35" i="1"/>
  <c r="AO36" i="1" s="1"/>
  <c r="AD36" i="1"/>
  <c r="AW24" i="1"/>
  <c r="AS24" i="1"/>
  <c r="AO24" i="1"/>
  <c r="AK24" i="1"/>
  <c r="AG24" i="1"/>
  <c r="AC24" i="1"/>
  <c r="Y24" i="1"/>
  <c r="U24" i="1"/>
  <c r="Q24" i="1"/>
  <c r="M24" i="1"/>
  <c r="M26" i="1" s="1"/>
  <c r="I24" i="1"/>
  <c r="E24" i="1"/>
  <c r="AK19" i="1"/>
  <c r="AK26" i="1" s="1"/>
  <c r="AO19" i="1"/>
  <c r="AS19" i="1"/>
  <c r="AS26" i="1" s="1"/>
  <c r="H24" i="1"/>
  <c r="N24" i="1"/>
  <c r="N26" i="1" s="1"/>
  <c r="N38" i="1" s="1"/>
  <c r="N49" i="1" s="1"/>
  <c r="N52" i="1" s="1"/>
  <c r="S24" i="1"/>
  <c r="X24" i="1"/>
  <c r="AD24" i="1"/>
  <c r="AD26" i="1" s="1"/>
  <c r="AI24" i="1"/>
  <c r="AN24" i="1"/>
  <c r="AT24" i="1"/>
  <c r="AT26" i="1" s="1"/>
  <c r="AT38" i="1" s="1"/>
  <c r="AT49" i="1" s="1"/>
  <c r="AT52" i="1" s="1"/>
  <c r="AY24" i="1"/>
  <c r="AM54" i="1"/>
  <c r="A14" i="1"/>
  <c r="J24" i="1"/>
  <c r="O24" i="1"/>
  <c r="T24" i="1"/>
  <c r="Z24" i="1"/>
  <c r="AE24" i="1"/>
  <c r="AJ24" i="1"/>
  <c r="AP24" i="1"/>
  <c r="AU24" i="1"/>
  <c r="AZ24" i="1"/>
  <c r="N58" i="1" l="1"/>
  <c r="N54" i="1"/>
  <c r="AX58" i="1"/>
  <c r="AX54" i="1"/>
  <c r="Q38" i="1"/>
  <c r="Q49" i="1" s="1"/>
  <c r="Q52" i="1" s="1"/>
  <c r="H58" i="1"/>
  <c r="H54" i="1"/>
  <c r="W58" i="1"/>
  <c r="W54" i="1"/>
  <c r="AQ58" i="1"/>
  <c r="AQ54" i="1"/>
  <c r="AG58" i="1"/>
  <c r="AG54" i="1"/>
  <c r="M58" i="1"/>
  <c r="M54" i="1"/>
  <c r="K58" i="1"/>
  <c r="K54" i="1"/>
  <c r="AA58" i="1"/>
  <c r="AA54" i="1"/>
  <c r="G58" i="1"/>
  <c r="G54" i="1"/>
  <c r="AT58" i="1"/>
  <c r="AT54" i="1"/>
  <c r="R58" i="1"/>
  <c r="R54" i="1"/>
  <c r="J58" i="1"/>
  <c r="J54" i="1"/>
  <c r="AW38" i="1"/>
  <c r="AW49" i="1" s="1"/>
  <c r="AW52" i="1" s="1"/>
  <c r="AC58" i="1"/>
  <c r="AC54" i="1"/>
  <c r="AR58" i="1"/>
  <c r="AR54" i="1"/>
  <c r="O58" i="1"/>
  <c r="O54" i="1"/>
  <c r="AE58" i="1"/>
  <c r="AE54" i="1"/>
  <c r="AU58" i="1"/>
  <c r="AU54" i="1"/>
  <c r="P58" i="1"/>
  <c r="P54" i="1"/>
  <c r="AF58" i="1"/>
  <c r="AF54" i="1"/>
  <c r="AV58" i="1"/>
  <c r="AV54" i="1"/>
  <c r="AH58" i="1"/>
  <c r="AH54" i="1"/>
  <c r="AS58" i="1"/>
  <c r="AS54" i="1"/>
  <c r="AN58" i="1"/>
  <c r="AN54" i="1"/>
  <c r="S58" i="1"/>
  <c r="S54" i="1"/>
  <c r="AI58" i="1"/>
  <c r="AI54" i="1"/>
  <c r="AY58" i="1"/>
  <c r="AY54" i="1"/>
  <c r="AZ58" i="1"/>
  <c r="AZ54" i="1"/>
  <c r="X58" i="1"/>
  <c r="X54" i="1"/>
  <c r="AP26" i="1"/>
  <c r="AP38" i="1" s="1"/>
  <c r="AP49" i="1" s="1"/>
  <c r="AP52" i="1" s="1"/>
  <c r="A16" i="1"/>
  <c r="A15" i="1"/>
  <c r="AO26" i="1"/>
  <c r="AO38" i="1" s="1"/>
  <c r="AO49" i="1" s="1"/>
  <c r="AO52" i="1" s="1"/>
  <c r="Y26" i="1"/>
  <c r="Y38" i="1" s="1"/>
  <c r="Y49" i="1" s="1"/>
  <c r="Y52" i="1" s="1"/>
  <c r="T26" i="1"/>
  <c r="T38" i="1" s="1"/>
  <c r="T49" i="1" s="1"/>
  <c r="T52" i="1" s="1"/>
  <c r="AJ26" i="1"/>
  <c r="AJ38" i="1" s="1"/>
  <c r="AJ49" i="1" s="1"/>
  <c r="AJ52" i="1" s="1"/>
  <c r="E61" i="1"/>
  <c r="F57" i="1" s="1"/>
  <c r="Z54" i="1"/>
  <c r="AD38" i="1"/>
  <c r="AD49" i="1" s="1"/>
  <c r="AD52" i="1" s="1"/>
  <c r="L54" i="1"/>
  <c r="Q26" i="1"/>
  <c r="V54" i="1"/>
  <c r="U38" i="1"/>
  <c r="U49" i="1" s="1"/>
  <c r="U52" i="1" s="1"/>
  <c r="I26" i="1"/>
  <c r="I38" i="1" s="1"/>
  <c r="I49" i="1" s="1"/>
  <c r="I52" i="1" s="1"/>
  <c r="AK54" i="1"/>
  <c r="E54" i="1"/>
  <c r="Y58" i="1" l="1"/>
  <c r="Y54" i="1"/>
  <c r="AO58" i="1"/>
  <c r="AO54" i="1"/>
  <c r="I58" i="1"/>
  <c r="I54" i="1"/>
  <c r="Q58" i="1"/>
  <c r="Q54" i="1"/>
  <c r="AD58" i="1"/>
  <c r="AD54" i="1"/>
  <c r="F60" i="1"/>
  <c r="F61" i="1" s="1"/>
  <c r="G57" i="1" s="1"/>
  <c r="U58" i="1"/>
  <c r="U54" i="1"/>
  <c r="AJ58" i="1"/>
  <c r="AJ54" i="1"/>
  <c r="AP58" i="1"/>
  <c r="AP54" i="1"/>
  <c r="T58" i="1"/>
  <c r="T54" i="1"/>
  <c r="A18" i="1"/>
  <c r="AW58" i="1"/>
  <c r="AW54" i="1"/>
  <c r="G60" i="1" l="1"/>
  <c r="G61" i="1" s="1"/>
  <c r="H57" i="1" s="1"/>
  <c r="A19" i="1"/>
  <c r="A23" i="1"/>
  <c r="A21" i="1"/>
  <c r="A22" i="1"/>
  <c r="H60" i="1" l="1"/>
  <c r="H61" i="1" s="1"/>
  <c r="I57" i="1" s="1"/>
  <c r="A24" i="1"/>
  <c r="A25" i="1"/>
  <c r="A26" i="1"/>
  <c r="I60" i="1" l="1"/>
  <c r="I61" i="1" s="1"/>
  <c r="J57" i="1" s="1"/>
  <c r="A29" i="1"/>
  <c r="J61" i="1" l="1"/>
  <c r="K57" i="1" s="1"/>
  <c r="J60" i="1"/>
  <c r="A32" i="1"/>
  <c r="A33" i="1" s="1"/>
  <c r="A34" i="1"/>
  <c r="A60" i="1" l="1"/>
  <c r="A61" i="1" s="1"/>
  <c r="A63" i="1" s="1"/>
  <c r="A64" i="1" s="1"/>
  <c r="A65" i="1" s="1"/>
  <c r="A66" i="1" s="1"/>
  <c r="A67" i="1" s="1"/>
  <c r="A69" i="1" s="1"/>
  <c r="A70" i="1" s="1"/>
  <c r="A35" i="1"/>
  <c r="A36" i="1" s="1"/>
  <c r="A38" i="1" s="1"/>
  <c r="A41" i="1" s="1"/>
  <c r="A42" i="1" s="1"/>
  <c r="A43" i="1" s="1"/>
  <c r="A45" i="1" s="1"/>
  <c r="A46" i="1" s="1"/>
  <c r="A47" i="1" s="1"/>
  <c r="A49" i="1" s="1"/>
  <c r="A52" i="1" s="1"/>
  <c r="A54" i="1" s="1"/>
  <c r="A57" i="1" s="1"/>
  <c r="A58" i="1" s="1"/>
  <c r="A59" i="1" s="1"/>
  <c r="K60" i="1"/>
  <c r="K61" i="1" s="1"/>
  <c r="L57" i="1" s="1"/>
  <c r="L61" i="1" l="1"/>
  <c r="M57" i="1" s="1"/>
  <c r="L60" i="1"/>
  <c r="M60" i="1" l="1"/>
  <c r="M61" i="1" s="1"/>
  <c r="N57" i="1" s="1"/>
  <c r="N61" i="1" l="1"/>
  <c r="O57" i="1" s="1"/>
  <c r="N60" i="1"/>
  <c r="O61" i="1" l="1"/>
  <c r="P57" i="1" s="1"/>
  <c r="O60" i="1"/>
  <c r="P61" i="1" l="1"/>
  <c r="P60" i="1"/>
  <c r="Q57" i="1" l="1"/>
  <c r="U59" i="1"/>
  <c r="V59" i="1" s="1"/>
  <c r="W59" i="1" s="1"/>
  <c r="X59" i="1" s="1"/>
  <c r="Y59" i="1" s="1"/>
  <c r="Z59" i="1" s="1"/>
  <c r="AA59" i="1" s="1"/>
  <c r="AB59" i="1" s="1"/>
  <c r="AC59" i="1" s="1"/>
  <c r="AD59" i="1" s="1"/>
  <c r="AE59" i="1" s="1"/>
  <c r="AF59" i="1" s="1"/>
  <c r="Q60" i="1" l="1"/>
  <c r="Q61" i="1" s="1"/>
  <c r="R57" i="1" s="1"/>
  <c r="R60" i="1" l="1"/>
  <c r="R61" i="1" s="1"/>
  <c r="S57" i="1" s="1"/>
  <c r="S60" i="1" l="1"/>
  <c r="S61" i="1" s="1"/>
  <c r="T57" i="1" s="1"/>
  <c r="T61" i="1" l="1"/>
  <c r="U57" i="1" s="1"/>
  <c r="T60" i="1"/>
  <c r="U60" i="1" l="1"/>
  <c r="U61" i="1" s="1"/>
  <c r="V57" i="1" s="1"/>
  <c r="V61" i="1" l="1"/>
  <c r="W57" i="1" s="1"/>
  <c r="V60" i="1"/>
  <c r="W60" i="1" l="1"/>
  <c r="W61" i="1" s="1"/>
  <c r="X57" i="1" s="1"/>
  <c r="X61" i="1" l="1"/>
  <c r="Y57" i="1" s="1"/>
  <c r="X60" i="1"/>
  <c r="Y60" i="1" l="1"/>
  <c r="Y61" i="1" s="1"/>
  <c r="Z57" i="1" s="1"/>
  <c r="Z61" i="1" l="1"/>
  <c r="AA57" i="1" s="1"/>
  <c r="Z60" i="1"/>
  <c r="AA61" i="1" l="1"/>
  <c r="AB57" i="1" s="1"/>
  <c r="AA60" i="1"/>
  <c r="AB61" i="1" l="1"/>
  <c r="AB60" i="1"/>
  <c r="AG59" i="1" l="1"/>
  <c r="AH59" i="1" s="1"/>
  <c r="AI59" i="1" s="1"/>
  <c r="AJ59" i="1" s="1"/>
  <c r="AK59" i="1" s="1"/>
  <c r="AL59" i="1" s="1"/>
  <c r="AM59" i="1" s="1"/>
  <c r="AN59" i="1" s="1"/>
  <c r="AO59" i="1" s="1"/>
  <c r="AP59" i="1" s="1"/>
  <c r="AQ59" i="1" s="1"/>
  <c r="AR59" i="1" s="1"/>
  <c r="AC57" i="1"/>
  <c r="AC60" i="1" l="1"/>
  <c r="AC61" i="1" s="1"/>
  <c r="AD57" i="1" s="1"/>
  <c r="AD61" i="1" l="1"/>
  <c r="AE57" i="1" s="1"/>
  <c r="AD60" i="1"/>
  <c r="AE61" i="1" l="1"/>
  <c r="AF57" i="1" s="1"/>
  <c r="AE60" i="1"/>
  <c r="AF61" i="1" l="1"/>
  <c r="AG57" i="1" s="1"/>
  <c r="AF60" i="1"/>
  <c r="AG60" i="1" l="1"/>
  <c r="AG61" i="1" s="1"/>
  <c r="AH57" i="1" s="1"/>
  <c r="AH60" i="1" l="1"/>
  <c r="AH61" i="1" s="1"/>
  <c r="AI57" i="1" s="1"/>
  <c r="AI61" i="1" l="1"/>
  <c r="AJ57" i="1" s="1"/>
  <c r="AI60" i="1"/>
  <c r="AJ61" i="1" l="1"/>
  <c r="AK57" i="1" s="1"/>
  <c r="AJ60" i="1"/>
  <c r="AK60" i="1" l="1"/>
  <c r="AK61" i="1" s="1"/>
  <c r="AL57" i="1" s="1"/>
  <c r="AL61" i="1" l="1"/>
  <c r="AM57" i="1" s="1"/>
  <c r="AL60" i="1"/>
  <c r="AM60" i="1" l="1"/>
  <c r="AM61" i="1" s="1"/>
  <c r="AN57" i="1" s="1"/>
  <c r="AN61" i="1" l="1"/>
  <c r="AN60" i="1"/>
  <c r="AS59" i="1" l="1"/>
  <c r="AT59" i="1" s="1"/>
  <c r="AU59" i="1" s="1"/>
  <c r="AV59" i="1" s="1"/>
  <c r="AW59" i="1" s="1"/>
  <c r="AX59" i="1" s="1"/>
  <c r="AY59" i="1" s="1"/>
  <c r="AZ59" i="1" s="1"/>
  <c r="AO57" i="1"/>
  <c r="AO60" i="1" l="1"/>
  <c r="AO61" i="1" s="1"/>
  <c r="AP57" i="1" s="1"/>
  <c r="AP61" i="1" l="1"/>
  <c r="AQ57" i="1" s="1"/>
  <c r="AP60" i="1"/>
  <c r="AQ61" i="1" l="1"/>
  <c r="AR57" i="1" s="1"/>
  <c r="AQ60" i="1"/>
  <c r="AR61" i="1" l="1"/>
  <c r="AS57" i="1" s="1"/>
  <c r="AR60" i="1"/>
  <c r="AS60" i="1" l="1"/>
  <c r="AS61" i="1" s="1"/>
  <c r="AT57" i="1" s="1"/>
  <c r="AT61" i="1" l="1"/>
  <c r="AU57" i="1" s="1"/>
  <c r="AT60" i="1"/>
  <c r="AU60" i="1" l="1"/>
  <c r="AU61" i="1" s="1"/>
  <c r="AV57" i="1" s="1"/>
  <c r="AV61" i="1" l="1"/>
  <c r="AW57" i="1" s="1"/>
  <c r="AV60" i="1"/>
  <c r="AW60" i="1" l="1"/>
  <c r="AW61" i="1" s="1"/>
  <c r="AX57" i="1" s="1"/>
  <c r="AX60" i="1" l="1"/>
  <c r="AX61" i="1" s="1"/>
  <c r="AY57" i="1" s="1"/>
  <c r="AY61" i="1" l="1"/>
  <c r="AZ57" i="1" s="1"/>
  <c r="AY60" i="1"/>
  <c r="AZ61" i="1" l="1"/>
  <c r="AZ60" i="1"/>
</calcChain>
</file>

<file path=xl/sharedStrings.xml><?xml version="1.0" encoding="utf-8"?>
<sst xmlns="http://schemas.openxmlformats.org/spreadsheetml/2006/main" count="152" uniqueCount="103">
  <si>
    <t>PacifiCorp</t>
  </si>
  <si>
    <t>Exhibit RMP___(JKL-3)</t>
  </si>
  <si>
    <t>Utah</t>
  </si>
  <si>
    <t>Page 1 of 5</t>
  </si>
  <si>
    <t>Page 2 of 5</t>
  </si>
  <si>
    <t>Page 3 of 5</t>
  </si>
  <si>
    <t>Page 4 of 5</t>
  </si>
  <si>
    <t>Combined Projects - Example Monthly RTM Deferral Calculation</t>
  </si>
  <si>
    <t>Revenue Requirement</t>
  </si>
  <si>
    <t>$-Thousands</t>
  </si>
  <si>
    <t>Line No.</t>
  </si>
  <si>
    <t>Reference</t>
  </si>
  <si>
    <t>December</t>
  </si>
  <si>
    <t>January</t>
  </si>
  <si>
    <t>February</t>
  </si>
  <si>
    <t>March</t>
  </si>
  <si>
    <t>April</t>
  </si>
  <si>
    <t>May</t>
  </si>
  <si>
    <t>June</t>
  </si>
  <si>
    <t>July</t>
  </si>
  <si>
    <t>August</t>
  </si>
  <si>
    <t>September</t>
  </si>
  <si>
    <t>October</t>
  </si>
  <si>
    <t>November</t>
  </si>
  <si>
    <t>Total Company</t>
  </si>
  <si>
    <t>Plant Revenue Requirement</t>
  </si>
  <si>
    <t xml:space="preserve">   Capital Investment</t>
  </si>
  <si>
    <t xml:space="preserve">   Depreciation Reserve</t>
  </si>
  <si>
    <t xml:space="preserve">   Accumulated DIT Balance</t>
  </si>
  <si>
    <t xml:space="preserve">   Net Rate Base</t>
  </si>
  <si>
    <t>sum of lines 1-3</t>
  </si>
  <si>
    <t xml:space="preserve">   Pre-Tax Rate of Return</t>
  </si>
  <si>
    <t>line 37</t>
  </si>
  <si>
    <t xml:space="preserve">   Pre-Tax Return on Rate Base</t>
  </si>
  <si>
    <t>Footnote 1</t>
  </si>
  <si>
    <t xml:space="preserve">   Wholesale Wheeling Revenue</t>
  </si>
  <si>
    <t>Footnote 2</t>
  </si>
  <si>
    <t xml:space="preserve">   Operation &amp; Maintenance</t>
  </si>
  <si>
    <t xml:space="preserve">   Depreciation</t>
  </si>
  <si>
    <t xml:space="preserve">   Property Taxes</t>
  </si>
  <si>
    <t>Prior December (line 1 + line 2) x line 37</t>
  </si>
  <si>
    <t xml:space="preserve">   Wind Tax</t>
  </si>
  <si>
    <t>Total Plant Revenue Requirement</t>
  </si>
  <si>
    <t>sum of lines 6-11</t>
  </si>
  <si>
    <t>Net Power Cost</t>
  </si>
  <si>
    <t xml:space="preserve">   NPC Incremental Savings</t>
  </si>
  <si>
    <t>See Exhibit JKL-4</t>
  </si>
  <si>
    <t>PTC Benefit</t>
  </si>
  <si>
    <r>
      <t xml:space="preserve">   </t>
    </r>
    <r>
      <rPr>
        <sz val="10"/>
        <rFont val="Arial"/>
        <family val="2"/>
      </rPr>
      <t>PTC Benefit</t>
    </r>
  </si>
  <si>
    <t xml:space="preserve">   PTC Benefit in Base Rates</t>
  </si>
  <si>
    <t xml:space="preserve">   Net PTC</t>
  </si>
  <si>
    <t>sum of lines 14 and 15</t>
  </si>
  <si>
    <t xml:space="preserve">   Gross- up for taxes</t>
  </si>
  <si>
    <t>line 16 * (line 35 - 1)</t>
  </si>
  <si>
    <t xml:space="preserve">   PTC Revenue Requirement</t>
  </si>
  <si>
    <t>sum of line 16 and 17</t>
  </si>
  <si>
    <t>Rev. Requirement</t>
  </si>
  <si>
    <t>sum of lines 12, 13 and 18</t>
  </si>
  <si>
    <t xml:space="preserve"> </t>
  </si>
  <si>
    <t>Adjustment for EBA Pass-through</t>
  </si>
  <si>
    <t>line 7</t>
  </si>
  <si>
    <t xml:space="preserve">   Percentage included in EBA (100%)</t>
  </si>
  <si>
    <t xml:space="preserve">   EBA Pass-through</t>
  </si>
  <si>
    <t>line 20 * line 21</t>
  </si>
  <si>
    <t>line 13</t>
  </si>
  <si>
    <t>line 23 * line 24</t>
  </si>
  <si>
    <t>Rev. Reqt after EBA Pass-through</t>
  </si>
  <si>
    <t>line 19 - line 22 - line 25</t>
  </si>
  <si>
    <t>Utah Allocated</t>
  </si>
  <si>
    <t>Total Deferral - UT Share</t>
  </si>
  <si>
    <t>(Ln 26 - ln 10) * ln 39 + ln 10 * ln 40</t>
  </si>
  <si>
    <t>Net Customer Benefit</t>
  </si>
  <si>
    <t>(line 22 + line 25) * line 36 + line 24</t>
  </si>
  <si>
    <t>Deferral Balance - UT Share</t>
  </si>
  <si>
    <t xml:space="preserve">   Beginning Deferral Balance</t>
  </si>
  <si>
    <t>line 33 of previous month</t>
  </si>
  <si>
    <t xml:space="preserve">   Monthly Deferral</t>
  </si>
  <si>
    <t>line 24</t>
  </si>
  <si>
    <t xml:space="preserve">   Deferral Collection</t>
  </si>
  <si>
    <t>Footnote 3</t>
  </si>
  <si>
    <t xml:space="preserve">   Carrying Charge</t>
  </si>
  <si>
    <t>(ln 29+ .5 * (ln 30 + ln 31)) * ln 36</t>
  </si>
  <si>
    <t>Ending Deferral Balance</t>
  </si>
  <si>
    <t>sum of lines 29-32</t>
  </si>
  <si>
    <t>Federal/State Combined Tax Rate</t>
  </si>
  <si>
    <t>JKL_4, line 5</t>
  </si>
  <si>
    <t>Net to Gross Bump up Factor = (1/(1-tax rate))</t>
  </si>
  <si>
    <t>JKL_4, line 6</t>
  </si>
  <si>
    <t>Deferred Balance Carrying Charge</t>
  </si>
  <si>
    <t>UT EBA rate; see JKL_2 line 33</t>
  </si>
  <si>
    <t>Pretax Return</t>
  </si>
  <si>
    <t>JKL_4, line 4</t>
  </si>
  <si>
    <t>Property Tax Rate</t>
  </si>
  <si>
    <t>JKL_4, line 14</t>
  </si>
  <si>
    <t>Utah SG Factor</t>
  </si>
  <si>
    <t>JKL_4, line 15</t>
  </si>
  <si>
    <t>Utah GPS Factor</t>
  </si>
  <si>
    <t>JKL_4, line 16</t>
  </si>
  <si>
    <t>Footnotes:</t>
  </si>
  <si>
    <t>1)  Pre-tax Return, line 6,  is calculated as the rate of return (line 5) multiplied by the ending net rate base of the prior month (line 4) divided by 12</t>
  </si>
  <si>
    <t>2)  Includes Wholesale Wheeling Revenue offset for transmission asset credit already in base rates</t>
  </si>
  <si>
    <t>3)  For illustrative purposes, collection of December's balance is assumed to be collected beginning the following May 1</t>
  </si>
  <si>
    <t>Page 5 of 5</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</si>
</sst>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3" formatCode="_(* #,##0.00_);_(* \(#,##0.00\);_(* &quot;-&quot;??_);_(@_)"/>
    <numFmt numFmtId="164" formatCode="_(* #,##0_);_(* \(#,##0\);_(* &quot;-&quot;??_);_(@_)"/>
    <numFmt numFmtId="165" formatCode="0.000%"/>
    <numFmt numFmtId="166" formatCode="0.0000"/>
    <numFmt numFmtId="167" formatCode="0.0000%"/>
  </numFmts>
  <fonts count="5" x14ac:knownFonts="1">
    <font>
      <sz val="10"/>
      <name val="Arial"/>
      <family val="2"/>
    </font>
    <font>
      <sz val="10"/>
      <name val="Arial"/>
      <family val="2"/>
    </font>
    <font>
      <b/>
      <sz val="10"/>
      <name val="Arial"/>
      <family val="2"/>
    </font>
    <font>
      <b/>
      <sz val="12"/>
      <name val="Arial"/>
      <family val="2"/>
    </font>
    <font>
      <sz val="1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43">
    <xf numFmtId="0" fontId="0" fillId="0" borderId="0" xfId="0"/>
    <xf numFmtId="49" fontId="0" fillId="0" borderId="0" xfId="0" applyNumberFormat="1" applyFont="1"/>
    <xf numFmtId="0" fontId="2" fillId="0" borderId="0" xfId="0" applyFont="1"/>
    <xf numFmtId="0" fontId="0" fillId="0" borderId="0" xfId="0" applyFont="1" applyAlignment="1">
      <alignment horizontal="right"/>
    </xf>
    <xf numFmtId="0" fontId="0" fillId="0" borderId="0" xfId="0" applyFont="1"/>
    <xf numFmtId="43" fontId="2" fillId="0" borderId="0" xfId="0" applyNumberFormat="1" applyFont="1"/>
    <xf numFmtId="0" fontId="2" fillId="0" borderId="0" xfId="0" applyFont="1" applyAlignment="1">
      <alignment horizontal="left"/>
    </xf>
    <xf numFmtId="0" fontId="2" fillId="0" borderId="0" xfId="0" applyFont="1" applyAlignment="1">
      <alignment horizontal="center"/>
    </xf>
    <xf numFmtId="49" fontId="0" fillId="0" borderId="0" xfId="0" applyNumberFormat="1" applyFont="1" applyAlignment="1">
      <alignment horizontal="center" wrapText="1"/>
    </xf>
    <xf numFmtId="0" fontId="0" fillId="0" borderId="0" xfId="0" applyFont="1" applyAlignment="1">
      <alignment wrapText="1"/>
    </xf>
    <xf numFmtId="0" fontId="0" fillId="0" borderId="0" xfId="0" applyFont="1" applyAlignment="1">
      <alignment horizontal="center" wrapText="1"/>
    </xf>
    <xf numFmtId="0" fontId="3" fillId="0" borderId="1" xfId="0" applyFont="1" applyBorder="1"/>
    <xf numFmtId="0" fontId="0" fillId="0" borderId="1" xfId="0" applyFont="1" applyBorder="1" applyAlignment="1">
      <alignment wrapText="1"/>
    </xf>
    <xf numFmtId="0" fontId="0" fillId="0" borderId="0" xfId="0" quotePrefix="1" applyNumberFormat="1" applyFont="1" applyAlignment="1">
      <alignment horizontal="center"/>
    </xf>
    <xf numFmtId="164" fontId="0" fillId="0" borderId="0" xfId="1" applyNumberFormat="1" applyFont="1"/>
    <xf numFmtId="0" fontId="0" fillId="0" borderId="0" xfId="0" applyNumberFormat="1" applyFont="1" applyAlignment="1">
      <alignment horizontal="center"/>
    </xf>
    <xf numFmtId="164" fontId="0" fillId="0" borderId="1" xfId="1" applyNumberFormat="1" applyFont="1" applyBorder="1"/>
    <xf numFmtId="49" fontId="0" fillId="0" borderId="0" xfId="0" applyNumberFormat="1" applyFont="1" applyAlignment="1">
      <alignment horizontal="center"/>
    </xf>
    <xf numFmtId="165" fontId="0" fillId="0" borderId="1" xfId="1" applyNumberFormat="1" applyFont="1" applyFill="1" applyBorder="1"/>
    <xf numFmtId="164" fontId="0" fillId="0" borderId="0" xfId="0" applyNumberFormat="1" applyFont="1"/>
    <xf numFmtId="164" fontId="0" fillId="0" borderId="0" xfId="1" applyNumberFormat="1" applyFont="1" applyFill="1"/>
    <xf numFmtId="164" fontId="0" fillId="0" borderId="0" xfId="0" applyNumberFormat="1" applyFont="1" applyFill="1" applyBorder="1"/>
    <xf numFmtId="164" fontId="0" fillId="0" borderId="1" xfId="1" applyNumberFormat="1" applyFont="1" applyFill="1" applyBorder="1"/>
    <xf numFmtId="0" fontId="2" fillId="0" borderId="0" xfId="0" applyFont="1" applyBorder="1"/>
    <xf numFmtId="0" fontId="0" fillId="0" borderId="0" xfId="0" applyFont="1" applyFill="1" applyBorder="1"/>
    <xf numFmtId="0" fontId="0" fillId="0" borderId="0" xfId="0" applyFont="1" applyAlignment="1">
      <alignment horizontal="left" vertical="top"/>
    </xf>
    <xf numFmtId="0" fontId="0" fillId="0" borderId="0" xfId="0" applyFont="1" applyAlignment="1">
      <alignment horizontal="left"/>
    </xf>
    <xf numFmtId="0" fontId="0" fillId="0" borderId="0" xfId="0" applyFont="1" applyFill="1"/>
    <xf numFmtId="9" fontId="0" fillId="0" borderId="1" xfId="2" applyFont="1" applyFill="1" applyBorder="1"/>
    <xf numFmtId="0" fontId="0" fillId="0" borderId="1" xfId="0" applyFont="1" applyFill="1" applyBorder="1"/>
    <xf numFmtId="0" fontId="2" fillId="0" borderId="0" xfId="0" applyFont="1" applyFill="1"/>
    <xf numFmtId="5" fontId="0" fillId="0" borderId="0" xfId="0" applyNumberFormat="1" applyFont="1"/>
    <xf numFmtId="165" fontId="0" fillId="0" borderId="0" xfId="0" applyNumberFormat="1" applyFont="1"/>
    <xf numFmtId="166" fontId="0" fillId="0" borderId="0" xfId="0" applyNumberFormat="1" applyFont="1"/>
    <xf numFmtId="10" fontId="0" fillId="0" borderId="0" xfId="2" applyNumberFormat="1" applyFont="1" applyFill="1"/>
    <xf numFmtId="165" fontId="0" fillId="0" borderId="0" xfId="1" applyNumberFormat="1" applyFont="1" applyFill="1" applyBorder="1"/>
    <xf numFmtId="0" fontId="0" fillId="0" borderId="0" xfId="3" applyFont="1"/>
    <xf numFmtId="167" fontId="0" fillId="0" borderId="0" xfId="4" applyNumberFormat="1" applyFont="1" applyFill="1"/>
    <xf numFmtId="0" fontId="4" fillId="0" borderId="0" xfId="0" applyFont="1"/>
    <xf numFmtId="49" fontId="4" fillId="0" borderId="0" xfId="0" applyNumberFormat="1" applyFont="1" applyFill="1"/>
    <xf numFmtId="0" fontId="4" fillId="0" borderId="0" xfId="0" applyFont="1" applyAlignment="1">
      <alignment horizontal="left" vertical="top" wrapText="1"/>
    </xf>
    <xf numFmtId="49" fontId="4" fillId="0" borderId="0" xfId="0" applyNumberFormat="1" applyFont="1" applyFill="1" applyAlignment="1">
      <alignment horizontal="left" vertical="top" wrapText="1"/>
    </xf>
    <xf numFmtId="49" fontId="0" fillId="0" borderId="0" xfId="0" applyNumberFormat="1" applyFont="1" applyAlignment="1">
      <alignment horizontal="left" vertical="top" wrapText="1"/>
    </xf>
  </cellXfs>
  <cellStyles count="5">
    <cellStyle name="Comma" xfId="1" builtinId="3"/>
    <cellStyle name="Normal" xfId="0" builtinId="0"/>
    <cellStyle name="Normal 11 2 2" xfId="3"/>
    <cellStyle name="Percent" xfId="2" builtinId="5"/>
    <cellStyle name="Percent 2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14</xdr:col>
      <xdr:colOff>534520</xdr:colOff>
      <xdr:row>48</xdr:row>
      <xdr:rowOff>134471</xdr:rowOff>
    </xdr:to>
    <xdr:sp macro="" textlink="">
      <xdr:nvSpPr>
        <xdr:cNvPr id="2" name="TextBox 1"/>
        <xdr:cNvSpPr txBox="1"/>
      </xdr:nvSpPr>
      <xdr:spPr>
        <a:xfrm>
          <a:off x="400050" y="971550"/>
          <a:ext cx="12793195" cy="69353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Arial" panose="020B0604020202020204" pitchFamily="34" charset="0"/>
            </a:rPr>
            <a:t>Total Plant Revenue Requirement (Lines 1 - 12, 37):</a:t>
          </a:r>
          <a:endParaRPr lang="en-US" sz="1400">
            <a:solidFill>
              <a:schemeClr val="dk1"/>
            </a:solidFill>
            <a:effectLst/>
            <a:latin typeface="+mn-lt"/>
            <a:ea typeface="+mn-ea"/>
            <a:cs typeface="Arial" panose="020B0604020202020204" pitchFamily="34" charset="0"/>
          </a:endParaRPr>
        </a:p>
        <a:p>
          <a:r>
            <a:rPr lang="en-US" sz="1400">
              <a:solidFill>
                <a:schemeClr val="dk1"/>
              </a:solidFill>
              <a:effectLst/>
              <a:latin typeface="+mn-lt"/>
              <a:ea typeface="+mn-ea"/>
              <a:cs typeface="Arial" panose="020B0604020202020204" pitchFamily="34" charset="0"/>
            </a:rPr>
            <a:t>Exhibit JKL-3 shows the calculation of the RTM revenue requirement deferral described in my testimony. The calculation starts with total Company amounts on lines 1 - 26 to calculate the Utah specific amounts on lines 27 - 33.  To calculate the return on rate base </a:t>
          </a:r>
          <a:r>
            <a:rPr lang="en-US" sz="1400">
              <a:solidFill>
                <a:sysClr val="windowText" lastClr="000000"/>
              </a:solidFill>
              <a:effectLst/>
              <a:latin typeface="+mn-lt"/>
              <a:ea typeface="+mn-ea"/>
              <a:cs typeface="Arial" panose="020B0604020202020204" pitchFamily="34" charset="0"/>
            </a:rPr>
            <a:t>associated with the combined investment</a:t>
          </a:r>
          <a:r>
            <a:rPr lang="en-US" sz="1400">
              <a:solidFill>
                <a:schemeClr val="dk1"/>
              </a:solidFill>
              <a:effectLst/>
              <a:latin typeface="+mn-lt"/>
              <a:ea typeface="+mn-ea"/>
              <a:cs typeface="Arial" panose="020B0604020202020204" pitchFamily="34" charset="0"/>
            </a:rPr>
            <a:t>, net rate base is calculated on a monthly basis. The net rate base balance on line 4 includes the combined investment in wind and transmission resources, along with the associated impacts on the depreciation reserve and accumulated DIT Balance.  The monthly beginning net rate base (the final amount from the prior month) is then multiplied by the pre-tax Weighted Average Cost of Capital (“WACC”) from the last Utah general rate case on line 5 to determine the Company's pre-tax return on rate base on line 6. The example uses the pre-tax WACC from Docket No. 13-035-15. The total plant revenue requirement is calculated by taking the return on rate base shown on line 6 and adding wholesale wheeling revenue, O&amp;M expense, depreciation expense, property taxes and wind tax on lines 7 - 11 to determine the total plant revenue requirement on line 12. Wholesale wheeling revenue on line 7 reflects the 3rd party wheeling revenue associated with the new transmission investment and is multiplied by one hundred percent on line 21 to determine the</a:t>
          </a:r>
          <a:r>
            <a:rPr lang="en-US" sz="1400" baseline="0">
              <a:solidFill>
                <a:schemeClr val="dk1"/>
              </a:solidFill>
              <a:effectLst/>
              <a:latin typeface="+mn-lt"/>
              <a:ea typeface="+mn-ea"/>
              <a:cs typeface="Arial" panose="020B0604020202020204" pitchFamily="34" charset="0"/>
            </a:rPr>
            <a:t> amount of wheeling revenue that will be returned to customers through the sharing band of the EBA</a:t>
          </a:r>
          <a:r>
            <a:rPr lang="en-US" sz="1400">
              <a:solidFill>
                <a:schemeClr val="dk1"/>
              </a:solidFill>
              <a:effectLst/>
              <a:latin typeface="+mn-lt"/>
              <a:ea typeface="+mn-ea"/>
              <a:cs typeface="Arial" panose="020B0604020202020204" pitchFamily="34" charset="0"/>
            </a:rPr>
            <a:t>. </a:t>
          </a:r>
        </a:p>
        <a:p>
          <a:endParaRPr lang="en-US" sz="1400">
            <a:solidFill>
              <a:schemeClr val="dk1"/>
            </a:solidFill>
            <a:effectLst/>
            <a:latin typeface="+mn-lt"/>
            <a:ea typeface="+mn-ea"/>
            <a:cs typeface="Arial" panose="020B0604020202020204" pitchFamily="34" charset="0"/>
          </a:endParaRPr>
        </a:p>
        <a:p>
          <a:r>
            <a:rPr lang="en-US" sz="1400" b="1" u="sng">
              <a:solidFill>
                <a:schemeClr val="dk1"/>
              </a:solidFill>
              <a:effectLst/>
              <a:latin typeface="+mn-lt"/>
              <a:ea typeface="+mn-ea"/>
              <a:cs typeface="Arial" panose="020B0604020202020204" pitchFamily="34" charset="0"/>
            </a:rPr>
            <a:t>Net Power Costs (Line 13):</a:t>
          </a:r>
          <a:endParaRPr lang="en-US" sz="1400">
            <a:solidFill>
              <a:schemeClr val="dk1"/>
            </a:solidFill>
            <a:effectLst/>
            <a:latin typeface="+mn-lt"/>
            <a:ea typeface="+mn-ea"/>
            <a:cs typeface="Arial" panose="020B0604020202020204" pitchFamily="34" charset="0"/>
          </a:endParaRPr>
        </a:p>
        <a:p>
          <a:r>
            <a:rPr lang="en-US" sz="1400">
              <a:solidFill>
                <a:schemeClr val="dk1"/>
              </a:solidFill>
              <a:effectLst/>
              <a:latin typeface="+mn-lt"/>
              <a:ea typeface="+mn-ea"/>
              <a:cs typeface="Arial" panose="020B0604020202020204" pitchFamily="34" charset="0"/>
            </a:rPr>
            <a:t>The total company incremental NPC savings associated with new wind</a:t>
          </a:r>
          <a:r>
            <a:rPr lang="en-US" sz="1400" baseline="0">
              <a:solidFill>
                <a:schemeClr val="dk1"/>
              </a:solidFill>
              <a:effectLst/>
              <a:latin typeface="+mn-lt"/>
              <a:ea typeface="+mn-ea"/>
              <a:cs typeface="Arial" panose="020B0604020202020204" pitchFamily="34" charset="0"/>
            </a:rPr>
            <a:t> resources </a:t>
          </a:r>
          <a:r>
            <a:rPr lang="en-US" sz="1400">
              <a:solidFill>
                <a:schemeClr val="dk1"/>
              </a:solidFill>
              <a:effectLst/>
              <a:latin typeface="+mn-lt"/>
              <a:ea typeface="+mn-ea"/>
              <a:cs typeface="Arial" panose="020B0604020202020204" pitchFamily="34" charset="0"/>
            </a:rPr>
            <a:t>is shown on line 13. The incremental NPC savings associated with the </a:t>
          </a:r>
          <a:r>
            <a:rPr lang="en-US" sz="1400" baseline="0">
              <a:solidFill>
                <a:schemeClr val="dk1"/>
              </a:solidFill>
              <a:effectLst/>
              <a:latin typeface="+mn-lt"/>
              <a:ea typeface="+mn-ea"/>
              <a:cs typeface="Arial" panose="020B0604020202020204" pitchFamily="34" charset="0"/>
            </a:rPr>
            <a:t>new </a:t>
          </a:r>
          <a:r>
            <a:rPr lang="en-US" sz="1400">
              <a:solidFill>
                <a:schemeClr val="dk1"/>
              </a:solidFill>
              <a:effectLst/>
              <a:latin typeface="+mn-lt"/>
              <a:ea typeface="+mn-ea"/>
              <a:cs typeface="Arial" panose="020B0604020202020204" pitchFamily="34" charset="0"/>
            </a:rPr>
            <a:t>wind projects are multiplied by one</a:t>
          </a:r>
          <a:r>
            <a:rPr lang="en-US" sz="1400" baseline="0">
              <a:solidFill>
                <a:schemeClr val="dk1"/>
              </a:solidFill>
              <a:effectLst/>
              <a:latin typeface="+mn-lt"/>
              <a:ea typeface="+mn-ea"/>
              <a:cs typeface="Arial" panose="020B0604020202020204" pitchFamily="34" charset="0"/>
            </a:rPr>
            <a:t> hundred percent </a:t>
          </a:r>
          <a:r>
            <a:rPr lang="en-US" sz="1400">
              <a:solidFill>
                <a:schemeClr val="dk1"/>
              </a:solidFill>
              <a:effectLst/>
              <a:latin typeface="+mn-lt"/>
              <a:ea typeface="+mn-ea"/>
              <a:cs typeface="Arial" panose="020B0604020202020204" pitchFamily="34" charset="0"/>
            </a:rPr>
            <a:t>on line 24 to determine the amount of the NPC savings that will be returned to customers through the sharing band of the EBA.</a:t>
          </a:r>
          <a:r>
            <a:rPr lang="en-US" sz="1400" baseline="0">
              <a:solidFill>
                <a:schemeClr val="dk1"/>
              </a:solidFill>
              <a:effectLst/>
              <a:latin typeface="+mn-lt"/>
              <a:ea typeface="+mn-ea"/>
              <a:cs typeface="Arial" panose="020B0604020202020204" pitchFamily="34" charset="0"/>
            </a:rPr>
            <a:t> </a:t>
          </a:r>
        </a:p>
        <a:p>
          <a:endParaRPr lang="en-US" sz="1400">
            <a:solidFill>
              <a:schemeClr val="dk1"/>
            </a:solidFill>
            <a:effectLst/>
            <a:latin typeface="+mn-lt"/>
            <a:ea typeface="+mn-ea"/>
            <a:cs typeface="Arial" panose="020B0604020202020204" pitchFamily="34" charset="0"/>
          </a:endParaRPr>
        </a:p>
        <a:p>
          <a:r>
            <a:rPr lang="en-US" sz="1400" b="1" u="sng">
              <a:solidFill>
                <a:schemeClr val="dk1"/>
              </a:solidFill>
              <a:effectLst/>
              <a:latin typeface="+mn-lt"/>
              <a:ea typeface="+mn-ea"/>
              <a:cs typeface="Arial" panose="020B0604020202020204" pitchFamily="34" charset="0"/>
            </a:rPr>
            <a:t>PTC Benefits (Lines 14-18, 34, 35):</a:t>
          </a:r>
          <a:endParaRPr lang="en-US" sz="1400">
            <a:solidFill>
              <a:schemeClr val="dk1"/>
            </a:solidFill>
            <a:effectLst/>
            <a:latin typeface="+mn-lt"/>
            <a:ea typeface="+mn-ea"/>
            <a:cs typeface="Arial" panose="020B0604020202020204" pitchFamily="34" charset="0"/>
          </a:endParaRPr>
        </a:p>
        <a:p>
          <a:r>
            <a:rPr lang="en-US" sz="1400">
              <a:solidFill>
                <a:schemeClr val="dk1"/>
              </a:solidFill>
              <a:effectLst/>
              <a:latin typeface="+mn-lt"/>
              <a:ea typeface="+mn-ea"/>
              <a:cs typeface="Arial" panose="020B0604020202020204" pitchFamily="34" charset="0"/>
            </a:rPr>
            <a:t>Lines 14-18 show the calculation of the PTC benefits associated with the new wind resources. The actual PTC sales are grossed-up for taxes using the net-to-gross bump-up factor from the Company’s last general rate case (shown on line 35) to derive the PTC revenue requirement on line 18. The tax gross-up is necessary for customers to get the full revenue requirement benefit of the PTCs and is calculated using the federal and state combined tax rate shown on line 34, which was also included in the last general rate case.</a:t>
          </a:r>
        </a:p>
        <a:p>
          <a:endParaRPr lang="en-US" sz="1400">
            <a:solidFill>
              <a:schemeClr val="dk1"/>
            </a:solidFill>
            <a:effectLst/>
            <a:latin typeface="+mn-lt"/>
            <a:ea typeface="+mn-ea"/>
            <a:cs typeface="Arial" panose="020B0604020202020204" pitchFamily="34" charset="0"/>
          </a:endParaRPr>
        </a:p>
        <a:p>
          <a:r>
            <a:rPr lang="en-US" sz="1400" b="1" u="sng">
              <a:solidFill>
                <a:schemeClr val="dk1"/>
              </a:solidFill>
              <a:effectLst/>
              <a:latin typeface="+mn-lt"/>
              <a:ea typeface="+mn-ea"/>
              <a:cs typeface="Arial" panose="020B0604020202020204" pitchFamily="34" charset="0"/>
            </a:rPr>
            <a:t>Deferral Balance (Lines 19 – 30):</a:t>
          </a:r>
          <a:endParaRPr lang="en-US" sz="1400">
            <a:solidFill>
              <a:schemeClr val="dk1"/>
            </a:solidFill>
            <a:effectLst/>
            <a:latin typeface="+mn-lt"/>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Arial" panose="020B0604020202020204" pitchFamily="34" charset="0"/>
            </a:rPr>
            <a:t>The Utah share of the net deferral begins by calculating the total combined project revenue requirement on line 19, which is the sum of Total Plant Revenue Requirement on line 12, NPC Incremental Savings on line 13, and PTC Revenue Requirement on line 18.  The Wholesale Wheeling Revenue</a:t>
          </a:r>
          <a:r>
            <a:rPr lang="en-US" sz="1400" baseline="0">
              <a:solidFill>
                <a:schemeClr val="dk1"/>
              </a:solidFill>
              <a:effectLst/>
              <a:latin typeface="+mn-lt"/>
              <a:ea typeface="+mn-ea"/>
              <a:cs typeface="Arial" panose="020B0604020202020204" pitchFamily="34" charset="0"/>
            </a:rPr>
            <a:t> pass-through on l</a:t>
          </a:r>
          <a:r>
            <a:rPr lang="en-US" sz="1400">
              <a:solidFill>
                <a:schemeClr val="dk1"/>
              </a:solidFill>
              <a:effectLst/>
              <a:latin typeface="+mn-lt"/>
              <a:ea typeface="+mn-ea"/>
              <a:cs typeface="Arial" panose="020B0604020202020204" pitchFamily="34" charset="0"/>
            </a:rPr>
            <a:t>ine 22 and the NPC EBA pass-through on line 25 are subtracted to provide the Revenue Requirement after EBA Pass-through on line 26.  The Net Customer Benefit (line 28) is the sum of the EBA Pass-throughs (line 22 and line 25) and the Total Deferral - Utah Share (line 27). The carrying charge, shown on line 32 is calculated using the Commission-authorized rate on line 36 and is consistent with the calculations used in the Company's other mechanisms such as the EBA. As described earlier, each month the total-Company RTM revenue requirement will be calculated as illustrated on Exhibit JKL-3 to align with the resources included in the EBA. Once per year on a calendar-year basis, the Company will sum the monthly RTM revenue requirement entries to prepare the annual RTM application for filing with the Commission on March 15, with an interim rate effective date that corresponds with the EBA application, May 1.</a:t>
          </a:r>
        </a:p>
        <a:p>
          <a:r>
            <a:rPr lang="en-US" sz="1400">
              <a:solidFill>
                <a:schemeClr val="dk1"/>
              </a:solidFill>
              <a:effectLst/>
              <a:latin typeface="Arial" panose="020B0604020202020204" pitchFamily="34" charset="0"/>
              <a:ea typeface="+mn-ea"/>
              <a:cs typeface="Arial" panose="020B0604020202020204" pitchFamily="34" charset="0"/>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2017%20IRP\3%20-%20Assumptions\Transmission\Gateway\IRP17%20Incremental%20Transmission%20EG_Update%2001_19_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rading\Structuring%20&amp;%20Pricing\Transmission\Gateway%20Aeolus%20to%20JB\Boswell%20Springs%20320%20RFPBM%20V13G_EPC_12302016-credit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RCHIVE\2017\Gateway%20-%20New%20Wind\JKL%20Exhibits%202-4%20EG%20&amp;%20New%20Wind%20UT%206.26.17%20Full%20Mode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___RECENT%20MAJOR%20FILINGS\Energy%20Vision%202020%20and%20Repowering\Energy%20Vision%202020\Utah\Exhibits%20for%20Larsen\JKL%20Exhibits%202-4%20Combined%20Projects%20UT%206.27.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ran Cap Recovery"/>
      <sheetName val="Summary Trans O&amp;M"/>
      <sheetName val="GW Inserve Dates"/>
      <sheetName val="Transmission EG S1"/>
      <sheetName val="Transmission EG S2"/>
      <sheetName val="Transmission EG S3"/>
      <sheetName val="Transmission EG4"/>
      <sheetName val="Transmission EG S4"/>
      <sheetName val="Assumptions"/>
    </sheetNames>
    <sheetDataSet>
      <sheetData sheetId="0" refreshError="1"/>
      <sheetData sheetId="1" refreshError="1"/>
      <sheetData sheetId="2" refreshError="1"/>
      <sheetData sheetId="3">
        <row r="18">
          <cell r="C18">
            <v>2017</v>
          </cell>
        </row>
      </sheetData>
      <sheetData sheetId="4" refreshError="1"/>
      <sheetData sheetId="5" refreshError="1"/>
      <sheetData sheetId="6" refreshError="1"/>
      <sheetData sheetId="7" refreshError="1"/>
      <sheetData sheetId="8">
        <row r="12">
          <cell r="B12">
            <v>6.5699999999999995E-2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mple Summary"/>
      <sheetName val="Power Purchase Overview"/>
      <sheetName val="Log"/>
      <sheetName val="Form 1 Inputs APSA"/>
      <sheetName val="GE_8760"/>
      <sheetName val="SWT_8760"/>
      <sheetName val="Vestas_8760"/>
      <sheetName val="Total_8760"/>
      <sheetName val="245 - WY - Wind"/>
      <sheetName val="246 - WY - Wind"/>
      <sheetName val="247 - WY - Wind"/>
      <sheetName val="Average Hour by Month"/>
      <sheetName val="Boswell Springs I"/>
      <sheetName val="Summary"/>
      <sheetName val="Wind Farm Annual (esc)"/>
      <sheetName val="Wind Farm Annual"/>
      <sheetName val="Detail"/>
      <sheetName val="Capital-O&amp;MCosts"/>
      <sheetName val="TransmissionCostInformation"/>
      <sheetName val="Main"/>
      <sheetName val="IRP Integration Cost Summary"/>
      <sheetName val="Production Costs"/>
      <sheetName val="Wholesale Valuation"/>
      <sheetName val="Initial Capital + AFUDC"/>
      <sheetName val="Generic (Purchase)"/>
      <sheetName val="Chart1"/>
      <sheetName val="Chart2"/>
      <sheetName val="Chart3"/>
      <sheetName val="Chart Data"/>
      <sheetName val="Curve Chart"/>
      <sheetName val="Tracking"/>
      <sheetName val="RPS Inputs"/>
      <sheetName val="Wind &amp; Solar Costs"/>
      <sheetName val="Wind Backup Data"/>
      <sheetName val="Solar Backup Data"/>
      <sheetName val="Market Value Adjustment"/>
      <sheetName val="Transmission Impact Adders"/>
      <sheetName val="Impact of Mass-Cap"/>
      <sheetName val="Initial Capital + AFUDC (Lease)"/>
      <sheetName val="Generic (Lease)"/>
      <sheetName val="Terminal Value Calculation"/>
      <sheetName val="Butchering for Slides"/>
      <sheetName val="Proj_Summary (unused)"/>
      <sheetName val="CashFlow_NI_Earnings"/>
      <sheetName val="Graphs (unused)"/>
      <sheetName val="Butchering Chart 1"/>
      <sheetName val="Butchering Chart 2"/>
      <sheetName val="Schedule 37"/>
      <sheetName val="Schedule 38"/>
      <sheetName val="Exhibit 1- Std Base Load QF"/>
      <sheetName val="Exhibit 2- Std Wind QF"/>
      <sheetName val="Exhibit 3- Std FixedSolar QF"/>
      <sheetName val="Exhibit 4- Std TrackingSolar"/>
      <sheetName val="Exhibit 5- Renewable BaseLoad"/>
      <sheetName val="Exhibit 6- Renewable Wind"/>
      <sheetName val="Exhibit 7- Renewable FixedS"/>
      <sheetName val="Exhibit 8- Renewable TrackingS"/>
      <sheetName val="Dispatch Optimization"/>
      <sheetName val="Financial Statements"/>
      <sheetName val="Wind_Input"/>
      <sheetName val="Multipliers Input"/>
      <sheetName val="Monthly-v3 GrossNPC"/>
      <sheetName val="Delta-1P2"/>
      <sheetName val="Delta-2P2"/>
      <sheetName val="Monthly"/>
      <sheetName val="Delta-1"/>
      <sheetName val="Delta-2"/>
      <sheetName val="Capacity Value"/>
      <sheetName val="IRP Avoided Prices"/>
      <sheetName val="Summary for APR"/>
      <sheetName val="Rev Req"/>
      <sheetName val="Emissions Input"/>
      <sheetName val="Curves"/>
      <sheetName val="Discount Factors"/>
      <sheetName val="Corr Curves"/>
      <sheetName val="On-Going Capital"/>
      <sheetName val="Lookups"/>
      <sheetName val="Document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08">
          <cell r="D108" t="b">
            <v>1</v>
          </cell>
        </row>
        <row r="109">
          <cell r="D109">
            <v>2016</v>
          </cell>
        </row>
        <row r="111">
          <cell r="D111">
            <v>37.067478927944045</v>
          </cell>
        </row>
        <row r="112">
          <cell r="D112">
            <v>0.02</v>
          </cell>
        </row>
        <row r="113">
          <cell r="D113">
            <v>47817</v>
          </cell>
        </row>
        <row r="114">
          <cell r="D114">
            <v>44166</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row r="4">
          <cell r="Y4">
            <v>0.37950999999999996</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KL-2"/>
      <sheetName val="JKL-3"/>
      <sheetName val="JKL-3 Page 5"/>
      <sheetName val="JKL-4"/>
      <sheetName val="Savings Summary"/>
      <sheetName val="BACKUP====&gt;"/>
      <sheetName val="JKL-3 (Network)"/>
      <sheetName val="Network Upgrades"/>
      <sheetName val="JKL-3 (Trans)"/>
      <sheetName val="PaR from Exh RTL-5 (Trans)"/>
      <sheetName val="Rate Base for Exh RTL-5 (Trans)"/>
      <sheetName val="JKL-3 (Wind)"/>
      <sheetName val="PaR from Exh RTL-5 (Wind)"/>
      <sheetName val="Rate Base for Exh RTL-5 (Wind)"/>
      <sheetName val="NPC Savings"/>
    </sheetNames>
    <sheetDataSet>
      <sheetData sheetId="0"/>
      <sheetData sheetId="1"/>
      <sheetData sheetId="2"/>
      <sheetData sheetId="3"/>
      <sheetData sheetId="4"/>
      <sheetData sheetId="5"/>
      <sheetData sheetId="6"/>
      <sheetData sheetId="7"/>
      <sheetData sheetId="8">
        <row r="6">
          <cell r="B6">
            <v>0.12</v>
          </cell>
        </row>
      </sheetData>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KL-2"/>
      <sheetName val="JKL-3 pgs 1-4"/>
      <sheetName val="JKL-3 Page 5"/>
      <sheetName val="JKL-4"/>
      <sheetName val="Savings Summary"/>
    </sheetNames>
    <sheetDataSet>
      <sheetData sheetId="0"/>
      <sheetData sheetId="1"/>
      <sheetData sheetId="2"/>
      <sheetData sheetId="3">
        <row r="16">
          <cell r="I16">
            <v>0.10649175855984785</v>
          </cell>
        </row>
        <row r="18">
          <cell r="E18">
            <v>0.37951000000000001</v>
          </cell>
        </row>
        <row r="20">
          <cell r="E20">
            <v>1.6116295186062628</v>
          </cell>
        </row>
        <row r="32">
          <cell r="I32">
            <v>7.687674667693596E-3</v>
          </cell>
        </row>
        <row r="34">
          <cell r="I34">
            <v>0.42628300000000002</v>
          </cell>
        </row>
        <row r="35">
          <cell r="I35">
            <v>0.42470400000000003</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77"/>
  <sheetViews>
    <sheetView tabSelected="1" topLeftCell="A37" zoomScale="80" zoomScaleNormal="80" workbookViewId="0">
      <selection activeCell="B76" sqref="B76"/>
    </sheetView>
  </sheetViews>
  <sheetFormatPr defaultRowHeight="12.75" outlineLevelCol="1" x14ac:dyDescent="0.2"/>
  <cols>
    <col min="1" max="1" width="6" style="1" customWidth="1"/>
    <col min="2" max="2" width="40.140625" style="4" customWidth="1"/>
    <col min="3" max="3" width="35.140625" style="4" customWidth="1"/>
    <col min="4" max="4" width="10.85546875" style="4" hidden="1" customWidth="1" outlineLevel="1"/>
    <col min="5" max="5" width="10.85546875" style="4" customWidth="1" collapsed="1"/>
    <col min="6" max="52" width="10.85546875" style="4" customWidth="1"/>
    <col min="53" max="16384" width="9.140625" style="4"/>
  </cols>
  <sheetData>
    <row r="1" spans="1:52" x14ac:dyDescent="0.2">
      <c r="B1" s="2" t="s">
        <v>0</v>
      </c>
      <c r="C1" s="2"/>
      <c r="D1" s="2"/>
      <c r="E1" s="2"/>
      <c r="F1" s="2"/>
      <c r="G1" s="2"/>
      <c r="H1" s="2"/>
      <c r="I1" s="2"/>
      <c r="J1" s="2"/>
      <c r="K1" s="2"/>
      <c r="L1" s="2"/>
      <c r="M1" s="2"/>
      <c r="N1" s="2"/>
      <c r="O1" s="3" t="s">
        <v>1</v>
      </c>
      <c r="AA1" s="3" t="s">
        <v>1</v>
      </c>
      <c r="AM1" s="3" t="s">
        <v>1</v>
      </c>
      <c r="AY1" s="3" t="s">
        <v>1</v>
      </c>
    </row>
    <row r="2" spans="1:52" x14ac:dyDescent="0.2">
      <c r="B2" s="2" t="s">
        <v>2</v>
      </c>
      <c r="O2" s="4" t="s">
        <v>3</v>
      </c>
      <c r="AA2" s="4" t="s">
        <v>4</v>
      </c>
      <c r="AM2" s="4" t="s">
        <v>5</v>
      </c>
      <c r="AY2" s="4" t="s">
        <v>6</v>
      </c>
    </row>
    <row r="3" spans="1:52" x14ac:dyDescent="0.2">
      <c r="B3" s="4" t="s">
        <v>7</v>
      </c>
    </row>
    <row r="4" spans="1:52" x14ac:dyDescent="0.2">
      <c r="B4" s="4" t="s">
        <v>8</v>
      </c>
    </row>
    <row r="5" spans="1:52" x14ac:dyDescent="0.2">
      <c r="B5" s="2"/>
      <c r="C5" s="2"/>
      <c r="D5" s="2"/>
      <c r="E5" s="2"/>
      <c r="F5" s="2"/>
      <c r="G5" s="2"/>
      <c r="H5" s="2"/>
      <c r="I5" s="2"/>
      <c r="J5" s="2"/>
      <c r="K5" s="5"/>
      <c r="L5" s="2"/>
      <c r="M5" s="2"/>
      <c r="N5" s="2"/>
      <c r="O5" s="2"/>
      <c r="P5" s="2"/>
    </row>
    <row r="6" spans="1:52" x14ac:dyDescent="0.2">
      <c r="B6" s="2"/>
      <c r="C6" s="2"/>
      <c r="D6" s="2"/>
      <c r="E6" s="2"/>
      <c r="F6" s="2"/>
      <c r="G6" s="2"/>
      <c r="H6" s="2"/>
      <c r="I6" s="2"/>
      <c r="J6" s="2"/>
      <c r="K6" s="5"/>
      <c r="L6" s="2"/>
      <c r="M6" s="2"/>
      <c r="N6" s="2"/>
      <c r="O6" s="2"/>
      <c r="P6" s="2"/>
    </row>
    <row r="7" spans="1:52" x14ac:dyDescent="0.2">
      <c r="B7" s="2"/>
      <c r="C7" s="2"/>
      <c r="D7" s="2"/>
      <c r="E7" s="2"/>
      <c r="F7" s="2"/>
      <c r="G7" s="2"/>
      <c r="H7" s="2"/>
      <c r="I7" s="2"/>
      <c r="J7" s="2"/>
      <c r="K7" s="2"/>
      <c r="L7" s="2"/>
      <c r="M7" s="2"/>
      <c r="N7" s="2"/>
      <c r="O7" s="2"/>
      <c r="P7" s="2"/>
    </row>
    <row r="8" spans="1:52" x14ac:dyDescent="0.2">
      <c r="B8" s="2"/>
      <c r="C8" s="2"/>
      <c r="D8" s="2"/>
      <c r="E8" s="2"/>
      <c r="F8" s="2"/>
      <c r="G8" s="2"/>
      <c r="H8" s="2"/>
      <c r="I8" s="2"/>
      <c r="J8" s="2"/>
      <c r="K8" s="2"/>
      <c r="L8" s="2"/>
      <c r="M8" s="2"/>
      <c r="N8" s="2"/>
      <c r="O8" s="2"/>
      <c r="P8" s="2"/>
    </row>
    <row r="9" spans="1:52" x14ac:dyDescent="0.2">
      <c r="B9" s="6" t="s">
        <v>9</v>
      </c>
      <c r="C9" s="6"/>
      <c r="D9" s="7">
        <v>2019</v>
      </c>
      <c r="E9" s="7">
        <v>2020</v>
      </c>
      <c r="F9" s="7">
        <v>2020</v>
      </c>
      <c r="G9" s="7">
        <v>2020</v>
      </c>
      <c r="H9" s="7">
        <v>2020</v>
      </c>
      <c r="I9" s="7">
        <v>2020</v>
      </c>
      <c r="J9" s="7">
        <v>2020</v>
      </c>
      <c r="K9" s="7">
        <v>2020</v>
      </c>
      <c r="L9" s="7">
        <v>2020</v>
      </c>
      <c r="M9" s="7">
        <v>2020</v>
      </c>
      <c r="N9" s="7">
        <v>2020</v>
      </c>
      <c r="O9" s="7">
        <v>2020</v>
      </c>
      <c r="P9" s="7">
        <v>2020</v>
      </c>
      <c r="Q9" s="7">
        <v>2021</v>
      </c>
      <c r="R9" s="7">
        <v>2021</v>
      </c>
      <c r="S9" s="7">
        <v>2021</v>
      </c>
      <c r="T9" s="7">
        <v>2021</v>
      </c>
      <c r="U9" s="7">
        <v>2021</v>
      </c>
      <c r="V9" s="7">
        <v>2021</v>
      </c>
      <c r="W9" s="7">
        <v>2021</v>
      </c>
      <c r="X9" s="7">
        <v>2021</v>
      </c>
      <c r="Y9" s="7">
        <v>2021</v>
      </c>
      <c r="Z9" s="7">
        <v>2021</v>
      </c>
      <c r="AA9" s="7">
        <v>2021</v>
      </c>
      <c r="AB9" s="7">
        <v>2021</v>
      </c>
      <c r="AC9" s="7">
        <v>2022</v>
      </c>
      <c r="AD9" s="7">
        <v>2022</v>
      </c>
      <c r="AE9" s="7">
        <v>2022</v>
      </c>
      <c r="AF9" s="7">
        <v>2022</v>
      </c>
      <c r="AG9" s="7">
        <v>2022</v>
      </c>
      <c r="AH9" s="7">
        <v>2022</v>
      </c>
      <c r="AI9" s="7">
        <v>2022</v>
      </c>
      <c r="AJ9" s="7">
        <v>2022</v>
      </c>
      <c r="AK9" s="7">
        <v>2022</v>
      </c>
      <c r="AL9" s="7">
        <v>2022</v>
      </c>
      <c r="AM9" s="7">
        <v>2022</v>
      </c>
      <c r="AN9" s="7">
        <v>2022</v>
      </c>
      <c r="AO9" s="7">
        <v>2023</v>
      </c>
      <c r="AP9" s="7">
        <v>2023</v>
      </c>
      <c r="AQ9" s="7">
        <v>2023</v>
      </c>
      <c r="AR9" s="7">
        <v>2023</v>
      </c>
      <c r="AS9" s="7">
        <v>2023</v>
      </c>
      <c r="AT9" s="7">
        <v>2023</v>
      </c>
      <c r="AU9" s="7">
        <v>2023</v>
      </c>
      <c r="AV9" s="7">
        <v>2023</v>
      </c>
      <c r="AW9" s="7">
        <v>2023</v>
      </c>
      <c r="AX9" s="7">
        <v>2023</v>
      </c>
      <c r="AY9" s="7">
        <v>2023</v>
      </c>
      <c r="AZ9" s="7">
        <v>2023</v>
      </c>
    </row>
    <row r="10" spans="1:52" ht="25.5" x14ac:dyDescent="0.2">
      <c r="A10" s="8" t="s">
        <v>10</v>
      </c>
      <c r="B10" s="9"/>
      <c r="C10" s="10" t="s">
        <v>11</v>
      </c>
      <c r="D10" s="10" t="s">
        <v>12</v>
      </c>
      <c r="E10" s="10" t="s">
        <v>13</v>
      </c>
      <c r="F10" s="10" t="s">
        <v>14</v>
      </c>
      <c r="G10" s="10" t="s">
        <v>15</v>
      </c>
      <c r="H10" s="10" t="s">
        <v>16</v>
      </c>
      <c r="I10" s="10" t="s">
        <v>17</v>
      </c>
      <c r="J10" s="10" t="s">
        <v>18</v>
      </c>
      <c r="K10" s="10" t="s">
        <v>19</v>
      </c>
      <c r="L10" s="10" t="s">
        <v>20</v>
      </c>
      <c r="M10" s="10" t="s">
        <v>21</v>
      </c>
      <c r="N10" s="10" t="s">
        <v>22</v>
      </c>
      <c r="O10" s="10" t="s">
        <v>23</v>
      </c>
      <c r="P10" s="10" t="s">
        <v>12</v>
      </c>
      <c r="Q10" s="10" t="s">
        <v>13</v>
      </c>
      <c r="R10" s="10" t="s">
        <v>14</v>
      </c>
      <c r="S10" s="10" t="s">
        <v>15</v>
      </c>
      <c r="T10" s="10" t="s">
        <v>16</v>
      </c>
      <c r="U10" s="10" t="s">
        <v>17</v>
      </c>
      <c r="V10" s="10" t="s">
        <v>18</v>
      </c>
      <c r="W10" s="10" t="s">
        <v>19</v>
      </c>
      <c r="X10" s="10" t="s">
        <v>20</v>
      </c>
      <c r="Y10" s="10" t="s">
        <v>21</v>
      </c>
      <c r="Z10" s="10" t="s">
        <v>22</v>
      </c>
      <c r="AA10" s="10" t="s">
        <v>23</v>
      </c>
      <c r="AB10" s="10" t="s">
        <v>12</v>
      </c>
      <c r="AC10" s="10" t="s">
        <v>13</v>
      </c>
      <c r="AD10" s="10" t="s">
        <v>14</v>
      </c>
      <c r="AE10" s="10" t="s">
        <v>15</v>
      </c>
      <c r="AF10" s="10" t="s">
        <v>16</v>
      </c>
      <c r="AG10" s="10" t="s">
        <v>17</v>
      </c>
      <c r="AH10" s="10" t="s">
        <v>18</v>
      </c>
      <c r="AI10" s="10" t="s">
        <v>19</v>
      </c>
      <c r="AJ10" s="10" t="s">
        <v>20</v>
      </c>
      <c r="AK10" s="10" t="s">
        <v>21</v>
      </c>
      <c r="AL10" s="10" t="s">
        <v>22</v>
      </c>
      <c r="AM10" s="10" t="s">
        <v>23</v>
      </c>
      <c r="AN10" s="10" t="s">
        <v>12</v>
      </c>
      <c r="AO10" s="10" t="s">
        <v>13</v>
      </c>
      <c r="AP10" s="10" t="s">
        <v>14</v>
      </c>
      <c r="AQ10" s="10" t="s">
        <v>15</v>
      </c>
      <c r="AR10" s="10" t="s">
        <v>16</v>
      </c>
      <c r="AS10" s="10" t="s">
        <v>17</v>
      </c>
      <c r="AT10" s="10" t="s">
        <v>18</v>
      </c>
      <c r="AU10" s="10" t="s">
        <v>19</v>
      </c>
      <c r="AV10" s="10" t="s">
        <v>20</v>
      </c>
      <c r="AW10" s="10" t="s">
        <v>21</v>
      </c>
      <c r="AX10" s="10" t="s">
        <v>22</v>
      </c>
      <c r="AY10" s="10" t="s">
        <v>23</v>
      </c>
      <c r="AZ10" s="10" t="s">
        <v>12</v>
      </c>
    </row>
    <row r="11" spans="1:52" ht="15.75" x14ac:dyDescent="0.25">
      <c r="A11" s="11" t="s">
        <v>24</v>
      </c>
      <c r="B11" s="12"/>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row>
    <row r="12" spans="1:52" x14ac:dyDescent="0.2">
      <c r="B12" s="2" t="s">
        <v>25</v>
      </c>
      <c r="C12" s="2"/>
      <c r="D12" s="2"/>
    </row>
    <row r="13" spans="1:52" x14ac:dyDescent="0.2">
      <c r="A13" s="13">
        <f>1</f>
        <v>1</v>
      </c>
      <c r="B13" s="4" t="s">
        <v>26</v>
      </c>
      <c r="D13" s="14">
        <v>0</v>
      </c>
      <c r="E13" s="14">
        <v>0</v>
      </c>
      <c r="F13" s="14">
        <v>0</v>
      </c>
      <c r="G13" s="14">
        <v>0</v>
      </c>
      <c r="H13" s="14">
        <v>0</v>
      </c>
      <c r="I13" s="14">
        <v>0</v>
      </c>
      <c r="J13" s="14">
        <v>0</v>
      </c>
      <c r="K13" s="14">
        <v>0</v>
      </c>
      <c r="L13" s="14">
        <v>0</v>
      </c>
      <c r="M13" s="14">
        <v>0</v>
      </c>
      <c r="N13" s="14">
        <v>0</v>
      </c>
      <c r="O13" s="14">
        <v>2064847.5087548527</v>
      </c>
      <c r="P13" s="14">
        <v>2064847.5087548527</v>
      </c>
      <c r="Q13" s="14">
        <v>2064847.5087548527</v>
      </c>
      <c r="R13" s="14">
        <v>2064847.5087548527</v>
      </c>
      <c r="S13" s="14">
        <v>2064847.5087548527</v>
      </c>
      <c r="T13" s="14">
        <v>2064847.5087548527</v>
      </c>
      <c r="U13" s="14">
        <v>2069057.6879387139</v>
      </c>
      <c r="V13" s="14">
        <v>2069057.6879387139</v>
      </c>
      <c r="W13" s="14">
        <v>2069057.6879387139</v>
      </c>
      <c r="X13" s="14">
        <v>2069057.6879387139</v>
      </c>
      <c r="Y13" s="14">
        <v>2069057.6879387139</v>
      </c>
      <c r="Z13" s="14">
        <v>2069057.6879387139</v>
      </c>
      <c r="AA13" s="14">
        <v>2086917.2190335458</v>
      </c>
      <c r="AB13" s="14">
        <v>2086917.2190335458</v>
      </c>
      <c r="AC13" s="14">
        <v>2086917.2190335458</v>
      </c>
      <c r="AD13" s="14">
        <v>2086917.2190335458</v>
      </c>
      <c r="AE13" s="14">
        <v>2086917.2190335458</v>
      </c>
      <c r="AF13" s="14">
        <v>2086917.2190335458</v>
      </c>
      <c r="AG13" s="14">
        <v>2086917.2190335458</v>
      </c>
      <c r="AH13" s="14">
        <v>2086917.2190335458</v>
      </c>
      <c r="AI13" s="14">
        <v>2086917.2190335458</v>
      </c>
      <c r="AJ13" s="14">
        <v>2086917.2190335458</v>
      </c>
      <c r="AK13" s="14">
        <v>2086917.2190335458</v>
      </c>
      <c r="AL13" s="14">
        <v>2086917.2190335458</v>
      </c>
      <c r="AM13" s="14">
        <v>2086917.2190335458</v>
      </c>
      <c r="AN13" s="14">
        <v>2086917.2190335458</v>
      </c>
      <c r="AO13" s="14">
        <v>2086917.2190335458</v>
      </c>
      <c r="AP13" s="14">
        <v>2086917.2190335458</v>
      </c>
      <c r="AQ13" s="14">
        <v>2086917.2190335458</v>
      </c>
      <c r="AR13" s="14">
        <v>2086917.2190335458</v>
      </c>
      <c r="AS13" s="14">
        <v>2086917.2190335458</v>
      </c>
      <c r="AT13" s="14">
        <v>2086917.2190335458</v>
      </c>
      <c r="AU13" s="14">
        <v>2086917.2190335458</v>
      </c>
      <c r="AV13" s="14">
        <v>2086917.2190335458</v>
      </c>
      <c r="AW13" s="14">
        <v>2086917.2190335458</v>
      </c>
      <c r="AX13" s="14">
        <v>2086917.2190335458</v>
      </c>
      <c r="AY13" s="14">
        <v>2086917.2190335458</v>
      </c>
      <c r="AZ13" s="14">
        <v>2086917.2190335458</v>
      </c>
    </row>
    <row r="14" spans="1:52" x14ac:dyDescent="0.2">
      <c r="A14" s="15">
        <f>MAX($A$12:A13)+1</f>
        <v>2</v>
      </c>
      <c r="B14" s="4" t="s">
        <v>27</v>
      </c>
      <c r="D14" s="14">
        <v>0</v>
      </c>
      <c r="E14" s="14">
        <v>0</v>
      </c>
      <c r="F14" s="14">
        <v>0</v>
      </c>
      <c r="G14" s="14">
        <v>0</v>
      </c>
      <c r="H14" s="14">
        <v>0</v>
      </c>
      <c r="I14" s="14">
        <v>0</v>
      </c>
      <c r="J14" s="14">
        <v>0</v>
      </c>
      <c r="K14" s="14">
        <v>0</v>
      </c>
      <c r="L14" s="14">
        <v>0</v>
      </c>
      <c r="M14" s="14">
        <v>0</v>
      </c>
      <c r="N14" s="14">
        <v>0</v>
      </c>
      <c r="O14" s="14">
        <v>-4849.6470620134269</v>
      </c>
      <c r="P14" s="14">
        <v>-9699.2941240268538</v>
      </c>
      <c r="Q14" s="14">
        <v>-14548.941186040278</v>
      </c>
      <c r="R14" s="14">
        <v>-19398.588248053708</v>
      </c>
      <c r="S14" s="14">
        <v>-24248.235310067132</v>
      </c>
      <c r="T14" s="14">
        <v>-29097.882372080563</v>
      </c>
      <c r="U14" s="14">
        <v>-33954.093691961294</v>
      </c>
      <c r="V14" s="14">
        <v>-38810.305011842036</v>
      </c>
      <c r="W14" s="14">
        <v>-43666.516331722771</v>
      </c>
      <c r="X14" s="14">
        <v>-48522.727651603505</v>
      </c>
      <c r="Y14" s="14">
        <v>-53378.938971484247</v>
      </c>
      <c r="Z14" s="14">
        <v>-58235.150291364975</v>
      </c>
      <c r="AA14" s="14">
        <v>-63142.682102897539</v>
      </c>
      <c r="AB14" s="14">
        <v>-68050.213914430075</v>
      </c>
      <c r="AC14" s="14">
        <v>-72957.745725962639</v>
      </c>
      <c r="AD14" s="14">
        <v>-77865.277537495189</v>
      </c>
      <c r="AE14" s="14">
        <v>-82772.809349027739</v>
      </c>
      <c r="AF14" s="14">
        <v>-87680.341160560318</v>
      </c>
      <c r="AG14" s="14">
        <v>-92587.872972092839</v>
      </c>
      <c r="AH14" s="14">
        <v>-97495.404783625403</v>
      </c>
      <c r="AI14" s="14">
        <v>-102402.93659515795</v>
      </c>
      <c r="AJ14" s="14">
        <v>-107310.46840669053</v>
      </c>
      <c r="AK14" s="14">
        <v>-112218.00021822307</v>
      </c>
      <c r="AL14" s="14">
        <v>-117125.53202975562</v>
      </c>
      <c r="AM14" s="14">
        <v>-122033.06384128818</v>
      </c>
      <c r="AN14" s="14">
        <v>-126940.59565282075</v>
      </c>
      <c r="AO14" s="14">
        <v>-131848.12746435328</v>
      </c>
      <c r="AP14" s="14">
        <v>-136755.65927588585</v>
      </c>
      <c r="AQ14" s="14">
        <v>-141663.19108741838</v>
      </c>
      <c r="AR14" s="14">
        <v>-146570.72289895097</v>
      </c>
      <c r="AS14" s="14">
        <v>-151478.25471048351</v>
      </c>
      <c r="AT14" s="14">
        <v>-156385.78652201607</v>
      </c>
      <c r="AU14" s="14">
        <v>-161293.31833354861</v>
      </c>
      <c r="AV14" s="14">
        <v>-166200.85014508115</v>
      </c>
      <c r="AW14" s="14">
        <v>-171108.38195661371</v>
      </c>
      <c r="AX14" s="14">
        <v>-176015.91376814627</v>
      </c>
      <c r="AY14" s="14">
        <v>-180923.44557967887</v>
      </c>
      <c r="AZ14" s="14">
        <v>-185830.9773912114</v>
      </c>
    </row>
    <row r="15" spans="1:52" x14ac:dyDescent="0.2">
      <c r="A15" s="15">
        <f>MAX($A$12:A14)+1</f>
        <v>3</v>
      </c>
      <c r="B15" s="4" t="s">
        <v>28</v>
      </c>
      <c r="D15" s="16">
        <v>0</v>
      </c>
      <c r="E15" s="16">
        <v>0</v>
      </c>
      <c r="F15" s="16">
        <v>0</v>
      </c>
      <c r="G15" s="16">
        <v>0</v>
      </c>
      <c r="H15" s="16">
        <v>0</v>
      </c>
      <c r="I15" s="16">
        <v>0</v>
      </c>
      <c r="J15" s="16">
        <v>0</v>
      </c>
      <c r="K15" s="16">
        <v>0</v>
      </c>
      <c r="L15" s="16">
        <v>0</v>
      </c>
      <c r="M15" s="16">
        <v>0</v>
      </c>
      <c r="N15" s="16">
        <v>0</v>
      </c>
      <c r="O15" s="16">
        <v>-30384.095746201885</v>
      </c>
      <c r="P15" s="16">
        <v>-137442.26039648184</v>
      </c>
      <c r="Q15" s="16">
        <v>-137442.26039648184</v>
      </c>
      <c r="R15" s="16">
        <v>-137442.26039648184</v>
      </c>
      <c r="S15" s="16">
        <v>-177482.96808175949</v>
      </c>
      <c r="T15" s="16">
        <v>-177482.96808175949</v>
      </c>
      <c r="U15" s="16">
        <v>-177482.96808175949</v>
      </c>
      <c r="V15" s="16">
        <v>-217523.67576703726</v>
      </c>
      <c r="W15" s="16">
        <v>-217523.67576703726</v>
      </c>
      <c r="X15" s="16">
        <v>-217523.67576703726</v>
      </c>
      <c r="Y15" s="16">
        <v>-257564.38345231494</v>
      </c>
      <c r="Z15" s="16">
        <v>-257564.38345231494</v>
      </c>
      <c r="AA15" s="16">
        <v>-257564.38345231494</v>
      </c>
      <c r="AB15" s="16">
        <v>-297605.09113759268</v>
      </c>
      <c r="AC15" s="16">
        <v>-297605.09113759268</v>
      </c>
      <c r="AD15" s="16">
        <v>-297605.09113759268</v>
      </c>
      <c r="AE15" s="16">
        <v>-321351.4001883709</v>
      </c>
      <c r="AF15" s="16">
        <v>-321351.4001883709</v>
      </c>
      <c r="AG15" s="16">
        <v>-321351.4001883709</v>
      </c>
      <c r="AH15" s="16">
        <v>-345097.70923914912</v>
      </c>
      <c r="AI15" s="16">
        <v>-345097.70923914912</v>
      </c>
      <c r="AJ15" s="16">
        <v>-345097.70923914912</v>
      </c>
      <c r="AK15" s="16">
        <v>-368844.01828992733</v>
      </c>
      <c r="AL15" s="16">
        <v>-368844.01828992733</v>
      </c>
      <c r="AM15" s="16">
        <v>-368844.01828992733</v>
      </c>
      <c r="AN15" s="16">
        <v>-392590.32734070567</v>
      </c>
      <c r="AO15" s="16">
        <v>-392590.32734070567</v>
      </c>
      <c r="AP15" s="16">
        <v>-392590.32734070567</v>
      </c>
      <c r="AQ15" s="16">
        <v>-406086.15221229766</v>
      </c>
      <c r="AR15" s="16">
        <v>-406086.15221229766</v>
      </c>
      <c r="AS15" s="16">
        <v>-406086.15221229766</v>
      </c>
      <c r="AT15" s="16">
        <v>-419581.97708388965</v>
      </c>
      <c r="AU15" s="16">
        <v>-419581.97708388965</v>
      </c>
      <c r="AV15" s="16">
        <v>-419581.97708388965</v>
      </c>
      <c r="AW15" s="16">
        <v>-433077.80195548176</v>
      </c>
      <c r="AX15" s="16">
        <v>-433077.80195548176</v>
      </c>
      <c r="AY15" s="16">
        <v>-433077.80195548176</v>
      </c>
      <c r="AZ15" s="16">
        <v>-446573.62682707375</v>
      </c>
    </row>
    <row r="16" spans="1:52" x14ac:dyDescent="0.2">
      <c r="A16" s="15">
        <f>MAX($A$12:A15)+1</f>
        <v>4</v>
      </c>
      <c r="B16" s="4" t="s">
        <v>29</v>
      </c>
      <c r="C16" s="4" t="s">
        <v>30</v>
      </c>
      <c r="D16" s="14">
        <f t="shared" ref="D16:AN16" si="0">SUM(D13:D15)</f>
        <v>0</v>
      </c>
      <c r="E16" s="14">
        <f t="shared" si="0"/>
        <v>0</v>
      </c>
      <c r="F16" s="14">
        <f t="shared" si="0"/>
        <v>0</v>
      </c>
      <c r="G16" s="14">
        <f t="shared" si="0"/>
        <v>0</v>
      </c>
      <c r="H16" s="14">
        <f t="shared" si="0"/>
        <v>0</v>
      </c>
      <c r="I16" s="14">
        <f t="shared" si="0"/>
        <v>0</v>
      </c>
      <c r="J16" s="14">
        <f t="shared" si="0"/>
        <v>0</v>
      </c>
      <c r="K16" s="14">
        <f t="shared" si="0"/>
        <v>0</v>
      </c>
      <c r="L16" s="14">
        <f t="shared" si="0"/>
        <v>0</v>
      </c>
      <c r="M16" s="14">
        <f t="shared" si="0"/>
        <v>0</v>
      </c>
      <c r="N16" s="14">
        <f t="shared" si="0"/>
        <v>0</v>
      </c>
      <c r="O16" s="14">
        <f t="shared" si="0"/>
        <v>2029613.7659466374</v>
      </c>
      <c r="P16" s="14">
        <f t="shared" si="0"/>
        <v>1917705.954234344</v>
      </c>
      <c r="Q16" s="14">
        <f t="shared" si="0"/>
        <v>1912856.3071723306</v>
      </c>
      <c r="R16" s="14">
        <f t="shared" si="0"/>
        <v>1908006.6601103172</v>
      </c>
      <c r="S16" s="14">
        <f t="shared" si="0"/>
        <v>1863116.305363026</v>
      </c>
      <c r="T16" s="14">
        <f t="shared" si="0"/>
        <v>1858266.6583010126</v>
      </c>
      <c r="U16" s="14">
        <f t="shared" si="0"/>
        <v>1857620.626164993</v>
      </c>
      <c r="V16" s="14">
        <f t="shared" si="0"/>
        <v>1812723.7071598347</v>
      </c>
      <c r="W16" s="14">
        <f t="shared" si="0"/>
        <v>1807867.4958399539</v>
      </c>
      <c r="X16" s="14">
        <f t="shared" si="0"/>
        <v>1803011.2845200731</v>
      </c>
      <c r="Y16" s="14">
        <f t="shared" si="0"/>
        <v>1758114.3655149147</v>
      </c>
      <c r="Z16" s="14">
        <f t="shared" si="0"/>
        <v>1753258.1541950342</v>
      </c>
      <c r="AA16" s="14">
        <f t="shared" si="0"/>
        <v>1766210.1534783335</v>
      </c>
      <c r="AB16" s="14">
        <f t="shared" si="0"/>
        <v>1721261.9139815231</v>
      </c>
      <c r="AC16" s="14">
        <f t="shared" si="0"/>
        <v>1716354.3821699906</v>
      </c>
      <c r="AD16" s="14">
        <f t="shared" si="0"/>
        <v>1711446.850358458</v>
      </c>
      <c r="AE16" s="14">
        <f t="shared" si="0"/>
        <v>1682793.0094961473</v>
      </c>
      <c r="AF16" s="14">
        <f t="shared" si="0"/>
        <v>1677885.4776846147</v>
      </c>
      <c r="AG16" s="14">
        <f t="shared" si="0"/>
        <v>1672977.9458730821</v>
      </c>
      <c r="AH16" s="14">
        <f t="shared" si="0"/>
        <v>1644324.1050107712</v>
      </c>
      <c r="AI16" s="14">
        <f t="shared" si="0"/>
        <v>1639416.5731992386</v>
      </c>
      <c r="AJ16" s="14">
        <f t="shared" si="0"/>
        <v>1634509.0413877061</v>
      </c>
      <c r="AK16" s="14">
        <f t="shared" si="0"/>
        <v>1605855.2005253953</v>
      </c>
      <c r="AL16" s="14">
        <f t="shared" si="0"/>
        <v>1600947.6687138628</v>
      </c>
      <c r="AM16" s="14">
        <f t="shared" si="0"/>
        <v>1596040.1369023302</v>
      </c>
      <c r="AN16" s="14">
        <f t="shared" si="0"/>
        <v>1567386.2960400195</v>
      </c>
      <c r="AO16" s="14">
        <f t="shared" ref="AO16:AZ16" si="1">SUM(AO13:AO15)</f>
        <v>1562478.7642284869</v>
      </c>
      <c r="AP16" s="14">
        <f t="shared" si="1"/>
        <v>1557571.2324169544</v>
      </c>
      <c r="AQ16" s="14">
        <f t="shared" si="1"/>
        <v>1539167.8757338296</v>
      </c>
      <c r="AR16" s="14">
        <f t="shared" si="1"/>
        <v>1534260.343922297</v>
      </c>
      <c r="AS16" s="14">
        <f t="shared" si="1"/>
        <v>1529352.8121107644</v>
      </c>
      <c r="AT16" s="14">
        <f t="shared" si="1"/>
        <v>1510949.4554276401</v>
      </c>
      <c r="AU16" s="14">
        <f t="shared" si="1"/>
        <v>1506041.9236161076</v>
      </c>
      <c r="AV16" s="14">
        <f t="shared" si="1"/>
        <v>1501134.391804575</v>
      </c>
      <c r="AW16" s="14">
        <f t="shared" si="1"/>
        <v>1482731.0351214504</v>
      </c>
      <c r="AX16" s="14">
        <f t="shared" si="1"/>
        <v>1477823.5033099179</v>
      </c>
      <c r="AY16" s="14">
        <f t="shared" si="1"/>
        <v>1472915.9714983853</v>
      </c>
      <c r="AZ16" s="14">
        <f t="shared" si="1"/>
        <v>1454512.6148152607</v>
      </c>
    </row>
    <row r="17" spans="1:57" x14ac:dyDescent="0.2">
      <c r="A17" s="17"/>
    </row>
    <row r="18" spans="1:57" x14ac:dyDescent="0.2">
      <c r="A18" s="15">
        <f>MAX($A$12:A17)+1</f>
        <v>5</v>
      </c>
      <c r="B18" s="4" t="s">
        <v>31</v>
      </c>
      <c r="C18" s="4" t="s">
        <v>32</v>
      </c>
      <c r="D18"/>
      <c r="E18" s="18">
        <f t="shared" ref="E18:AZ18" si="2">$E$66</f>
        <v>0.10649175855984785</v>
      </c>
      <c r="F18" s="18">
        <f t="shared" si="2"/>
        <v>0.10649175855984785</v>
      </c>
      <c r="G18" s="18">
        <f t="shared" si="2"/>
        <v>0.10649175855984785</v>
      </c>
      <c r="H18" s="18">
        <f t="shared" si="2"/>
        <v>0.10649175855984785</v>
      </c>
      <c r="I18" s="18">
        <f t="shared" si="2"/>
        <v>0.10649175855984785</v>
      </c>
      <c r="J18" s="18">
        <f t="shared" si="2"/>
        <v>0.10649175855984785</v>
      </c>
      <c r="K18" s="18">
        <f t="shared" si="2"/>
        <v>0.10649175855984785</v>
      </c>
      <c r="L18" s="18">
        <f t="shared" si="2"/>
        <v>0.10649175855984785</v>
      </c>
      <c r="M18" s="18">
        <f t="shared" si="2"/>
        <v>0.10649175855984785</v>
      </c>
      <c r="N18" s="18">
        <f t="shared" si="2"/>
        <v>0.10649175855984785</v>
      </c>
      <c r="O18" s="18">
        <f t="shared" si="2"/>
        <v>0.10649175855984785</v>
      </c>
      <c r="P18" s="18">
        <f t="shared" si="2"/>
        <v>0.10649175855984785</v>
      </c>
      <c r="Q18" s="18">
        <f t="shared" si="2"/>
        <v>0.10649175855984785</v>
      </c>
      <c r="R18" s="18">
        <f t="shared" si="2"/>
        <v>0.10649175855984785</v>
      </c>
      <c r="S18" s="18">
        <f t="shared" si="2"/>
        <v>0.10649175855984785</v>
      </c>
      <c r="T18" s="18">
        <f t="shared" si="2"/>
        <v>0.10649175855984785</v>
      </c>
      <c r="U18" s="18">
        <f t="shared" si="2"/>
        <v>0.10649175855984785</v>
      </c>
      <c r="V18" s="18">
        <f t="shared" si="2"/>
        <v>0.10649175855984785</v>
      </c>
      <c r="W18" s="18">
        <f t="shared" si="2"/>
        <v>0.10649175855984785</v>
      </c>
      <c r="X18" s="18">
        <f t="shared" si="2"/>
        <v>0.10649175855984785</v>
      </c>
      <c r="Y18" s="18">
        <f t="shared" si="2"/>
        <v>0.10649175855984785</v>
      </c>
      <c r="Z18" s="18">
        <f t="shared" si="2"/>
        <v>0.10649175855984785</v>
      </c>
      <c r="AA18" s="18">
        <f t="shared" si="2"/>
        <v>0.10649175855984785</v>
      </c>
      <c r="AB18" s="18">
        <f t="shared" si="2"/>
        <v>0.10649175855984785</v>
      </c>
      <c r="AC18" s="18">
        <f t="shared" si="2"/>
        <v>0.10649175855984785</v>
      </c>
      <c r="AD18" s="18">
        <f t="shared" si="2"/>
        <v>0.10649175855984785</v>
      </c>
      <c r="AE18" s="18">
        <f t="shared" si="2"/>
        <v>0.10649175855984785</v>
      </c>
      <c r="AF18" s="18">
        <f t="shared" si="2"/>
        <v>0.10649175855984785</v>
      </c>
      <c r="AG18" s="18">
        <f t="shared" si="2"/>
        <v>0.10649175855984785</v>
      </c>
      <c r="AH18" s="18">
        <f t="shared" si="2"/>
        <v>0.10649175855984785</v>
      </c>
      <c r="AI18" s="18">
        <f t="shared" si="2"/>
        <v>0.10649175855984785</v>
      </c>
      <c r="AJ18" s="18">
        <f t="shared" si="2"/>
        <v>0.10649175855984785</v>
      </c>
      <c r="AK18" s="18">
        <f t="shared" si="2"/>
        <v>0.10649175855984785</v>
      </c>
      <c r="AL18" s="18">
        <f t="shared" si="2"/>
        <v>0.10649175855984785</v>
      </c>
      <c r="AM18" s="18">
        <f t="shared" si="2"/>
        <v>0.10649175855984785</v>
      </c>
      <c r="AN18" s="18">
        <f t="shared" si="2"/>
        <v>0.10649175855984785</v>
      </c>
      <c r="AO18" s="18">
        <f t="shared" si="2"/>
        <v>0.10649175855984785</v>
      </c>
      <c r="AP18" s="18">
        <f t="shared" si="2"/>
        <v>0.10649175855984785</v>
      </c>
      <c r="AQ18" s="18">
        <f t="shared" si="2"/>
        <v>0.10649175855984785</v>
      </c>
      <c r="AR18" s="18">
        <f t="shared" si="2"/>
        <v>0.10649175855984785</v>
      </c>
      <c r="AS18" s="18">
        <f t="shared" si="2"/>
        <v>0.10649175855984785</v>
      </c>
      <c r="AT18" s="18">
        <f t="shared" si="2"/>
        <v>0.10649175855984785</v>
      </c>
      <c r="AU18" s="18">
        <f t="shared" si="2"/>
        <v>0.10649175855984785</v>
      </c>
      <c r="AV18" s="18">
        <f t="shared" si="2"/>
        <v>0.10649175855984785</v>
      </c>
      <c r="AW18" s="18">
        <f t="shared" si="2"/>
        <v>0.10649175855984785</v>
      </c>
      <c r="AX18" s="18">
        <f t="shared" si="2"/>
        <v>0.10649175855984785</v>
      </c>
      <c r="AY18" s="18">
        <f t="shared" si="2"/>
        <v>0.10649175855984785</v>
      </c>
      <c r="AZ18" s="18">
        <f t="shared" si="2"/>
        <v>0.10649175855984785</v>
      </c>
    </row>
    <row r="19" spans="1:57" x14ac:dyDescent="0.2">
      <c r="A19" s="15">
        <f>MAX($A$12:A18)+1</f>
        <v>6</v>
      </c>
      <c r="B19" s="4" t="s">
        <v>33</v>
      </c>
      <c r="C19" s="4" t="s">
        <v>34</v>
      </c>
      <c r="D19"/>
      <c r="E19" s="19">
        <f t="shared" ref="E19:AZ19" si="3">D16*E18/12</f>
        <v>0</v>
      </c>
      <c r="F19" s="19">
        <f t="shared" si="3"/>
        <v>0</v>
      </c>
      <c r="G19" s="19">
        <f t="shared" si="3"/>
        <v>0</v>
      </c>
      <c r="H19" s="19">
        <f t="shared" si="3"/>
        <v>0</v>
      </c>
      <c r="I19" s="19">
        <f t="shared" si="3"/>
        <v>0</v>
      </c>
      <c r="J19" s="19">
        <f t="shared" si="3"/>
        <v>0</v>
      </c>
      <c r="K19" s="19">
        <f t="shared" si="3"/>
        <v>0</v>
      </c>
      <c r="L19" s="19">
        <f t="shared" si="3"/>
        <v>0</v>
      </c>
      <c r="M19" s="19">
        <f t="shared" si="3"/>
        <v>0</v>
      </c>
      <c r="N19" s="19">
        <f t="shared" si="3"/>
        <v>0</v>
      </c>
      <c r="O19" s="19">
        <f>N16*O18/12</f>
        <v>0</v>
      </c>
      <c r="P19" s="19">
        <f>O16*P18/12</f>
        <v>18011.428261077737</v>
      </c>
      <c r="Q19" s="19">
        <f t="shared" si="3"/>
        <v>17018.323288925534</v>
      </c>
      <c r="R19" s="19">
        <f t="shared" si="3"/>
        <v>16975.286001923167</v>
      </c>
      <c r="S19" s="19">
        <f t="shared" si="3"/>
        <v>16932.248714920799</v>
      </c>
      <c r="T19" s="19">
        <f t="shared" si="3"/>
        <v>16533.877646636261</v>
      </c>
      <c r="U19" s="19">
        <f t="shared" si="3"/>
        <v>16490.840359633894</v>
      </c>
      <c r="V19" s="19">
        <f t="shared" si="3"/>
        <v>16485.107268112984</v>
      </c>
      <c r="W19" s="19">
        <f t="shared" si="3"/>
        <v>16086.677946548121</v>
      </c>
      <c r="X19" s="19">
        <f t="shared" si="3"/>
        <v>16043.582406265426</v>
      </c>
      <c r="Y19" s="19">
        <f t="shared" si="3"/>
        <v>16000.486865982732</v>
      </c>
      <c r="Z19" s="19">
        <f t="shared" si="3"/>
        <v>15602.057544417867</v>
      </c>
      <c r="AA19" s="19">
        <f t="shared" si="3"/>
        <v>15558.962004135174</v>
      </c>
      <c r="AB19" s="19">
        <f t="shared" si="3"/>
        <v>15673.902102513877</v>
      </c>
      <c r="AC19" s="19">
        <f t="shared" si="3"/>
        <v>15275.017346831832</v>
      </c>
      <c r="AD19" s="19">
        <f t="shared" si="3"/>
        <v>15231.466372431956</v>
      </c>
      <c r="AE19" s="19">
        <f t="shared" si="3"/>
        <v>15187.915398032083</v>
      </c>
      <c r="AF19" s="19">
        <f t="shared" si="3"/>
        <v>14933.63223945529</v>
      </c>
      <c r="AG19" s="19">
        <f t="shared" si="3"/>
        <v>14890.081265055414</v>
      </c>
      <c r="AH19" s="19">
        <f t="shared" si="3"/>
        <v>14846.530290655539</v>
      </c>
      <c r="AI19" s="19">
        <f t="shared" si="3"/>
        <v>14592.247132078746</v>
      </c>
      <c r="AJ19" s="19">
        <f t="shared" si="3"/>
        <v>14548.696157678873</v>
      </c>
      <c r="AK19" s="19">
        <f t="shared" si="3"/>
        <v>14505.145183278997</v>
      </c>
      <c r="AL19" s="19">
        <f t="shared" si="3"/>
        <v>14250.862024702205</v>
      </c>
      <c r="AM19" s="19">
        <f t="shared" si="3"/>
        <v>14207.311050302329</v>
      </c>
      <c r="AN19" s="19">
        <f t="shared" si="3"/>
        <v>14163.760075902455</v>
      </c>
      <c r="AO19" s="19">
        <f t="shared" si="3"/>
        <v>13909.476917325665</v>
      </c>
      <c r="AP19" s="19">
        <f t="shared" si="3"/>
        <v>13865.925942925789</v>
      </c>
      <c r="AQ19" s="19">
        <f t="shared" si="3"/>
        <v>13822.374968525915</v>
      </c>
      <c r="AR19" s="19">
        <f t="shared" si="3"/>
        <v>13659.057817143408</v>
      </c>
      <c r="AS19" s="19">
        <f t="shared" si="3"/>
        <v>13615.506842743533</v>
      </c>
      <c r="AT19" s="19">
        <f t="shared" si="3"/>
        <v>13571.955868343657</v>
      </c>
      <c r="AU19" s="19">
        <f t="shared" si="3"/>
        <v>13408.638716961153</v>
      </c>
      <c r="AV19" s="19">
        <f t="shared" si="3"/>
        <v>13365.087742561278</v>
      </c>
      <c r="AW19" s="19">
        <f t="shared" si="3"/>
        <v>13321.536768161403</v>
      </c>
      <c r="AX19" s="19">
        <f t="shared" si="3"/>
        <v>13158.219616778899</v>
      </c>
      <c r="AY19" s="19">
        <f t="shared" si="3"/>
        <v>13114.668642379023</v>
      </c>
      <c r="AZ19" s="19">
        <f t="shared" si="3"/>
        <v>13071.117667979148</v>
      </c>
    </row>
    <row r="20" spans="1:57" x14ac:dyDescent="0.2">
      <c r="A20" s="17"/>
      <c r="D20"/>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7" x14ac:dyDescent="0.2">
      <c r="A21" s="15">
        <f>MAX($A$12:A20)+1</f>
        <v>7</v>
      </c>
      <c r="B21" s="4" t="s">
        <v>35</v>
      </c>
      <c r="C21" s="4" t="s">
        <v>36</v>
      </c>
      <c r="D21"/>
      <c r="E21" s="20">
        <v>0</v>
      </c>
      <c r="F21" s="20">
        <v>0</v>
      </c>
      <c r="G21" s="20">
        <v>0</v>
      </c>
      <c r="H21" s="20">
        <v>0</v>
      </c>
      <c r="I21" s="20">
        <v>0</v>
      </c>
      <c r="J21" s="20">
        <v>0</v>
      </c>
      <c r="K21" s="20">
        <v>0</v>
      </c>
      <c r="L21" s="20">
        <v>0</v>
      </c>
      <c r="M21" s="20">
        <v>0</v>
      </c>
      <c r="N21" s="20">
        <v>0</v>
      </c>
      <c r="O21" s="20">
        <v>-131.43833247302163</v>
      </c>
      <c r="P21" s="20">
        <v>-857.50994982653958</v>
      </c>
      <c r="Q21" s="20">
        <v>-910.83861302548348</v>
      </c>
      <c r="R21" s="20">
        <v>-909.67218809488122</v>
      </c>
      <c r="S21" s="20">
        <v>-908.50576316427907</v>
      </c>
      <c r="T21" s="20">
        <v>-903.09470987436328</v>
      </c>
      <c r="U21" s="20">
        <v>-902.71599588783852</v>
      </c>
      <c r="V21" s="20">
        <v>-906.02607441501129</v>
      </c>
      <c r="W21" s="20">
        <v>-900.60803073145655</v>
      </c>
      <c r="X21" s="20">
        <v>-899.43461540721512</v>
      </c>
      <c r="Y21" s="20">
        <v>-898.26120008297357</v>
      </c>
      <c r="Z21" s="20">
        <v>-892.8431563994186</v>
      </c>
      <c r="AA21" s="20">
        <v>-891.66974107517706</v>
      </c>
      <c r="AB21" s="20">
        <v>-890.49632575093551</v>
      </c>
      <c r="AC21" s="20">
        <v>-884.54665922932656</v>
      </c>
      <c r="AD21" s="20">
        <v>-883.37324390508502</v>
      </c>
      <c r="AE21" s="20">
        <v>-882.19982858084359</v>
      </c>
      <c r="AF21" s="20">
        <v>-877.3111689946586</v>
      </c>
      <c r="AG21" s="20">
        <v>-876.13775367041717</v>
      </c>
      <c r="AH21" s="20">
        <v>-874.96433834617562</v>
      </c>
      <c r="AI21" s="20">
        <v>-870.07567875999064</v>
      </c>
      <c r="AJ21" s="20">
        <v>-868.90226343574909</v>
      </c>
      <c r="AK21" s="20">
        <v>-867.72884811150766</v>
      </c>
      <c r="AL21" s="20">
        <v>-862.84018852532279</v>
      </c>
      <c r="AM21" s="20">
        <v>-861.66677320108124</v>
      </c>
      <c r="AN21" s="20">
        <v>-860.49335787683981</v>
      </c>
      <c r="AO21" s="20">
        <v>-854.74978008685048</v>
      </c>
      <c r="AP21" s="20">
        <v>-853.57636476260905</v>
      </c>
      <c r="AQ21" s="20">
        <v>-852.40294943836761</v>
      </c>
      <c r="AR21" s="20">
        <v>-848.00674402448567</v>
      </c>
      <c r="AS21" s="20">
        <v>-846.83332870024435</v>
      </c>
      <c r="AT21" s="20">
        <v>-845.65991337600281</v>
      </c>
      <c r="AU21" s="20">
        <v>-841.26370796212075</v>
      </c>
      <c r="AV21" s="20">
        <v>-840.09029263787932</v>
      </c>
      <c r="AW21" s="20">
        <v>-838.91687731363788</v>
      </c>
      <c r="AX21" s="20">
        <v>-834.52067189975594</v>
      </c>
      <c r="AY21" s="20">
        <v>-833.34725657551439</v>
      </c>
      <c r="AZ21" s="20">
        <v>-832.17384125127273</v>
      </c>
    </row>
    <row r="22" spans="1:57" x14ac:dyDescent="0.2">
      <c r="A22" s="15">
        <f>MAX($A$12:A21)+1</f>
        <v>8</v>
      </c>
      <c r="B22" s="4" t="s">
        <v>37</v>
      </c>
      <c r="D22"/>
      <c r="E22" s="20">
        <v>0</v>
      </c>
      <c r="F22" s="20">
        <v>0</v>
      </c>
      <c r="G22" s="20">
        <v>0</v>
      </c>
      <c r="H22" s="20">
        <v>0</v>
      </c>
      <c r="I22" s="20">
        <v>0</v>
      </c>
      <c r="J22" s="20">
        <v>0</v>
      </c>
      <c r="K22" s="20">
        <v>0</v>
      </c>
      <c r="L22" s="20">
        <v>0</v>
      </c>
      <c r="M22" s="20">
        <v>0</v>
      </c>
      <c r="N22" s="20">
        <v>0</v>
      </c>
      <c r="O22" s="20">
        <v>1598.2225777712438</v>
      </c>
      <c r="P22" s="20">
        <v>1598.2225777712438</v>
      </c>
      <c r="Q22" s="20">
        <v>1682.4057595554041</v>
      </c>
      <c r="R22" s="20">
        <v>1682.4057595554041</v>
      </c>
      <c r="S22" s="20">
        <v>1682.4057595554041</v>
      </c>
      <c r="T22" s="20">
        <v>1682.4057595554041</v>
      </c>
      <c r="U22" s="20">
        <v>1682.4057595554041</v>
      </c>
      <c r="V22" s="20">
        <v>1682.4057595554041</v>
      </c>
      <c r="W22" s="20">
        <v>1682.4057595554041</v>
      </c>
      <c r="X22" s="20">
        <v>1682.4057595554041</v>
      </c>
      <c r="Y22" s="20">
        <v>1682.4057595554041</v>
      </c>
      <c r="Z22" s="20">
        <v>1682.4057595554041</v>
      </c>
      <c r="AA22" s="20">
        <v>1682.4057595554041</v>
      </c>
      <c r="AB22" s="20">
        <v>1682.4057595554041</v>
      </c>
      <c r="AC22" s="20">
        <v>1729.7721241570966</v>
      </c>
      <c r="AD22" s="20">
        <v>1729.7721241570966</v>
      </c>
      <c r="AE22" s="20">
        <v>1729.7721241570966</v>
      </c>
      <c r="AF22" s="20">
        <v>1729.7721241570966</v>
      </c>
      <c r="AG22" s="20">
        <v>1729.7721241570966</v>
      </c>
      <c r="AH22" s="20">
        <v>1729.7721241570966</v>
      </c>
      <c r="AI22" s="20">
        <v>1729.7721241570966</v>
      </c>
      <c r="AJ22" s="20">
        <v>1729.7721241570966</v>
      </c>
      <c r="AK22" s="20">
        <v>1729.7721241570966</v>
      </c>
      <c r="AL22" s="20">
        <v>1729.7721241570966</v>
      </c>
      <c r="AM22" s="20">
        <v>1729.7721241570966</v>
      </c>
      <c r="AN22" s="20">
        <v>1729.7721241570966</v>
      </c>
      <c r="AO22" s="20">
        <v>1749.6149385694973</v>
      </c>
      <c r="AP22" s="20">
        <v>1749.6149385694973</v>
      </c>
      <c r="AQ22" s="20">
        <v>1749.6149385694973</v>
      </c>
      <c r="AR22" s="20">
        <v>1749.6149385694973</v>
      </c>
      <c r="AS22" s="20">
        <v>1749.6149385694973</v>
      </c>
      <c r="AT22" s="20">
        <v>1749.6149385694973</v>
      </c>
      <c r="AU22" s="20">
        <v>1749.6149385694973</v>
      </c>
      <c r="AV22" s="20">
        <v>1749.6149385694973</v>
      </c>
      <c r="AW22" s="20">
        <v>1749.6149385694973</v>
      </c>
      <c r="AX22" s="20">
        <v>1749.6149385694973</v>
      </c>
      <c r="AY22" s="20">
        <v>1749.6149385694973</v>
      </c>
      <c r="AZ22" s="20">
        <v>1749.6149385694973</v>
      </c>
    </row>
    <row r="23" spans="1:57" x14ac:dyDescent="0.2">
      <c r="A23" s="15">
        <f>MAX($A$12:A22)+1</f>
        <v>9</v>
      </c>
      <c r="B23" s="4" t="s">
        <v>38</v>
      </c>
      <c r="D23"/>
      <c r="E23" s="14">
        <v>0</v>
      </c>
      <c r="F23" s="14">
        <v>0</v>
      </c>
      <c r="G23" s="14">
        <v>0</v>
      </c>
      <c r="H23" s="14">
        <v>0</v>
      </c>
      <c r="I23" s="14">
        <v>0</v>
      </c>
      <c r="J23" s="14">
        <v>0</v>
      </c>
      <c r="K23" s="14">
        <v>0</v>
      </c>
      <c r="L23" s="14">
        <v>0</v>
      </c>
      <c r="M23" s="14">
        <v>0</v>
      </c>
      <c r="N23" s="14">
        <v>0</v>
      </c>
      <c r="O23" s="14">
        <v>4849.6470620134269</v>
      </c>
      <c r="P23" s="14">
        <v>4849.6470620134269</v>
      </c>
      <c r="Q23" s="14">
        <v>4849.6470620134269</v>
      </c>
      <c r="R23" s="14">
        <v>4849.6470620134269</v>
      </c>
      <c r="S23" s="14">
        <v>4849.6470620134269</v>
      </c>
      <c r="T23" s="14">
        <v>4849.6470620134269</v>
      </c>
      <c r="U23" s="14">
        <v>4856.2113198807374</v>
      </c>
      <c r="V23" s="14">
        <v>4856.2113198807374</v>
      </c>
      <c r="W23" s="14">
        <v>4856.2113198807374</v>
      </c>
      <c r="X23" s="14">
        <v>4856.2113198807374</v>
      </c>
      <c r="Y23" s="14">
        <v>4856.2113198807374</v>
      </c>
      <c r="Z23" s="14">
        <v>4856.2113198807374</v>
      </c>
      <c r="AA23" s="14">
        <v>4907.5318115325535</v>
      </c>
      <c r="AB23" s="14">
        <v>4907.5318115325535</v>
      </c>
      <c r="AC23" s="14">
        <v>4907.5318115325535</v>
      </c>
      <c r="AD23" s="14">
        <v>4907.5318115325535</v>
      </c>
      <c r="AE23" s="14">
        <v>4907.5318115325535</v>
      </c>
      <c r="AF23" s="14">
        <v>4907.5318115325535</v>
      </c>
      <c r="AG23" s="14">
        <v>4907.5318115325535</v>
      </c>
      <c r="AH23" s="14">
        <v>4907.5318115325535</v>
      </c>
      <c r="AI23" s="14">
        <v>4907.5318115325535</v>
      </c>
      <c r="AJ23" s="14">
        <v>4907.5318115325535</v>
      </c>
      <c r="AK23" s="14">
        <v>4907.5318115325535</v>
      </c>
      <c r="AL23" s="14">
        <v>4907.5318115325535</v>
      </c>
      <c r="AM23" s="14">
        <v>4907.5318115325535</v>
      </c>
      <c r="AN23" s="14">
        <v>4907.5318115325535</v>
      </c>
      <c r="AO23" s="14">
        <v>4907.5318115325535</v>
      </c>
      <c r="AP23" s="14">
        <v>4907.5318115325535</v>
      </c>
      <c r="AQ23" s="14">
        <v>4907.5318115325535</v>
      </c>
      <c r="AR23" s="14">
        <v>4907.5318115325535</v>
      </c>
      <c r="AS23" s="14">
        <v>4907.5318115325535</v>
      </c>
      <c r="AT23" s="14">
        <v>4907.5318115325535</v>
      </c>
      <c r="AU23" s="14">
        <v>4907.5318115325535</v>
      </c>
      <c r="AV23" s="14">
        <v>4907.5318115325535</v>
      </c>
      <c r="AW23" s="14">
        <v>4907.5318115325535</v>
      </c>
      <c r="AX23" s="14">
        <v>4907.5318115325535</v>
      </c>
      <c r="AY23" s="14">
        <v>4907.5318115325535</v>
      </c>
      <c r="AZ23" s="14">
        <v>4907.5318115325535</v>
      </c>
    </row>
    <row r="24" spans="1:57" x14ac:dyDescent="0.2">
      <c r="A24" s="15">
        <f>MAX($A$12:A23)+1</f>
        <v>10</v>
      </c>
      <c r="B24" s="4" t="s">
        <v>39</v>
      </c>
      <c r="C24" s="4" t="s">
        <v>40</v>
      </c>
      <c r="D24"/>
      <c r="E24" s="21">
        <f>(D13+D14)*$E$67/12</f>
        <v>0</v>
      </c>
      <c r="F24" s="21">
        <f>(D13+D14)*$E$67/12</f>
        <v>0</v>
      </c>
      <c r="G24" s="21">
        <f>(D13+D14)*$E$67/12</f>
        <v>0</v>
      </c>
      <c r="H24" s="21">
        <f>(D13+D14)*$E$67/12</f>
        <v>0</v>
      </c>
      <c r="I24" s="21">
        <f>(D13+D14)*$E$67/12</f>
        <v>0</v>
      </c>
      <c r="J24" s="21">
        <f>(D13+D14)*$E$67/12</f>
        <v>0</v>
      </c>
      <c r="K24" s="21">
        <f>(D13+D14)*$E$67/12</f>
        <v>0</v>
      </c>
      <c r="L24" s="21">
        <f>(D13+D14)*$E$67/12</f>
        <v>0</v>
      </c>
      <c r="M24" s="21">
        <f>(D13+D14)*$E$67/12</f>
        <v>0</v>
      </c>
      <c r="N24" s="21">
        <f>(D13+D14)*$E$67/12</f>
        <v>0</v>
      </c>
      <c r="O24" s="21">
        <f>(D13+D14)*$E$67/12</f>
        <v>0</v>
      </c>
      <c r="P24" s="21">
        <f>(D13+D14)*$E$67/12</f>
        <v>0</v>
      </c>
      <c r="Q24" s="21">
        <f>(P13+P14)*$E$67/12</f>
        <v>1316.60923899776</v>
      </c>
      <c r="R24" s="21">
        <f>(P13+P14)*$E$67/12</f>
        <v>1316.60923899776</v>
      </c>
      <c r="S24" s="21">
        <f>(P13+P14)*$E$67/12</f>
        <v>1316.60923899776</v>
      </c>
      <c r="T24" s="21">
        <f>(P13+P14)*$E$67/12</f>
        <v>1316.60923899776</v>
      </c>
      <c r="U24" s="21">
        <f>(P13+P14)*$E$67/12</f>
        <v>1316.60923899776</v>
      </c>
      <c r="V24" s="21">
        <f>(P13+P14)*$E$67/12</f>
        <v>1316.60923899776</v>
      </c>
      <c r="W24" s="21">
        <f>(P13+P14)*$E$67/12</f>
        <v>1316.60923899776</v>
      </c>
      <c r="X24" s="21">
        <f>(P13+P14)*$E$67/12</f>
        <v>1316.60923899776</v>
      </c>
      <c r="Y24" s="21">
        <f>(P13+P14)*$E$67/12</f>
        <v>1316.60923899776</v>
      </c>
      <c r="Z24" s="21">
        <f>(P13+P14)*$E$67/12</f>
        <v>1316.60923899776</v>
      </c>
      <c r="AA24" s="21">
        <f>(P13+P14)*$E$67/12</f>
        <v>1316.60923899776</v>
      </c>
      <c r="AB24" s="21">
        <f>(P13+P14)*$E$67/12</f>
        <v>1316.60923899776</v>
      </c>
      <c r="AC24" s="21">
        <f>(AB13+AB14)*$E$67/12</f>
        <v>1293.3660610580553</v>
      </c>
      <c r="AD24" s="21">
        <f>(AB13+AB14)*$E$67/12</f>
        <v>1293.3660610580553</v>
      </c>
      <c r="AE24" s="21">
        <f>(AB13+AB14)*$E$67/12</f>
        <v>1293.3660610580553</v>
      </c>
      <c r="AF24" s="21">
        <f>(AB13+AB14)*$E$67/12</f>
        <v>1293.3660610580553</v>
      </c>
      <c r="AG24" s="21">
        <f>(AB13+AB14)*$E$67/12</f>
        <v>1293.3660610580553</v>
      </c>
      <c r="AH24" s="21">
        <f>(AB13+AB14)*$E$67/12</f>
        <v>1293.3660610580553</v>
      </c>
      <c r="AI24" s="21">
        <f>(AB13+AB14)*$E$67/12</f>
        <v>1293.3660610580553</v>
      </c>
      <c r="AJ24" s="21">
        <f>(AB13+AB14)*$E$67/12</f>
        <v>1293.3660610580553</v>
      </c>
      <c r="AK24" s="21">
        <f>(AB13+AB14)*$E$67/12</f>
        <v>1293.3660610580553</v>
      </c>
      <c r="AL24" s="21">
        <f>(AB13+AB14)*$E$67/12</f>
        <v>1293.3660610580553</v>
      </c>
      <c r="AM24" s="21">
        <f>(AB13+AB14)*$E$67/12</f>
        <v>1293.3660610580553</v>
      </c>
      <c r="AN24" s="21">
        <f>(AB13+AB14)*$E$67/12</f>
        <v>1293.3660610580553</v>
      </c>
      <c r="AO24" s="21">
        <f>(AN13+AN14)*$E$67/12</f>
        <v>1255.6385530696359</v>
      </c>
      <c r="AP24" s="21">
        <f>(AN13+AN14)*$E$67/12</f>
        <v>1255.6385530696359</v>
      </c>
      <c r="AQ24" s="21">
        <f>(AN13+AN14)*$E$67/12</f>
        <v>1255.6385530696359</v>
      </c>
      <c r="AR24" s="21">
        <f>(AN13+AN14)*$E$67/12</f>
        <v>1255.6385530696359</v>
      </c>
      <c r="AS24" s="21">
        <f>(AN13+AN14)*$E$67/12</f>
        <v>1255.6385530696359</v>
      </c>
      <c r="AT24" s="21">
        <f>(AN13+AN14)*$E$67/12</f>
        <v>1255.6385530696359</v>
      </c>
      <c r="AU24" s="21">
        <f>(AN13+AN14)*$E$67/12</f>
        <v>1255.6385530696359</v>
      </c>
      <c r="AV24" s="21">
        <f>(AN13+AN14)*$E$67/12</f>
        <v>1255.6385530696359</v>
      </c>
      <c r="AW24" s="21">
        <f>(AN13+AN14)*$E$67/12</f>
        <v>1255.6385530696359</v>
      </c>
      <c r="AX24" s="21">
        <f>(AN13+AN14)*$E$67/12</f>
        <v>1255.6385530696359</v>
      </c>
      <c r="AY24" s="21">
        <f>(AN13+AN14)*$E$67/12</f>
        <v>1255.6385530696359</v>
      </c>
      <c r="AZ24" s="21">
        <f>(AN13+AN14)*$E$67/12</f>
        <v>1255.6385530696359</v>
      </c>
    </row>
    <row r="25" spans="1:57" x14ac:dyDescent="0.2">
      <c r="A25" s="15">
        <f>MAX($A$12:A24)+1</f>
        <v>11</v>
      </c>
      <c r="B25" s="4" t="s">
        <v>41</v>
      </c>
      <c r="D25"/>
      <c r="E25" s="22">
        <v>0</v>
      </c>
      <c r="F25" s="22">
        <v>0</v>
      </c>
      <c r="G25" s="22">
        <v>0</v>
      </c>
      <c r="H25" s="22">
        <v>0</v>
      </c>
      <c r="I25" s="22">
        <v>0</v>
      </c>
      <c r="J25" s="22">
        <v>0</v>
      </c>
      <c r="K25" s="22">
        <v>0</v>
      </c>
      <c r="L25" s="22">
        <v>0</v>
      </c>
      <c r="M25" s="22">
        <v>0</v>
      </c>
      <c r="N25" s="22">
        <v>0</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c r="AI25" s="22">
        <v>0</v>
      </c>
      <c r="AJ25" s="22">
        <v>0</v>
      </c>
      <c r="AK25" s="22">
        <v>0</v>
      </c>
      <c r="AL25" s="22">
        <v>0</v>
      </c>
      <c r="AM25" s="22">
        <v>0</v>
      </c>
      <c r="AN25" s="22">
        <v>0</v>
      </c>
      <c r="AO25" s="22">
        <v>59.352356732182365</v>
      </c>
      <c r="AP25" s="22">
        <v>59.352356732182365</v>
      </c>
      <c r="AQ25" s="22">
        <v>59.352356732182365</v>
      </c>
      <c r="AR25" s="22">
        <v>59.352356732182365</v>
      </c>
      <c r="AS25" s="22">
        <v>59.352356732182365</v>
      </c>
      <c r="AT25" s="22">
        <v>59.352356732182365</v>
      </c>
      <c r="AU25" s="22">
        <v>59.352356732182365</v>
      </c>
      <c r="AV25" s="22">
        <v>59.352356732182365</v>
      </c>
      <c r="AW25" s="22">
        <v>59.352356732182365</v>
      </c>
      <c r="AX25" s="22">
        <v>59.352356732182365</v>
      </c>
      <c r="AY25" s="22">
        <v>59.352356732182365</v>
      </c>
      <c r="AZ25" s="22">
        <v>59.352356732182365</v>
      </c>
      <c r="BA25" s="4">
        <v>0</v>
      </c>
      <c r="BB25" s="4">
        <v>0</v>
      </c>
      <c r="BC25" s="4">
        <v>0</v>
      </c>
      <c r="BD25" s="4">
        <v>0</v>
      </c>
      <c r="BE25" s="4">
        <v>0</v>
      </c>
    </row>
    <row r="26" spans="1:57" x14ac:dyDescent="0.2">
      <c r="A26" s="15">
        <f>MAX($A$12:A25)+1</f>
        <v>12</v>
      </c>
      <c r="B26" s="2" t="s">
        <v>42</v>
      </c>
      <c r="C26" s="4" t="s">
        <v>43</v>
      </c>
      <c r="D26"/>
      <c r="E26" s="14">
        <f t="shared" ref="E26:AN26" si="4">SUM(E19:E25)</f>
        <v>0</v>
      </c>
      <c r="F26" s="14">
        <f t="shared" si="4"/>
        <v>0</v>
      </c>
      <c r="G26" s="14">
        <f t="shared" si="4"/>
        <v>0</v>
      </c>
      <c r="H26" s="14">
        <f t="shared" si="4"/>
        <v>0</v>
      </c>
      <c r="I26" s="14">
        <f t="shared" si="4"/>
        <v>0</v>
      </c>
      <c r="J26" s="14">
        <f t="shared" si="4"/>
        <v>0</v>
      </c>
      <c r="K26" s="14">
        <f t="shared" si="4"/>
        <v>0</v>
      </c>
      <c r="L26" s="14">
        <f t="shared" si="4"/>
        <v>0</v>
      </c>
      <c r="M26" s="14">
        <f t="shared" si="4"/>
        <v>0</v>
      </c>
      <c r="N26" s="14">
        <f t="shared" si="4"/>
        <v>0</v>
      </c>
      <c r="O26" s="14">
        <f t="shared" si="4"/>
        <v>6316.4313073116491</v>
      </c>
      <c r="P26" s="14">
        <f t="shared" si="4"/>
        <v>23601.787951035869</v>
      </c>
      <c r="Q26" s="14">
        <f t="shared" si="4"/>
        <v>23956.146736466642</v>
      </c>
      <c r="R26" s="14">
        <f t="shared" si="4"/>
        <v>23914.275874394876</v>
      </c>
      <c r="S26" s="14">
        <f t="shared" si="4"/>
        <v>23872.40501232311</v>
      </c>
      <c r="T26" s="14">
        <f t="shared" si="4"/>
        <v>23479.44499732849</v>
      </c>
      <c r="U26" s="14">
        <f t="shared" si="4"/>
        <v>23443.35068217996</v>
      </c>
      <c r="V26" s="14">
        <f t="shared" si="4"/>
        <v>23434.307512131876</v>
      </c>
      <c r="W26" s="14">
        <f t="shared" si="4"/>
        <v>23041.296234250567</v>
      </c>
      <c r="X26" s="14">
        <f t="shared" si="4"/>
        <v>22999.374109292112</v>
      </c>
      <c r="Y26" s="14">
        <f t="shared" si="4"/>
        <v>22957.45198433366</v>
      </c>
      <c r="Z26" s="14">
        <f t="shared" si="4"/>
        <v>22564.440706452351</v>
      </c>
      <c r="AA26" s="14">
        <f t="shared" si="4"/>
        <v>22573.839073145715</v>
      </c>
      <c r="AB26" s="14">
        <f t="shared" si="4"/>
        <v>22689.95258684866</v>
      </c>
      <c r="AC26" s="14">
        <f t="shared" si="4"/>
        <v>22321.140684350212</v>
      </c>
      <c r="AD26" s="14">
        <f t="shared" si="4"/>
        <v>22278.763125274578</v>
      </c>
      <c r="AE26" s="14">
        <f t="shared" si="4"/>
        <v>22236.385566198944</v>
      </c>
      <c r="AF26" s="14">
        <f t="shared" si="4"/>
        <v>21986.991067208335</v>
      </c>
      <c r="AG26" s="14">
        <f t="shared" si="4"/>
        <v>21944.613508132701</v>
      </c>
      <c r="AH26" s="14">
        <f t="shared" si="4"/>
        <v>21902.235949057067</v>
      </c>
      <c r="AI26" s="14">
        <f t="shared" si="4"/>
        <v>21652.841450066458</v>
      </c>
      <c r="AJ26" s="14">
        <f t="shared" si="4"/>
        <v>21610.463890990828</v>
      </c>
      <c r="AK26" s="14">
        <f t="shared" si="4"/>
        <v>21568.086331915194</v>
      </c>
      <c r="AL26" s="14">
        <f t="shared" si="4"/>
        <v>21318.691832924589</v>
      </c>
      <c r="AM26" s="14">
        <f t="shared" si="4"/>
        <v>21276.314273848955</v>
      </c>
      <c r="AN26" s="14">
        <f t="shared" si="4"/>
        <v>21233.936714773321</v>
      </c>
      <c r="AO26" s="14">
        <f t="shared" ref="AO26:AZ26" si="5">SUM(AO19:AO25)</f>
        <v>21026.864797142684</v>
      </c>
      <c r="AP26" s="14">
        <f t="shared" si="5"/>
        <v>20984.487238067049</v>
      </c>
      <c r="AQ26" s="14">
        <f t="shared" si="5"/>
        <v>20942.109678991415</v>
      </c>
      <c r="AR26" s="14">
        <f t="shared" si="5"/>
        <v>20783.188733022791</v>
      </c>
      <c r="AS26" s="14">
        <f t="shared" si="5"/>
        <v>20740.811173947157</v>
      </c>
      <c r="AT26" s="14">
        <f t="shared" si="5"/>
        <v>20698.433614871523</v>
      </c>
      <c r="AU26" s="14">
        <f t="shared" si="5"/>
        <v>20539.512668902902</v>
      </c>
      <c r="AV26" s="14">
        <f t="shared" si="5"/>
        <v>20497.135109827268</v>
      </c>
      <c r="AW26" s="14">
        <f t="shared" si="5"/>
        <v>20454.757550751634</v>
      </c>
      <c r="AX26" s="14">
        <f t="shared" si="5"/>
        <v>20295.836604783013</v>
      </c>
      <c r="AY26" s="14">
        <f t="shared" si="5"/>
        <v>20253.459045707379</v>
      </c>
      <c r="AZ26" s="14">
        <f t="shared" si="5"/>
        <v>20211.081486631745</v>
      </c>
    </row>
    <row r="27" spans="1:57" x14ac:dyDescent="0.2">
      <c r="A27" s="17"/>
      <c r="B27" s="2"/>
      <c r="D27"/>
    </row>
    <row r="28" spans="1:57" x14ac:dyDescent="0.2">
      <c r="A28" s="17"/>
      <c r="B28" s="23" t="s">
        <v>44</v>
      </c>
      <c r="D28"/>
    </row>
    <row r="29" spans="1:57" x14ac:dyDescent="0.2">
      <c r="A29" s="15">
        <f>MAX($A$12:A28)+1</f>
        <v>13</v>
      </c>
      <c r="B29" s="24" t="s">
        <v>45</v>
      </c>
      <c r="C29" s="4" t="s">
        <v>46</v>
      </c>
      <c r="D29"/>
      <c r="E29" s="20">
        <v>0</v>
      </c>
      <c r="F29" s="20">
        <v>0</v>
      </c>
      <c r="G29" s="20">
        <v>0</v>
      </c>
      <c r="H29" s="20">
        <v>0</v>
      </c>
      <c r="I29" s="20">
        <v>0</v>
      </c>
      <c r="J29" s="20">
        <v>0</v>
      </c>
      <c r="K29" s="20">
        <v>0</v>
      </c>
      <c r="L29" s="20">
        <v>0</v>
      </c>
      <c r="M29" s="20">
        <v>0</v>
      </c>
      <c r="N29" s="20">
        <v>0</v>
      </c>
      <c r="O29" s="20">
        <v>-8544.8718740900295</v>
      </c>
      <c r="P29" s="20">
        <v>-8544.8718740900295</v>
      </c>
      <c r="Q29" s="20">
        <v>-5062.1928001044189</v>
      </c>
      <c r="R29" s="20">
        <v>-5062.1928001044189</v>
      </c>
      <c r="S29" s="20">
        <v>-5062.1928001044189</v>
      </c>
      <c r="T29" s="20">
        <v>-5062.1928001044189</v>
      </c>
      <c r="U29" s="20">
        <v>-5062.1928001044189</v>
      </c>
      <c r="V29" s="20">
        <v>-5062.1928001044189</v>
      </c>
      <c r="W29" s="20">
        <v>-5062.1928001044189</v>
      </c>
      <c r="X29" s="20">
        <v>-5062.1928001044189</v>
      </c>
      <c r="Y29" s="20">
        <v>-5062.1928001044189</v>
      </c>
      <c r="Z29" s="20">
        <v>-5062.1928001044189</v>
      </c>
      <c r="AA29" s="20">
        <v>-5062.1928001044189</v>
      </c>
      <c r="AB29" s="20">
        <v>-5062.1928001044189</v>
      </c>
      <c r="AC29" s="20">
        <v>-3415.7565134333654</v>
      </c>
      <c r="AD29" s="20">
        <v>-3415.7565134333654</v>
      </c>
      <c r="AE29" s="20">
        <v>-3415.7565134333654</v>
      </c>
      <c r="AF29" s="20">
        <v>-3415.7565134333654</v>
      </c>
      <c r="AG29" s="20">
        <v>-3415.7565134333654</v>
      </c>
      <c r="AH29" s="20">
        <v>-3415.7565134333654</v>
      </c>
      <c r="AI29" s="20">
        <v>-3415.7565134333654</v>
      </c>
      <c r="AJ29" s="20">
        <v>-3415.7565134333654</v>
      </c>
      <c r="AK29" s="20">
        <v>-3415.7565134333654</v>
      </c>
      <c r="AL29" s="20">
        <v>-3415.7565134333654</v>
      </c>
      <c r="AM29" s="20">
        <v>-3415.7565134333654</v>
      </c>
      <c r="AN29" s="20">
        <v>-3415.7565134333654</v>
      </c>
      <c r="AO29" s="20">
        <v>-3461.4455211982845</v>
      </c>
      <c r="AP29" s="20">
        <v>-3461.4455211982845</v>
      </c>
      <c r="AQ29" s="20">
        <v>-3461.4455211982845</v>
      </c>
      <c r="AR29" s="20">
        <v>-3461.4455211982845</v>
      </c>
      <c r="AS29" s="20">
        <v>-3461.4455211982845</v>
      </c>
      <c r="AT29" s="20">
        <v>-3461.4455211982845</v>
      </c>
      <c r="AU29" s="20">
        <v>-3461.4455211982845</v>
      </c>
      <c r="AV29" s="20">
        <v>-3461.4455211982845</v>
      </c>
      <c r="AW29" s="20">
        <v>-3461.4455211982845</v>
      </c>
      <c r="AX29" s="20">
        <v>-3461.4455211982845</v>
      </c>
      <c r="AY29" s="20">
        <v>-3461.4455211982845</v>
      </c>
      <c r="AZ29" s="20">
        <v>-3461.4455211982845</v>
      </c>
    </row>
    <row r="30" spans="1:57" x14ac:dyDescent="0.2">
      <c r="A30" s="17"/>
      <c r="D30"/>
    </row>
    <row r="31" spans="1:57" x14ac:dyDescent="0.2">
      <c r="A31" s="17"/>
      <c r="B31" s="2" t="s">
        <v>47</v>
      </c>
      <c r="D31"/>
    </row>
    <row r="32" spans="1:57" x14ac:dyDescent="0.2">
      <c r="A32" s="15">
        <f>MAX($A$12:A31)+1</f>
        <v>14</v>
      </c>
      <c r="B32" s="2" t="s">
        <v>48</v>
      </c>
      <c r="D32"/>
      <c r="E32" s="20">
        <v>0</v>
      </c>
      <c r="F32" s="20">
        <v>0</v>
      </c>
      <c r="G32" s="20">
        <v>0</v>
      </c>
      <c r="H32" s="20">
        <v>0</v>
      </c>
      <c r="I32" s="20">
        <v>0</v>
      </c>
      <c r="J32" s="20">
        <v>0</v>
      </c>
      <c r="K32" s="20">
        <v>0</v>
      </c>
      <c r="L32" s="20">
        <v>0</v>
      </c>
      <c r="M32" s="20">
        <v>0</v>
      </c>
      <c r="N32" s="20">
        <v>0</v>
      </c>
      <c r="O32" s="20">
        <v>-8902.8535098273551</v>
      </c>
      <c r="P32" s="20">
        <v>-8902.8535098273551</v>
      </c>
      <c r="Q32" s="20">
        <v>-6776.5459776472699</v>
      </c>
      <c r="R32" s="20">
        <v>-6776.5459776472699</v>
      </c>
      <c r="S32" s="20">
        <v>-6776.5459776472699</v>
      </c>
      <c r="T32" s="20">
        <v>-6776.5459776472699</v>
      </c>
      <c r="U32" s="20">
        <v>-6776.5459776472699</v>
      </c>
      <c r="V32" s="20">
        <v>-6776.5459776472699</v>
      </c>
      <c r="W32" s="20">
        <v>-6776.5459776472699</v>
      </c>
      <c r="X32" s="20">
        <v>-6776.5459776472699</v>
      </c>
      <c r="Y32" s="20">
        <v>-6776.5459776472699</v>
      </c>
      <c r="Z32" s="20">
        <v>-6776.5459776472699</v>
      </c>
      <c r="AA32" s="20">
        <v>-6776.5459776472699</v>
      </c>
      <c r="AB32" s="20">
        <v>-6776.5459776472699</v>
      </c>
      <c r="AC32" s="20">
        <v>-6776.5459776472699</v>
      </c>
      <c r="AD32" s="20">
        <v>-6776.5459776472699</v>
      </c>
      <c r="AE32" s="20">
        <v>-6776.5459776472699</v>
      </c>
      <c r="AF32" s="20">
        <v>-6776.5459776472699</v>
      </c>
      <c r="AG32" s="20">
        <v>-6776.5459776472699</v>
      </c>
      <c r="AH32" s="20">
        <v>-6776.5459776472699</v>
      </c>
      <c r="AI32" s="20">
        <v>-6776.5459776472699</v>
      </c>
      <c r="AJ32" s="20">
        <v>-6776.5459776472699</v>
      </c>
      <c r="AK32" s="20">
        <v>-6776.5459776472699</v>
      </c>
      <c r="AL32" s="20">
        <v>-6776.5459776472699</v>
      </c>
      <c r="AM32" s="20">
        <v>-6776.5459776472699</v>
      </c>
      <c r="AN32" s="20">
        <v>-6776.5459776472699</v>
      </c>
      <c r="AO32" s="20">
        <v>-7037.1823614029354</v>
      </c>
      <c r="AP32" s="20">
        <v>-7037.1823614029354</v>
      </c>
      <c r="AQ32" s="20">
        <v>-7037.1823614029354</v>
      </c>
      <c r="AR32" s="20">
        <v>-7037.1823614029354</v>
      </c>
      <c r="AS32" s="20">
        <v>-7037.1823614029354</v>
      </c>
      <c r="AT32" s="20">
        <v>-7037.1823614029354</v>
      </c>
      <c r="AU32" s="20">
        <v>-7037.1823614029354</v>
      </c>
      <c r="AV32" s="20">
        <v>-7037.1823614029354</v>
      </c>
      <c r="AW32" s="20">
        <v>-7037.1823614029354</v>
      </c>
      <c r="AX32" s="20">
        <v>-7037.1823614029354</v>
      </c>
      <c r="AY32" s="20">
        <v>-7037.1823614029354</v>
      </c>
      <c r="AZ32" s="20">
        <v>-7037.1823614029354</v>
      </c>
    </row>
    <row r="33" spans="1:52" x14ac:dyDescent="0.2">
      <c r="A33" s="15">
        <f>MAX($A$12:A32)+1</f>
        <v>15</v>
      </c>
      <c r="B33" s="25" t="s">
        <v>49</v>
      </c>
      <c r="D33"/>
      <c r="E33" s="22">
        <v>0</v>
      </c>
      <c r="F33" s="22">
        <v>0</v>
      </c>
      <c r="G33" s="22">
        <v>0</v>
      </c>
      <c r="H33" s="22">
        <v>0</v>
      </c>
      <c r="I33" s="22">
        <v>0</v>
      </c>
      <c r="J33" s="22">
        <v>0</v>
      </c>
      <c r="K33" s="22">
        <v>0</v>
      </c>
      <c r="L33" s="22">
        <v>0</v>
      </c>
      <c r="M33" s="22">
        <v>0</v>
      </c>
      <c r="N33" s="22">
        <v>0</v>
      </c>
      <c r="O33" s="22">
        <v>0</v>
      </c>
      <c r="P33" s="22">
        <v>0</v>
      </c>
      <c r="Q33" s="22">
        <v>0</v>
      </c>
      <c r="R33" s="22">
        <v>0</v>
      </c>
      <c r="S33" s="22">
        <v>0</v>
      </c>
      <c r="T33" s="22">
        <v>0</v>
      </c>
      <c r="U33" s="22">
        <v>0</v>
      </c>
      <c r="V33" s="22">
        <v>0</v>
      </c>
      <c r="W33" s="22">
        <v>0</v>
      </c>
      <c r="X33" s="22">
        <v>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v>0</v>
      </c>
      <c r="AP33" s="22">
        <v>0</v>
      </c>
      <c r="AQ33" s="22">
        <v>0</v>
      </c>
      <c r="AR33" s="22">
        <v>0</v>
      </c>
      <c r="AS33" s="22">
        <v>0</v>
      </c>
      <c r="AT33" s="22">
        <v>0</v>
      </c>
      <c r="AU33" s="22">
        <v>0</v>
      </c>
      <c r="AV33" s="22">
        <v>0</v>
      </c>
      <c r="AW33" s="22">
        <v>0</v>
      </c>
      <c r="AX33" s="22">
        <v>0</v>
      </c>
      <c r="AY33" s="22">
        <v>0</v>
      </c>
      <c r="AZ33" s="22">
        <v>0</v>
      </c>
    </row>
    <row r="34" spans="1:52" x14ac:dyDescent="0.2">
      <c r="A34" s="15">
        <f>MAX($A$12:A33)+1</f>
        <v>16</v>
      </c>
      <c r="B34" s="26" t="s">
        <v>50</v>
      </c>
      <c r="C34" s="27" t="s">
        <v>51</v>
      </c>
      <c r="D34"/>
      <c r="E34" s="14">
        <f t="shared" ref="E34:AZ34" si="6">E32-E33</f>
        <v>0</v>
      </c>
      <c r="F34" s="14">
        <f t="shared" si="6"/>
        <v>0</v>
      </c>
      <c r="G34" s="14">
        <f t="shared" si="6"/>
        <v>0</v>
      </c>
      <c r="H34" s="14">
        <f t="shared" si="6"/>
        <v>0</v>
      </c>
      <c r="I34" s="14">
        <f t="shared" si="6"/>
        <v>0</v>
      </c>
      <c r="J34" s="14">
        <f t="shared" si="6"/>
        <v>0</v>
      </c>
      <c r="K34" s="14">
        <f t="shared" si="6"/>
        <v>0</v>
      </c>
      <c r="L34" s="14">
        <f t="shared" si="6"/>
        <v>0</v>
      </c>
      <c r="M34" s="14">
        <f t="shared" si="6"/>
        <v>0</v>
      </c>
      <c r="N34" s="14">
        <f t="shared" si="6"/>
        <v>0</v>
      </c>
      <c r="O34" s="14">
        <f t="shared" si="6"/>
        <v>-8902.8535098273551</v>
      </c>
      <c r="P34" s="14">
        <f t="shared" si="6"/>
        <v>-8902.8535098273551</v>
      </c>
      <c r="Q34" s="14">
        <f t="shared" si="6"/>
        <v>-6776.5459776472699</v>
      </c>
      <c r="R34" s="14">
        <f t="shared" si="6"/>
        <v>-6776.5459776472699</v>
      </c>
      <c r="S34" s="14">
        <f t="shared" si="6"/>
        <v>-6776.5459776472699</v>
      </c>
      <c r="T34" s="14">
        <f t="shared" si="6"/>
        <v>-6776.5459776472699</v>
      </c>
      <c r="U34" s="14">
        <f t="shared" si="6"/>
        <v>-6776.5459776472699</v>
      </c>
      <c r="V34" s="14">
        <f t="shared" si="6"/>
        <v>-6776.5459776472699</v>
      </c>
      <c r="W34" s="14">
        <f t="shared" si="6"/>
        <v>-6776.5459776472699</v>
      </c>
      <c r="X34" s="14">
        <f t="shared" si="6"/>
        <v>-6776.5459776472699</v>
      </c>
      <c r="Y34" s="14">
        <f t="shared" si="6"/>
        <v>-6776.5459776472699</v>
      </c>
      <c r="Z34" s="14">
        <f t="shared" si="6"/>
        <v>-6776.5459776472699</v>
      </c>
      <c r="AA34" s="14">
        <f t="shared" si="6"/>
        <v>-6776.5459776472699</v>
      </c>
      <c r="AB34" s="14">
        <f t="shared" si="6"/>
        <v>-6776.5459776472699</v>
      </c>
      <c r="AC34" s="14">
        <f t="shared" si="6"/>
        <v>-6776.5459776472699</v>
      </c>
      <c r="AD34" s="14">
        <f t="shared" si="6"/>
        <v>-6776.5459776472699</v>
      </c>
      <c r="AE34" s="14">
        <f t="shared" si="6"/>
        <v>-6776.5459776472699</v>
      </c>
      <c r="AF34" s="14">
        <f t="shared" si="6"/>
        <v>-6776.5459776472699</v>
      </c>
      <c r="AG34" s="14">
        <f t="shared" si="6"/>
        <v>-6776.5459776472699</v>
      </c>
      <c r="AH34" s="14">
        <f t="shared" si="6"/>
        <v>-6776.5459776472699</v>
      </c>
      <c r="AI34" s="14">
        <f t="shared" si="6"/>
        <v>-6776.5459776472699</v>
      </c>
      <c r="AJ34" s="14">
        <f t="shared" si="6"/>
        <v>-6776.5459776472699</v>
      </c>
      <c r="AK34" s="14">
        <f t="shared" si="6"/>
        <v>-6776.5459776472699</v>
      </c>
      <c r="AL34" s="14">
        <f t="shared" si="6"/>
        <v>-6776.5459776472699</v>
      </c>
      <c r="AM34" s="14">
        <f t="shared" si="6"/>
        <v>-6776.5459776472699</v>
      </c>
      <c r="AN34" s="14">
        <f t="shared" si="6"/>
        <v>-6776.5459776472699</v>
      </c>
      <c r="AO34" s="14">
        <f t="shared" si="6"/>
        <v>-7037.1823614029354</v>
      </c>
      <c r="AP34" s="14">
        <f t="shared" si="6"/>
        <v>-7037.1823614029354</v>
      </c>
      <c r="AQ34" s="14">
        <f t="shared" si="6"/>
        <v>-7037.1823614029354</v>
      </c>
      <c r="AR34" s="14">
        <f t="shared" si="6"/>
        <v>-7037.1823614029354</v>
      </c>
      <c r="AS34" s="14">
        <f t="shared" si="6"/>
        <v>-7037.1823614029354</v>
      </c>
      <c r="AT34" s="14">
        <f t="shared" si="6"/>
        <v>-7037.1823614029354</v>
      </c>
      <c r="AU34" s="14">
        <f t="shared" si="6"/>
        <v>-7037.1823614029354</v>
      </c>
      <c r="AV34" s="14">
        <f t="shared" si="6"/>
        <v>-7037.1823614029354</v>
      </c>
      <c r="AW34" s="14">
        <f t="shared" si="6"/>
        <v>-7037.1823614029354</v>
      </c>
      <c r="AX34" s="14">
        <f t="shared" si="6"/>
        <v>-7037.1823614029354</v>
      </c>
      <c r="AY34" s="14">
        <f t="shared" si="6"/>
        <v>-7037.1823614029354</v>
      </c>
      <c r="AZ34" s="14">
        <f t="shared" si="6"/>
        <v>-7037.1823614029354</v>
      </c>
    </row>
    <row r="35" spans="1:52" x14ac:dyDescent="0.2">
      <c r="A35" s="15">
        <f>MAX($A$12:A34)+1</f>
        <v>17</v>
      </c>
      <c r="B35" s="4" t="s">
        <v>52</v>
      </c>
      <c r="C35" s="4" t="s">
        <v>53</v>
      </c>
      <c r="D35"/>
      <c r="E35" s="16">
        <f t="shared" ref="E35:AZ35" si="7">E34*($E$64-1)</f>
        <v>0</v>
      </c>
      <c r="F35" s="16">
        <f t="shared" si="7"/>
        <v>0</v>
      </c>
      <c r="G35" s="16">
        <f t="shared" si="7"/>
        <v>0</v>
      </c>
      <c r="H35" s="16">
        <f t="shared" si="7"/>
        <v>0</v>
      </c>
      <c r="I35" s="16">
        <f t="shared" si="7"/>
        <v>0</v>
      </c>
      <c r="J35" s="16">
        <f t="shared" si="7"/>
        <v>0</v>
      </c>
      <c r="K35" s="16">
        <f t="shared" si="7"/>
        <v>0</v>
      </c>
      <c r="L35" s="16">
        <f t="shared" si="7"/>
        <v>0</v>
      </c>
      <c r="M35" s="16">
        <f t="shared" si="7"/>
        <v>0</v>
      </c>
      <c r="N35" s="16">
        <f t="shared" si="7"/>
        <v>0</v>
      </c>
      <c r="O35" s="16">
        <f t="shared" si="7"/>
        <v>-5445.2480064377824</v>
      </c>
      <c r="P35" s="16">
        <f t="shared" si="7"/>
        <v>-5445.2480064377824</v>
      </c>
      <c r="Q35" s="16">
        <f t="shared" si="7"/>
        <v>-4144.7355541216066</v>
      </c>
      <c r="R35" s="16">
        <f t="shared" si="7"/>
        <v>-4144.7355541216066</v>
      </c>
      <c r="S35" s="16">
        <f t="shared" si="7"/>
        <v>-4144.7355541216066</v>
      </c>
      <c r="T35" s="16">
        <f t="shared" si="7"/>
        <v>-4144.7355541216066</v>
      </c>
      <c r="U35" s="16">
        <f t="shared" si="7"/>
        <v>-4144.7355541216066</v>
      </c>
      <c r="V35" s="16">
        <f t="shared" si="7"/>
        <v>-4144.7355541216066</v>
      </c>
      <c r="W35" s="16">
        <f t="shared" si="7"/>
        <v>-4144.7355541216066</v>
      </c>
      <c r="X35" s="16">
        <f t="shared" si="7"/>
        <v>-4144.7355541216066</v>
      </c>
      <c r="Y35" s="16">
        <f t="shared" si="7"/>
        <v>-4144.7355541216066</v>
      </c>
      <c r="Z35" s="16">
        <f t="shared" si="7"/>
        <v>-4144.7355541216066</v>
      </c>
      <c r="AA35" s="16">
        <f t="shared" si="7"/>
        <v>-4144.7355541216066</v>
      </c>
      <c r="AB35" s="16">
        <f t="shared" si="7"/>
        <v>-4144.7355541216066</v>
      </c>
      <c r="AC35" s="16">
        <f t="shared" si="7"/>
        <v>-4144.7355541216066</v>
      </c>
      <c r="AD35" s="16">
        <f t="shared" si="7"/>
        <v>-4144.7355541216066</v>
      </c>
      <c r="AE35" s="16">
        <f t="shared" si="7"/>
        <v>-4144.7355541216066</v>
      </c>
      <c r="AF35" s="16">
        <f t="shared" si="7"/>
        <v>-4144.7355541216066</v>
      </c>
      <c r="AG35" s="16">
        <f t="shared" si="7"/>
        <v>-4144.7355541216066</v>
      </c>
      <c r="AH35" s="16">
        <f t="shared" si="7"/>
        <v>-4144.7355541216066</v>
      </c>
      <c r="AI35" s="16">
        <f t="shared" si="7"/>
        <v>-4144.7355541216066</v>
      </c>
      <c r="AJ35" s="16">
        <f t="shared" si="7"/>
        <v>-4144.7355541216066</v>
      </c>
      <c r="AK35" s="16">
        <f t="shared" si="7"/>
        <v>-4144.7355541216066</v>
      </c>
      <c r="AL35" s="16">
        <f t="shared" si="7"/>
        <v>-4144.7355541216066</v>
      </c>
      <c r="AM35" s="16">
        <f t="shared" si="7"/>
        <v>-4144.7355541216066</v>
      </c>
      <c r="AN35" s="16">
        <f t="shared" si="7"/>
        <v>-4144.7355541216066</v>
      </c>
      <c r="AO35" s="16">
        <f t="shared" si="7"/>
        <v>-4304.1484600493613</v>
      </c>
      <c r="AP35" s="16">
        <f t="shared" si="7"/>
        <v>-4304.1484600493613</v>
      </c>
      <c r="AQ35" s="16">
        <f t="shared" si="7"/>
        <v>-4304.1484600493613</v>
      </c>
      <c r="AR35" s="16">
        <f t="shared" si="7"/>
        <v>-4304.1484600493613</v>
      </c>
      <c r="AS35" s="16">
        <f t="shared" si="7"/>
        <v>-4304.1484600493613</v>
      </c>
      <c r="AT35" s="16">
        <f t="shared" si="7"/>
        <v>-4304.1484600493613</v>
      </c>
      <c r="AU35" s="16">
        <f t="shared" si="7"/>
        <v>-4304.1484600493613</v>
      </c>
      <c r="AV35" s="16">
        <f t="shared" si="7"/>
        <v>-4304.1484600493613</v>
      </c>
      <c r="AW35" s="16">
        <f t="shared" si="7"/>
        <v>-4304.1484600493613</v>
      </c>
      <c r="AX35" s="16">
        <f t="shared" si="7"/>
        <v>-4304.1484600493613</v>
      </c>
      <c r="AY35" s="16">
        <f t="shared" si="7"/>
        <v>-4304.1484600493613</v>
      </c>
      <c r="AZ35" s="16">
        <f t="shared" si="7"/>
        <v>-4304.1484600493613</v>
      </c>
    </row>
    <row r="36" spans="1:52" x14ac:dyDescent="0.2">
      <c r="A36" s="15">
        <f>MAX($A$12:A35)+1</f>
        <v>18</v>
      </c>
      <c r="B36" s="4" t="s">
        <v>54</v>
      </c>
      <c r="C36" s="4" t="s">
        <v>55</v>
      </c>
      <c r="D36"/>
      <c r="E36" s="20">
        <f t="shared" ref="E36:AZ36" si="8">E34+E35</f>
        <v>0</v>
      </c>
      <c r="F36" s="20">
        <f t="shared" si="8"/>
        <v>0</v>
      </c>
      <c r="G36" s="20">
        <f t="shared" si="8"/>
        <v>0</v>
      </c>
      <c r="H36" s="20">
        <f t="shared" si="8"/>
        <v>0</v>
      </c>
      <c r="I36" s="20">
        <f t="shared" si="8"/>
        <v>0</v>
      </c>
      <c r="J36" s="20">
        <f t="shared" si="8"/>
        <v>0</v>
      </c>
      <c r="K36" s="20">
        <f t="shared" si="8"/>
        <v>0</v>
      </c>
      <c r="L36" s="20">
        <f t="shared" si="8"/>
        <v>0</v>
      </c>
      <c r="M36" s="20">
        <f t="shared" si="8"/>
        <v>0</v>
      </c>
      <c r="N36" s="20">
        <f t="shared" si="8"/>
        <v>0</v>
      </c>
      <c r="O36" s="20">
        <f t="shared" si="8"/>
        <v>-14348.101516265138</v>
      </c>
      <c r="P36" s="20">
        <f t="shared" si="8"/>
        <v>-14348.101516265138</v>
      </c>
      <c r="Q36" s="20">
        <f t="shared" si="8"/>
        <v>-10921.281531768876</v>
      </c>
      <c r="R36" s="20">
        <f t="shared" si="8"/>
        <v>-10921.281531768876</v>
      </c>
      <c r="S36" s="20">
        <f t="shared" si="8"/>
        <v>-10921.281531768876</v>
      </c>
      <c r="T36" s="20">
        <f t="shared" si="8"/>
        <v>-10921.281531768876</v>
      </c>
      <c r="U36" s="20">
        <f t="shared" si="8"/>
        <v>-10921.281531768876</v>
      </c>
      <c r="V36" s="20">
        <f t="shared" si="8"/>
        <v>-10921.281531768876</v>
      </c>
      <c r="W36" s="20">
        <f t="shared" si="8"/>
        <v>-10921.281531768876</v>
      </c>
      <c r="X36" s="20">
        <f t="shared" si="8"/>
        <v>-10921.281531768876</v>
      </c>
      <c r="Y36" s="20">
        <f t="shared" si="8"/>
        <v>-10921.281531768876</v>
      </c>
      <c r="Z36" s="20">
        <f t="shared" si="8"/>
        <v>-10921.281531768876</v>
      </c>
      <c r="AA36" s="20">
        <f t="shared" si="8"/>
        <v>-10921.281531768876</v>
      </c>
      <c r="AB36" s="20">
        <f t="shared" si="8"/>
        <v>-10921.281531768876</v>
      </c>
      <c r="AC36" s="20">
        <f t="shared" si="8"/>
        <v>-10921.281531768876</v>
      </c>
      <c r="AD36" s="20">
        <f t="shared" si="8"/>
        <v>-10921.281531768876</v>
      </c>
      <c r="AE36" s="20">
        <f t="shared" si="8"/>
        <v>-10921.281531768876</v>
      </c>
      <c r="AF36" s="20">
        <f t="shared" si="8"/>
        <v>-10921.281531768876</v>
      </c>
      <c r="AG36" s="20">
        <f t="shared" si="8"/>
        <v>-10921.281531768876</v>
      </c>
      <c r="AH36" s="20">
        <f t="shared" si="8"/>
        <v>-10921.281531768876</v>
      </c>
      <c r="AI36" s="20">
        <f t="shared" si="8"/>
        <v>-10921.281531768876</v>
      </c>
      <c r="AJ36" s="20">
        <f t="shared" si="8"/>
        <v>-10921.281531768876</v>
      </c>
      <c r="AK36" s="20">
        <f t="shared" si="8"/>
        <v>-10921.281531768876</v>
      </c>
      <c r="AL36" s="20">
        <f t="shared" si="8"/>
        <v>-10921.281531768876</v>
      </c>
      <c r="AM36" s="20">
        <f t="shared" si="8"/>
        <v>-10921.281531768876</v>
      </c>
      <c r="AN36" s="20">
        <f t="shared" si="8"/>
        <v>-10921.281531768876</v>
      </c>
      <c r="AO36" s="20">
        <f t="shared" si="8"/>
        <v>-11341.330821452297</v>
      </c>
      <c r="AP36" s="20">
        <f t="shared" si="8"/>
        <v>-11341.330821452297</v>
      </c>
      <c r="AQ36" s="20">
        <f t="shared" si="8"/>
        <v>-11341.330821452297</v>
      </c>
      <c r="AR36" s="20">
        <f t="shared" si="8"/>
        <v>-11341.330821452297</v>
      </c>
      <c r="AS36" s="20">
        <f t="shared" si="8"/>
        <v>-11341.330821452297</v>
      </c>
      <c r="AT36" s="20">
        <f t="shared" si="8"/>
        <v>-11341.330821452297</v>
      </c>
      <c r="AU36" s="20">
        <f t="shared" si="8"/>
        <v>-11341.330821452297</v>
      </c>
      <c r="AV36" s="20">
        <f t="shared" si="8"/>
        <v>-11341.330821452297</v>
      </c>
      <c r="AW36" s="20">
        <f t="shared" si="8"/>
        <v>-11341.330821452297</v>
      </c>
      <c r="AX36" s="20">
        <f t="shared" si="8"/>
        <v>-11341.330821452297</v>
      </c>
      <c r="AY36" s="20">
        <f t="shared" si="8"/>
        <v>-11341.330821452297</v>
      </c>
      <c r="AZ36" s="20">
        <f t="shared" si="8"/>
        <v>-11341.330821452297</v>
      </c>
    </row>
    <row r="37" spans="1:52" x14ac:dyDescent="0.2">
      <c r="A37" s="17"/>
      <c r="D37"/>
    </row>
    <row r="38" spans="1:52" x14ac:dyDescent="0.2">
      <c r="A38" s="15">
        <f>MAX($A$12:A37)+1</f>
        <v>19</v>
      </c>
      <c r="B38" s="2" t="s">
        <v>56</v>
      </c>
      <c r="C38" s="4" t="s">
        <v>57</v>
      </c>
      <c r="D38"/>
      <c r="E38" s="14">
        <f t="shared" ref="E38:AZ38" si="9">SUM(E36,E29,E26)</f>
        <v>0</v>
      </c>
      <c r="F38" s="14">
        <f t="shared" si="9"/>
        <v>0</v>
      </c>
      <c r="G38" s="14">
        <f t="shared" si="9"/>
        <v>0</v>
      </c>
      <c r="H38" s="14">
        <f t="shared" si="9"/>
        <v>0</v>
      </c>
      <c r="I38" s="14">
        <f t="shared" si="9"/>
        <v>0</v>
      </c>
      <c r="J38" s="14">
        <f t="shared" si="9"/>
        <v>0</v>
      </c>
      <c r="K38" s="14">
        <f t="shared" si="9"/>
        <v>0</v>
      </c>
      <c r="L38" s="14">
        <f t="shared" si="9"/>
        <v>0</v>
      </c>
      <c r="M38" s="14">
        <f t="shared" si="9"/>
        <v>0</v>
      </c>
      <c r="N38" s="14">
        <f t="shared" si="9"/>
        <v>0</v>
      </c>
      <c r="O38" s="14">
        <f t="shared" si="9"/>
        <v>-16576.542083043518</v>
      </c>
      <c r="P38" s="14">
        <f t="shared" si="9"/>
        <v>708.81456068070111</v>
      </c>
      <c r="Q38" s="14">
        <f t="shared" si="9"/>
        <v>7972.6724045933479</v>
      </c>
      <c r="R38" s="14">
        <f t="shared" si="9"/>
        <v>7930.8015425215817</v>
      </c>
      <c r="S38" s="14">
        <f t="shared" si="9"/>
        <v>7888.9306804498156</v>
      </c>
      <c r="T38" s="14">
        <f t="shared" si="9"/>
        <v>7495.9706654551956</v>
      </c>
      <c r="U38" s="14">
        <f t="shared" si="9"/>
        <v>7459.8763503066657</v>
      </c>
      <c r="V38" s="14">
        <f t="shared" si="9"/>
        <v>7450.8331802585817</v>
      </c>
      <c r="W38" s="14">
        <f t="shared" si="9"/>
        <v>7057.8219023772726</v>
      </c>
      <c r="X38" s="14">
        <f t="shared" si="9"/>
        <v>7015.8997774188174</v>
      </c>
      <c r="Y38" s="14">
        <f t="shared" si="9"/>
        <v>6973.9776524603658</v>
      </c>
      <c r="Z38" s="14">
        <f t="shared" si="9"/>
        <v>6580.9663745790567</v>
      </c>
      <c r="AA38" s="14">
        <f t="shared" si="9"/>
        <v>6590.3647412724204</v>
      </c>
      <c r="AB38" s="14">
        <f t="shared" si="9"/>
        <v>6706.4782549753654</v>
      </c>
      <c r="AC38" s="14">
        <f t="shared" si="9"/>
        <v>7984.10263914797</v>
      </c>
      <c r="AD38" s="14">
        <f t="shared" si="9"/>
        <v>7941.7250800723359</v>
      </c>
      <c r="AE38" s="14">
        <f t="shared" si="9"/>
        <v>7899.3475209967019</v>
      </c>
      <c r="AF38" s="14">
        <f t="shared" si="9"/>
        <v>7649.9530220060933</v>
      </c>
      <c r="AG38" s="14">
        <f t="shared" si="9"/>
        <v>7607.5754629304593</v>
      </c>
      <c r="AH38" s="14">
        <f t="shared" si="9"/>
        <v>7565.1979038548252</v>
      </c>
      <c r="AI38" s="14">
        <f t="shared" si="9"/>
        <v>7315.8034048642166</v>
      </c>
      <c r="AJ38" s="14">
        <f t="shared" si="9"/>
        <v>7273.4258457885862</v>
      </c>
      <c r="AK38" s="14">
        <f t="shared" si="9"/>
        <v>7231.0482867129522</v>
      </c>
      <c r="AL38" s="14">
        <f t="shared" si="9"/>
        <v>6981.6537877223473</v>
      </c>
      <c r="AM38" s="14">
        <f t="shared" si="9"/>
        <v>6939.2762286467132</v>
      </c>
      <c r="AN38" s="14">
        <f t="shared" si="9"/>
        <v>6896.8986695710792</v>
      </c>
      <c r="AO38" s="14">
        <f t="shared" si="9"/>
        <v>6224.0884544921028</v>
      </c>
      <c r="AP38" s="14">
        <f t="shared" si="9"/>
        <v>6181.7108954164687</v>
      </c>
      <c r="AQ38" s="14">
        <f t="shared" si="9"/>
        <v>6139.3333363408346</v>
      </c>
      <c r="AR38" s="14">
        <f t="shared" si="9"/>
        <v>5980.4123903722102</v>
      </c>
      <c r="AS38" s="14">
        <f t="shared" si="9"/>
        <v>5938.0348312965762</v>
      </c>
      <c r="AT38" s="14">
        <f t="shared" si="9"/>
        <v>5895.6572722209421</v>
      </c>
      <c r="AU38" s="14">
        <f t="shared" si="9"/>
        <v>5736.7363262523213</v>
      </c>
      <c r="AV38" s="14">
        <f t="shared" si="9"/>
        <v>5694.3587671766873</v>
      </c>
      <c r="AW38" s="14">
        <f t="shared" si="9"/>
        <v>5651.9812081010532</v>
      </c>
      <c r="AX38" s="14">
        <f t="shared" si="9"/>
        <v>5493.0602621324324</v>
      </c>
      <c r="AY38" s="14">
        <f t="shared" si="9"/>
        <v>5450.6827030567983</v>
      </c>
      <c r="AZ38" s="14">
        <f t="shared" si="9"/>
        <v>5408.3051439811643</v>
      </c>
    </row>
    <row r="39" spans="1:52" x14ac:dyDescent="0.2">
      <c r="A39" s="17"/>
      <c r="B39" s="2"/>
      <c r="D39"/>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t="s">
        <v>58</v>
      </c>
      <c r="AP39" s="14"/>
      <c r="AQ39" s="14"/>
      <c r="AR39" s="14"/>
      <c r="AS39" s="14"/>
      <c r="AT39" s="14"/>
      <c r="AU39" s="14"/>
      <c r="AV39" s="14"/>
      <c r="AW39" s="14"/>
      <c r="AX39" s="14"/>
      <c r="AY39" s="14"/>
      <c r="AZ39" s="14"/>
    </row>
    <row r="40" spans="1:52" x14ac:dyDescent="0.2">
      <c r="A40" s="17"/>
      <c r="B40" s="2" t="s">
        <v>59</v>
      </c>
      <c r="D40"/>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row>
    <row r="41" spans="1:52" x14ac:dyDescent="0.2">
      <c r="A41" s="15">
        <f>MAX($A$12:A40)+1</f>
        <v>20</v>
      </c>
      <c r="B41" s="24" t="s">
        <v>35</v>
      </c>
      <c r="C41" s="4" t="s">
        <v>60</v>
      </c>
      <c r="D41"/>
      <c r="E41" s="14">
        <f>E21</f>
        <v>0</v>
      </c>
      <c r="F41" s="14">
        <f t="shared" ref="F41:AZ41" si="10">F21</f>
        <v>0</v>
      </c>
      <c r="G41" s="14">
        <f t="shared" si="10"/>
        <v>0</v>
      </c>
      <c r="H41" s="14">
        <f t="shared" si="10"/>
        <v>0</v>
      </c>
      <c r="I41" s="14">
        <f t="shared" si="10"/>
        <v>0</v>
      </c>
      <c r="J41" s="14">
        <f t="shared" si="10"/>
        <v>0</v>
      </c>
      <c r="K41" s="14">
        <f t="shared" si="10"/>
        <v>0</v>
      </c>
      <c r="L41" s="14">
        <f t="shared" si="10"/>
        <v>0</v>
      </c>
      <c r="M41" s="14">
        <f t="shared" si="10"/>
        <v>0</v>
      </c>
      <c r="N41" s="14">
        <f t="shared" si="10"/>
        <v>0</v>
      </c>
      <c r="O41" s="14">
        <f t="shared" si="10"/>
        <v>-131.43833247302163</v>
      </c>
      <c r="P41" s="14">
        <f t="shared" si="10"/>
        <v>-857.50994982653958</v>
      </c>
      <c r="Q41" s="14">
        <f t="shared" si="10"/>
        <v>-910.83861302548348</v>
      </c>
      <c r="R41" s="14">
        <f t="shared" si="10"/>
        <v>-909.67218809488122</v>
      </c>
      <c r="S41" s="14">
        <f t="shared" si="10"/>
        <v>-908.50576316427907</v>
      </c>
      <c r="T41" s="14">
        <f t="shared" si="10"/>
        <v>-903.09470987436328</v>
      </c>
      <c r="U41" s="14">
        <f t="shared" si="10"/>
        <v>-902.71599588783852</v>
      </c>
      <c r="V41" s="14">
        <f t="shared" si="10"/>
        <v>-906.02607441501129</v>
      </c>
      <c r="W41" s="14">
        <f t="shared" si="10"/>
        <v>-900.60803073145655</v>
      </c>
      <c r="X41" s="14">
        <f t="shared" si="10"/>
        <v>-899.43461540721512</v>
      </c>
      <c r="Y41" s="14">
        <f t="shared" si="10"/>
        <v>-898.26120008297357</v>
      </c>
      <c r="Z41" s="14">
        <f t="shared" si="10"/>
        <v>-892.8431563994186</v>
      </c>
      <c r="AA41" s="14">
        <f t="shared" si="10"/>
        <v>-891.66974107517706</v>
      </c>
      <c r="AB41" s="14">
        <f t="shared" si="10"/>
        <v>-890.49632575093551</v>
      </c>
      <c r="AC41" s="14">
        <f t="shared" si="10"/>
        <v>-884.54665922932656</v>
      </c>
      <c r="AD41" s="14">
        <f t="shared" si="10"/>
        <v>-883.37324390508502</v>
      </c>
      <c r="AE41" s="14">
        <f t="shared" si="10"/>
        <v>-882.19982858084359</v>
      </c>
      <c r="AF41" s="14">
        <f t="shared" si="10"/>
        <v>-877.3111689946586</v>
      </c>
      <c r="AG41" s="14">
        <f t="shared" si="10"/>
        <v>-876.13775367041717</v>
      </c>
      <c r="AH41" s="14">
        <f t="shared" si="10"/>
        <v>-874.96433834617562</v>
      </c>
      <c r="AI41" s="14">
        <f t="shared" si="10"/>
        <v>-870.07567875999064</v>
      </c>
      <c r="AJ41" s="14">
        <f t="shared" si="10"/>
        <v>-868.90226343574909</v>
      </c>
      <c r="AK41" s="14">
        <f t="shared" si="10"/>
        <v>-867.72884811150766</v>
      </c>
      <c r="AL41" s="14">
        <f t="shared" si="10"/>
        <v>-862.84018852532279</v>
      </c>
      <c r="AM41" s="14">
        <f t="shared" si="10"/>
        <v>-861.66677320108124</v>
      </c>
      <c r="AN41" s="14">
        <f t="shared" si="10"/>
        <v>-860.49335787683981</v>
      </c>
      <c r="AO41" s="14">
        <f t="shared" si="10"/>
        <v>-854.74978008685048</v>
      </c>
      <c r="AP41" s="14">
        <f t="shared" si="10"/>
        <v>-853.57636476260905</v>
      </c>
      <c r="AQ41" s="14">
        <f t="shared" si="10"/>
        <v>-852.40294943836761</v>
      </c>
      <c r="AR41" s="14">
        <f t="shared" si="10"/>
        <v>-848.00674402448567</v>
      </c>
      <c r="AS41" s="14">
        <f t="shared" si="10"/>
        <v>-846.83332870024435</v>
      </c>
      <c r="AT41" s="14">
        <f t="shared" si="10"/>
        <v>-845.65991337600281</v>
      </c>
      <c r="AU41" s="14">
        <f t="shared" si="10"/>
        <v>-841.26370796212075</v>
      </c>
      <c r="AV41" s="14">
        <f t="shared" si="10"/>
        <v>-840.09029263787932</v>
      </c>
      <c r="AW41" s="14">
        <f t="shared" si="10"/>
        <v>-838.91687731363788</v>
      </c>
      <c r="AX41" s="14">
        <f t="shared" si="10"/>
        <v>-834.52067189975594</v>
      </c>
      <c r="AY41" s="14">
        <f t="shared" si="10"/>
        <v>-833.34725657551439</v>
      </c>
      <c r="AZ41" s="14">
        <f t="shared" si="10"/>
        <v>-832.17384125127273</v>
      </c>
    </row>
    <row r="42" spans="1:52" x14ac:dyDescent="0.2">
      <c r="A42" s="15">
        <f>MAX($A$12:A41)+1</f>
        <v>21</v>
      </c>
      <c r="B42" s="24" t="s">
        <v>61</v>
      </c>
      <c r="D42"/>
      <c r="E42" s="28">
        <v>1</v>
      </c>
      <c r="F42" s="28">
        <v>1</v>
      </c>
      <c r="G42" s="28">
        <v>1</v>
      </c>
      <c r="H42" s="28">
        <v>1</v>
      </c>
      <c r="I42" s="28">
        <v>1</v>
      </c>
      <c r="J42" s="28">
        <v>1</v>
      </c>
      <c r="K42" s="28">
        <v>1</v>
      </c>
      <c r="L42" s="28">
        <v>1</v>
      </c>
      <c r="M42" s="28">
        <v>1</v>
      </c>
      <c r="N42" s="28">
        <v>1</v>
      </c>
      <c r="O42" s="28">
        <v>1</v>
      </c>
      <c r="P42" s="28">
        <v>1</v>
      </c>
      <c r="Q42" s="28">
        <v>1</v>
      </c>
      <c r="R42" s="28">
        <v>1</v>
      </c>
      <c r="S42" s="28">
        <v>1</v>
      </c>
      <c r="T42" s="28">
        <v>1</v>
      </c>
      <c r="U42" s="28">
        <v>1</v>
      </c>
      <c r="V42" s="28">
        <v>1</v>
      </c>
      <c r="W42" s="28">
        <v>1</v>
      </c>
      <c r="X42" s="28">
        <v>1</v>
      </c>
      <c r="Y42" s="28">
        <v>1</v>
      </c>
      <c r="Z42" s="28">
        <v>1</v>
      </c>
      <c r="AA42" s="28">
        <v>1</v>
      </c>
      <c r="AB42" s="28">
        <v>1</v>
      </c>
      <c r="AC42" s="28">
        <v>1</v>
      </c>
      <c r="AD42" s="28">
        <v>1</v>
      </c>
      <c r="AE42" s="28">
        <v>1</v>
      </c>
      <c r="AF42" s="28">
        <v>1</v>
      </c>
      <c r="AG42" s="28">
        <v>1</v>
      </c>
      <c r="AH42" s="28">
        <v>1</v>
      </c>
      <c r="AI42" s="28">
        <v>1</v>
      </c>
      <c r="AJ42" s="28">
        <v>1</v>
      </c>
      <c r="AK42" s="28">
        <v>1</v>
      </c>
      <c r="AL42" s="28">
        <v>1</v>
      </c>
      <c r="AM42" s="28">
        <v>1</v>
      </c>
      <c r="AN42" s="28">
        <v>1</v>
      </c>
      <c r="AO42" s="28">
        <v>1</v>
      </c>
      <c r="AP42" s="28">
        <v>1</v>
      </c>
      <c r="AQ42" s="28">
        <v>1</v>
      </c>
      <c r="AR42" s="28">
        <v>1</v>
      </c>
      <c r="AS42" s="28">
        <v>1</v>
      </c>
      <c r="AT42" s="28">
        <v>1</v>
      </c>
      <c r="AU42" s="28">
        <v>1</v>
      </c>
      <c r="AV42" s="28">
        <v>1</v>
      </c>
      <c r="AW42" s="28">
        <v>1</v>
      </c>
      <c r="AX42" s="28">
        <v>1</v>
      </c>
      <c r="AY42" s="28">
        <v>1</v>
      </c>
      <c r="AZ42" s="28">
        <v>1</v>
      </c>
    </row>
    <row r="43" spans="1:52" x14ac:dyDescent="0.2">
      <c r="A43" s="15">
        <f>MAX($A$12:A42)+1</f>
        <v>22</v>
      </c>
      <c r="B43" s="24" t="s">
        <v>62</v>
      </c>
      <c r="C43" s="4" t="s">
        <v>63</v>
      </c>
      <c r="D43"/>
      <c r="E43" s="14">
        <f t="shared" ref="E43:AZ43" si="11">E41*E42</f>
        <v>0</v>
      </c>
      <c r="F43" s="14">
        <f t="shared" si="11"/>
        <v>0</v>
      </c>
      <c r="G43" s="14">
        <f t="shared" si="11"/>
        <v>0</v>
      </c>
      <c r="H43" s="14">
        <f t="shared" si="11"/>
        <v>0</v>
      </c>
      <c r="I43" s="14">
        <f t="shared" si="11"/>
        <v>0</v>
      </c>
      <c r="J43" s="14">
        <f t="shared" si="11"/>
        <v>0</v>
      </c>
      <c r="K43" s="14">
        <f t="shared" si="11"/>
        <v>0</v>
      </c>
      <c r="L43" s="14">
        <f t="shared" si="11"/>
        <v>0</v>
      </c>
      <c r="M43" s="14">
        <f t="shared" si="11"/>
        <v>0</v>
      </c>
      <c r="N43" s="14">
        <f t="shared" si="11"/>
        <v>0</v>
      </c>
      <c r="O43" s="14">
        <f t="shared" si="11"/>
        <v>-131.43833247302163</v>
      </c>
      <c r="P43" s="14">
        <f t="shared" si="11"/>
        <v>-857.50994982653958</v>
      </c>
      <c r="Q43" s="14">
        <f t="shared" si="11"/>
        <v>-910.83861302548348</v>
      </c>
      <c r="R43" s="14">
        <f t="shared" si="11"/>
        <v>-909.67218809488122</v>
      </c>
      <c r="S43" s="14">
        <f t="shared" si="11"/>
        <v>-908.50576316427907</v>
      </c>
      <c r="T43" s="14">
        <f t="shared" si="11"/>
        <v>-903.09470987436328</v>
      </c>
      <c r="U43" s="14">
        <f t="shared" si="11"/>
        <v>-902.71599588783852</v>
      </c>
      <c r="V43" s="14">
        <f t="shared" si="11"/>
        <v>-906.02607441501129</v>
      </c>
      <c r="W43" s="14">
        <f t="shared" si="11"/>
        <v>-900.60803073145655</v>
      </c>
      <c r="X43" s="14">
        <f t="shared" si="11"/>
        <v>-899.43461540721512</v>
      </c>
      <c r="Y43" s="14">
        <f t="shared" si="11"/>
        <v>-898.26120008297357</v>
      </c>
      <c r="Z43" s="14">
        <f t="shared" si="11"/>
        <v>-892.8431563994186</v>
      </c>
      <c r="AA43" s="14">
        <f t="shared" si="11"/>
        <v>-891.66974107517706</v>
      </c>
      <c r="AB43" s="14">
        <f t="shared" si="11"/>
        <v>-890.49632575093551</v>
      </c>
      <c r="AC43" s="14">
        <f t="shared" si="11"/>
        <v>-884.54665922932656</v>
      </c>
      <c r="AD43" s="14">
        <f t="shared" si="11"/>
        <v>-883.37324390508502</v>
      </c>
      <c r="AE43" s="14">
        <f t="shared" si="11"/>
        <v>-882.19982858084359</v>
      </c>
      <c r="AF43" s="14">
        <f t="shared" si="11"/>
        <v>-877.3111689946586</v>
      </c>
      <c r="AG43" s="14">
        <f t="shared" si="11"/>
        <v>-876.13775367041717</v>
      </c>
      <c r="AH43" s="14">
        <f t="shared" si="11"/>
        <v>-874.96433834617562</v>
      </c>
      <c r="AI43" s="14">
        <f t="shared" si="11"/>
        <v>-870.07567875999064</v>
      </c>
      <c r="AJ43" s="14">
        <f t="shared" si="11"/>
        <v>-868.90226343574909</v>
      </c>
      <c r="AK43" s="14">
        <f t="shared" si="11"/>
        <v>-867.72884811150766</v>
      </c>
      <c r="AL43" s="14">
        <f t="shared" si="11"/>
        <v>-862.84018852532279</v>
      </c>
      <c r="AM43" s="14">
        <f t="shared" si="11"/>
        <v>-861.66677320108124</v>
      </c>
      <c r="AN43" s="14">
        <f t="shared" si="11"/>
        <v>-860.49335787683981</v>
      </c>
      <c r="AO43" s="14">
        <f t="shared" si="11"/>
        <v>-854.74978008685048</v>
      </c>
      <c r="AP43" s="14">
        <f t="shared" si="11"/>
        <v>-853.57636476260905</v>
      </c>
      <c r="AQ43" s="14">
        <f t="shared" si="11"/>
        <v>-852.40294943836761</v>
      </c>
      <c r="AR43" s="14">
        <f t="shared" si="11"/>
        <v>-848.00674402448567</v>
      </c>
      <c r="AS43" s="14">
        <f t="shared" si="11"/>
        <v>-846.83332870024435</v>
      </c>
      <c r="AT43" s="14">
        <f t="shared" si="11"/>
        <v>-845.65991337600281</v>
      </c>
      <c r="AU43" s="14">
        <f t="shared" si="11"/>
        <v>-841.26370796212075</v>
      </c>
      <c r="AV43" s="14">
        <f t="shared" si="11"/>
        <v>-840.09029263787932</v>
      </c>
      <c r="AW43" s="14">
        <f t="shared" si="11"/>
        <v>-838.91687731363788</v>
      </c>
      <c r="AX43" s="14">
        <f t="shared" si="11"/>
        <v>-834.52067189975594</v>
      </c>
      <c r="AY43" s="14">
        <f t="shared" si="11"/>
        <v>-833.34725657551439</v>
      </c>
      <c r="AZ43" s="14">
        <f t="shared" si="11"/>
        <v>-832.17384125127273</v>
      </c>
    </row>
    <row r="44" spans="1:52" x14ac:dyDescent="0.2">
      <c r="A44" s="17"/>
      <c r="B44" s="24"/>
      <c r="D4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row>
    <row r="45" spans="1:52" x14ac:dyDescent="0.2">
      <c r="A45" s="15">
        <f>MAX($A$12:A44)+1</f>
        <v>23</v>
      </c>
      <c r="B45" s="24" t="s">
        <v>45</v>
      </c>
      <c r="C45" s="4" t="s">
        <v>64</v>
      </c>
      <c r="D45"/>
      <c r="E45" s="14">
        <f t="shared" ref="E45:AZ45" si="12">E29</f>
        <v>0</v>
      </c>
      <c r="F45" s="14">
        <f t="shared" si="12"/>
        <v>0</v>
      </c>
      <c r="G45" s="14">
        <f t="shared" si="12"/>
        <v>0</v>
      </c>
      <c r="H45" s="14">
        <f t="shared" si="12"/>
        <v>0</v>
      </c>
      <c r="I45" s="14">
        <f t="shared" si="12"/>
        <v>0</v>
      </c>
      <c r="J45" s="14">
        <f t="shared" si="12"/>
        <v>0</v>
      </c>
      <c r="K45" s="14">
        <f t="shared" si="12"/>
        <v>0</v>
      </c>
      <c r="L45" s="14">
        <f t="shared" si="12"/>
        <v>0</v>
      </c>
      <c r="M45" s="14">
        <f t="shared" si="12"/>
        <v>0</v>
      </c>
      <c r="N45" s="14">
        <f t="shared" si="12"/>
        <v>0</v>
      </c>
      <c r="O45" s="14">
        <f t="shared" si="12"/>
        <v>-8544.8718740900295</v>
      </c>
      <c r="P45" s="14">
        <f t="shared" si="12"/>
        <v>-8544.8718740900295</v>
      </c>
      <c r="Q45" s="14">
        <f t="shared" si="12"/>
        <v>-5062.1928001044189</v>
      </c>
      <c r="R45" s="14">
        <f t="shared" si="12"/>
        <v>-5062.1928001044189</v>
      </c>
      <c r="S45" s="14">
        <f t="shared" si="12"/>
        <v>-5062.1928001044189</v>
      </c>
      <c r="T45" s="14">
        <f t="shared" si="12"/>
        <v>-5062.1928001044189</v>
      </c>
      <c r="U45" s="14">
        <f t="shared" si="12"/>
        <v>-5062.1928001044189</v>
      </c>
      <c r="V45" s="14">
        <f t="shared" si="12"/>
        <v>-5062.1928001044189</v>
      </c>
      <c r="W45" s="14">
        <f t="shared" si="12"/>
        <v>-5062.1928001044189</v>
      </c>
      <c r="X45" s="14">
        <f t="shared" si="12"/>
        <v>-5062.1928001044189</v>
      </c>
      <c r="Y45" s="14">
        <f t="shared" si="12"/>
        <v>-5062.1928001044189</v>
      </c>
      <c r="Z45" s="14">
        <f t="shared" si="12"/>
        <v>-5062.1928001044189</v>
      </c>
      <c r="AA45" s="14">
        <f t="shared" si="12"/>
        <v>-5062.1928001044189</v>
      </c>
      <c r="AB45" s="14">
        <f t="shared" si="12"/>
        <v>-5062.1928001044189</v>
      </c>
      <c r="AC45" s="14">
        <f t="shared" si="12"/>
        <v>-3415.7565134333654</v>
      </c>
      <c r="AD45" s="14">
        <f t="shared" si="12"/>
        <v>-3415.7565134333654</v>
      </c>
      <c r="AE45" s="14">
        <f t="shared" si="12"/>
        <v>-3415.7565134333654</v>
      </c>
      <c r="AF45" s="14">
        <f t="shared" si="12"/>
        <v>-3415.7565134333654</v>
      </c>
      <c r="AG45" s="14">
        <f t="shared" si="12"/>
        <v>-3415.7565134333654</v>
      </c>
      <c r="AH45" s="14">
        <f t="shared" si="12"/>
        <v>-3415.7565134333654</v>
      </c>
      <c r="AI45" s="14">
        <f t="shared" si="12"/>
        <v>-3415.7565134333654</v>
      </c>
      <c r="AJ45" s="14">
        <f t="shared" si="12"/>
        <v>-3415.7565134333654</v>
      </c>
      <c r="AK45" s="14">
        <f t="shared" si="12"/>
        <v>-3415.7565134333654</v>
      </c>
      <c r="AL45" s="14">
        <f t="shared" si="12"/>
        <v>-3415.7565134333654</v>
      </c>
      <c r="AM45" s="14">
        <f t="shared" si="12"/>
        <v>-3415.7565134333654</v>
      </c>
      <c r="AN45" s="14">
        <f t="shared" si="12"/>
        <v>-3415.7565134333654</v>
      </c>
      <c r="AO45" s="14">
        <f t="shared" si="12"/>
        <v>-3461.4455211982845</v>
      </c>
      <c r="AP45" s="14">
        <f t="shared" si="12"/>
        <v>-3461.4455211982845</v>
      </c>
      <c r="AQ45" s="14">
        <f t="shared" si="12"/>
        <v>-3461.4455211982845</v>
      </c>
      <c r="AR45" s="14">
        <f t="shared" si="12"/>
        <v>-3461.4455211982845</v>
      </c>
      <c r="AS45" s="14">
        <f t="shared" si="12"/>
        <v>-3461.4455211982845</v>
      </c>
      <c r="AT45" s="14">
        <f t="shared" si="12"/>
        <v>-3461.4455211982845</v>
      </c>
      <c r="AU45" s="14">
        <f t="shared" si="12"/>
        <v>-3461.4455211982845</v>
      </c>
      <c r="AV45" s="14">
        <f t="shared" si="12"/>
        <v>-3461.4455211982845</v>
      </c>
      <c r="AW45" s="14">
        <f t="shared" si="12"/>
        <v>-3461.4455211982845</v>
      </c>
      <c r="AX45" s="14">
        <f t="shared" si="12"/>
        <v>-3461.4455211982845</v>
      </c>
      <c r="AY45" s="14">
        <f t="shared" si="12"/>
        <v>-3461.4455211982845</v>
      </c>
      <c r="AZ45" s="14">
        <f t="shared" si="12"/>
        <v>-3461.4455211982845</v>
      </c>
    </row>
    <row r="46" spans="1:52" x14ac:dyDescent="0.2">
      <c r="A46" s="15">
        <f>MAX($A$12:A45)+1</f>
        <v>24</v>
      </c>
      <c r="B46" s="24" t="s">
        <v>61</v>
      </c>
      <c r="D46"/>
      <c r="E46" s="28">
        <v>1</v>
      </c>
      <c r="F46" s="28">
        <v>1</v>
      </c>
      <c r="G46" s="28">
        <v>1</v>
      </c>
      <c r="H46" s="28">
        <v>1</v>
      </c>
      <c r="I46" s="28">
        <v>1</v>
      </c>
      <c r="J46" s="28">
        <v>1</v>
      </c>
      <c r="K46" s="28">
        <v>1</v>
      </c>
      <c r="L46" s="28">
        <v>1</v>
      </c>
      <c r="M46" s="28">
        <v>1</v>
      </c>
      <c r="N46" s="28">
        <v>1</v>
      </c>
      <c r="O46" s="28">
        <v>1</v>
      </c>
      <c r="P46" s="28">
        <v>1</v>
      </c>
      <c r="Q46" s="28">
        <v>1</v>
      </c>
      <c r="R46" s="28">
        <v>1</v>
      </c>
      <c r="S46" s="28">
        <v>1</v>
      </c>
      <c r="T46" s="28">
        <v>1</v>
      </c>
      <c r="U46" s="28">
        <v>1</v>
      </c>
      <c r="V46" s="28">
        <v>1</v>
      </c>
      <c r="W46" s="28">
        <v>1</v>
      </c>
      <c r="X46" s="28">
        <v>1</v>
      </c>
      <c r="Y46" s="28">
        <v>1</v>
      </c>
      <c r="Z46" s="28">
        <v>1</v>
      </c>
      <c r="AA46" s="28">
        <v>1</v>
      </c>
      <c r="AB46" s="28">
        <v>1</v>
      </c>
      <c r="AC46" s="28">
        <v>1</v>
      </c>
      <c r="AD46" s="28">
        <v>1</v>
      </c>
      <c r="AE46" s="28">
        <v>1</v>
      </c>
      <c r="AF46" s="28">
        <v>1</v>
      </c>
      <c r="AG46" s="28">
        <v>1</v>
      </c>
      <c r="AH46" s="28">
        <v>1</v>
      </c>
      <c r="AI46" s="28">
        <v>1</v>
      </c>
      <c r="AJ46" s="28">
        <v>1</v>
      </c>
      <c r="AK46" s="28">
        <v>1</v>
      </c>
      <c r="AL46" s="28">
        <v>1</v>
      </c>
      <c r="AM46" s="28">
        <v>1</v>
      </c>
      <c r="AN46" s="28">
        <v>1</v>
      </c>
      <c r="AO46" s="28">
        <v>1</v>
      </c>
      <c r="AP46" s="28">
        <v>1</v>
      </c>
      <c r="AQ46" s="28">
        <v>1</v>
      </c>
      <c r="AR46" s="28">
        <v>1</v>
      </c>
      <c r="AS46" s="28">
        <v>1</v>
      </c>
      <c r="AT46" s="28">
        <v>1</v>
      </c>
      <c r="AU46" s="28">
        <v>1</v>
      </c>
      <c r="AV46" s="28">
        <v>1</v>
      </c>
      <c r="AW46" s="28">
        <v>1</v>
      </c>
      <c r="AX46" s="28">
        <v>1</v>
      </c>
      <c r="AY46" s="28">
        <v>1</v>
      </c>
      <c r="AZ46" s="28">
        <v>1</v>
      </c>
    </row>
    <row r="47" spans="1:52" x14ac:dyDescent="0.2">
      <c r="A47" s="15">
        <f>MAX($A$12:A46)+1</f>
        <v>25</v>
      </c>
      <c r="B47" s="24" t="s">
        <v>62</v>
      </c>
      <c r="C47" s="4" t="s">
        <v>65</v>
      </c>
      <c r="D47"/>
      <c r="E47" s="14">
        <f t="shared" ref="E47:AZ47" si="13">E45*E46</f>
        <v>0</v>
      </c>
      <c r="F47" s="14">
        <f t="shared" si="13"/>
        <v>0</v>
      </c>
      <c r="G47" s="14">
        <f t="shared" si="13"/>
        <v>0</v>
      </c>
      <c r="H47" s="14">
        <f t="shared" si="13"/>
        <v>0</v>
      </c>
      <c r="I47" s="14">
        <f t="shared" si="13"/>
        <v>0</v>
      </c>
      <c r="J47" s="14">
        <f t="shared" si="13"/>
        <v>0</v>
      </c>
      <c r="K47" s="14">
        <f t="shared" si="13"/>
        <v>0</v>
      </c>
      <c r="L47" s="14">
        <f t="shared" si="13"/>
        <v>0</v>
      </c>
      <c r="M47" s="14">
        <f t="shared" si="13"/>
        <v>0</v>
      </c>
      <c r="N47" s="14">
        <f t="shared" si="13"/>
        <v>0</v>
      </c>
      <c r="O47" s="14">
        <f t="shared" si="13"/>
        <v>-8544.8718740900295</v>
      </c>
      <c r="P47" s="14">
        <f t="shared" si="13"/>
        <v>-8544.8718740900295</v>
      </c>
      <c r="Q47" s="14">
        <f t="shared" si="13"/>
        <v>-5062.1928001044189</v>
      </c>
      <c r="R47" s="14">
        <f t="shared" si="13"/>
        <v>-5062.1928001044189</v>
      </c>
      <c r="S47" s="14">
        <f t="shared" si="13"/>
        <v>-5062.1928001044189</v>
      </c>
      <c r="T47" s="14">
        <f t="shared" si="13"/>
        <v>-5062.1928001044189</v>
      </c>
      <c r="U47" s="14">
        <f t="shared" si="13"/>
        <v>-5062.1928001044189</v>
      </c>
      <c r="V47" s="14">
        <f t="shared" si="13"/>
        <v>-5062.1928001044189</v>
      </c>
      <c r="W47" s="14">
        <f t="shared" si="13"/>
        <v>-5062.1928001044189</v>
      </c>
      <c r="X47" s="14">
        <f t="shared" si="13"/>
        <v>-5062.1928001044189</v>
      </c>
      <c r="Y47" s="14">
        <f t="shared" si="13"/>
        <v>-5062.1928001044189</v>
      </c>
      <c r="Z47" s="14">
        <f t="shared" si="13"/>
        <v>-5062.1928001044189</v>
      </c>
      <c r="AA47" s="14">
        <f t="shared" si="13"/>
        <v>-5062.1928001044189</v>
      </c>
      <c r="AB47" s="14">
        <f t="shared" si="13"/>
        <v>-5062.1928001044189</v>
      </c>
      <c r="AC47" s="14">
        <f t="shared" si="13"/>
        <v>-3415.7565134333654</v>
      </c>
      <c r="AD47" s="14">
        <f t="shared" si="13"/>
        <v>-3415.7565134333654</v>
      </c>
      <c r="AE47" s="14">
        <f t="shared" si="13"/>
        <v>-3415.7565134333654</v>
      </c>
      <c r="AF47" s="14">
        <f t="shared" si="13"/>
        <v>-3415.7565134333654</v>
      </c>
      <c r="AG47" s="14">
        <f t="shared" si="13"/>
        <v>-3415.7565134333654</v>
      </c>
      <c r="AH47" s="14">
        <f t="shared" si="13"/>
        <v>-3415.7565134333654</v>
      </c>
      <c r="AI47" s="14">
        <f t="shared" si="13"/>
        <v>-3415.7565134333654</v>
      </c>
      <c r="AJ47" s="14">
        <f t="shared" si="13"/>
        <v>-3415.7565134333654</v>
      </c>
      <c r="AK47" s="14">
        <f t="shared" si="13"/>
        <v>-3415.7565134333654</v>
      </c>
      <c r="AL47" s="14">
        <f t="shared" si="13"/>
        <v>-3415.7565134333654</v>
      </c>
      <c r="AM47" s="14">
        <f t="shared" si="13"/>
        <v>-3415.7565134333654</v>
      </c>
      <c r="AN47" s="14">
        <f t="shared" si="13"/>
        <v>-3415.7565134333654</v>
      </c>
      <c r="AO47" s="14">
        <f t="shared" si="13"/>
        <v>-3461.4455211982845</v>
      </c>
      <c r="AP47" s="14">
        <f t="shared" si="13"/>
        <v>-3461.4455211982845</v>
      </c>
      <c r="AQ47" s="14">
        <f t="shared" si="13"/>
        <v>-3461.4455211982845</v>
      </c>
      <c r="AR47" s="14">
        <f t="shared" si="13"/>
        <v>-3461.4455211982845</v>
      </c>
      <c r="AS47" s="14">
        <f t="shared" si="13"/>
        <v>-3461.4455211982845</v>
      </c>
      <c r="AT47" s="14">
        <f t="shared" si="13"/>
        <v>-3461.4455211982845</v>
      </c>
      <c r="AU47" s="14">
        <f t="shared" si="13"/>
        <v>-3461.4455211982845</v>
      </c>
      <c r="AV47" s="14">
        <f t="shared" si="13"/>
        <v>-3461.4455211982845</v>
      </c>
      <c r="AW47" s="14">
        <f t="shared" si="13"/>
        <v>-3461.4455211982845</v>
      </c>
      <c r="AX47" s="14">
        <f t="shared" si="13"/>
        <v>-3461.4455211982845</v>
      </c>
      <c r="AY47" s="14">
        <f t="shared" si="13"/>
        <v>-3461.4455211982845</v>
      </c>
      <c r="AZ47" s="14">
        <f t="shared" si="13"/>
        <v>-3461.4455211982845</v>
      </c>
    </row>
    <row r="48" spans="1:52" x14ac:dyDescent="0.2">
      <c r="A48" s="17"/>
      <c r="B48" s="24"/>
      <c r="D48"/>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row>
    <row r="49" spans="1:52" x14ac:dyDescent="0.2">
      <c r="A49" s="15">
        <f>MAX($A$12:A48)+1</f>
        <v>26</v>
      </c>
      <c r="B49" s="2" t="s">
        <v>66</v>
      </c>
      <c r="C49" s="4" t="s">
        <v>67</v>
      </c>
      <c r="D49"/>
      <c r="E49" s="14">
        <f>E38-E43-E47</f>
        <v>0</v>
      </c>
      <c r="F49" s="14">
        <f t="shared" ref="F49:AZ49" si="14">F38-F43-F47</f>
        <v>0</v>
      </c>
      <c r="G49" s="14">
        <f t="shared" si="14"/>
        <v>0</v>
      </c>
      <c r="H49" s="14">
        <f t="shared" si="14"/>
        <v>0</v>
      </c>
      <c r="I49" s="14">
        <f t="shared" si="14"/>
        <v>0</v>
      </c>
      <c r="J49" s="14">
        <f t="shared" si="14"/>
        <v>0</v>
      </c>
      <c r="K49" s="14">
        <f t="shared" si="14"/>
        <v>0</v>
      </c>
      <c r="L49" s="14">
        <f t="shared" si="14"/>
        <v>0</v>
      </c>
      <c r="M49" s="14">
        <f t="shared" si="14"/>
        <v>0</v>
      </c>
      <c r="N49" s="14">
        <f t="shared" si="14"/>
        <v>0</v>
      </c>
      <c r="O49" s="14">
        <f t="shared" si="14"/>
        <v>-7900.2318764804659</v>
      </c>
      <c r="P49" s="14">
        <f t="shared" si="14"/>
        <v>10111.19638459727</v>
      </c>
      <c r="Q49" s="14">
        <f t="shared" si="14"/>
        <v>13945.70381772325</v>
      </c>
      <c r="R49" s="14">
        <f t="shared" si="14"/>
        <v>13902.666530720882</v>
      </c>
      <c r="S49" s="14">
        <f t="shared" si="14"/>
        <v>13859.629243718515</v>
      </c>
      <c r="T49" s="14">
        <f t="shared" si="14"/>
        <v>13461.258175433977</v>
      </c>
      <c r="U49" s="14">
        <f t="shared" si="14"/>
        <v>13424.785146298924</v>
      </c>
      <c r="V49" s="14">
        <f t="shared" si="14"/>
        <v>13419.052054778011</v>
      </c>
      <c r="W49" s="14">
        <f t="shared" si="14"/>
        <v>13020.622733213149</v>
      </c>
      <c r="X49" s="14">
        <f t="shared" si="14"/>
        <v>12977.527192930451</v>
      </c>
      <c r="Y49" s="14">
        <f t="shared" si="14"/>
        <v>12934.43165264776</v>
      </c>
      <c r="Z49" s="14">
        <f t="shared" si="14"/>
        <v>12536.002331082895</v>
      </c>
      <c r="AA49" s="14">
        <f t="shared" si="14"/>
        <v>12544.227282452015</v>
      </c>
      <c r="AB49" s="14">
        <f t="shared" si="14"/>
        <v>12659.167380830721</v>
      </c>
      <c r="AC49" s="14">
        <f t="shared" si="14"/>
        <v>12284.405811810662</v>
      </c>
      <c r="AD49" s="14">
        <f t="shared" si="14"/>
        <v>12240.854837410787</v>
      </c>
      <c r="AE49" s="14">
        <f t="shared" si="14"/>
        <v>12197.303863010911</v>
      </c>
      <c r="AF49" s="14">
        <f t="shared" si="14"/>
        <v>11943.020704434117</v>
      </c>
      <c r="AG49" s="14">
        <f t="shared" si="14"/>
        <v>11899.469730034241</v>
      </c>
      <c r="AH49" s="14">
        <f t="shared" si="14"/>
        <v>11855.918755634366</v>
      </c>
      <c r="AI49" s="14">
        <f t="shared" si="14"/>
        <v>11601.635597057571</v>
      </c>
      <c r="AJ49" s="14">
        <f t="shared" si="14"/>
        <v>11558.084622657701</v>
      </c>
      <c r="AK49" s="14">
        <f t="shared" si="14"/>
        <v>11514.533648257824</v>
      </c>
      <c r="AL49" s="14">
        <f t="shared" si="14"/>
        <v>11260.250489681035</v>
      </c>
      <c r="AM49" s="14">
        <f t="shared" si="14"/>
        <v>11216.69951528116</v>
      </c>
      <c r="AN49" s="14">
        <f t="shared" si="14"/>
        <v>11173.148540881284</v>
      </c>
      <c r="AO49" s="14">
        <f t="shared" si="14"/>
        <v>10540.283755777238</v>
      </c>
      <c r="AP49" s="14">
        <f t="shared" si="14"/>
        <v>10496.732781377363</v>
      </c>
      <c r="AQ49" s="14">
        <f t="shared" si="14"/>
        <v>10453.181806977487</v>
      </c>
      <c r="AR49" s="14">
        <f t="shared" si="14"/>
        <v>10289.86465559498</v>
      </c>
      <c r="AS49" s="14">
        <f t="shared" si="14"/>
        <v>10246.313681195104</v>
      </c>
      <c r="AT49" s="14">
        <f t="shared" si="14"/>
        <v>10202.762706795229</v>
      </c>
      <c r="AU49" s="14">
        <f t="shared" si="14"/>
        <v>10039.445555412727</v>
      </c>
      <c r="AV49" s="14">
        <f t="shared" si="14"/>
        <v>9995.8945810128516</v>
      </c>
      <c r="AW49" s="14">
        <f t="shared" si="14"/>
        <v>9952.3436066129761</v>
      </c>
      <c r="AX49" s="14">
        <f t="shared" si="14"/>
        <v>9789.0264552304725</v>
      </c>
      <c r="AY49" s="14">
        <f t="shared" si="14"/>
        <v>9745.475480830597</v>
      </c>
      <c r="AZ49" s="14">
        <f t="shared" si="14"/>
        <v>9701.9245064307215</v>
      </c>
    </row>
    <row r="50" spans="1:52" x14ac:dyDescent="0.2">
      <c r="A50" s="17"/>
      <c r="B50" s="2"/>
      <c r="D50"/>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row>
    <row r="51" spans="1:52" ht="15.75" x14ac:dyDescent="0.25">
      <c r="A51" s="11" t="s">
        <v>68</v>
      </c>
      <c r="B51" s="29"/>
      <c r="D51"/>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row>
    <row r="52" spans="1:52" x14ac:dyDescent="0.2">
      <c r="A52" s="15">
        <f>MAX($A$12:A51)+1</f>
        <v>27</v>
      </c>
      <c r="B52" s="30" t="s">
        <v>69</v>
      </c>
      <c r="C52" s="27" t="s">
        <v>70</v>
      </c>
      <c r="D52"/>
      <c r="E52" s="20">
        <f t="shared" ref="E52:AZ52" si="15">(E49-E24)*$E$69+(E24*$E$70)</f>
        <v>0</v>
      </c>
      <c r="F52" s="20">
        <f t="shared" si="15"/>
        <v>0</v>
      </c>
      <c r="G52" s="20">
        <f t="shared" si="15"/>
        <v>0</v>
      </c>
      <c r="H52" s="20">
        <f t="shared" si="15"/>
        <v>0</v>
      </c>
      <c r="I52" s="20">
        <f t="shared" si="15"/>
        <v>0</v>
      </c>
      <c r="J52" s="20">
        <f t="shared" si="15"/>
        <v>0</v>
      </c>
      <c r="K52" s="20">
        <f t="shared" si="15"/>
        <v>0</v>
      </c>
      <c r="L52" s="20">
        <f t="shared" si="15"/>
        <v>0</v>
      </c>
      <c r="M52" s="20">
        <f t="shared" si="15"/>
        <v>0</v>
      </c>
      <c r="N52" s="20">
        <f t="shared" si="15"/>
        <v>0</v>
      </c>
      <c r="O52" s="20">
        <f t="shared" si="15"/>
        <v>-3367.7345450017228</v>
      </c>
      <c r="P52" s="20">
        <f t="shared" si="15"/>
        <v>4310.2311284152784</v>
      </c>
      <c r="Q52" s="20">
        <f t="shared" si="15"/>
        <v>5942.7375345421424</v>
      </c>
      <c r="R52" s="20">
        <f t="shared" si="15"/>
        <v>5924.3914707269123</v>
      </c>
      <c r="S52" s="20">
        <f t="shared" si="15"/>
        <v>5906.0454069116822</v>
      </c>
      <c r="T52" s="20">
        <f t="shared" si="15"/>
        <v>5736.2265928101442</v>
      </c>
      <c r="U52" s="20">
        <f t="shared" si="15"/>
        <v>5720.6787605313666</v>
      </c>
      <c r="V52" s="20">
        <f t="shared" si="15"/>
        <v>5718.2348410785571</v>
      </c>
      <c r="W52" s="20">
        <f t="shared" si="15"/>
        <v>5548.3911945939235</v>
      </c>
      <c r="X52" s="20">
        <f t="shared" si="15"/>
        <v>5530.0202983955942</v>
      </c>
      <c r="Y52" s="20">
        <f t="shared" si="15"/>
        <v>5511.6494021972676</v>
      </c>
      <c r="Z52" s="20">
        <f t="shared" si="15"/>
        <v>5341.8057557126322</v>
      </c>
      <c r="AA52" s="20">
        <f t="shared" si="15"/>
        <v>5345.3119126571146</v>
      </c>
      <c r="AB52" s="20">
        <f t="shared" si="15"/>
        <v>5394.3089226142847</v>
      </c>
      <c r="AC52" s="20">
        <f t="shared" si="15"/>
        <v>5234.5911376656741</v>
      </c>
      <c r="AD52" s="20">
        <f t="shared" si="15"/>
        <v>5216.026097645572</v>
      </c>
      <c r="AE52" s="20">
        <f t="shared" si="15"/>
        <v>5197.4610576254699</v>
      </c>
      <c r="AF52" s="20">
        <f t="shared" si="15"/>
        <v>5089.0644699378781</v>
      </c>
      <c r="AG52" s="20">
        <f t="shared" si="15"/>
        <v>5070.4994299177761</v>
      </c>
      <c r="AH52" s="20">
        <f t="shared" si="15"/>
        <v>5051.934389897674</v>
      </c>
      <c r="AI52" s="20">
        <f t="shared" si="15"/>
        <v>4943.5378022100822</v>
      </c>
      <c r="AJ52" s="20">
        <f t="shared" si="15"/>
        <v>4924.9727621899829</v>
      </c>
      <c r="AK52" s="20">
        <f t="shared" si="15"/>
        <v>4906.4077221698799</v>
      </c>
      <c r="AL52" s="20">
        <f t="shared" si="15"/>
        <v>4798.0111344822899</v>
      </c>
      <c r="AM52" s="20">
        <f t="shared" si="15"/>
        <v>4779.4460944621878</v>
      </c>
      <c r="AN52" s="20">
        <f t="shared" si="15"/>
        <v>4760.8810544420858</v>
      </c>
      <c r="AO52" s="20">
        <f t="shared" si="15"/>
        <v>4491.1611269886926</v>
      </c>
      <c r="AP52" s="20">
        <f t="shared" si="15"/>
        <v>4472.5960869685896</v>
      </c>
      <c r="AQ52" s="20">
        <f t="shared" si="15"/>
        <v>4454.0310469484875</v>
      </c>
      <c r="AR52" s="20">
        <f t="shared" si="15"/>
        <v>4384.4117217056983</v>
      </c>
      <c r="AS52" s="20">
        <f t="shared" si="15"/>
        <v>4365.8466816855962</v>
      </c>
      <c r="AT52" s="20">
        <f t="shared" si="15"/>
        <v>4347.2816416654941</v>
      </c>
      <c r="AU52" s="20">
        <f t="shared" si="15"/>
        <v>4277.6623164227076</v>
      </c>
      <c r="AV52" s="20">
        <f t="shared" si="15"/>
        <v>4259.0972764026046</v>
      </c>
      <c r="AW52" s="20">
        <f t="shared" si="15"/>
        <v>4240.5322363825035</v>
      </c>
      <c r="AX52" s="20">
        <f t="shared" si="15"/>
        <v>4170.9129111397151</v>
      </c>
      <c r="AY52" s="20">
        <f t="shared" si="15"/>
        <v>4152.347871119613</v>
      </c>
      <c r="AZ52" s="20">
        <f t="shared" si="15"/>
        <v>4133.782831099511</v>
      </c>
    </row>
    <row r="53" spans="1:52" x14ac:dyDescent="0.2">
      <c r="A53" s="17"/>
      <c r="B53" s="30"/>
      <c r="C53" s="27"/>
      <c r="D53"/>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row>
    <row r="54" spans="1:52" x14ac:dyDescent="0.2">
      <c r="A54" s="15">
        <f>MAX($A$12:A53)+1</f>
        <v>28</v>
      </c>
      <c r="B54" s="30" t="s">
        <v>71</v>
      </c>
      <c r="C54" s="27" t="s">
        <v>72</v>
      </c>
      <c r="D54"/>
      <c r="E54" s="20">
        <f t="shared" ref="E54:N54" si="16">(E43+E47)*$E$69+E52</f>
        <v>0</v>
      </c>
      <c r="F54" s="20">
        <f t="shared" si="16"/>
        <v>0</v>
      </c>
      <c r="G54" s="20">
        <f t="shared" si="16"/>
        <v>0</v>
      </c>
      <c r="H54" s="20">
        <f t="shared" si="16"/>
        <v>0</v>
      </c>
      <c r="I54" s="20">
        <f t="shared" si="16"/>
        <v>0</v>
      </c>
      <c r="J54" s="20">
        <f t="shared" si="16"/>
        <v>0</v>
      </c>
      <c r="K54" s="20">
        <f t="shared" si="16"/>
        <v>0</v>
      </c>
      <c r="L54" s="20">
        <f t="shared" si="16"/>
        <v>0</v>
      </c>
      <c r="M54" s="20">
        <f t="shared" si="16"/>
        <v>0</v>
      </c>
      <c r="N54" s="20">
        <f t="shared" si="16"/>
        <v>0</v>
      </c>
      <c r="O54" s="20">
        <f>(O43+O47)*$E$69+O52</f>
        <v>-7066.2980887860404</v>
      </c>
      <c r="P54" s="20">
        <f t="shared" ref="P54:AZ54" si="17">(P43+P47)*$E$69+P52</f>
        <v>302.15559737065178</v>
      </c>
      <c r="Q54" s="20">
        <f t="shared" si="17"/>
        <v>3396.5357846588881</v>
      </c>
      <c r="R54" s="20">
        <f t="shared" si="17"/>
        <v>3378.6869479623497</v>
      </c>
      <c r="S54" s="20">
        <f t="shared" si="17"/>
        <v>3360.8381112658117</v>
      </c>
      <c r="T54" s="20">
        <f t="shared" si="17"/>
        <v>3193.3259371938589</v>
      </c>
      <c r="U54" s="20">
        <f t="shared" si="17"/>
        <v>3177.9395442493992</v>
      </c>
      <c r="V54" s="20">
        <f t="shared" si="17"/>
        <v>3174.0845945917908</v>
      </c>
      <c r="W54" s="20">
        <f t="shared" si="17"/>
        <v>3006.5505680227138</v>
      </c>
      <c r="X54" s="20">
        <f t="shared" si="17"/>
        <v>2988.679878829048</v>
      </c>
      <c r="Y54" s="20">
        <f t="shared" si="17"/>
        <v>2970.8091896353853</v>
      </c>
      <c r="Z54" s="20">
        <f t="shared" si="17"/>
        <v>2803.2751630663065</v>
      </c>
      <c r="AA54" s="20">
        <f t="shared" si="17"/>
        <v>2807.2815270154529</v>
      </c>
      <c r="AB54" s="20">
        <f t="shared" si="17"/>
        <v>2856.7787439772865</v>
      </c>
      <c r="AC54" s="20">
        <f t="shared" si="17"/>
        <v>3401.4450003135034</v>
      </c>
      <c r="AD54" s="20">
        <f t="shared" si="17"/>
        <v>3383.3801672980653</v>
      </c>
      <c r="AE54" s="20">
        <f t="shared" si="17"/>
        <v>3365.3153342826263</v>
      </c>
      <c r="AF54" s="20">
        <f t="shared" si="17"/>
        <v>3259.0026990694132</v>
      </c>
      <c r="AG54" s="20">
        <f t="shared" si="17"/>
        <v>3240.9378660539742</v>
      </c>
      <c r="AH54" s="20">
        <f t="shared" si="17"/>
        <v>3222.8730330385361</v>
      </c>
      <c r="AI54" s="20">
        <f t="shared" si="17"/>
        <v>3116.5603978253221</v>
      </c>
      <c r="AJ54" s="20">
        <f t="shared" si="17"/>
        <v>3098.4955648098862</v>
      </c>
      <c r="AK54" s="20">
        <f t="shared" si="17"/>
        <v>3080.4307317944467</v>
      </c>
      <c r="AL54" s="20">
        <f t="shared" si="17"/>
        <v>2974.1180965812346</v>
      </c>
      <c r="AM54" s="20">
        <f t="shared" si="17"/>
        <v>2956.053263565796</v>
      </c>
      <c r="AN54" s="20">
        <f t="shared" si="17"/>
        <v>2937.9884305503574</v>
      </c>
      <c r="AO54" s="20">
        <f t="shared" si="17"/>
        <v>2651.240445370961</v>
      </c>
      <c r="AP54" s="20">
        <f t="shared" si="17"/>
        <v>2633.1756123555215</v>
      </c>
      <c r="AQ54" s="20">
        <f t="shared" si="17"/>
        <v>2615.1107793400834</v>
      </c>
      <c r="AR54" s="20">
        <f t="shared" si="17"/>
        <v>2547.3654817297402</v>
      </c>
      <c r="AS54" s="20">
        <f t="shared" si="17"/>
        <v>2529.3006487143011</v>
      </c>
      <c r="AT54" s="20">
        <f t="shared" si="17"/>
        <v>2511.235815698863</v>
      </c>
      <c r="AU54" s="20">
        <f t="shared" si="17"/>
        <v>2443.4905180885225</v>
      </c>
      <c r="AV54" s="20">
        <f t="shared" si="17"/>
        <v>2425.4256850730835</v>
      </c>
      <c r="AW54" s="20">
        <f t="shared" si="17"/>
        <v>2407.3608520576454</v>
      </c>
      <c r="AX54" s="20">
        <f t="shared" si="17"/>
        <v>2339.6155544473031</v>
      </c>
      <c r="AY54" s="20">
        <f t="shared" si="17"/>
        <v>2321.550721431865</v>
      </c>
      <c r="AZ54" s="20">
        <f t="shared" si="17"/>
        <v>2303.485888416426</v>
      </c>
    </row>
    <row r="55" spans="1:52" x14ac:dyDescent="0.2">
      <c r="A55" s="17"/>
      <c r="B55" s="2"/>
      <c r="D55"/>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row>
    <row r="56" spans="1:52" x14ac:dyDescent="0.2">
      <c r="A56" s="17"/>
      <c r="B56" s="2" t="s">
        <v>73</v>
      </c>
      <c r="D56"/>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row>
    <row r="57" spans="1:52" x14ac:dyDescent="0.2">
      <c r="A57" s="15">
        <f>MAX($A$12:A56)+1</f>
        <v>29</v>
      </c>
      <c r="B57" s="4" t="s">
        <v>74</v>
      </c>
      <c r="C57" s="4" t="s">
        <v>75</v>
      </c>
      <c r="D57"/>
      <c r="E57" s="14">
        <f t="shared" ref="E57:AZ57" si="18">D61</f>
        <v>0</v>
      </c>
      <c r="F57" s="14">
        <f t="shared" si="18"/>
        <v>0</v>
      </c>
      <c r="G57" s="14">
        <f t="shared" si="18"/>
        <v>0</v>
      </c>
      <c r="H57" s="14">
        <f t="shared" si="18"/>
        <v>0</v>
      </c>
      <c r="I57" s="14">
        <f t="shared" si="18"/>
        <v>0</v>
      </c>
      <c r="J57" s="14">
        <f t="shared" si="18"/>
        <v>0</v>
      </c>
      <c r="K57" s="14">
        <f t="shared" si="18"/>
        <v>0</v>
      </c>
      <c r="L57" s="14">
        <f t="shared" si="18"/>
        <v>0</v>
      </c>
      <c r="M57" s="14">
        <f t="shared" si="18"/>
        <v>0</v>
      </c>
      <c r="N57" s="14">
        <f t="shared" si="18"/>
        <v>0</v>
      </c>
      <c r="O57" s="14">
        <f t="shared" si="18"/>
        <v>0</v>
      </c>
      <c r="P57" s="14">
        <f t="shared" si="18"/>
        <v>-3376.1538813642273</v>
      </c>
      <c r="Q57" s="14">
        <f t="shared" si="18"/>
        <v>927.97205546526811</v>
      </c>
      <c r="R57" s="14">
        <f t="shared" si="18"/>
        <v>6890.2062941210925</v>
      </c>
      <c r="S57" s="14">
        <f t="shared" si="18"/>
        <v>12863.859774995426</v>
      </c>
      <c r="T57" s="14">
        <f t="shared" si="18"/>
        <v>18848.989594299368</v>
      </c>
      <c r="U57" s="14">
        <f t="shared" si="18"/>
        <v>24693.801701563036</v>
      </c>
      <c r="V57" s="14">
        <f t="shared" si="18"/>
        <v>30474.726835369886</v>
      </c>
      <c r="W57" s="14">
        <f t="shared" si="18"/>
        <v>36282.106565594324</v>
      </c>
      <c r="X57" s="14">
        <f t="shared" si="18"/>
        <v>41948.254938869039</v>
      </c>
      <c r="Y57" s="14">
        <f t="shared" si="18"/>
        <v>47624.317230571309</v>
      </c>
      <c r="Z57" s="14">
        <f t="shared" si="18"/>
        <v>53310.343010293262</v>
      </c>
      <c r="AA57" s="14">
        <f t="shared" si="18"/>
        <v>58854.530663312973</v>
      </c>
      <c r="AB57" s="14">
        <f t="shared" si="18"/>
        <v>64429.954176934632</v>
      </c>
      <c r="AC57" s="14">
        <f t="shared" si="18"/>
        <v>70082.374310606465</v>
      </c>
      <c r="AD57" s="14">
        <f t="shared" si="18"/>
        <v>75602.939465535674</v>
      </c>
      <c r="AE57" s="14">
        <f t="shared" si="18"/>
        <v>81132.495993619392</v>
      </c>
      <c r="AF57" s="14">
        <f t="shared" si="18"/>
        <v>86671.088851723354</v>
      </c>
      <c r="AG57" s="14">
        <f t="shared" si="18"/>
        <v>92128.707094961035</v>
      </c>
      <c r="AH57" s="14">
        <f t="shared" si="18"/>
        <v>91817.727955063165</v>
      </c>
      <c r="AI57" s="14">
        <f t="shared" si="18"/>
        <v>91486.582466845648</v>
      </c>
      <c r="AJ57" s="14">
        <f t="shared" si="18"/>
        <v>91045.113672030231</v>
      </c>
      <c r="AK57" s="14">
        <f t="shared" si="18"/>
        <v>90582.82608062058</v>
      </c>
      <c r="AL57" s="14">
        <f t="shared" si="18"/>
        <v>90099.61559863374</v>
      </c>
      <c r="AM57" s="14">
        <f t="shared" si="18"/>
        <v>89505.32148508016</v>
      </c>
      <c r="AN57" s="14">
        <f t="shared" si="18"/>
        <v>88889.444448338647</v>
      </c>
      <c r="AO57" s="14">
        <f t="shared" si="18"/>
        <v>88251.876573793284</v>
      </c>
      <c r="AP57" s="14">
        <f t="shared" si="18"/>
        <v>87340.726632603168</v>
      </c>
      <c r="AQ57" s="14">
        <f t="shared" si="18"/>
        <v>86406.409489086946</v>
      </c>
      <c r="AR57" s="14">
        <f t="shared" si="18"/>
        <v>85448.809307232979</v>
      </c>
      <c r="AS57" s="14">
        <f t="shared" si="18"/>
        <v>84416.627750913845</v>
      </c>
      <c r="AT57" s="14">
        <f t="shared" si="18"/>
        <v>81842.763332622562</v>
      </c>
      <c r="AU57" s="14">
        <f t="shared" si="18"/>
        <v>79237.41813961968</v>
      </c>
      <c r="AV57" s="14">
        <f t="shared" si="18"/>
        <v>76549.252847095893</v>
      </c>
      <c r="AW57" s="14">
        <f t="shared" si="18"/>
        <v>73829.035275489339</v>
      </c>
      <c r="AX57" s="14">
        <f t="shared" si="18"/>
        <v>71076.605163404587</v>
      </c>
      <c r="AY57" s="14">
        <f t="shared" si="18"/>
        <v>68240.619527203526</v>
      </c>
      <c r="AZ57" s="14">
        <f t="shared" si="18"/>
        <v>65371.842510201306</v>
      </c>
    </row>
    <row r="58" spans="1:52" x14ac:dyDescent="0.2">
      <c r="A58" s="15">
        <f>MAX($A$12:A57)+1</f>
        <v>30</v>
      </c>
      <c r="B58" s="4" t="s">
        <v>76</v>
      </c>
      <c r="C58" s="4" t="s">
        <v>77</v>
      </c>
      <c r="D58"/>
      <c r="E58" s="14">
        <f t="shared" ref="E58:AZ58" si="19">E52</f>
        <v>0</v>
      </c>
      <c r="F58" s="14">
        <f t="shared" si="19"/>
        <v>0</v>
      </c>
      <c r="G58" s="14">
        <f t="shared" si="19"/>
        <v>0</v>
      </c>
      <c r="H58" s="14">
        <f t="shared" si="19"/>
        <v>0</v>
      </c>
      <c r="I58" s="14">
        <f t="shared" si="19"/>
        <v>0</v>
      </c>
      <c r="J58" s="14">
        <f t="shared" si="19"/>
        <v>0</v>
      </c>
      <c r="K58" s="14">
        <f t="shared" si="19"/>
        <v>0</v>
      </c>
      <c r="L58" s="14">
        <f t="shared" si="19"/>
        <v>0</v>
      </c>
      <c r="M58" s="14">
        <f t="shared" si="19"/>
        <v>0</v>
      </c>
      <c r="N58" s="14">
        <f t="shared" si="19"/>
        <v>0</v>
      </c>
      <c r="O58" s="14">
        <f t="shared" si="19"/>
        <v>-3367.7345450017228</v>
      </c>
      <c r="P58" s="14">
        <f t="shared" si="19"/>
        <v>4310.2311284152784</v>
      </c>
      <c r="Q58" s="14">
        <f t="shared" si="19"/>
        <v>5942.7375345421424</v>
      </c>
      <c r="R58" s="14">
        <f t="shared" si="19"/>
        <v>5924.3914707269123</v>
      </c>
      <c r="S58" s="14">
        <f t="shared" si="19"/>
        <v>5906.0454069116822</v>
      </c>
      <c r="T58" s="14">
        <f t="shared" si="19"/>
        <v>5736.2265928101442</v>
      </c>
      <c r="U58" s="14">
        <f t="shared" si="19"/>
        <v>5720.6787605313666</v>
      </c>
      <c r="V58" s="14">
        <f t="shared" si="19"/>
        <v>5718.2348410785571</v>
      </c>
      <c r="W58" s="14">
        <f t="shared" si="19"/>
        <v>5548.3911945939235</v>
      </c>
      <c r="X58" s="14">
        <f t="shared" si="19"/>
        <v>5530.0202983955942</v>
      </c>
      <c r="Y58" s="14">
        <f t="shared" si="19"/>
        <v>5511.6494021972676</v>
      </c>
      <c r="Z58" s="14">
        <f t="shared" si="19"/>
        <v>5341.8057557126322</v>
      </c>
      <c r="AA58" s="14">
        <f t="shared" si="19"/>
        <v>5345.3119126571146</v>
      </c>
      <c r="AB58" s="14">
        <f t="shared" si="19"/>
        <v>5394.3089226142847</v>
      </c>
      <c r="AC58" s="14">
        <f t="shared" si="19"/>
        <v>5234.5911376656741</v>
      </c>
      <c r="AD58" s="14">
        <f t="shared" si="19"/>
        <v>5216.026097645572</v>
      </c>
      <c r="AE58" s="14">
        <f t="shared" si="19"/>
        <v>5197.4610576254699</v>
      </c>
      <c r="AF58" s="14">
        <f t="shared" si="19"/>
        <v>5089.0644699378781</v>
      </c>
      <c r="AG58" s="14">
        <f t="shared" si="19"/>
        <v>5070.4994299177761</v>
      </c>
      <c r="AH58" s="14">
        <f t="shared" si="19"/>
        <v>5051.934389897674</v>
      </c>
      <c r="AI58" s="14">
        <f t="shared" si="19"/>
        <v>4943.5378022100822</v>
      </c>
      <c r="AJ58" s="14">
        <f t="shared" si="19"/>
        <v>4924.9727621899829</v>
      </c>
      <c r="AK58" s="14">
        <f t="shared" si="19"/>
        <v>4906.4077221698799</v>
      </c>
      <c r="AL58" s="14">
        <f t="shared" si="19"/>
        <v>4798.0111344822899</v>
      </c>
      <c r="AM58" s="14">
        <f t="shared" si="19"/>
        <v>4779.4460944621878</v>
      </c>
      <c r="AN58" s="14">
        <f t="shared" si="19"/>
        <v>4760.8810544420858</v>
      </c>
      <c r="AO58" s="14">
        <f t="shared" si="19"/>
        <v>4491.1611269886926</v>
      </c>
      <c r="AP58" s="14">
        <f t="shared" si="19"/>
        <v>4472.5960869685896</v>
      </c>
      <c r="AQ58" s="14">
        <f t="shared" si="19"/>
        <v>4454.0310469484875</v>
      </c>
      <c r="AR58" s="14">
        <f t="shared" si="19"/>
        <v>4384.4117217056983</v>
      </c>
      <c r="AS58" s="14">
        <f t="shared" si="19"/>
        <v>4365.8466816855962</v>
      </c>
      <c r="AT58" s="14">
        <f t="shared" si="19"/>
        <v>4347.2816416654941</v>
      </c>
      <c r="AU58" s="14">
        <f t="shared" si="19"/>
        <v>4277.6623164227076</v>
      </c>
      <c r="AV58" s="14">
        <f t="shared" si="19"/>
        <v>4259.0972764026046</v>
      </c>
      <c r="AW58" s="14">
        <f t="shared" si="19"/>
        <v>4240.5322363825035</v>
      </c>
      <c r="AX58" s="14">
        <f t="shared" si="19"/>
        <v>4170.9129111397151</v>
      </c>
      <c r="AY58" s="14">
        <f t="shared" si="19"/>
        <v>4152.347871119613</v>
      </c>
      <c r="AZ58" s="14">
        <f t="shared" si="19"/>
        <v>4133.782831099511</v>
      </c>
    </row>
    <row r="59" spans="1:52" x14ac:dyDescent="0.2">
      <c r="A59" s="15">
        <f>MAX($A$12:A58)+1</f>
        <v>31</v>
      </c>
      <c r="B59" s="4" t="s">
        <v>78</v>
      </c>
      <c r="C59" s="4" t="s">
        <v>79</v>
      </c>
      <c r="D59"/>
      <c r="E59" s="20">
        <v>0</v>
      </c>
      <c r="F59" s="20">
        <v>0</v>
      </c>
      <c r="G59" s="20">
        <v>0</v>
      </c>
      <c r="H59" s="20">
        <v>0</v>
      </c>
      <c r="I59" s="20">
        <v>0</v>
      </c>
      <c r="J59" s="14">
        <f>-D61/24</f>
        <v>0</v>
      </c>
      <c r="K59" s="14">
        <f>-D61/12</f>
        <v>0</v>
      </c>
      <c r="L59" s="14">
        <f>K59</f>
        <v>0</v>
      </c>
      <c r="M59" s="14">
        <f t="shared" ref="M59:T59" si="20">L59</f>
        <v>0</v>
      </c>
      <c r="N59" s="14">
        <f t="shared" si="20"/>
        <v>0</v>
      </c>
      <c r="O59" s="14">
        <f t="shared" si="20"/>
        <v>0</v>
      </c>
      <c r="P59" s="14">
        <f t="shared" si="20"/>
        <v>0</v>
      </c>
      <c r="Q59" s="14">
        <f t="shared" si="20"/>
        <v>0</v>
      </c>
      <c r="R59" s="14">
        <f t="shared" si="20"/>
        <v>0</v>
      </c>
      <c r="S59" s="14">
        <f t="shared" si="20"/>
        <v>0</v>
      </c>
      <c r="T59" s="14">
        <f t="shared" si="20"/>
        <v>0</v>
      </c>
      <c r="U59" s="14">
        <f>-P61/12</f>
        <v>-77.331004622105681</v>
      </c>
      <c r="V59" s="14">
        <f>U59</f>
        <v>-77.331004622105681</v>
      </c>
      <c r="W59" s="14">
        <f>V59</f>
        <v>-77.331004622105681</v>
      </c>
      <c r="X59" s="14">
        <f>W59</f>
        <v>-77.331004622105681</v>
      </c>
      <c r="Y59" s="14">
        <f t="shared" ref="Y59:AF59" si="21">X59</f>
        <v>-77.331004622105681</v>
      </c>
      <c r="Z59" s="14">
        <f t="shared" si="21"/>
        <v>-77.331004622105681</v>
      </c>
      <c r="AA59" s="14">
        <f t="shared" si="21"/>
        <v>-77.331004622105681</v>
      </c>
      <c r="AB59" s="14">
        <f t="shared" si="21"/>
        <v>-77.331004622105681</v>
      </c>
      <c r="AC59" s="14">
        <f t="shared" si="21"/>
        <v>-77.331004622105681</v>
      </c>
      <c r="AD59" s="14">
        <f t="shared" si="21"/>
        <v>-77.331004622105681</v>
      </c>
      <c r="AE59" s="14">
        <f t="shared" si="21"/>
        <v>-77.331004622105681</v>
      </c>
      <c r="AF59" s="14">
        <f t="shared" si="21"/>
        <v>-77.331004622105681</v>
      </c>
      <c r="AG59" s="14">
        <f>-AB61/12</f>
        <v>-5840.1978592172054</v>
      </c>
      <c r="AH59" s="14">
        <f>AG59</f>
        <v>-5840.1978592172054</v>
      </c>
      <c r="AI59" s="14">
        <f>AH59</f>
        <v>-5840.1978592172054</v>
      </c>
      <c r="AJ59" s="14">
        <f>AI59</f>
        <v>-5840.1978592172054</v>
      </c>
      <c r="AK59" s="14">
        <f t="shared" ref="AK59:AR59" si="22">AJ59</f>
        <v>-5840.1978592172054</v>
      </c>
      <c r="AL59" s="14">
        <f t="shared" si="22"/>
        <v>-5840.1978592172054</v>
      </c>
      <c r="AM59" s="14">
        <f t="shared" si="22"/>
        <v>-5840.1978592172054</v>
      </c>
      <c r="AN59" s="14">
        <f t="shared" si="22"/>
        <v>-5840.1978592172054</v>
      </c>
      <c r="AO59" s="14">
        <f t="shared" si="22"/>
        <v>-5840.1978592172054</v>
      </c>
      <c r="AP59" s="14">
        <f t="shared" si="22"/>
        <v>-5840.1978592172054</v>
      </c>
      <c r="AQ59" s="14">
        <f t="shared" si="22"/>
        <v>-5840.1978592172054</v>
      </c>
      <c r="AR59" s="14">
        <f t="shared" si="22"/>
        <v>-5840.1978592172054</v>
      </c>
      <c r="AS59" s="14">
        <f>-AN61/12</f>
        <v>-7354.3230478161067</v>
      </c>
      <c r="AT59" s="14">
        <f>AS59</f>
        <v>-7354.3230478161067</v>
      </c>
      <c r="AU59" s="14">
        <f>AT59</f>
        <v>-7354.3230478161067</v>
      </c>
      <c r="AV59" s="14">
        <f>AU59</f>
        <v>-7354.3230478161067</v>
      </c>
      <c r="AW59" s="14">
        <f t="shared" ref="AW59:AZ59" si="23">AV59</f>
        <v>-7354.3230478161067</v>
      </c>
      <c r="AX59" s="14">
        <f t="shared" si="23"/>
        <v>-7354.3230478161067</v>
      </c>
      <c r="AY59" s="14">
        <f t="shared" si="23"/>
        <v>-7354.3230478161067</v>
      </c>
      <c r="AZ59" s="14">
        <f t="shared" si="23"/>
        <v>-7354.3230478161067</v>
      </c>
    </row>
    <row r="60" spans="1:52" x14ac:dyDescent="0.2">
      <c r="A60" s="15">
        <f>MAX($A$12:A59)+1</f>
        <v>32</v>
      </c>
      <c r="B60" s="4" t="s">
        <v>80</v>
      </c>
      <c r="C60" s="4" t="s">
        <v>81</v>
      </c>
      <c r="D60"/>
      <c r="E60" s="16">
        <f t="shared" ref="E60:U60" si="24">(E57+0.5*(E58+E59))*($E$65/12)</f>
        <v>0</v>
      </c>
      <c r="F60" s="16">
        <f t="shared" si="24"/>
        <v>0</v>
      </c>
      <c r="G60" s="16">
        <f t="shared" si="24"/>
        <v>0</v>
      </c>
      <c r="H60" s="16">
        <f t="shared" si="24"/>
        <v>0</v>
      </c>
      <c r="I60" s="16">
        <f t="shared" si="24"/>
        <v>0</v>
      </c>
      <c r="J60" s="16">
        <f t="shared" si="24"/>
        <v>0</v>
      </c>
      <c r="K60" s="16">
        <f t="shared" si="24"/>
        <v>0</v>
      </c>
      <c r="L60" s="16">
        <f t="shared" si="24"/>
        <v>0</v>
      </c>
      <c r="M60" s="16">
        <f t="shared" si="24"/>
        <v>0</v>
      </c>
      <c r="N60" s="16">
        <f t="shared" si="24"/>
        <v>0</v>
      </c>
      <c r="O60" s="16">
        <f t="shared" si="24"/>
        <v>-8.4193363625043069</v>
      </c>
      <c r="P60" s="16">
        <f t="shared" si="24"/>
        <v>-6.1051915857829409</v>
      </c>
      <c r="Q60" s="16">
        <f t="shared" si="24"/>
        <v>19.496704113681698</v>
      </c>
      <c r="R60" s="16">
        <f t="shared" si="24"/>
        <v>49.262010147422743</v>
      </c>
      <c r="S60" s="16">
        <f t="shared" si="24"/>
        <v>79.08441239225634</v>
      </c>
      <c r="T60" s="16">
        <f t="shared" si="24"/>
        <v>108.58551445352219</v>
      </c>
      <c r="U60" s="16">
        <f t="shared" si="24"/>
        <v>137.57737789758835</v>
      </c>
      <c r="V60" s="16">
        <f>(V57+0.5*(V58+V59))*($E$65/12)</f>
        <v>166.47589376799056</v>
      </c>
      <c r="W60" s="16">
        <f t="shared" ref="W60:AZ60" si="25">(W57+0.5*(W58+W59))*($E$65/12)</f>
        <v>195.08818330290117</v>
      </c>
      <c r="X60" s="16">
        <f t="shared" si="25"/>
        <v>223.37299792877894</v>
      </c>
      <c r="Y60" s="16">
        <f t="shared" si="25"/>
        <v>251.70738214679446</v>
      </c>
      <c r="Z60" s="16">
        <f t="shared" si="25"/>
        <v>279.71290192919264</v>
      </c>
      <c r="AA60" s="16">
        <f t="shared" si="25"/>
        <v>307.44260558665241</v>
      </c>
      <c r="AB60" s="16">
        <f t="shared" si="25"/>
        <v>335.4422156796536</v>
      </c>
      <c r="AC60" s="16">
        <f t="shared" si="25"/>
        <v>363.30502188564128</v>
      </c>
      <c r="AD60" s="16">
        <f t="shared" si="25"/>
        <v>390.86143506023706</v>
      </c>
      <c r="AE60" s="16">
        <f t="shared" si="25"/>
        <v>418.46280510060541</v>
      </c>
      <c r="AF60" s="16">
        <f t="shared" si="25"/>
        <v>445.88477792190622</v>
      </c>
      <c r="AG60" s="16">
        <f t="shared" si="25"/>
        <v>458.71928940155658</v>
      </c>
      <c r="AH60" s="16">
        <f t="shared" si="25"/>
        <v>457.11798110201698</v>
      </c>
      <c r="AI60" s="16">
        <f t="shared" si="25"/>
        <v>455.19126219171039</v>
      </c>
      <c r="AJ60" s="16">
        <f t="shared" si="25"/>
        <v>452.9375056175831</v>
      </c>
      <c r="AK60" s="16">
        <f t="shared" si="25"/>
        <v>450.57965506048458</v>
      </c>
      <c r="AL60" s="16">
        <f t="shared" si="25"/>
        <v>447.8926111813314</v>
      </c>
      <c r="AM60" s="16">
        <f t="shared" si="25"/>
        <v>444.87472801351322</v>
      </c>
      <c r="AN60" s="16">
        <f t="shared" si="25"/>
        <v>441.74893022975544</v>
      </c>
      <c r="AO60" s="16">
        <f t="shared" si="25"/>
        <v>437.88679103839519</v>
      </c>
      <c r="AP60" s="16">
        <f t="shared" si="25"/>
        <v>433.28462873239425</v>
      </c>
      <c r="AQ60" s="16">
        <f t="shared" si="25"/>
        <v>428.56663041476293</v>
      </c>
      <c r="AR60" s="16">
        <f t="shared" si="25"/>
        <v>423.60458119238609</v>
      </c>
      <c r="AS60" s="16">
        <f t="shared" si="25"/>
        <v>414.61194783924293</v>
      </c>
      <c r="AT60" s="16">
        <f t="shared" si="25"/>
        <v>401.69621314773627</v>
      </c>
      <c r="AU60" s="16">
        <f t="shared" si="25"/>
        <v>388.49543886961487</v>
      </c>
      <c r="AV60" s="16">
        <f t="shared" si="25"/>
        <v>375.0081998069457</v>
      </c>
      <c r="AW60" s="16">
        <f t="shared" si="25"/>
        <v>361.36069934886268</v>
      </c>
      <c r="AX60" s="16">
        <f t="shared" si="25"/>
        <v>347.42450047533197</v>
      </c>
      <c r="AY60" s="16">
        <f t="shared" si="25"/>
        <v>333.1981596942764</v>
      </c>
      <c r="AZ60" s="16">
        <f t="shared" si="25"/>
        <v>318.80786200921506</v>
      </c>
    </row>
    <row r="61" spans="1:52" x14ac:dyDescent="0.2">
      <c r="A61" s="15">
        <f>MAX($A$12:A60)+1</f>
        <v>33</v>
      </c>
      <c r="B61" s="2" t="s">
        <v>82</v>
      </c>
      <c r="C61" s="4" t="s">
        <v>83</v>
      </c>
      <c r="D61"/>
      <c r="E61" s="14">
        <f t="shared" ref="E61:AN61" si="26">SUM(E57:E60)</f>
        <v>0</v>
      </c>
      <c r="F61" s="14">
        <f t="shared" si="26"/>
        <v>0</v>
      </c>
      <c r="G61" s="14">
        <f t="shared" si="26"/>
        <v>0</v>
      </c>
      <c r="H61" s="14">
        <f t="shared" si="26"/>
        <v>0</v>
      </c>
      <c r="I61" s="14">
        <f t="shared" si="26"/>
        <v>0</v>
      </c>
      <c r="J61" s="14">
        <f t="shared" si="26"/>
        <v>0</v>
      </c>
      <c r="K61" s="14">
        <f t="shared" si="26"/>
        <v>0</v>
      </c>
      <c r="L61" s="14">
        <f t="shared" si="26"/>
        <v>0</v>
      </c>
      <c r="M61" s="14">
        <f t="shared" si="26"/>
        <v>0</v>
      </c>
      <c r="N61" s="14">
        <f t="shared" si="26"/>
        <v>0</v>
      </c>
      <c r="O61" s="14">
        <f t="shared" si="26"/>
        <v>-3376.1538813642273</v>
      </c>
      <c r="P61" s="14">
        <f t="shared" si="26"/>
        <v>927.97205546526811</v>
      </c>
      <c r="Q61" s="14">
        <f t="shared" si="26"/>
        <v>6890.2062941210925</v>
      </c>
      <c r="R61" s="14">
        <f t="shared" si="26"/>
        <v>12863.859774995426</v>
      </c>
      <c r="S61" s="14">
        <f t="shared" si="26"/>
        <v>18848.989594299368</v>
      </c>
      <c r="T61" s="14">
        <f t="shared" si="26"/>
        <v>24693.801701563036</v>
      </c>
      <c r="U61" s="14">
        <f t="shared" si="26"/>
        <v>30474.726835369886</v>
      </c>
      <c r="V61" s="14">
        <f t="shared" si="26"/>
        <v>36282.106565594324</v>
      </c>
      <c r="W61" s="14">
        <f t="shared" si="26"/>
        <v>41948.254938869039</v>
      </c>
      <c r="X61" s="14">
        <f t="shared" si="26"/>
        <v>47624.317230571309</v>
      </c>
      <c r="Y61" s="14">
        <f t="shared" si="26"/>
        <v>53310.343010293262</v>
      </c>
      <c r="Z61" s="14">
        <f t="shared" si="26"/>
        <v>58854.530663312973</v>
      </c>
      <c r="AA61" s="14">
        <f t="shared" si="26"/>
        <v>64429.954176934632</v>
      </c>
      <c r="AB61" s="14">
        <f t="shared" si="26"/>
        <v>70082.374310606465</v>
      </c>
      <c r="AC61" s="14">
        <f t="shared" si="26"/>
        <v>75602.939465535674</v>
      </c>
      <c r="AD61" s="14">
        <f t="shared" si="26"/>
        <v>81132.495993619392</v>
      </c>
      <c r="AE61" s="14">
        <f t="shared" si="26"/>
        <v>86671.088851723354</v>
      </c>
      <c r="AF61" s="14">
        <f t="shared" si="26"/>
        <v>92128.707094961035</v>
      </c>
      <c r="AG61" s="14">
        <f t="shared" si="26"/>
        <v>91817.727955063165</v>
      </c>
      <c r="AH61" s="14">
        <f t="shared" si="26"/>
        <v>91486.582466845648</v>
      </c>
      <c r="AI61" s="14">
        <f t="shared" si="26"/>
        <v>91045.113672030231</v>
      </c>
      <c r="AJ61" s="14">
        <f t="shared" si="26"/>
        <v>90582.82608062058</v>
      </c>
      <c r="AK61" s="14">
        <f t="shared" si="26"/>
        <v>90099.61559863374</v>
      </c>
      <c r="AL61" s="14">
        <f t="shared" si="26"/>
        <v>89505.32148508016</v>
      </c>
      <c r="AM61" s="14">
        <f t="shared" si="26"/>
        <v>88889.444448338647</v>
      </c>
      <c r="AN61" s="14">
        <f t="shared" si="26"/>
        <v>88251.876573793284</v>
      </c>
      <c r="AO61" s="14">
        <f t="shared" ref="AO61:AZ61" si="27">SUM(AO57:AO60)</f>
        <v>87340.726632603168</v>
      </c>
      <c r="AP61" s="14">
        <f t="shared" si="27"/>
        <v>86406.409489086946</v>
      </c>
      <c r="AQ61" s="14">
        <f t="shared" si="27"/>
        <v>85448.809307232979</v>
      </c>
      <c r="AR61" s="14">
        <f t="shared" si="27"/>
        <v>84416.627750913845</v>
      </c>
      <c r="AS61" s="14">
        <f t="shared" si="27"/>
        <v>81842.763332622562</v>
      </c>
      <c r="AT61" s="14">
        <f t="shared" si="27"/>
        <v>79237.41813961968</v>
      </c>
      <c r="AU61" s="14">
        <f t="shared" si="27"/>
        <v>76549.252847095893</v>
      </c>
      <c r="AV61" s="14">
        <f t="shared" si="27"/>
        <v>73829.035275489339</v>
      </c>
      <c r="AW61" s="14">
        <f t="shared" si="27"/>
        <v>71076.605163404587</v>
      </c>
      <c r="AX61" s="14">
        <f t="shared" si="27"/>
        <v>68240.619527203526</v>
      </c>
      <c r="AY61" s="14">
        <f t="shared" si="27"/>
        <v>65371.842510201306</v>
      </c>
      <c r="AZ61" s="14">
        <f t="shared" si="27"/>
        <v>62470.110155493931</v>
      </c>
    </row>
    <row r="62" spans="1:52" x14ac:dyDescent="0.2">
      <c r="B62" s="2"/>
      <c r="D62"/>
      <c r="E62" s="31"/>
      <c r="F62" s="31"/>
      <c r="G62" s="31"/>
      <c r="H62" s="31"/>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row>
    <row r="63" spans="1:52" x14ac:dyDescent="0.2">
      <c r="A63" s="15">
        <f>MAX($A$12:A62)+1</f>
        <v>34</v>
      </c>
      <c r="B63" s="4" t="s">
        <v>84</v>
      </c>
      <c r="C63" s="4" t="s">
        <v>85</v>
      </c>
      <c r="D63"/>
      <c r="E63" s="32">
        <f>'[8]JKL-4'!$E$18</f>
        <v>0.37951000000000001</v>
      </c>
    </row>
    <row r="64" spans="1:52" x14ac:dyDescent="0.2">
      <c r="A64" s="15">
        <f>MAX($A$12:A63)+1</f>
        <v>35</v>
      </c>
      <c r="B64" s="4" t="s">
        <v>86</v>
      </c>
      <c r="C64" s="4" t="s">
        <v>87</v>
      </c>
      <c r="E64" s="33">
        <f>'[8]JKL-4'!$E$20</f>
        <v>1.6116295186062628</v>
      </c>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row>
    <row r="65" spans="1:52" x14ac:dyDescent="0.2">
      <c r="A65" s="15">
        <f>MAX($A$12:A64)+1</f>
        <v>36</v>
      </c>
      <c r="B65" s="4" t="s">
        <v>88</v>
      </c>
      <c r="C65" s="27" t="s">
        <v>89</v>
      </c>
      <c r="E65" s="34">
        <v>0.06</v>
      </c>
      <c r="M65" s="19"/>
    </row>
    <row r="66" spans="1:52" x14ac:dyDescent="0.2">
      <c r="A66" s="15">
        <f>MAX($A$12:A65)+1</f>
        <v>37</v>
      </c>
      <c r="B66" s="4" t="s">
        <v>90</v>
      </c>
      <c r="C66" s="4" t="s">
        <v>91</v>
      </c>
      <c r="E66" s="35">
        <f>'[8]JKL-4'!$I$16</f>
        <v>0.10649175855984785</v>
      </c>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row>
    <row r="67" spans="1:52" x14ac:dyDescent="0.2">
      <c r="A67" s="15">
        <f>MAX($A$12:A66)+1</f>
        <v>38</v>
      </c>
      <c r="B67" s="4" t="s">
        <v>92</v>
      </c>
      <c r="C67" s="4" t="s">
        <v>93</v>
      </c>
      <c r="E67" s="34">
        <f>'[8]JKL-4'!$I$32</f>
        <v>7.687674667693596E-3</v>
      </c>
    </row>
    <row r="68" spans="1:52" x14ac:dyDescent="0.2">
      <c r="A68" s="17"/>
    </row>
    <row r="69" spans="1:52" x14ac:dyDescent="0.2">
      <c r="A69" s="15">
        <f>MAX($A$12:A68)+1</f>
        <v>39</v>
      </c>
      <c r="B69" s="36" t="s">
        <v>94</v>
      </c>
      <c r="C69" s="4" t="s">
        <v>95</v>
      </c>
      <c r="E69" s="37">
        <f>'[8]JKL-4'!$I$34</f>
        <v>0.42628300000000002</v>
      </c>
    </row>
    <row r="70" spans="1:52" x14ac:dyDescent="0.2">
      <c r="A70" s="15">
        <f>MAX($A$12:A69)+1</f>
        <v>40</v>
      </c>
      <c r="B70" s="36" t="s">
        <v>96</v>
      </c>
      <c r="C70" s="4" t="s">
        <v>97</v>
      </c>
      <c r="E70" s="37">
        <f>'[8]JKL-4'!$I$35</f>
        <v>0.42470400000000003</v>
      </c>
    </row>
    <row r="72" spans="1:52" ht="14.25" x14ac:dyDescent="0.2">
      <c r="A72" s="38" t="s">
        <v>98</v>
      </c>
    </row>
    <row r="73" spans="1:52" ht="33" customHeight="1" x14ac:dyDescent="0.2">
      <c r="A73" s="40" t="s">
        <v>99</v>
      </c>
      <c r="B73" s="40"/>
      <c r="C73" s="40"/>
    </row>
    <row r="74" spans="1:52" ht="33" customHeight="1" x14ac:dyDescent="0.2">
      <c r="A74" s="40" t="s">
        <v>100</v>
      </c>
      <c r="B74" s="40"/>
      <c r="C74" s="40"/>
    </row>
    <row r="75" spans="1:52" ht="33" customHeight="1" x14ac:dyDescent="0.2">
      <c r="A75" s="41" t="s">
        <v>101</v>
      </c>
      <c r="B75" s="41"/>
      <c r="C75" s="41"/>
      <c r="D75" s="27"/>
      <c r="E75" s="27"/>
      <c r="F75" s="27"/>
      <c r="G75" s="27"/>
      <c r="H75" s="27"/>
      <c r="I75" s="27"/>
      <c r="J75" s="27"/>
      <c r="K75" s="27"/>
      <c r="L75" s="27"/>
      <c r="M75" s="27"/>
      <c r="N75" s="27"/>
      <c r="O75" s="27"/>
      <c r="P75" s="27"/>
      <c r="Q75" s="27"/>
      <c r="R75" s="27"/>
    </row>
    <row r="76" spans="1:52" ht="14.25" x14ac:dyDescent="0.2">
      <c r="A76" s="39"/>
      <c r="B76" s="27"/>
      <c r="C76" s="27"/>
      <c r="D76" s="27"/>
      <c r="E76" s="27"/>
      <c r="F76" s="27"/>
      <c r="G76" s="27"/>
      <c r="H76" s="27"/>
      <c r="I76" s="27"/>
      <c r="J76" s="27"/>
      <c r="K76" s="27"/>
      <c r="L76" s="27"/>
      <c r="M76" s="27"/>
      <c r="N76" s="27"/>
      <c r="O76" s="27"/>
      <c r="P76" s="27"/>
      <c r="Q76" s="27"/>
      <c r="R76" s="27"/>
    </row>
    <row r="77" spans="1:52" ht="14.25" x14ac:dyDescent="0.2">
      <c r="A77" s="39"/>
    </row>
  </sheetData>
  <mergeCells count="3">
    <mergeCell ref="A73:C73"/>
    <mergeCell ref="A74:C74"/>
    <mergeCell ref="A75:C75"/>
  </mergeCells>
  <pageMargins left="0.7" right="0.7" top="0.75" bottom="0.75" header="0.3" footer="0.3"/>
  <pageSetup scale="52" fitToWidth="0" orientation="landscape" r:id="rId1"/>
  <colBreaks count="3" manualBreakCount="3">
    <brk id="16" max="1048575" man="1"/>
    <brk id="28" max="1048575" man="1"/>
    <brk id="40" max="1048575" man="1"/>
  </colBreaks>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showGridLines="0" tabSelected="1" zoomScale="85" zoomScaleNormal="85" workbookViewId="0">
      <selection activeCell="B76" sqref="B76"/>
    </sheetView>
  </sheetViews>
  <sheetFormatPr defaultRowHeight="12.75" x14ac:dyDescent="0.2"/>
  <cols>
    <col min="1" max="1" width="6" style="1" customWidth="1"/>
    <col min="2" max="2" width="40.140625" style="4" customWidth="1"/>
    <col min="3" max="3" width="35.140625" style="4" customWidth="1"/>
    <col min="4" max="4" width="10.85546875" style="4" hidden="1" customWidth="1"/>
    <col min="5" max="15" width="10.85546875" style="4" customWidth="1"/>
    <col min="16" max="16" width="12.85546875" style="4" bestFit="1" customWidth="1"/>
    <col min="17" max="16384" width="9.140625" style="4"/>
  </cols>
  <sheetData>
    <row r="1" spans="2:15" x14ac:dyDescent="0.2">
      <c r="B1" s="2" t="s">
        <v>0</v>
      </c>
      <c r="C1" s="2"/>
      <c r="D1" s="2"/>
      <c r="E1" s="2"/>
      <c r="F1" s="2"/>
      <c r="G1" s="2"/>
      <c r="H1" s="2"/>
      <c r="I1" s="2"/>
      <c r="J1" s="2"/>
      <c r="K1" s="2"/>
      <c r="L1" s="2"/>
      <c r="M1" s="2"/>
      <c r="N1" s="2"/>
      <c r="O1" s="3" t="s">
        <v>1</v>
      </c>
    </row>
    <row r="2" spans="2:15" x14ac:dyDescent="0.2">
      <c r="B2" s="2" t="s">
        <v>2</v>
      </c>
      <c r="O2" s="4" t="s">
        <v>102</v>
      </c>
    </row>
    <row r="3" spans="2:15" x14ac:dyDescent="0.2">
      <c r="B3" s="4" t="s">
        <v>7</v>
      </c>
    </row>
    <row r="4" spans="2:15" x14ac:dyDescent="0.2">
      <c r="B4" s="4" t="s">
        <v>8</v>
      </c>
    </row>
    <row r="5" spans="2:15" x14ac:dyDescent="0.2">
      <c r="B5" s="2"/>
      <c r="C5" s="2"/>
      <c r="D5" s="2"/>
      <c r="E5" s="2"/>
      <c r="F5" s="2"/>
      <c r="G5" s="2"/>
      <c r="H5" s="2"/>
      <c r="I5" s="2"/>
      <c r="J5" s="2"/>
      <c r="K5" s="5"/>
      <c r="L5" s="2"/>
      <c r="M5" s="2"/>
      <c r="N5" s="2"/>
      <c r="O5" s="2"/>
    </row>
    <row r="73" spans="1:3" ht="33" customHeight="1" x14ac:dyDescent="0.2">
      <c r="A73" s="42"/>
      <c r="B73" s="42"/>
      <c r="C73" s="42"/>
    </row>
    <row r="74" spans="1:3" ht="33" customHeight="1" x14ac:dyDescent="0.2">
      <c r="A74" s="42"/>
      <c r="B74" s="42"/>
      <c r="C74" s="42"/>
    </row>
    <row r="75" spans="1:3" ht="33" customHeight="1" x14ac:dyDescent="0.2">
      <c r="A75" s="42"/>
      <c r="B75" s="42"/>
      <c r="C75" s="42"/>
    </row>
  </sheetData>
  <mergeCells count="3">
    <mergeCell ref="A73:C73"/>
    <mergeCell ref="A74:C74"/>
    <mergeCell ref="A75:C75"/>
  </mergeCells>
  <pageMargins left="0.7" right="0.7" top="0.75" bottom="0.75" header="0.3" footer="0.3"/>
  <pageSetup scale="61" orientation="landscape" r:id="rId1"/>
  <customProperties>
    <customPr name="_pios_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JKL-3 pgs 1-4</vt:lpstr>
      <vt:lpstr>JKL-3 Page 5</vt:lpstr>
      <vt:lpstr>'JKL-3 pgs 1-4'!Print_Area</vt:lpstr>
      <vt:lpstr>'JKL-3 pgs 1-4'!Print_Titles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2017-06-29T20:58:16Z</dcterms:created>
  <dcterms:modified xsi:type="dcterms:W3CDTF">2017-06-29T20:58:20Z</dcterms:modified>
</cp:coreProperties>
</file>