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8docs\1803542\"/>
    </mc:Choice>
  </mc:AlternateContent>
  <bookViews>
    <workbookView xWindow="0" yWindow="0" windowWidth="19125" windowHeight="11520"/>
  </bookViews>
  <sheets>
    <sheet name="Table 1" sheetId="25" r:id="rId1"/>
    <sheet name="Table 4" sheetId="28" r:id="rId2"/>
    <sheet name="Table 5" sheetId="31" r:id="rId3"/>
    <sheet name="Table 3 TransCost D2 " sheetId="47" state="hidden" r:id="rId4"/>
    <sheet name="Table 3 UT Wind 2030" sheetId="63" state="hidden" r:id="rId5"/>
    <sheet name="Table 3 DJ Wind 2030" sheetId="42" state="hidden" r:id="rId6"/>
    <sheet name="Table 3 ID Wind 2030" sheetId="64" state="hidden" r:id="rId7"/>
    <sheet name="Table 3 ID Wind 2033" sheetId="44" state="hidden" r:id="rId8"/>
    <sheet name="Table 3 UT Wind 2036" sheetId="50" state="hidden" r:id="rId9"/>
    <sheet name="Table 3 WW Wind 2035" sheetId="52" state="hidden" r:id="rId10"/>
    <sheet name="Table 3 YK Wind 2035" sheetId="53" state="hidden" r:id="rId11"/>
    <sheet name="Table 3 OR Wind 2035" sheetId="54" state="hidden" r:id="rId12"/>
    <sheet name="Table 3 YK Solar 2030" sheetId="41" state="hidden" r:id="rId13"/>
    <sheet name="Table 3 YK Solar 2032" sheetId="56" state="hidden" r:id="rId14"/>
    <sheet name="Table 3 YK Solar 2033" sheetId="57" state="hidden" r:id="rId15"/>
    <sheet name="Table 3 UT Solar 2033 ST" sheetId="40" state="hidden" r:id="rId16"/>
    <sheet name="Table 3 UT Solar 2035 ST" sheetId="62" state="hidden" r:id="rId17"/>
    <sheet name="Table 3 UT Solar 2035 FT" sheetId="55" state="hidden" r:id="rId18"/>
    <sheet name="Table 3 OR Solar 2030" sheetId="58" state="hidden" r:id="rId19"/>
    <sheet name="Table 3 OR Solar 2031" sheetId="59" state="hidden" r:id="rId20"/>
    <sheet name="Table 3 OR Solar 2032" sheetId="60" state="hidden" r:id="rId21"/>
    <sheet name="Table 3 OR Solar 2033" sheetId="61" state="hidden" r:id="rId22"/>
    <sheet name="Table 3 EV2020 Wind_2020" sheetId="43" state="hidden" r:id="rId23"/>
    <sheet name="Table 3 EV2020 Wind_2021" sheetId="49" state="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200_SCCT_UtahN">'Table 1'!$I$19</definedName>
    <definedName name="_200_SCCT_WYNE">'Table 1'!$I$21</definedName>
    <definedName name="_30_Geo_West" localSheetId="3">'Table 1'!$I$17</definedName>
    <definedName name="_30_Geo_West">'Table 1'!$I$17</definedName>
    <definedName name="_436_CCCT_WestMain" localSheetId="3">'Table 1'!$I$18</definedName>
    <definedName name="_436_CCCT_WestMain">'Table 1'!$I$18</definedName>
    <definedName name="_477_CCCT_WestMain">'[1]Table 1'!$I$18</definedName>
    <definedName name="_477_CCCT_WYNE">'Table 1'!$I$20</definedName>
    <definedName name="_635_CCCT_UtahS">'[1]Table 1'!$I$19</definedName>
    <definedName name="_635_CCCT_WyoNE">'[1]Table 1'!$I$17</definedName>
    <definedName name="_774_Wind_IDGoshen">'Table 1'!$I$23</definedName>
    <definedName name="_85_Wind_DJ_2031">'Table 1'!$I$22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3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3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3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3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3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>'[2]Table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>'[3]on off peak hours'!$C$15:$ED$15</definedName>
    <definedName name="Discount_Rate">'Table 1'!$I$39</definedName>
    <definedName name="Discount_Rate_2015_IRP" localSheetId="5">'[4]Table 7 to 8'!$AE$43</definedName>
    <definedName name="Discount_Rate_2015_IRP" localSheetId="22">'[4]Table 7 to 8'!$AE$43</definedName>
    <definedName name="Discount_Rate_2015_IRP" localSheetId="23">'[4]Table 7 to 8'!$AE$43</definedName>
    <definedName name="Discount_Rate_2015_IRP" localSheetId="6">'[4]Table 7 to 8'!$AE$43</definedName>
    <definedName name="Discount_Rate_2015_IRP" localSheetId="7">'[4]Table 7 to 8'!$AE$43</definedName>
    <definedName name="Discount_Rate_2015_IRP" localSheetId="18">'[4]Table 7 to 8'!$AE$43</definedName>
    <definedName name="Discount_Rate_2015_IRP" localSheetId="19">'[4]Table 7 to 8'!$AE$43</definedName>
    <definedName name="Discount_Rate_2015_IRP" localSheetId="20">'[4]Table 7 to 8'!$AE$43</definedName>
    <definedName name="Discount_Rate_2015_IRP" localSheetId="21">'[4]Table 7 to 8'!$AE$43</definedName>
    <definedName name="Discount_Rate_2015_IRP" localSheetId="11">'[4]Table 7 to 8'!$AE$43</definedName>
    <definedName name="Discount_Rate_2015_IRP" localSheetId="3">'[4]Table 7 to 8'!$AE$43</definedName>
    <definedName name="Discount_Rate_2015_IRP" localSheetId="15">'[4]Table 7 to 8'!$AE$43</definedName>
    <definedName name="Discount_Rate_2015_IRP" localSheetId="17">'[4]Table 7 to 8'!$AE$43</definedName>
    <definedName name="Discount_Rate_2015_IRP" localSheetId="16">'[4]Table 7 to 8'!$AE$43</definedName>
    <definedName name="Discount_Rate_2015_IRP" localSheetId="4">'[4]Table 7 to 8'!$AE$43</definedName>
    <definedName name="Discount_Rate_2015_IRP" localSheetId="8">'[4]Table 7 to 8'!$AE$43</definedName>
    <definedName name="Discount_Rate_2015_IRP" localSheetId="9">'[4]Table 7 to 8'!$AE$43</definedName>
    <definedName name="Discount_Rate_2015_IRP" localSheetId="12">'[4]Table 7 to 8'!$AE$43</definedName>
    <definedName name="Discount_Rate_2015_IRP" localSheetId="13">'[4]Table 7 to 8'!$AE$43</definedName>
    <definedName name="Discount_Rate_2015_IRP" localSheetId="14">'[4]Table 7 to 8'!$AE$43</definedName>
    <definedName name="Discount_Rate_2015_IRP" localSheetId="10">'[4]Table 7 to 8'!$AE$43</definedName>
    <definedName name="Discount_Rate_2015_IRP">'[5]Table 7 to 8'!$AE$43</definedName>
    <definedName name="DispatchSum">"GRID Thermal Generation!R2C1:R4C2"</definedName>
    <definedName name="FixedSolar_Capacity_Contr">'[5]Exhibit 3- Std FixedSolar QF'!$G$53</definedName>
    <definedName name="HoursHoliday">'[3]on off peak hours'!$C$16:$ED$20</definedName>
    <definedName name="Market" localSheetId="5">'[6]OFPC Source'!$J$8:$M$295</definedName>
    <definedName name="Market" localSheetId="22">'[6]OFPC Source'!$J$8:$M$295</definedName>
    <definedName name="Market" localSheetId="23">'[6]OFPC Source'!$J$8:$M$295</definedName>
    <definedName name="Market" localSheetId="6">'[6]OFPC Source'!$J$8:$M$295</definedName>
    <definedName name="Market" localSheetId="7">'[6]OFPC Source'!$J$8:$M$295</definedName>
    <definedName name="Market" localSheetId="18">'[6]OFPC Source'!$J$8:$M$295</definedName>
    <definedName name="Market" localSheetId="19">'[6]OFPC Source'!$J$8:$M$295</definedName>
    <definedName name="Market" localSheetId="20">'[6]OFPC Source'!$J$8:$M$295</definedName>
    <definedName name="Market" localSheetId="21">'[6]OFPC Source'!$J$8:$M$295</definedName>
    <definedName name="Market" localSheetId="11">'[6]OFPC Source'!$J$8:$M$295</definedName>
    <definedName name="Market" localSheetId="3">'[6]OFPC Source'!$J$8:$M$295</definedName>
    <definedName name="Market" localSheetId="15">'[6]OFPC Source'!$J$8:$M$295</definedName>
    <definedName name="Market" localSheetId="17">'[6]OFPC Source'!$J$8:$M$295</definedName>
    <definedName name="Market" localSheetId="16">'[6]OFPC Source'!$J$8:$M$295</definedName>
    <definedName name="Market" localSheetId="4">'[6]OFPC Source'!$J$8:$M$295</definedName>
    <definedName name="Market" localSheetId="8">'[6]OFPC Source'!$J$8:$M$295</definedName>
    <definedName name="Market" localSheetId="9">'[6]OFPC Source'!$J$8:$M$295</definedName>
    <definedName name="Market" localSheetId="12">'[6]OFPC Source'!$J$8:$M$295</definedName>
    <definedName name="Market" localSheetId="13">'[6]OFPC Source'!$J$8:$M$295</definedName>
    <definedName name="Market" localSheetId="14">'[6]OFPC Source'!$J$8:$M$295</definedName>
    <definedName name="Market" localSheetId="10">'[6]OFPC Source'!$J$8:$M$295</definedName>
    <definedName name="Market">'[5]OFPC Source'!$J$8:$M$295</definedName>
    <definedName name="MidC_Flat">[7]Market_Price!#REF!</definedName>
    <definedName name="OR_AC_price">#REF!</definedName>
    <definedName name="_xlnm.Print_Area" localSheetId="0">'Table 1'!$A$1:$H$71</definedName>
    <definedName name="_xlnm.Print_Area" localSheetId="5">'Table 3 DJ Wind 2030'!$A$1:$K$74</definedName>
    <definedName name="_xlnm.Print_Area" localSheetId="22">'Table 3 EV2020 Wind_2020'!$A$1:$M$74</definedName>
    <definedName name="_xlnm.Print_Area" localSheetId="23">'Table 3 EV2020 Wind_2021'!$A$1:$M$74</definedName>
    <definedName name="_xlnm.Print_Area" localSheetId="6">'Table 3 ID Wind 2030'!$A$1:$K$74</definedName>
    <definedName name="_xlnm.Print_Area" localSheetId="7">'Table 3 ID Wind 2033'!$A$1:$K$74</definedName>
    <definedName name="_xlnm.Print_Area" localSheetId="18">'Table 3 OR Solar 2030'!$A$1:$K$74</definedName>
    <definedName name="_xlnm.Print_Area" localSheetId="19">'Table 3 OR Solar 2031'!$A$1:$K$74</definedName>
    <definedName name="_xlnm.Print_Area" localSheetId="20">'Table 3 OR Solar 2032'!$A$1:$K$74</definedName>
    <definedName name="_xlnm.Print_Area" localSheetId="21">'Table 3 OR Solar 2033'!$A$1:$K$74</definedName>
    <definedName name="_xlnm.Print_Area" localSheetId="11">'Table 3 OR Wind 2035'!$A$1:$K$74</definedName>
    <definedName name="_xlnm.Print_Area" localSheetId="3">'Table 3 TransCost D2 '!$A$1:$K$49</definedName>
    <definedName name="_xlnm.Print_Area" localSheetId="15">'Table 3 UT Solar 2033 ST'!$A$1:$K$74</definedName>
    <definedName name="_xlnm.Print_Area" localSheetId="17">'Table 3 UT Solar 2035 FT'!$A$1:$K$74</definedName>
    <definedName name="_xlnm.Print_Area" localSheetId="16">'Table 3 UT Solar 2035 ST'!$A$1:$K$74</definedName>
    <definedName name="_xlnm.Print_Area" localSheetId="4">'Table 3 UT Wind 2030'!$A$1:$K$74</definedName>
    <definedName name="_xlnm.Print_Area" localSheetId="8">'Table 3 UT Wind 2036'!$A$1:$K$74</definedName>
    <definedName name="_xlnm.Print_Area" localSheetId="9">'Table 3 WW Wind 2035'!$A$1:$K$74</definedName>
    <definedName name="_xlnm.Print_Area" localSheetId="12">'Table 3 YK Solar 2030'!$A$1:$K$74</definedName>
    <definedName name="_xlnm.Print_Area" localSheetId="13">'Table 3 YK Solar 2032'!$A$1:$K$74</definedName>
    <definedName name="_xlnm.Print_Area" localSheetId="14">'Table 3 YK Solar 2033'!$A$1:$K$74</definedName>
    <definedName name="_xlnm.Print_Area" localSheetId="10">'Table 3 YK Wind 2035'!$A$1:$K$74</definedName>
    <definedName name="_xlnm.Print_Area" localSheetId="1">'Table 4'!$A$1:$E$44</definedName>
    <definedName name="_xlnm.Print_Area" localSheetId="2">'Table 5'!$A$1:$H$266</definedName>
    <definedName name="RenewableMarketShape" localSheetId="5">'[6]OFPC Source'!$P$5:$U$28</definedName>
    <definedName name="RenewableMarketShape" localSheetId="22">'[6]OFPC Source'!$P$5:$U$28</definedName>
    <definedName name="RenewableMarketShape" localSheetId="23">'[6]OFPC Source'!$P$5:$U$28</definedName>
    <definedName name="RenewableMarketShape" localSheetId="6">'[6]OFPC Source'!$P$5:$U$28</definedName>
    <definedName name="RenewableMarketShape" localSheetId="7">'[6]OFPC Source'!$P$5:$U$28</definedName>
    <definedName name="RenewableMarketShape" localSheetId="18">'[6]OFPC Source'!$P$5:$U$28</definedName>
    <definedName name="RenewableMarketShape" localSheetId="19">'[6]OFPC Source'!$P$5:$U$28</definedName>
    <definedName name="RenewableMarketShape" localSheetId="20">'[6]OFPC Source'!$P$5:$U$28</definedName>
    <definedName name="RenewableMarketShape" localSheetId="21">'[6]OFPC Source'!$P$5:$U$28</definedName>
    <definedName name="RenewableMarketShape" localSheetId="11">'[6]OFPC Source'!$P$5:$U$28</definedName>
    <definedName name="RenewableMarketShape" localSheetId="3">'[6]OFPC Source'!$P$5:$U$28</definedName>
    <definedName name="RenewableMarketShape" localSheetId="15">'[6]OFPC Source'!$P$5:$U$28</definedName>
    <definedName name="RenewableMarketShape" localSheetId="17">'[6]OFPC Source'!$P$5:$U$28</definedName>
    <definedName name="RenewableMarketShape" localSheetId="16">'[6]OFPC Source'!$P$5:$U$28</definedName>
    <definedName name="RenewableMarketShape" localSheetId="4">'[6]OFPC Source'!$P$5:$U$28</definedName>
    <definedName name="RenewableMarketShape" localSheetId="8">'[6]OFPC Source'!$P$5:$U$28</definedName>
    <definedName name="RenewableMarketShape" localSheetId="9">'[6]OFPC Source'!$P$5:$U$28</definedName>
    <definedName name="RenewableMarketShape" localSheetId="12">'[6]OFPC Source'!$P$5:$U$28</definedName>
    <definedName name="RenewableMarketShape" localSheetId="13">'[6]OFPC Source'!$P$5:$U$28</definedName>
    <definedName name="RenewableMarketShape" localSheetId="14">'[6]OFPC Source'!$P$5:$U$28</definedName>
    <definedName name="RenewableMarketShape" localSheetId="10">'[6]OFPC Source'!$P$5:$U$28</definedName>
    <definedName name="RenewableMarketShape">'[5]OFPC Source'!$P$5:$U$33</definedName>
    <definedName name="RevenueSum">"GRID Thermal Revenue!R2C1:R4C2"</definedName>
    <definedName name="Solar_Fixed_integr_cost">'[8]Table 10'!$B$46</definedName>
    <definedName name="Solar_HLH" localSheetId="5">'[6]OFPC Source'!$U$47</definedName>
    <definedName name="Solar_HLH" localSheetId="22">'[6]OFPC Source'!$U$47</definedName>
    <definedName name="Solar_HLH" localSheetId="23">'[6]OFPC Source'!$U$47</definedName>
    <definedName name="Solar_HLH" localSheetId="6">'[6]OFPC Source'!$U$47</definedName>
    <definedName name="Solar_HLH" localSheetId="7">'[6]OFPC Source'!$U$47</definedName>
    <definedName name="Solar_HLH" localSheetId="18">'[6]OFPC Source'!$U$47</definedName>
    <definedName name="Solar_HLH" localSheetId="19">'[6]OFPC Source'!$U$47</definedName>
    <definedName name="Solar_HLH" localSheetId="20">'[6]OFPC Source'!$U$47</definedName>
    <definedName name="Solar_HLH" localSheetId="21">'[6]OFPC Source'!$U$47</definedName>
    <definedName name="Solar_HLH" localSheetId="11">'[6]OFPC Source'!$U$47</definedName>
    <definedName name="Solar_HLH" localSheetId="3">'[6]OFPC Source'!$U$47</definedName>
    <definedName name="Solar_HLH" localSheetId="15">'[6]OFPC Source'!$U$47</definedName>
    <definedName name="Solar_HLH" localSheetId="17">'[6]OFPC Source'!$U$47</definedName>
    <definedName name="Solar_HLH" localSheetId="16">'[6]OFPC Source'!$U$47</definedName>
    <definedName name="Solar_HLH" localSheetId="4">'[6]OFPC Source'!$U$47</definedName>
    <definedName name="Solar_HLH" localSheetId="8">'[6]OFPC Source'!$U$47</definedName>
    <definedName name="Solar_HLH" localSheetId="9">'[6]OFPC Source'!$U$47</definedName>
    <definedName name="Solar_HLH" localSheetId="12">'[6]OFPC Source'!$U$47</definedName>
    <definedName name="Solar_HLH" localSheetId="13">'[6]OFPC Source'!$U$47</definedName>
    <definedName name="Solar_HLH" localSheetId="14">'[6]OFPC Source'!$U$47</definedName>
    <definedName name="Solar_HLH" localSheetId="10">'[6]OFPC Source'!$U$47</definedName>
    <definedName name="Solar_HLH">'[5]OFPC Source'!$U$48</definedName>
    <definedName name="Solar_LLH" localSheetId="5">'[6]OFPC Source'!$V$47</definedName>
    <definedName name="Solar_LLH" localSheetId="22">'[6]OFPC Source'!$V$47</definedName>
    <definedName name="Solar_LLH" localSheetId="23">'[6]OFPC Source'!$V$47</definedName>
    <definedName name="Solar_LLH" localSheetId="6">'[6]OFPC Source'!$V$47</definedName>
    <definedName name="Solar_LLH" localSheetId="7">'[6]OFPC Source'!$V$47</definedName>
    <definedName name="Solar_LLH" localSheetId="18">'[6]OFPC Source'!$V$47</definedName>
    <definedName name="Solar_LLH" localSheetId="19">'[6]OFPC Source'!$V$47</definedName>
    <definedName name="Solar_LLH" localSheetId="20">'[6]OFPC Source'!$V$47</definedName>
    <definedName name="Solar_LLH" localSheetId="21">'[6]OFPC Source'!$V$47</definedName>
    <definedName name="Solar_LLH" localSheetId="11">'[6]OFPC Source'!$V$47</definedName>
    <definedName name="Solar_LLH" localSheetId="3">'[6]OFPC Source'!$V$47</definedName>
    <definedName name="Solar_LLH" localSheetId="15">'[6]OFPC Source'!$V$47</definedName>
    <definedName name="Solar_LLH" localSheetId="17">'[6]OFPC Source'!$V$47</definedName>
    <definedName name="Solar_LLH" localSheetId="16">'[6]OFPC Source'!$V$47</definedName>
    <definedName name="Solar_LLH" localSheetId="4">'[6]OFPC Source'!$V$47</definedName>
    <definedName name="Solar_LLH" localSheetId="8">'[6]OFPC Source'!$V$47</definedName>
    <definedName name="Solar_LLH" localSheetId="9">'[6]OFPC Source'!$V$47</definedName>
    <definedName name="Solar_LLH" localSheetId="12">'[6]OFPC Source'!$V$47</definedName>
    <definedName name="Solar_LLH" localSheetId="13">'[6]OFPC Source'!$V$47</definedName>
    <definedName name="Solar_LLH" localSheetId="14">'[6]OFPC Source'!$V$47</definedName>
    <definedName name="Solar_LLH" localSheetId="10">'[6]OFPC Source'!$V$47</definedName>
    <definedName name="Solar_LLH">'[5]OFPC Source'!$V$48</definedName>
    <definedName name="Solar_Tracking_integr_cost">'[8]Table 10'!$B$45</definedName>
    <definedName name="Study_Cap_Adj" localSheetId="3">'Table 1'!$I$8</definedName>
    <definedName name="Study_Cap_Adj">'Table 1'!$I$8</definedName>
    <definedName name="Study_CF">'Table 5'!$M$7</definedName>
    <definedName name="Study_MW">'Table 5'!$M$6</definedName>
    <definedName name="Study_Name" localSheetId="5">[3]ImportData!$D$7</definedName>
    <definedName name="Study_Name" localSheetId="22">[3]ImportData!$D$7</definedName>
    <definedName name="Study_Name" localSheetId="23">[3]ImportData!$D$7</definedName>
    <definedName name="Study_Name" localSheetId="6">[3]ImportData!$D$7</definedName>
    <definedName name="Study_Name" localSheetId="7">[3]ImportData!$D$7</definedName>
    <definedName name="Study_Name" localSheetId="18">[3]ImportData!$D$7</definedName>
    <definedName name="Study_Name" localSheetId="19">[3]ImportData!$D$7</definedName>
    <definedName name="Study_Name" localSheetId="20">[3]ImportData!$D$7</definedName>
    <definedName name="Study_Name" localSheetId="21">[3]ImportData!$D$7</definedName>
    <definedName name="Study_Name" localSheetId="11">[3]ImportData!$D$7</definedName>
    <definedName name="Study_Name" localSheetId="3">[3]ImportData!$D$7</definedName>
    <definedName name="Study_Name" localSheetId="15">[3]ImportData!$D$7</definedName>
    <definedName name="Study_Name" localSheetId="17">[3]ImportData!$D$7</definedName>
    <definedName name="Study_Name" localSheetId="16">[3]ImportData!$D$7</definedName>
    <definedName name="Study_Name" localSheetId="4">[3]ImportData!$D$7</definedName>
    <definedName name="Study_Name" localSheetId="8">[3]ImportData!$D$7</definedName>
    <definedName name="Study_Name" localSheetId="9">[3]ImportData!$D$7</definedName>
    <definedName name="Study_Name" localSheetId="12">[3]ImportData!$D$7</definedName>
    <definedName name="Study_Name" localSheetId="13">[3]ImportData!$D$7</definedName>
    <definedName name="Study_Name" localSheetId="14">[3]ImportData!$D$7</definedName>
    <definedName name="Study_Name" localSheetId="10">[3]ImportData!$D$7</definedName>
    <definedName name="ValuationDate">#REF!</definedName>
    <definedName name="Wind_Capacity_Contr">'[5]Exhibit 2- Std Wind QF '!$E$57</definedName>
    <definedName name="Wind_Integration_Charge">'[5]Exhibit 2- Std Wind QF '!$E$45</definedName>
  </definedNames>
  <calcPr calcId="152511"/>
</workbook>
</file>

<file path=xl/calcChain.xml><?xml version="1.0" encoding="utf-8"?>
<calcChain xmlns="http://schemas.openxmlformats.org/spreadsheetml/2006/main">
  <c r="K12" i="63" l="1"/>
  <c r="K13" i="63" s="1"/>
  <c r="K14" i="63" s="1"/>
  <c r="K15" i="63" s="1"/>
  <c r="K16" i="63" s="1"/>
  <c r="K17" i="63" s="1"/>
  <c r="K18" i="63" s="1"/>
  <c r="K19" i="63" s="1"/>
  <c r="K20" i="63" s="1"/>
  <c r="K21" i="63" s="1"/>
  <c r="K22" i="63" s="1"/>
  <c r="K23" i="63" s="1"/>
  <c r="K24" i="63" s="1"/>
  <c r="K25" i="63" s="1"/>
  <c r="K26" i="63" s="1"/>
  <c r="K27" i="63" s="1"/>
  <c r="K28" i="63" s="1"/>
  <c r="K29" i="63" s="1"/>
  <c r="K30" i="63" s="1"/>
  <c r="K31" i="63" s="1"/>
  <c r="K32" i="63" s="1"/>
  <c r="K33" i="63" s="1"/>
  <c r="K34" i="63" s="1"/>
  <c r="K35" i="63" s="1"/>
  <c r="K36" i="63" s="1"/>
  <c r="H13" i="63"/>
  <c r="H14" i="63" s="1"/>
  <c r="H15" i="63" s="1"/>
  <c r="H16" i="63" s="1"/>
  <c r="H17" i="63" s="1"/>
  <c r="H18" i="63" s="1"/>
  <c r="H19" i="63" s="1"/>
  <c r="H20" i="63" s="1"/>
  <c r="H21" i="63" s="1"/>
  <c r="H22" i="63" s="1"/>
  <c r="H23" i="63" s="1"/>
  <c r="H24" i="63" s="1"/>
  <c r="H25" i="63" s="1"/>
  <c r="H26" i="63" s="1"/>
  <c r="H27" i="63" s="1"/>
  <c r="H28" i="63" s="1"/>
  <c r="H29" i="63" s="1"/>
  <c r="H30" i="63" s="1"/>
  <c r="H31" i="63" s="1"/>
  <c r="H32" i="63" s="1"/>
  <c r="H33" i="63" s="1"/>
  <c r="H34" i="63" s="1"/>
  <c r="H35" i="63" s="1"/>
  <c r="H36" i="63" s="1"/>
  <c r="H12" i="63"/>
  <c r="G12" i="63"/>
  <c r="G13" i="63" s="1"/>
  <c r="G14" i="63" s="1"/>
  <c r="G15" i="63" s="1"/>
  <c r="G16" i="63" s="1"/>
  <c r="G17" i="63" s="1"/>
  <c r="G18" i="63" s="1"/>
  <c r="G19" i="63" s="1"/>
  <c r="G20" i="63" s="1"/>
  <c r="G21" i="63" s="1"/>
  <c r="G22" i="63" s="1"/>
  <c r="G23" i="63" s="1"/>
  <c r="G24" i="63" s="1"/>
  <c r="G25" i="63" s="1"/>
  <c r="G26" i="63" s="1"/>
  <c r="G27" i="63" s="1"/>
  <c r="G28" i="63" s="1"/>
  <c r="G29" i="63" s="1"/>
  <c r="G30" i="63" s="1"/>
  <c r="G31" i="63" s="1"/>
  <c r="G32" i="63" s="1"/>
  <c r="G33" i="63" s="1"/>
  <c r="G34" i="63" s="1"/>
  <c r="G35" i="63" s="1"/>
  <c r="G36" i="63" s="1"/>
  <c r="D25" i="63"/>
  <c r="D26" i="63" s="1"/>
  <c r="D27" i="63" s="1"/>
  <c r="D28" i="63" s="1"/>
  <c r="D29" i="63" s="1"/>
  <c r="D30" i="63" s="1"/>
  <c r="D31" i="63" s="1"/>
  <c r="D32" i="63" s="1"/>
  <c r="D33" i="63" s="1"/>
  <c r="D34" i="63" s="1"/>
  <c r="D35" i="63" s="1"/>
  <c r="D36" i="63" s="1"/>
  <c r="E21" i="63"/>
  <c r="E22" i="63" s="1"/>
  <c r="E23" i="63" s="1"/>
  <c r="E24" i="63" s="1"/>
  <c r="E25" i="63" s="1"/>
  <c r="E26" i="63" s="1"/>
  <c r="E27" i="63" s="1"/>
  <c r="E28" i="63" s="1"/>
  <c r="L13" i="31" l="1"/>
  <c r="M14" i="31"/>
  <c r="B13" i="31"/>
  <c r="L14" i="31" l="1"/>
  <c r="CJ9" i="25"/>
  <c r="CE9" i="25"/>
  <c r="B38" i="25" l="1"/>
  <c r="BN9" i="25" l="1"/>
  <c r="BO9" i="25"/>
  <c r="BJ9" i="25"/>
  <c r="BI9" i="25"/>
  <c r="AT9" i="25"/>
  <c r="AO9" i="25"/>
  <c r="C24" i="64"/>
  <c r="D24" i="64" s="1"/>
  <c r="C68" i="64"/>
  <c r="C67" i="64"/>
  <c r="P11" i="64"/>
  <c r="D47" i="64"/>
  <c r="D46" i="64"/>
  <c r="K11" i="64"/>
  <c r="E11" i="64"/>
  <c r="D49" i="64"/>
  <c r="C49" i="64"/>
  <c r="D48" i="64"/>
  <c r="C48" i="64"/>
  <c r="C47" i="64"/>
  <c r="C46" i="64"/>
  <c r="C45" i="64"/>
  <c r="H11" i="64"/>
  <c r="G11" i="64"/>
  <c r="B11" i="64"/>
  <c r="B12" i="64" s="1"/>
  <c r="B13" i="64" s="1"/>
  <c r="B14" i="64" s="1"/>
  <c r="B15" i="64" s="1"/>
  <c r="B16" i="64" s="1"/>
  <c r="B17" i="64" s="1"/>
  <c r="B18" i="64" s="1"/>
  <c r="B19" i="64" s="1"/>
  <c r="B20" i="64" s="1"/>
  <c r="B21" i="64" s="1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B33" i="64" s="1"/>
  <c r="B34" i="64" s="1"/>
  <c r="B35" i="64" s="1"/>
  <c r="B36" i="64" s="1"/>
  <c r="P10" i="64"/>
  <c r="C24" i="63"/>
  <c r="K12" i="64" l="1"/>
  <c r="K13" i="64" s="1"/>
  <c r="H12" i="64"/>
  <c r="H13" i="64" s="1"/>
  <c r="G12" i="64"/>
  <c r="G13" i="64" s="1"/>
  <c r="P12" i="64"/>
  <c r="P13" i="64" s="1"/>
  <c r="E12" i="64"/>
  <c r="F11" i="64"/>
  <c r="I11" i="64" s="1"/>
  <c r="J11" i="64" s="1"/>
  <c r="B3" i="64"/>
  <c r="C52" i="64" s="1"/>
  <c r="B9" i="64" s="1"/>
  <c r="C69" i="64"/>
  <c r="C70" i="64" l="1"/>
  <c r="E13" i="64"/>
  <c r="F12" i="64"/>
  <c r="I12" i="64" s="1"/>
  <c r="J12" i="64" s="1"/>
  <c r="E14" i="64" l="1"/>
  <c r="F13" i="64"/>
  <c r="I13" i="64" s="1"/>
  <c r="J13" i="64" s="1"/>
  <c r="G14" i="64"/>
  <c r="P14" i="64"/>
  <c r="K14" i="64"/>
  <c r="H14" i="64"/>
  <c r="C71" i="64"/>
  <c r="C72" i="64" l="1"/>
  <c r="P15" i="64"/>
  <c r="G15" i="64"/>
  <c r="H15" i="64"/>
  <c r="K15" i="64"/>
  <c r="E15" i="64"/>
  <c r="F14" i="64"/>
  <c r="I14" i="64" s="1"/>
  <c r="J14" i="64" s="1"/>
  <c r="K16" i="64" l="1"/>
  <c r="G16" i="64"/>
  <c r="P16" i="64"/>
  <c r="E16" i="64"/>
  <c r="F15" i="64"/>
  <c r="I15" i="64" s="1"/>
  <c r="J15" i="64" s="1"/>
  <c r="H16" i="64"/>
  <c r="C73" i="64"/>
  <c r="G17" i="64" l="1"/>
  <c r="C74" i="64"/>
  <c r="E17" i="64"/>
  <c r="F16" i="64"/>
  <c r="I16" i="64" s="1"/>
  <c r="J16" i="64" s="1"/>
  <c r="H17" i="64"/>
  <c r="P17" i="64"/>
  <c r="K17" i="64"/>
  <c r="C67" i="63"/>
  <c r="C68" i="63" s="1"/>
  <c r="H11" i="63"/>
  <c r="B3" i="63"/>
  <c r="C52" i="63" s="1"/>
  <c r="B9" i="63" s="1"/>
  <c r="G11" i="63"/>
  <c r="K11" i="63"/>
  <c r="E11" i="63"/>
  <c r="F11" i="63" s="1"/>
  <c r="D49" i="63"/>
  <c r="C49" i="63"/>
  <c r="D48" i="63"/>
  <c r="C48" i="63"/>
  <c r="C47" i="63"/>
  <c r="C46" i="63"/>
  <c r="C45" i="63"/>
  <c r="D44" i="63"/>
  <c r="B12" i="63"/>
  <c r="B13" i="63" s="1"/>
  <c r="B14" i="63" s="1"/>
  <c r="B15" i="63" s="1"/>
  <c r="B16" i="63" s="1"/>
  <c r="B17" i="63" s="1"/>
  <c r="B18" i="63" s="1"/>
  <c r="B19" i="63" s="1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B11" i="63"/>
  <c r="P10" i="63"/>
  <c r="G18" i="64" l="1"/>
  <c r="D47" i="63"/>
  <c r="K18" i="64"/>
  <c r="P11" i="63"/>
  <c r="D46" i="63"/>
  <c r="D24" i="63"/>
  <c r="I11" i="63"/>
  <c r="J11" i="63" s="1"/>
  <c r="E18" i="64"/>
  <c r="F17" i="64"/>
  <c r="I17" i="64" s="1"/>
  <c r="J17" i="64" s="1"/>
  <c r="P18" i="64"/>
  <c r="H18" i="64"/>
  <c r="F66" i="64"/>
  <c r="C69" i="63"/>
  <c r="G19" i="64" l="1"/>
  <c r="E19" i="64"/>
  <c r="F18" i="64"/>
  <c r="I18" i="64" s="1"/>
  <c r="J18" i="64" s="1"/>
  <c r="K19" i="64"/>
  <c r="P19" i="64"/>
  <c r="F67" i="64"/>
  <c r="H19" i="64"/>
  <c r="P12" i="63"/>
  <c r="P13" i="63" s="1"/>
  <c r="E12" i="63"/>
  <c r="C70" i="63"/>
  <c r="G20" i="64" l="1"/>
  <c r="F68" i="64"/>
  <c r="H20" i="64"/>
  <c r="K20" i="64"/>
  <c r="E20" i="64"/>
  <c r="F19" i="64"/>
  <c r="I19" i="64" s="1"/>
  <c r="J19" i="64" s="1"/>
  <c r="P20" i="64"/>
  <c r="F12" i="63"/>
  <c r="I12" i="63" s="1"/>
  <c r="J12" i="63" s="1"/>
  <c r="E13" i="63"/>
  <c r="C71" i="63"/>
  <c r="P14" i="63"/>
  <c r="G21" i="64" l="1"/>
  <c r="E21" i="64"/>
  <c r="F20" i="64"/>
  <c r="I20" i="64" s="1"/>
  <c r="J20" i="64" s="1"/>
  <c r="P21" i="64"/>
  <c r="H21" i="64"/>
  <c r="F69" i="64"/>
  <c r="K21" i="64"/>
  <c r="P15" i="63"/>
  <c r="E14" i="63"/>
  <c r="F13" i="63"/>
  <c r="I13" i="63" s="1"/>
  <c r="J13" i="63" s="1"/>
  <c r="C72" i="63"/>
  <c r="G22" i="64" l="1"/>
  <c r="K22" i="64"/>
  <c r="P22" i="64"/>
  <c r="F70" i="64"/>
  <c r="F21" i="64"/>
  <c r="I21" i="64" s="1"/>
  <c r="J21" i="64" s="1"/>
  <c r="E22" i="64"/>
  <c r="H22" i="64"/>
  <c r="P16" i="63"/>
  <c r="C73" i="63"/>
  <c r="F14" i="63"/>
  <c r="I14" i="63" s="1"/>
  <c r="J14" i="63" s="1"/>
  <c r="E15" i="63"/>
  <c r="G23" i="64" l="1"/>
  <c r="H23" i="64"/>
  <c r="E23" i="64"/>
  <c r="F22" i="64"/>
  <c r="I22" i="64" s="1"/>
  <c r="J22" i="64" s="1"/>
  <c r="P23" i="64"/>
  <c r="F71" i="64"/>
  <c r="K23" i="64"/>
  <c r="F15" i="63"/>
  <c r="I15" i="63" s="1"/>
  <c r="J15" i="63" s="1"/>
  <c r="E16" i="63"/>
  <c r="C74" i="63"/>
  <c r="P17" i="63"/>
  <c r="G24" i="64" l="1"/>
  <c r="P24" i="64"/>
  <c r="P18" i="63"/>
  <c r="K24" i="64"/>
  <c r="F72" i="64"/>
  <c r="E24" i="64"/>
  <c r="F23" i="64"/>
  <c r="I23" i="64" s="1"/>
  <c r="J23" i="64" s="1"/>
  <c r="H24" i="64"/>
  <c r="F66" i="63"/>
  <c r="E17" i="63"/>
  <c r="F16" i="63"/>
  <c r="I16" i="63" s="1"/>
  <c r="J16" i="63" s="1"/>
  <c r="H25" i="64" l="1"/>
  <c r="G25" i="64"/>
  <c r="D25" i="64"/>
  <c r="P25" i="64"/>
  <c r="F73" i="64"/>
  <c r="G26" i="64"/>
  <c r="K25" i="64"/>
  <c r="E25" i="64"/>
  <c r="F24" i="64"/>
  <c r="I24" i="64" s="1"/>
  <c r="J24" i="64" s="1"/>
  <c r="F67" i="63"/>
  <c r="E18" i="63"/>
  <c r="F17" i="63"/>
  <c r="I17" i="63" s="1"/>
  <c r="J17" i="63" s="1"/>
  <c r="P19" i="63"/>
  <c r="K26" i="64" l="1"/>
  <c r="P20" i="63"/>
  <c r="D26" i="64"/>
  <c r="H26" i="64"/>
  <c r="G27" i="64"/>
  <c r="F74" i="64"/>
  <c r="P26" i="64"/>
  <c r="E26" i="64"/>
  <c r="F25" i="64"/>
  <c r="I25" i="64" s="1"/>
  <c r="J25" i="64" s="1"/>
  <c r="F68" i="63"/>
  <c r="F18" i="63"/>
  <c r="I18" i="63" s="1"/>
  <c r="J18" i="63" s="1"/>
  <c r="E19" i="63"/>
  <c r="D27" i="64" l="1"/>
  <c r="I66" i="64"/>
  <c r="P27" i="64"/>
  <c r="H27" i="64"/>
  <c r="E27" i="64"/>
  <c r="F26" i="64"/>
  <c r="I26" i="64" s="1"/>
  <c r="J26" i="64" s="1"/>
  <c r="K27" i="64"/>
  <c r="E20" i="63"/>
  <c r="F19" i="63"/>
  <c r="I19" i="63" s="1"/>
  <c r="J19" i="63" s="1"/>
  <c r="P21" i="63"/>
  <c r="F69" i="63"/>
  <c r="D28" i="64" l="1"/>
  <c r="D29" i="64" s="1"/>
  <c r="D30" i="64" s="1"/>
  <c r="D31" i="64" s="1"/>
  <c r="D32" i="64" s="1"/>
  <c r="D33" i="64" s="1"/>
  <c r="D34" i="64" s="1"/>
  <c r="D35" i="64" s="1"/>
  <c r="D36" i="64" s="1"/>
  <c r="E28" i="64"/>
  <c r="F27" i="64"/>
  <c r="I27" i="64" s="1"/>
  <c r="J27" i="64" s="1"/>
  <c r="K28" i="64"/>
  <c r="P28" i="64"/>
  <c r="I67" i="64"/>
  <c r="H28" i="64"/>
  <c r="G28" i="64"/>
  <c r="F70" i="63"/>
  <c r="P22" i="63"/>
  <c r="F20" i="63"/>
  <c r="I20" i="63" s="1"/>
  <c r="J20" i="63" s="1"/>
  <c r="F28" i="64" l="1"/>
  <c r="I28" i="64" s="1"/>
  <c r="J28" i="64" s="1"/>
  <c r="K29" i="64"/>
  <c r="G29" i="64"/>
  <c r="I68" i="64"/>
  <c r="P29" i="64"/>
  <c r="H29" i="64"/>
  <c r="E29" i="64"/>
  <c r="F71" i="63"/>
  <c r="F21" i="63"/>
  <c r="I21" i="63" s="1"/>
  <c r="J21" i="63" s="1"/>
  <c r="P23" i="63"/>
  <c r="P24" i="63" l="1"/>
  <c r="E30" i="64"/>
  <c r="F29" i="64"/>
  <c r="I29" i="64" s="1"/>
  <c r="J29" i="64" s="1"/>
  <c r="P30" i="64"/>
  <c r="G30" i="64"/>
  <c r="K30" i="64"/>
  <c r="I69" i="64"/>
  <c r="H30" i="64"/>
  <c r="F72" i="63"/>
  <c r="F22" i="63"/>
  <c r="I22" i="63" s="1"/>
  <c r="J22" i="63" s="1"/>
  <c r="F24" i="63" l="1"/>
  <c r="I24" i="63" s="1"/>
  <c r="J24" i="63" s="1"/>
  <c r="E31" i="64"/>
  <c r="H31" i="64"/>
  <c r="G31" i="64"/>
  <c r="F30" i="64"/>
  <c r="I30" i="64" s="1"/>
  <c r="J30" i="64" s="1"/>
  <c r="K31" i="64"/>
  <c r="I70" i="64"/>
  <c r="P31" i="64"/>
  <c r="F23" i="63"/>
  <c r="I23" i="63" s="1"/>
  <c r="J23" i="63" s="1"/>
  <c r="P25" i="63"/>
  <c r="F73" i="63"/>
  <c r="K32" i="64" l="1"/>
  <c r="E32" i="64"/>
  <c r="F32" i="64" s="1"/>
  <c r="P32" i="64"/>
  <c r="F25" i="63"/>
  <c r="I25" i="63" s="1"/>
  <c r="J25" i="63" s="1"/>
  <c r="F31" i="64"/>
  <c r="I31" i="64" s="1"/>
  <c r="J31" i="64" s="1"/>
  <c r="I71" i="64"/>
  <c r="H32" i="64"/>
  <c r="G32" i="64"/>
  <c r="F74" i="63"/>
  <c r="P26" i="63"/>
  <c r="F26" i="63" l="1"/>
  <c r="I26" i="63" s="1"/>
  <c r="J26" i="63" s="1"/>
  <c r="H33" i="64"/>
  <c r="P33" i="64"/>
  <c r="I72" i="64"/>
  <c r="K33" i="64"/>
  <c r="G33" i="64"/>
  <c r="I32" i="64"/>
  <c r="J32" i="64" s="1"/>
  <c r="E33" i="64"/>
  <c r="I66" i="63"/>
  <c r="P27" i="63"/>
  <c r="K34" i="64" l="1"/>
  <c r="E34" i="64"/>
  <c r="F34" i="64" s="1"/>
  <c r="G34" i="64"/>
  <c r="P34" i="64"/>
  <c r="H34" i="64"/>
  <c r="P28" i="63"/>
  <c r="F27" i="63"/>
  <c r="I27" i="63" s="1"/>
  <c r="J27" i="63" s="1"/>
  <c r="F33" i="64"/>
  <c r="I33" i="64" s="1"/>
  <c r="J33" i="64" s="1"/>
  <c r="I73" i="64"/>
  <c r="I67" i="63"/>
  <c r="P35" i="64" l="1"/>
  <c r="K35" i="64"/>
  <c r="I34" i="64"/>
  <c r="J34" i="64" s="1"/>
  <c r="H35" i="64"/>
  <c r="E29" i="63"/>
  <c r="F28" i="63"/>
  <c r="I28" i="63" s="1"/>
  <c r="J28" i="63" s="1"/>
  <c r="E35" i="64"/>
  <c r="F35" i="64" s="1"/>
  <c r="I74" i="64"/>
  <c r="G35" i="64"/>
  <c r="I68" i="63"/>
  <c r="P29" i="63"/>
  <c r="K36" i="64" l="1"/>
  <c r="H36" i="64"/>
  <c r="P36" i="64"/>
  <c r="P30" i="63"/>
  <c r="G36" i="64"/>
  <c r="E36" i="64"/>
  <c r="F36" i="64" s="1"/>
  <c r="F29" i="63"/>
  <c r="I29" i="63" s="1"/>
  <c r="J29" i="63" s="1"/>
  <c r="I35" i="64"/>
  <c r="J35" i="64" s="1"/>
  <c r="I69" i="63"/>
  <c r="P31" i="63" l="1"/>
  <c r="I36" i="64"/>
  <c r="J36" i="64" s="1"/>
  <c r="E30" i="63"/>
  <c r="I70" i="63"/>
  <c r="P32" i="63" l="1"/>
  <c r="E31" i="63"/>
  <c r="F30" i="63"/>
  <c r="I30" i="63" s="1"/>
  <c r="J30" i="63" s="1"/>
  <c r="I71" i="63"/>
  <c r="P33" i="63" l="1"/>
  <c r="E32" i="63"/>
  <c r="F31" i="63"/>
  <c r="I31" i="63" s="1"/>
  <c r="J31" i="63" s="1"/>
  <c r="I72" i="63"/>
  <c r="E33" i="63" l="1"/>
  <c r="F32" i="63"/>
  <c r="I32" i="63" s="1"/>
  <c r="J32" i="63" s="1"/>
  <c r="I73" i="63"/>
  <c r="P34" i="63"/>
  <c r="P35" i="63" l="1"/>
  <c r="E34" i="63"/>
  <c r="E35" i="63" s="1"/>
  <c r="F33" i="63"/>
  <c r="I33" i="63" s="1"/>
  <c r="J33" i="63" s="1"/>
  <c r="I74" i="63"/>
  <c r="F34" i="63" l="1"/>
  <c r="I34" i="63" s="1"/>
  <c r="J34" i="63" s="1"/>
  <c r="F35" i="63"/>
  <c r="I35" i="63" s="1"/>
  <c r="J35" i="63" s="1"/>
  <c r="P36" i="63"/>
  <c r="E36" i="63"/>
  <c r="F36" i="63" l="1"/>
  <c r="I36" i="63" s="1"/>
  <c r="J36" i="63" s="1"/>
  <c r="C65" i="64" l="1"/>
  <c r="C65" i="63"/>
  <c r="CT9" i="25" l="1"/>
  <c r="CS9" i="25"/>
  <c r="CR9" i="25"/>
  <c r="CQ9" i="25"/>
  <c r="CP9" i="25"/>
  <c r="CO9" i="25"/>
  <c r="CN9" i="25"/>
  <c r="CM9" i="25"/>
  <c r="CL9" i="25"/>
  <c r="CK9" i="25"/>
  <c r="BD9" i="25"/>
  <c r="BD8" i="25"/>
  <c r="BC9" i="25"/>
  <c r="BB9" i="25"/>
  <c r="BA9" i="25"/>
  <c r="AZ9" i="25"/>
  <c r="AY9" i="25"/>
  <c r="AX9" i="25"/>
  <c r="AW9" i="25"/>
  <c r="AV9" i="25"/>
  <c r="BC8" i="25"/>
  <c r="BB8" i="25"/>
  <c r="BA8" i="25"/>
  <c r="AZ8" i="25"/>
  <c r="AY8" i="25"/>
  <c r="AX8" i="25"/>
  <c r="AW8" i="25"/>
  <c r="AV8" i="25"/>
  <c r="AU8" i="25"/>
  <c r="C29" i="62" l="1"/>
  <c r="D44" i="41"/>
  <c r="D44" i="56" s="1"/>
  <c r="D44" i="57" s="1"/>
  <c r="D44" i="58" s="1"/>
  <c r="D44" i="59" s="1"/>
  <c r="D44" i="60" s="1"/>
  <c r="D44" i="61" s="1"/>
  <c r="D44" i="40" s="1"/>
  <c r="D44" i="62" s="1"/>
  <c r="D44" i="55" s="1"/>
  <c r="D44" i="49" l="1"/>
  <c r="C67" i="62" l="1"/>
  <c r="C68" i="62" s="1"/>
  <c r="D11" i="62"/>
  <c r="D29" i="62"/>
  <c r="K11" i="62"/>
  <c r="E11" i="62"/>
  <c r="C49" i="62"/>
  <c r="D48" i="62"/>
  <c r="C48" i="62"/>
  <c r="D47" i="62"/>
  <c r="C47" i="62"/>
  <c r="C46" i="62"/>
  <c r="C45" i="62"/>
  <c r="D49" i="62"/>
  <c r="B18" i="62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B15" i="62"/>
  <c r="B16" i="62" s="1"/>
  <c r="B17" i="62" s="1"/>
  <c r="B14" i="62"/>
  <c r="B13" i="62"/>
  <c r="H11" i="62"/>
  <c r="G11" i="62"/>
  <c r="B11" i="62"/>
  <c r="B12" i="62" s="1"/>
  <c r="B3" i="62"/>
  <c r="C52" i="62" s="1"/>
  <c r="B9" i="62" s="1"/>
  <c r="D46" i="62" l="1"/>
  <c r="F11" i="62"/>
  <c r="I11" i="62" s="1"/>
  <c r="J11" i="62" s="1"/>
  <c r="G12" i="62"/>
  <c r="G13" i="62" s="1"/>
  <c r="C69" i="62"/>
  <c r="C70" i="62" l="1"/>
  <c r="G14" i="62"/>
  <c r="H12" i="62"/>
  <c r="H13" i="62" s="1"/>
  <c r="D12" i="62"/>
  <c r="K12" i="62"/>
  <c r="K13" i="62" s="1"/>
  <c r="E12" i="62"/>
  <c r="E13" i="62" s="1"/>
  <c r="E14" i="62" l="1"/>
  <c r="H14" i="62"/>
  <c r="K14" i="62"/>
  <c r="G15" i="62"/>
  <c r="C71" i="62"/>
  <c r="D13" i="62"/>
  <c r="F12" i="62"/>
  <c r="I12" i="62" s="1"/>
  <c r="J12" i="62" s="1"/>
  <c r="K15" i="62" l="1"/>
  <c r="H15" i="62"/>
  <c r="E15" i="62"/>
  <c r="F13" i="62"/>
  <c r="I13" i="62" s="1"/>
  <c r="J13" i="62" s="1"/>
  <c r="D14" i="62"/>
  <c r="C72" i="62"/>
  <c r="G16" i="62"/>
  <c r="H16" i="62" l="1"/>
  <c r="D15" i="62"/>
  <c r="F14" i="62"/>
  <c r="I14" i="62" s="1"/>
  <c r="J14" i="62" s="1"/>
  <c r="G17" i="62"/>
  <c r="C73" i="62"/>
  <c r="K16" i="62"/>
  <c r="E16" i="62"/>
  <c r="E17" i="62" l="1"/>
  <c r="K17" i="62"/>
  <c r="H17" i="62"/>
  <c r="D16" i="62"/>
  <c r="F15" i="62"/>
  <c r="I15" i="62" s="1"/>
  <c r="J15" i="62" s="1"/>
  <c r="C74" i="62"/>
  <c r="G18" i="62"/>
  <c r="H18" i="62" l="1"/>
  <c r="D17" i="62"/>
  <c r="F16" i="62"/>
  <c r="I16" i="62" s="1"/>
  <c r="J16" i="62" s="1"/>
  <c r="K18" i="62"/>
  <c r="G19" i="62"/>
  <c r="F66" i="62"/>
  <c r="E18" i="62"/>
  <c r="CI9" i="25"/>
  <c r="BM9" i="25"/>
  <c r="CH9" i="25" s="1"/>
  <c r="BL9" i="25"/>
  <c r="CG9" i="25" s="1"/>
  <c r="BK9" i="25"/>
  <c r="CF9" i="25" s="1"/>
  <c r="CD9" i="25"/>
  <c r="BH9" i="25"/>
  <c r="CC9" i="25" s="1"/>
  <c r="BG9" i="25"/>
  <c r="CB9" i="25" s="1"/>
  <c r="BF9" i="25"/>
  <c r="CA9" i="25" s="1"/>
  <c r="AU9" i="25"/>
  <c r="AS9" i="25"/>
  <c r="AR9" i="25"/>
  <c r="AQ9" i="25"/>
  <c r="AP9" i="25"/>
  <c r="AN9" i="25"/>
  <c r="AM9" i="25"/>
  <c r="AL9" i="25"/>
  <c r="AK9" i="25"/>
  <c r="E19" i="62" l="1"/>
  <c r="F67" i="62"/>
  <c r="G20" i="62"/>
  <c r="F17" i="62"/>
  <c r="I17" i="62" s="1"/>
  <c r="J17" i="62" s="1"/>
  <c r="D18" i="62"/>
  <c r="H19" i="62"/>
  <c r="K19" i="62"/>
  <c r="K20" i="62" l="1"/>
  <c r="H20" i="62"/>
  <c r="G21" i="62"/>
  <c r="F68" i="62"/>
  <c r="D19" i="62"/>
  <c r="F18" i="62"/>
  <c r="I18" i="62" s="1"/>
  <c r="J18" i="62" s="1"/>
  <c r="E20" i="62"/>
  <c r="C27" i="61"/>
  <c r="C67" i="61"/>
  <c r="B3" i="61"/>
  <c r="C52" i="61" s="1"/>
  <c r="B9" i="61" s="1"/>
  <c r="K11" i="61"/>
  <c r="E11" i="61"/>
  <c r="C49" i="61"/>
  <c r="D48" i="61"/>
  <c r="C48" i="61"/>
  <c r="C47" i="61"/>
  <c r="D46" i="61"/>
  <c r="C46" i="61"/>
  <c r="C45" i="61"/>
  <c r="D49" i="61"/>
  <c r="H11" i="61"/>
  <c r="G11" i="61"/>
  <c r="B11" i="6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C26" i="60"/>
  <c r="C67" i="60"/>
  <c r="C68" i="60" s="1"/>
  <c r="D47" i="60"/>
  <c r="D46" i="60"/>
  <c r="G11" i="60"/>
  <c r="K11" i="60"/>
  <c r="E11" i="60"/>
  <c r="F11" i="60" s="1"/>
  <c r="C49" i="60"/>
  <c r="D48" i="60"/>
  <c r="C48" i="60"/>
  <c r="C47" i="60"/>
  <c r="C46" i="60"/>
  <c r="C45" i="60"/>
  <c r="D49" i="60"/>
  <c r="H11" i="60"/>
  <c r="B11" i="60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C25" i="59"/>
  <c r="C67" i="59"/>
  <c r="C68" i="59" s="1"/>
  <c r="D47" i="59"/>
  <c r="K11" i="59"/>
  <c r="E11" i="59"/>
  <c r="C49" i="59"/>
  <c r="D48" i="59"/>
  <c r="C48" i="59"/>
  <c r="C47" i="59"/>
  <c r="D46" i="59"/>
  <c r="C46" i="59"/>
  <c r="C45" i="59"/>
  <c r="D49" i="59"/>
  <c r="H11" i="59"/>
  <c r="G11" i="59"/>
  <c r="B11" i="59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D47" i="58"/>
  <c r="D46" i="58"/>
  <c r="G11" i="58"/>
  <c r="E11" i="58"/>
  <c r="F11" i="58" s="1"/>
  <c r="C68" i="58"/>
  <c r="C69" i="58" s="1"/>
  <c r="C67" i="58"/>
  <c r="H12" i="58" s="1"/>
  <c r="C49" i="58"/>
  <c r="D48" i="58"/>
  <c r="C48" i="58"/>
  <c r="C47" i="58"/>
  <c r="C46" i="58"/>
  <c r="C45" i="58"/>
  <c r="D49" i="58"/>
  <c r="B12" i="58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K11" i="58"/>
  <c r="H11" i="58"/>
  <c r="B11" i="58"/>
  <c r="C27" i="57"/>
  <c r="C68" i="57"/>
  <c r="C69" i="57" s="1"/>
  <c r="C67" i="57"/>
  <c r="B3" i="57"/>
  <c r="C52" i="57" s="1"/>
  <c r="B9" i="57" s="1"/>
  <c r="D46" i="57"/>
  <c r="G11" i="57"/>
  <c r="K11" i="57"/>
  <c r="E11" i="57"/>
  <c r="F11" i="57" s="1"/>
  <c r="C49" i="57"/>
  <c r="D48" i="57"/>
  <c r="C48" i="57"/>
  <c r="D47" i="57"/>
  <c r="C47" i="57"/>
  <c r="C46" i="57"/>
  <c r="C45" i="57"/>
  <c r="D49" i="57"/>
  <c r="H11" i="57"/>
  <c r="B11" i="57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H11" i="56"/>
  <c r="H11" i="41"/>
  <c r="C26" i="56"/>
  <c r="C68" i="56"/>
  <c r="C69" i="56" s="1"/>
  <c r="C67" i="56"/>
  <c r="D47" i="56"/>
  <c r="G11" i="56"/>
  <c r="K11" i="56"/>
  <c r="E11" i="56"/>
  <c r="F11" i="56" s="1"/>
  <c r="C49" i="56"/>
  <c r="D48" i="56"/>
  <c r="C48" i="56"/>
  <c r="C47" i="56"/>
  <c r="D46" i="56"/>
  <c r="C46" i="56"/>
  <c r="C45" i="56"/>
  <c r="D49" i="56"/>
  <c r="B11" i="56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G11" i="41"/>
  <c r="K11" i="41"/>
  <c r="E11" i="41"/>
  <c r="C24" i="41"/>
  <c r="D24" i="41" s="1"/>
  <c r="B3" i="55"/>
  <c r="C52" i="55" s="1"/>
  <c r="B9" i="55" s="1"/>
  <c r="D46" i="55"/>
  <c r="G11" i="55"/>
  <c r="K11" i="55"/>
  <c r="E11" i="55"/>
  <c r="E11" i="40"/>
  <c r="K11" i="40"/>
  <c r="C29" i="55"/>
  <c r="C67" i="55"/>
  <c r="C68" i="55" s="1"/>
  <c r="D11" i="55"/>
  <c r="C49" i="55"/>
  <c r="D48" i="55"/>
  <c r="C48" i="55"/>
  <c r="C47" i="55"/>
  <c r="C46" i="55"/>
  <c r="C45" i="55"/>
  <c r="D49" i="55"/>
  <c r="H11" i="55"/>
  <c r="B11" i="55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H11" i="40"/>
  <c r="G11" i="40"/>
  <c r="C27" i="40"/>
  <c r="B3" i="54"/>
  <c r="C52" i="54" s="1"/>
  <c r="B9" i="54" s="1"/>
  <c r="D46" i="54"/>
  <c r="G11" i="54"/>
  <c r="K11" i="54"/>
  <c r="E11" i="54"/>
  <c r="C29" i="54"/>
  <c r="D29" i="54" s="1"/>
  <c r="C68" i="54"/>
  <c r="C67" i="54"/>
  <c r="P11" i="54"/>
  <c r="D49" i="54"/>
  <c r="C49" i="54"/>
  <c r="D48" i="54"/>
  <c r="C48" i="54"/>
  <c r="C47" i="54"/>
  <c r="C46" i="54"/>
  <c r="C45" i="54"/>
  <c r="B15" i="54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13" i="54"/>
  <c r="B14" i="54" s="1"/>
  <c r="H11" i="54"/>
  <c r="B11" i="54"/>
  <c r="B12" i="54" s="1"/>
  <c r="P10" i="54"/>
  <c r="C29" i="53"/>
  <c r="C68" i="53"/>
  <c r="H12" i="53"/>
  <c r="C67" i="53"/>
  <c r="D47" i="53"/>
  <c r="D46" i="53"/>
  <c r="G11" i="53"/>
  <c r="K11" i="53"/>
  <c r="E11" i="53"/>
  <c r="F11" i="53" s="1"/>
  <c r="D49" i="53"/>
  <c r="C49" i="53"/>
  <c r="D48" i="53"/>
  <c r="C48" i="53"/>
  <c r="C47" i="53"/>
  <c r="C46" i="53"/>
  <c r="C45" i="53"/>
  <c r="B13" i="53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12" i="53"/>
  <c r="H11" i="53"/>
  <c r="B11" i="53"/>
  <c r="P10" i="53"/>
  <c r="D47" i="52"/>
  <c r="D46" i="52"/>
  <c r="G11" i="52"/>
  <c r="K11" i="52"/>
  <c r="E11" i="52"/>
  <c r="C29" i="52"/>
  <c r="D29" i="52" s="1"/>
  <c r="C67" i="52"/>
  <c r="D49" i="52"/>
  <c r="C49" i="52"/>
  <c r="D48" i="52"/>
  <c r="C48" i="52"/>
  <c r="C47" i="52"/>
  <c r="C46" i="52"/>
  <c r="C45" i="52"/>
  <c r="B15" i="52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14" i="52"/>
  <c r="H11" i="52"/>
  <c r="B11" i="52"/>
  <c r="B12" i="52" s="1"/>
  <c r="B13" i="52" s="1"/>
  <c r="P10" i="52"/>
  <c r="H11" i="44"/>
  <c r="G11" i="44"/>
  <c r="K11" i="44"/>
  <c r="E11" i="44"/>
  <c r="C27" i="44"/>
  <c r="C30" i="50"/>
  <c r="D47" i="50"/>
  <c r="D46" i="50"/>
  <c r="G11" i="50"/>
  <c r="K11" i="50"/>
  <c r="E11" i="50"/>
  <c r="F11" i="50" s="1"/>
  <c r="C24" i="42"/>
  <c r="C68" i="50"/>
  <c r="C67" i="50"/>
  <c r="H11" i="50"/>
  <c r="C49" i="50"/>
  <c r="D48" i="50"/>
  <c r="C48" i="50"/>
  <c r="C47" i="50"/>
  <c r="C46" i="50"/>
  <c r="C45" i="50"/>
  <c r="D44" i="50"/>
  <c r="D49" i="50" s="1"/>
  <c r="B12" i="50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11" i="50"/>
  <c r="P10" i="50"/>
  <c r="D44" i="42"/>
  <c r="G11" i="42"/>
  <c r="C15" i="49"/>
  <c r="C69" i="49"/>
  <c r="C70" i="49" s="1"/>
  <c r="C67" i="49"/>
  <c r="C68" i="49" s="1"/>
  <c r="D47" i="49"/>
  <c r="D46" i="49"/>
  <c r="H11" i="49"/>
  <c r="G11" i="49"/>
  <c r="L11" i="49"/>
  <c r="E11" i="49"/>
  <c r="D49" i="49"/>
  <c r="C49" i="49"/>
  <c r="D48" i="49"/>
  <c r="C48" i="49"/>
  <c r="C47" i="49"/>
  <c r="C46" i="49"/>
  <c r="C45" i="49"/>
  <c r="B11" i="49"/>
  <c r="B12" i="49" s="1"/>
  <c r="B13" i="49" s="1"/>
  <c r="B14" i="49" s="1"/>
  <c r="K11" i="42"/>
  <c r="D27" i="40" l="1"/>
  <c r="H12" i="59"/>
  <c r="E21" i="62"/>
  <c r="B3" i="50"/>
  <c r="C52" i="50" s="1"/>
  <c r="B9" i="50" s="1"/>
  <c r="G12" i="57"/>
  <c r="P12" i="54"/>
  <c r="B3" i="58"/>
  <c r="C52" i="58" s="1"/>
  <c r="B9" i="58" s="1"/>
  <c r="H13" i="53"/>
  <c r="H12" i="57"/>
  <c r="G12" i="58"/>
  <c r="G13" i="58" s="1"/>
  <c r="G12" i="59"/>
  <c r="G12" i="53"/>
  <c r="G13" i="53" s="1"/>
  <c r="H13" i="58"/>
  <c r="K12" i="56"/>
  <c r="K13" i="56" s="1"/>
  <c r="K12" i="50"/>
  <c r="P11" i="52"/>
  <c r="K12" i="53"/>
  <c r="H12" i="54"/>
  <c r="K12" i="54"/>
  <c r="E12" i="59"/>
  <c r="F12" i="59" s="1"/>
  <c r="H12" i="50"/>
  <c r="K12" i="59"/>
  <c r="P11" i="50"/>
  <c r="P12" i="50" s="1"/>
  <c r="K12" i="57"/>
  <c r="G12" i="54"/>
  <c r="P11" i="53"/>
  <c r="P12" i="53" s="1"/>
  <c r="P13" i="53" s="1"/>
  <c r="G12" i="50"/>
  <c r="H21" i="62"/>
  <c r="D20" i="62"/>
  <c r="F19" i="62"/>
  <c r="I19" i="62" s="1"/>
  <c r="J19" i="62" s="1"/>
  <c r="K21" i="62"/>
  <c r="F69" i="62"/>
  <c r="G22" i="62"/>
  <c r="F11" i="49"/>
  <c r="J11" i="49" s="1"/>
  <c r="K11" i="49" s="1"/>
  <c r="B3" i="56"/>
  <c r="C52" i="56" s="1"/>
  <c r="B9" i="56" s="1"/>
  <c r="D27" i="61"/>
  <c r="D29" i="53"/>
  <c r="I11" i="53"/>
  <c r="J11" i="53" s="1"/>
  <c r="D47" i="55"/>
  <c r="B3" i="59"/>
  <c r="C52" i="59" s="1"/>
  <c r="B9" i="59" s="1"/>
  <c r="B3" i="60"/>
  <c r="C52" i="60" s="1"/>
  <c r="B9" i="60" s="1"/>
  <c r="D15" i="49"/>
  <c r="B3" i="53"/>
  <c r="C52" i="53" s="1"/>
  <c r="B9" i="53" s="1"/>
  <c r="D24" i="42"/>
  <c r="I11" i="50"/>
  <c r="J11" i="50" s="1"/>
  <c r="B3" i="49"/>
  <c r="C52" i="49" s="1"/>
  <c r="B9" i="49" s="1"/>
  <c r="D30" i="50"/>
  <c r="D27" i="44"/>
  <c r="D47" i="54"/>
  <c r="E12" i="57"/>
  <c r="F12" i="57" s="1"/>
  <c r="D27" i="57"/>
  <c r="D29" i="55"/>
  <c r="D26" i="60"/>
  <c r="D26" i="56"/>
  <c r="D25" i="59"/>
  <c r="F11" i="61"/>
  <c r="I11" i="61" s="1"/>
  <c r="J11" i="61" s="1"/>
  <c r="H12" i="61"/>
  <c r="C68" i="61"/>
  <c r="D47" i="61"/>
  <c r="I11" i="60"/>
  <c r="J11" i="60" s="1"/>
  <c r="C69" i="60"/>
  <c r="H12" i="60"/>
  <c r="C69" i="59"/>
  <c r="F11" i="59"/>
  <c r="I11" i="59" s="1"/>
  <c r="J11" i="59" s="1"/>
  <c r="I11" i="58"/>
  <c r="J11" i="58" s="1"/>
  <c r="K12" i="58"/>
  <c r="K13" i="58" s="1"/>
  <c r="C70" i="58"/>
  <c r="E12" i="58"/>
  <c r="I11" i="57"/>
  <c r="J11" i="57" s="1"/>
  <c r="C70" i="57"/>
  <c r="H12" i="56"/>
  <c r="H13" i="56" s="1"/>
  <c r="G12" i="56"/>
  <c r="G13" i="56" s="1"/>
  <c r="E12" i="56"/>
  <c r="C70" i="56"/>
  <c r="F11" i="55"/>
  <c r="I11" i="55" s="1"/>
  <c r="J11" i="55" s="1"/>
  <c r="C69" i="55"/>
  <c r="E12" i="54"/>
  <c r="F12" i="54" s="1"/>
  <c r="F11" i="54"/>
  <c r="I11" i="54" s="1"/>
  <c r="J11" i="54" s="1"/>
  <c r="C69" i="54"/>
  <c r="E12" i="53"/>
  <c r="K13" i="53"/>
  <c r="C69" i="53"/>
  <c r="F11" i="52"/>
  <c r="I11" i="52" s="1"/>
  <c r="J11" i="52" s="1"/>
  <c r="C68" i="52"/>
  <c r="G12" i="52"/>
  <c r="B3" i="52"/>
  <c r="C52" i="52" s="1"/>
  <c r="B9" i="52" s="1"/>
  <c r="C69" i="50"/>
  <c r="E12" i="50"/>
  <c r="B15" i="49"/>
  <c r="C71" i="49"/>
  <c r="H12" i="49"/>
  <c r="H13" i="49" s="1"/>
  <c r="G13" i="57" l="1"/>
  <c r="G14" i="57" s="1"/>
  <c r="H14" i="58"/>
  <c r="I12" i="57"/>
  <c r="J12" i="57" s="1"/>
  <c r="I12" i="54"/>
  <c r="J12" i="54" s="1"/>
  <c r="G13" i="54"/>
  <c r="I12" i="59"/>
  <c r="J12" i="59" s="1"/>
  <c r="K13" i="50"/>
  <c r="G13" i="59"/>
  <c r="P13" i="54"/>
  <c r="G12" i="61"/>
  <c r="K12" i="60"/>
  <c r="K13" i="60" s="1"/>
  <c r="E12" i="61"/>
  <c r="F12" i="61" s="1"/>
  <c r="H13" i="54"/>
  <c r="H14" i="54" s="1"/>
  <c r="H13" i="57"/>
  <c r="H14" i="57" s="1"/>
  <c r="H14" i="49"/>
  <c r="H15" i="49" s="1"/>
  <c r="K13" i="54"/>
  <c r="K13" i="57"/>
  <c r="K14" i="57" s="1"/>
  <c r="K12" i="61"/>
  <c r="D21" i="62"/>
  <c r="F20" i="62"/>
  <c r="I20" i="62" s="1"/>
  <c r="J20" i="62" s="1"/>
  <c r="G23" i="62"/>
  <c r="F70" i="62"/>
  <c r="H22" i="62"/>
  <c r="K22" i="62"/>
  <c r="E22" i="62"/>
  <c r="E23" i="62" s="1"/>
  <c r="E13" i="57"/>
  <c r="E14" i="57" s="1"/>
  <c r="H13" i="61"/>
  <c r="C69" i="61"/>
  <c r="C70" i="60"/>
  <c r="G12" i="60"/>
  <c r="G13" i="60" s="1"/>
  <c r="H13" i="60"/>
  <c r="E12" i="60"/>
  <c r="H13" i="59"/>
  <c r="E13" i="59"/>
  <c r="K13" i="59"/>
  <c r="C70" i="59"/>
  <c r="G14" i="58"/>
  <c r="F12" i="58"/>
  <c r="I12" i="58" s="1"/>
  <c r="J12" i="58" s="1"/>
  <c r="E13" i="58"/>
  <c r="K14" i="58"/>
  <c r="C71" i="58"/>
  <c r="C71" i="57"/>
  <c r="H14" i="56"/>
  <c r="H15" i="56" s="1"/>
  <c r="F12" i="56"/>
  <c r="I12" i="56" s="1"/>
  <c r="J12" i="56" s="1"/>
  <c r="E13" i="56"/>
  <c r="C71" i="56"/>
  <c r="K14" i="56"/>
  <c r="I11" i="56"/>
  <c r="J11" i="56" s="1"/>
  <c r="G14" i="56"/>
  <c r="H12" i="55"/>
  <c r="H13" i="55" s="1"/>
  <c r="D12" i="55"/>
  <c r="G12" i="55"/>
  <c r="G13" i="55" s="1"/>
  <c r="K12" i="55"/>
  <c r="K13" i="55" s="1"/>
  <c r="C70" i="55"/>
  <c r="E12" i="55"/>
  <c r="E13" i="55" s="1"/>
  <c r="C70" i="54"/>
  <c r="E13" i="54"/>
  <c r="C70" i="53"/>
  <c r="K14" i="53"/>
  <c r="E13" i="53"/>
  <c r="F12" i="53"/>
  <c r="I12" i="53" s="1"/>
  <c r="J12" i="53" s="1"/>
  <c r="E12" i="52"/>
  <c r="G13" i="52"/>
  <c r="C69" i="52"/>
  <c r="P12" i="52"/>
  <c r="K12" i="52"/>
  <c r="H12" i="52"/>
  <c r="F12" i="50"/>
  <c r="I12" i="50" s="1"/>
  <c r="J12" i="50" s="1"/>
  <c r="E13" i="50"/>
  <c r="G13" i="50"/>
  <c r="C70" i="50"/>
  <c r="P13" i="50"/>
  <c r="H13" i="50"/>
  <c r="B16" i="49"/>
  <c r="E12" i="49"/>
  <c r="G12" i="49"/>
  <c r="G13" i="49" s="1"/>
  <c r="G14" i="49" s="1"/>
  <c r="G15" i="49" s="1"/>
  <c r="C72" i="49"/>
  <c r="L12" i="49"/>
  <c r="L13" i="49" s="1"/>
  <c r="L14" i="49" s="1"/>
  <c r="L15" i="49" s="1"/>
  <c r="H15" i="58" l="1"/>
  <c r="G15" i="57"/>
  <c r="K14" i="50"/>
  <c r="F13" i="57"/>
  <c r="I13" i="57" s="1"/>
  <c r="J13" i="57" s="1"/>
  <c r="I12" i="61"/>
  <c r="J12" i="61" s="1"/>
  <c r="H16" i="49"/>
  <c r="P14" i="54"/>
  <c r="G14" i="59"/>
  <c r="L16" i="49"/>
  <c r="G16" i="49"/>
  <c r="H15" i="57"/>
  <c r="K14" i="59"/>
  <c r="K15" i="56"/>
  <c r="E14" i="55"/>
  <c r="G14" i="55"/>
  <c r="G14" i="50"/>
  <c r="K13" i="52"/>
  <c r="K15" i="57"/>
  <c r="G13" i="61"/>
  <c r="P14" i="50"/>
  <c r="K14" i="55"/>
  <c r="K23" i="62"/>
  <c r="H23" i="62"/>
  <c r="F21" i="62"/>
  <c r="I21" i="62" s="1"/>
  <c r="J21" i="62" s="1"/>
  <c r="D22" i="62"/>
  <c r="F71" i="62"/>
  <c r="G24" i="62"/>
  <c r="C70" i="61"/>
  <c r="H14" i="61"/>
  <c r="K13" i="61"/>
  <c r="E13" i="61"/>
  <c r="F12" i="60"/>
  <c r="I12" i="60" s="1"/>
  <c r="J12" i="60" s="1"/>
  <c r="E13" i="60"/>
  <c r="C71" i="60"/>
  <c r="H14" i="60"/>
  <c r="K14" i="60"/>
  <c r="G14" i="60"/>
  <c r="C71" i="59"/>
  <c r="H14" i="59"/>
  <c r="E14" i="59"/>
  <c r="F13" i="59"/>
  <c r="I13" i="59" s="1"/>
  <c r="J13" i="59" s="1"/>
  <c r="F13" i="58"/>
  <c r="I13" i="58" s="1"/>
  <c r="J13" i="58" s="1"/>
  <c r="E14" i="58"/>
  <c r="G15" i="58"/>
  <c r="C72" i="58"/>
  <c r="K15" i="58"/>
  <c r="F14" i="57"/>
  <c r="I14" i="57" s="1"/>
  <c r="J14" i="57" s="1"/>
  <c r="E15" i="57"/>
  <c r="C72" i="57"/>
  <c r="C72" i="56"/>
  <c r="G15" i="56"/>
  <c r="F13" i="56"/>
  <c r="I13" i="56" s="1"/>
  <c r="J13" i="56" s="1"/>
  <c r="E14" i="56"/>
  <c r="D13" i="55"/>
  <c r="F12" i="55"/>
  <c r="I12" i="55" s="1"/>
  <c r="J12" i="55" s="1"/>
  <c r="C71" i="55"/>
  <c r="H14" i="55"/>
  <c r="E14" i="54"/>
  <c r="F13" i="54"/>
  <c r="I13" i="54" s="1"/>
  <c r="J13" i="54" s="1"/>
  <c r="C71" i="54"/>
  <c r="H15" i="54"/>
  <c r="K14" i="54"/>
  <c r="G14" i="54"/>
  <c r="H14" i="53"/>
  <c r="P14" i="53"/>
  <c r="G14" i="53"/>
  <c r="E14" i="53"/>
  <c r="F13" i="53"/>
  <c r="I13" i="53" s="1"/>
  <c r="J13" i="53" s="1"/>
  <c r="K15" i="53"/>
  <c r="C71" i="53"/>
  <c r="P13" i="52"/>
  <c r="H13" i="52"/>
  <c r="G14" i="52"/>
  <c r="C70" i="52"/>
  <c r="E13" i="52"/>
  <c r="F12" i="52"/>
  <c r="I12" i="52" s="1"/>
  <c r="J12" i="52" s="1"/>
  <c r="H14" i="50"/>
  <c r="C71" i="50"/>
  <c r="E14" i="50"/>
  <c r="F13" i="50"/>
  <c r="I13" i="50" s="1"/>
  <c r="J13" i="50" s="1"/>
  <c r="E13" i="49"/>
  <c r="F12" i="49"/>
  <c r="J12" i="49" s="1"/>
  <c r="K12" i="49" s="1"/>
  <c r="B17" i="49"/>
  <c r="C73" i="49"/>
  <c r="D16" i="49"/>
  <c r="K15" i="50" l="1"/>
  <c r="H16" i="58"/>
  <c r="H17" i="58" s="1"/>
  <c r="H17" i="49"/>
  <c r="H18" i="49" s="1"/>
  <c r="G15" i="60"/>
  <c r="K16" i="56"/>
  <c r="G15" i="59"/>
  <c r="G16" i="59" s="1"/>
  <c r="G16" i="56"/>
  <c r="H16" i="57"/>
  <c r="G15" i="55"/>
  <c r="K16" i="58"/>
  <c r="H15" i="59"/>
  <c r="H15" i="50"/>
  <c r="H15" i="55"/>
  <c r="K15" i="55"/>
  <c r="H15" i="60"/>
  <c r="H14" i="52"/>
  <c r="P15" i="54"/>
  <c r="K15" i="54"/>
  <c r="H24" i="62"/>
  <c r="G25" i="62"/>
  <c r="F72" i="62"/>
  <c r="K24" i="62"/>
  <c r="D23" i="62"/>
  <c r="F22" i="62"/>
  <c r="I22" i="62" s="1"/>
  <c r="J22" i="62" s="1"/>
  <c r="E24" i="62"/>
  <c r="F13" i="61"/>
  <c r="I13" i="61" s="1"/>
  <c r="J13" i="61" s="1"/>
  <c r="E14" i="61"/>
  <c r="K14" i="61"/>
  <c r="H15" i="61"/>
  <c r="C71" i="61"/>
  <c r="G14" i="61"/>
  <c r="C72" i="60"/>
  <c r="K15" i="60"/>
  <c r="F13" i="60"/>
  <c r="I13" i="60" s="1"/>
  <c r="J13" i="60" s="1"/>
  <c r="E14" i="60"/>
  <c r="C72" i="59"/>
  <c r="E15" i="59"/>
  <c r="F14" i="59"/>
  <c r="I14" i="59" s="1"/>
  <c r="J14" i="59" s="1"/>
  <c r="K15" i="59"/>
  <c r="C24" i="58"/>
  <c r="D24" i="58" s="1"/>
  <c r="F14" i="58"/>
  <c r="I14" i="58" s="1"/>
  <c r="J14" i="58" s="1"/>
  <c r="E15" i="58"/>
  <c r="G16" i="58"/>
  <c r="C73" i="58"/>
  <c r="K16" i="57"/>
  <c r="G16" i="57"/>
  <c r="E16" i="57"/>
  <c r="F15" i="57"/>
  <c r="I15" i="57" s="1"/>
  <c r="J15" i="57" s="1"/>
  <c r="C73" i="57"/>
  <c r="C73" i="56"/>
  <c r="H16" i="56"/>
  <c r="F14" i="56"/>
  <c r="I14" i="56" s="1"/>
  <c r="J14" i="56" s="1"/>
  <c r="E15" i="56"/>
  <c r="C72" i="55"/>
  <c r="F13" i="55"/>
  <c r="I13" i="55" s="1"/>
  <c r="J13" i="55" s="1"/>
  <c r="D14" i="55"/>
  <c r="E15" i="55"/>
  <c r="E15" i="54"/>
  <c r="F14" i="54"/>
  <c r="I14" i="54" s="1"/>
  <c r="J14" i="54" s="1"/>
  <c r="G15" i="54"/>
  <c r="C72" i="54"/>
  <c r="G15" i="53"/>
  <c r="P15" i="53"/>
  <c r="C72" i="53"/>
  <c r="K16" i="53"/>
  <c r="E15" i="53"/>
  <c r="F14" i="53"/>
  <c r="I14" i="53" s="1"/>
  <c r="J14" i="53" s="1"/>
  <c r="H15" i="53"/>
  <c r="E14" i="52"/>
  <c r="F13" i="52"/>
  <c r="I13" i="52" s="1"/>
  <c r="J13" i="52" s="1"/>
  <c r="K14" i="52"/>
  <c r="P14" i="52"/>
  <c r="G15" i="52"/>
  <c r="C71" i="52"/>
  <c r="G15" i="50"/>
  <c r="C72" i="50"/>
  <c r="P15" i="50"/>
  <c r="E15" i="50"/>
  <c r="F14" i="50"/>
  <c r="I14" i="50" s="1"/>
  <c r="J14" i="50" s="1"/>
  <c r="F13" i="49"/>
  <c r="J13" i="49" s="1"/>
  <c r="K13" i="49" s="1"/>
  <c r="E14" i="49"/>
  <c r="C74" i="49"/>
  <c r="D17" i="49"/>
  <c r="L17" i="49"/>
  <c r="G17" i="49"/>
  <c r="B18" i="49"/>
  <c r="K16" i="50" l="1"/>
  <c r="K17" i="50" s="1"/>
  <c r="H17" i="57"/>
  <c r="G16" i="60"/>
  <c r="P16" i="54"/>
  <c r="G16" i="55"/>
  <c r="H16" i="59"/>
  <c r="G17" i="56"/>
  <c r="L18" i="49"/>
  <c r="G16" i="53"/>
  <c r="K16" i="54"/>
  <c r="K17" i="56"/>
  <c r="P16" i="53"/>
  <c r="G16" i="54"/>
  <c r="H16" i="54"/>
  <c r="H17" i="56"/>
  <c r="H18" i="56" s="1"/>
  <c r="K17" i="57"/>
  <c r="G15" i="61"/>
  <c r="G18" i="49"/>
  <c r="H16" i="60"/>
  <c r="H15" i="52"/>
  <c r="E25" i="62"/>
  <c r="F73" i="62"/>
  <c r="G26" i="62"/>
  <c r="D24" i="62"/>
  <c r="F23" i="62"/>
  <c r="I23" i="62" s="1"/>
  <c r="J23" i="62" s="1"/>
  <c r="H25" i="62"/>
  <c r="K25" i="62"/>
  <c r="K15" i="61"/>
  <c r="F14" i="61"/>
  <c r="I14" i="61" s="1"/>
  <c r="J14" i="61" s="1"/>
  <c r="E15" i="61"/>
  <c r="H16" i="61"/>
  <c r="C72" i="61"/>
  <c r="K16" i="60"/>
  <c r="F14" i="60"/>
  <c r="I14" i="60" s="1"/>
  <c r="J14" i="60" s="1"/>
  <c r="E15" i="60"/>
  <c r="C73" i="60"/>
  <c r="E16" i="59"/>
  <c r="F15" i="59"/>
  <c r="I15" i="59" s="1"/>
  <c r="J15" i="59" s="1"/>
  <c r="K16" i="59"/>
  <c r="C73" i="59"/>
  <c r="G17" i="58"/>
  <c r="C74" i="58"/>
  <c r="H18" i="58"/>
  <c r="F15" i="58"/>
  <c r="I15" i="58" s="1"/>
  <c r="J15" i="58" s="1"/>
  <c r="E16" i="58"/>
  <c r="K17" i="58"/>
  <c r="F16" i="57"/>
  <c r="I16" i="57" s="1"/>
  <c r="J16" i="57" s="1"/>
  <c r="E17" i="57"/>
  <c r="C74" i="57"/>
  <c r="G17" i="57"/>
  <c r="C74" i="56"/>
  <c r="F15" i="56"/>
  <c r="I15" i="56" s="1"/>
  <c r="J15" i="56" s="1"/>
  <c r="E16" i="56"/>
  <c r="H16" i="55"/>
  <c r="C73" i="55"/>
  <c r="E16" i="55"/>
  <c r="D15" i="55"/>
  <c r="F14" i="55"/>
  <c r="I14" i="55" s="1"/>
  <c r="J14" i="55" s="1"/>
  <c r="K16" i="55"/>
  <c r="C73" i="54"/>
  <c r="F15" i="54"/>
  <c r="I15" i="54" s="1"/>
  <c r="J15" i="54" s="1"/>
  <c r="E16" i="54"/>
  <c r="H16" i="53"/>
  <c r="K17" i="53"/>
  <c r="C73" i="53"/>
  <c r="E16" i="53"/>
  <c r="F15" i="53"/>
  <c r="I15" i="53" s="1"/>
  <c r="J15" i="53" s="1"/>
  <c r="C72" i="52"/>
  <c r="G16" i="52"/>
  <c r="E15" i="52"/>
  <c r="F14" i="52"/>
  <c r="I14" i="52" s="1"/>
  <c r="J14" i="52" s="1"/>
  <c r="P15" i="52"/>
  <c r="K15" i="52"/>
  <c r="F15" i="50"/>
  <c r="I15" i="50" s="1"/>
  <c r="J15" i="50" s="1"/>
  <c r="E16" i="50"/>
  <c r="H16" i="50"/>
  <c r="G16" i="50"/>
  <c r="P16" i="50"/>
  <c r="C73" i="50"/>
  <c r="H19" i="49"/>
  <c r="F66" i="49"/>
  <c r="E15" i="49"/>
  <c r="F14" i="49"/>
  <c r="J14" i="49" s="1"/>
  <c r="K14" i="49" s="1"/>
  <c r="D18" i="49"/>
  <c r="B19" i="49"/>
  <c r="G17" i="60" l="1"/>
  <c r="H18" i="57"/>
  <c r="G17" i="55"/>
  <c r="P17" i="54"/>
  <c r="H17" i="59"/>
  <c r="K26" i="62"/>
  <c r="K16" i="52"/>
  <c r="P17" i="53"/>
  <c r="K17" i="55"/>
  <c r="K18" i="57"/>
  <c r="G17" i="59"/>
  <c r="G19" i="49"/>
  <c r="H17" i="50"/>
  <c r="K18" i="58"/>
  <c r="K17" i="59"/>
  <c r="K17" i="60"/>
  <c r="G18" i="56"/>
  <c r="H17" i="60"/>
  <c r="G17" i="53"/>
  <c r="H17" i="54"/>
  <c r="K18" i="56"/>
  <c r="K19" i="56" s="1"/>
  <c r="K16" i="61"/>
  <c r="H26" i="62"/>
  <c r="G27" i="62"/>
  <c r="F74" i="62"/>
  <c r="E26" i="62"/>
  <c r="F24" i="62"/>
  <c r="I24" i="62" s="1"/>
  <c r="J24" i="62" s="1"/>
  <c r="D25" i="62"/>
  <c r="H17" i="61"/>
  <c r="C73" i="61"/>
  <c r="G16" i="61"/>
  <c r="F15" i="61"/>
  <c r="I15" i="61" s="1"/>
  <c r="J15" i="61" s="1"/>
  <c r="E16" i="61"/>
  <c r="F15" i="60"/>
  <c r="I15" i="60" s="1"/>
  <c r="J15" i="60" s="1"/>
  <c r="E16" i="60"/>
  <c r="C74" i="60"/>
  <c r="G18" i="60"/>
  <c r="C74" i="59"/>
  <c r="E17" i="59"/>
  <c r="F16" i="59"/>
  <c r="I16" i="59" s="1"/>
  <c r="J16" i="59" s="1"/>
  <c r="F16" i="58"/>
  <c r="I16" i="58" s="1"/>
  <c r="J16" i="58" s="1"/>
  <c r="E17" i="58"/>
  <c r="G18" i="58"/>
  <c r="H19" i="58"/>
  <c r="F66" i="58"/>
  <c r="F66" i="57"/>
  <c r="F17" i="57"/>
  <c r="I17" i="57" s="1"/>
  <c r="J17" i="57" s="1"/>
  <c r="E18" i="57"/>
  <c r="G18" i="57"/>
  <c r="F66" i="56"/>
  <c r="F16" i="56"/>
  <c r="I16" i="56" s="1"/>
  <c r="J16" i="56" s="1"/>
  <c r="E17" i="56"/>
  <c r="C74" i="55"/>
  <c r="F15" i="55"/>
  <c r="I15" i="55" s="1"/>
  <c r="J15" i="55" s="1"/>
  <c r="D16" i="55"/>
  <c r="H17" i="55"/>
  <c r="E17" i="55"/>
  <c r="K17" i="54"/>
  <c r="C74" i="54"/>
  <c r="E17" i="54"/>
  <c r="F16" i="54"/>
  <c r="I16" i="54" s="1"/>
  <c r="J16" i="54" s="1"/>
  <c r="G17" i="54"/>
  <c r="H17" i="53"/>
  <c r="E17" i="53"/>
  <c r="F16" i="53"/>
  <c r="I16" i="53" s="1"/>
  <c r="J16" i="53" s="1"/>
  <c r="C74" i="53"/>
  <c r="K18" i="53"/>
  <c r="H16" i="52"/>
  <c r="G17" i="52"/>
  <c r="C73" i="52"/>
  <c r="E16" i="52"/>
  <c r="F15" i="52"/>
  <c r="I15" i="52" s="1"/>
  <c r="J15" i="52" s="1"/>
  <c r="P16" i="52"/>
  <c r="K18" i="50"/>
  <c r="C74" i="50"/>
  <c r="E17" i="50"/>
  <c r="F16" i="50"/>
  <c r="I16" i="50" s="1"/>
  <c r="J16" i="50" s="1"/>
  <c r="P17" i="50"/>
  <c r="G17" i="50"/>
  <c r="D19" i="49"/>
  <c r="F67" i="49"/>
  <c r="H20" i="49"/>
  <c r="L19" i="49"/>
  <c r="B20" i="49"/>
  <c r="E16" i="49"/>
  <c r="F15" i="49"/>
  <c r="J15" i="49" s="1"/>
  <c r="K15" i="49" s="1"/>
  <c r="G18" i="55" l="1"/>
  <c r="H19" i="57"/>
  <c r="P18" i="54"/>
  <c r="H18" i="59"/>
  <c r="G18" i="59"/>
  <c r="H19" i="56"/>
  <c r="H20" i="56" s="1"/>
  <c r="K17" i="61"/>
  <c r="G19" i="56"/>
  <c r="G19" i="57"/>
  <c r="L20" i="49"/>
  <c r="P18" i="53"/>
  <c r="H18" i="54"/>
  <c r="H18" i="60"/>
  <c r="G17" i="61"/>
  <c r="P17" i="52"/>
  <c r="G18" i="54"/>
  <c r="K19" i="57"/>
  <c r="F25" i="62"/>
  <c r="I25" i="62" s="1"/>
  <c r="J25" i="62" s="1"/>
  <c r="D26" i="62"/>
  <c r="H27" i="62"/>
  <c r="E27" i="62"/>
  <c r="K27" i="62"/>
  <c r="I66" i="62"/>
  <c r="F16" i="61"/>
  <c r="I16" i="61" s="1"/>
  <c r="J16" i="61" s="1"/>
  <c r="E17" i="61"/>
  <c r="H18" i="61"/>
  <c r="C74" i="61"/>
  <c r="K18" i="60"/>
  <c r="F16" i="60"/>
  <c r="I16" i="60" s="1"/>
  <c r="J16" i="60" s="1"/>
  <c r="E17" i="60"/>
  <c r="G19" i="60"/>
  <c r="F66" i="60"/>
  <c r="K18" i="59"/>
  <c r="F66" i="59"/>
  <c r="E18" i="59"/>
  <c r="F17" i="59"/>
  <c r="I17" i="59" s="1"/>
  <c r="J17" i="59" s="1"/>
  <c r="F17" i="58"/>
  <c r="I17" i="58" s="1"/>
  <c r="J17" i="58" s="1"/>
  <c r="E18" i="58"/>
  <c r="F67" i="58"/>
  <c r="H20" i="58"/>
  <c r="K19" i="58"/>
  <c r="G19" i="58"/>
  <c r="F67" i="57"/>
  <c r="F18" i="57"/>
  <c r="I18" i="57" s="1"/>
  <c r="J18" i="57" s="1"/>
  <c r="E19" i="57"/>
  <c r="F67" i="56"/>
  <c r="F17" i="56"/>
  <c r="I17" i="56" s="1"/>
  <c r="J17" i="56" s="1"/>
  <c r="E18" i="56"/>
  <c r="G19" i="55"/>
  <c r="F66" i="55"/>
  <c r="D17" i="55"/>
  <c r="F16" i="55"/>
  <c r="I16" i="55" s="1"/>
  <c r="J16" i="55" s="1"/>
  <c r="K18" i="55"/>
  <c r="E18" i="55"/>
  <c r="H18" i="55"/>
  <c r="E18" i="54"/>
  <c r="F17" i="54"/>
  <c r="I17" i="54" s="1"/>
  <c r="J17" i="54" s="1"/>
  <c r="F66" i="54"/>
  <c r="P19" i="54"/>
  <c r="K18" i="54"/>
  <c r="E18" i="53"/>
  <c r="F17" i="53"/>
  <c r="I17" i="53" s="1"/>
  <c r="J17" i="53" s="1"/>
  <c r="H18" i="53"/>
  <c r="K19" i="53"/>
  <c r="F66" i="53"/>
  <c r="G18" i="53"/>
  <c r="C74" i="52"/>
  <c r="G18" i="52"/>
  <c r="H17" i="52"/>
  <c r="E17" i="52"/>
  <c r="F16" i="52"/>
  <c r="I16" i="52" s="1"/>
  <c r="J16" i="52" s="1"/>
  <c r="K17" i="52"/>
  <c r="G18" i="50"/>
  <c r="H18" i="50"/>
  <c r="P18" i="50"/>
  <c r="K19" i="50"/>
  <c r="F66" i="50"/>
  <c r="E18" i="50"/>
  <c r="F17" i="50"/>
  <c r="I17" i="50" s="1"/>
  <c r="J17" i="50" s="1"/>
  <c r="B21" i="49"/>
  <c r="G20" i="49"/>
  <c r="D20" i="49"/>
  <c r="E17" i="49"/>
  <c r="F16" i="49"/>
  <c r="J16" i="49" s="1"/>
  <c r="K16" i="49" s="1"/>
  <c r="H21" i="49"/>
  <c r="F68" i="49"/>
  <c r="H20" i="57" l="1"/>
  <c r="H19" i="59"/>
  <c r="H20" i="59" s="1"/>
  <c r="K19" i="55"/>
  <c r="G20" i="57"/>
  <c r="G19" i="50"/>
  <c r="K20" i="58"/>
  <c r="K18" i="61"/>
  <c r="K20" i="57"/>
  <c r="P19" i="50"/>
  <c r="G19" i="54"/>
  <c r="H19" i="54"/>
  <c r="F26" i="62"/>
  <c r="I26" i="62" s="1"/>
  <c r="J26" i="62" s="1"/>
  <c r="D27" i="62"/>
  <c r="D28" i="62" s="1"/>
  <c r="G18" i="61"/>
  <c r="H28" i="62"/>
  <c r="I67" i="62"/>
  <c r="K28" i="62"/>
  <c r="E28" i="62"/>
  <c r="G28" i="62"/>
  <c r="F17" i="61"/>
  <c r="I17" i="61" s="1"/>
  <c r="J17" i="61" s="1"/>
  <c r="E18" i="61"/>
  <c r="H19" i="61"/>
  <c r="F66" i="61"/>
  <c r="H19" i="60"/>
  <c r="F17" i="60"/>
  <c r="I17" i="60" s="1"/>
  <c r="J17" i="60" s="1"/>
  <c r="E18" i="60"/>
  <c r="F67" i="60"/>
  <c r="G20" i="60"/>
  <c r="K19" i="60"/>
  <c r="E19" i="59"/>
  <c r="F18" i="59"/>
  <c r="I18" i="59" s="1"/>
  <c r="J18" i="59" s="1"/>
  <c r="G19" i="59"/>
  <c r="K19" i="59"/>
  <c r="F67" i="59"/>
  <c r="H21" i="58"/>
  <c r="F68" i="58"/>
  <c r="G20" i="58"/>
  <c r="F18" i="58"/>
  <c r="I18" i="58" s="1"/>
  <c r="J18" i="58" s="1"/>
  <c r="E19" i="58"/>
  <c r="E20" i="57"/>
  <c r="F19" i="57"/>
  <c r="I19" i="57" s="1"/>
  <c r="J19" i="57" s="1"/>
  <c r="F68" i="57"/>
  <c r="G20" i="56"/>
  <c r="K20" i="56"/>
  <c r="F68" i="56"/>
  <c r="H21" i="56"/>
  <c r="F18" i="56"/>
  <c r="I18" i="56" s="1"/>
  <c r="J18" i="56" s="1"/>
  <c r="E19" i="56"/>
  <c r="H19" i="55"/>
  <c r="F17" i="55"/>
  <c r="I17" i="55" s="1"/>
  <c r="J17" i="55" s="1"/>
  <c r="D18" i="55"/>
  <c r="E19" i="55"/>
  <c r="F67" i="55"/>
  <c r="G20" i="55"/>
  <c r="E19" i="54"/>
  <c r="F18" i="54"/>
  <c r="I18" i="54" s="1"/>
  <c r="J18" i="54" s="1"/>
  <c r="K19" i="54"/>
  <c r="P20" i="54"/>
  <c r="F67" i="54"/>
  <c r="F67" i="53"/>
  <c r="K20" i="53"/>
  <c r="E19" i="53"/>
  <c r="F18" i="53"/>
  <c r="I18" i="53" s="1"/>
  <c r="J18" i="53" s="1"/>
  <c r="G19" i="53"/>
  <c r="P19" i="53"/>
  <c r="H19" i="53"/>
  <c r="G19" i="52"/>
  <c r="F66" i="52"/>
  <c r="E18" i="52"/>
  <c r="F17" i="52"/>
  <c r="I17" i="52" s="1"/>
  <c r="J17" i="52" s="1"/>
  <c r="P18" i="52"/>
  <c r="K18" i="52"/>
  <c r="H18" i="52"/>
  <c r="E19" i="50"/>
  <c r="F18" i="50"/>
  <c r="I18" i="50" s="1"/>
  <c r="J18" i="50" s="1"/>
  <c r="H19" i="50"/>
  <c r="K20" i="50"/>
  <c r="F67" i="50"/>
  <c r="D21" i="49"/>
  <c r="E18" i="49"/>
  <c r="F17" i="49"/>
  <c r="J17" i="49" s="1"/>
  <c r="K17" i="49" s="1"/>
  <c r="L21" i="49"/>
  <c r="F69" i="49"/>
  <c r="H22" i="49"/>
  <c r="B22" i="49"/>
  <c r="G21" i="49"/>
  <c r="K21" i="57" l="1"/>
  <c r="F27" i="62"/>
  <c r="I27" i="62" s="1"/>
  <c r="J27" i="62" s="1"/>
  <c r="H19" i="52"/>
  <c r="K20" i="54"/>
  <c r="G20" i="54"/>
  <c r="K21" i="58"/>
  <c r="H20" i="55"/>
  <c r="K19" i="52"/>
  <c r="G21" i="58"/>
  <c r="K20" i="59"/>
  <c r="P19" i="52"/>
  <c r="H20" i="54"/>
  <c r="H21" i="54" s="1"/>
  <c r="E20" i="55"/>
  <c r="K20" i="55"/>
  <c r="G20" i="59"/>
  <c r="E29" i="62"/>
  <c r="H29" i="62"/>
  <c r="K29" i="62"/>
  <c r="G29" i="62"/>
  <c r="I68" i="62"/>
  <c r="D30" i="62"/>
  <c r="F28" i="62"/>
  <c r="I28" i="62" s="1"/>
  <c r="J28" i="62" s="1"/>
  <c r="K19" i="61"/>
  <c r="G19" i="61"/>
  <c r="F18" i="61"/>
  <c r="I18" i="61" s="1"/>
  <c r="J18" i="61" s="1"/>
  <c r="E19" i="61"/>
  <c r="H20" i="61"/>
  <c r="F67" i="61"/>
  <c r="F18" i="60"/>
  <c r="I18" i="60" s="1"/>
  <c r="J18" i="60" s="1"/>
  <c r="E19" i="60"/>
  <c r="K20" i="60"/>
  <c r="H20" i="60"/>
  <c r="G21" i="60"/>
  <c r="F68" i="60"/>
  <c r="H21" i="59"/>
  <c r="F68" i="59"/>
  <c r="E20" i="59"/>
  <c r="F19" i="59"/>
  <c r="I19" i="59" s="1"/>
  <c r="J19" i="59" s="1"/>
  <c r="F69" i="58"/>
  <c r="F19" i="58"/>
  <c r="I19" i="58" s="1"/>
  <c r="J19" i="58" s="1"/>
  <c r="E20" i="58"/>
  <c r="F20" i="57"/>
  <c r="I20" i="57" s="1"/>
  <c r="J20" i="57" s="1"/>
  <c r="E21" i="57"/>
  <c r="H21" i="57"/>
  <c r="K22" i="57"/>
  <c r="F69" i="57"/>
  <c r="G21" i="57"/>
  <c r="G21" i="56"/>
  <c r="F69" i="56"/>
  <c r="H22" i="56"/>
  <c r="F19" i="56"/>
  <c r="I19" i="56" s="1"/>
  <c r="J19" i="56" s="1"/>
  <c r="E20" i="56"/>
  <c r="K21" i="56"/>
  <c r="G21" i="55"/>
  <c r="F68" i="55"/>
  <c r="D19" i="55"/>
  <c r="F18" i="55"/>
  <c r="I18" i="55" s="1"/>
  <c r="J18" i="55" s="1"/>
  <c r="F68" i="54"/>
  <c r="E20" i="54"/>
  <c r="F19" i="54"/>
  <c r="I19" i="54" s="1"/>
  <c r="J19" i="54" s="1"/>
  <c r="G20" i="53"/>
  <c r="H20" i="53"/>
  <c r="E20" i="53"/>
  <c r="F19" i="53"/>
  <c r="I19" i="53" s="1"/>
  <c r="J19" i="53" s="1"/>
  <c r="P20" i="53"/>
  <c r="K21" i="53"/>
  <c r="F68" i="53"/>
  <c r="E19" i="52"/>
  <c r="F18" i="52"/>
  <c r="I18" i="52" s="1"/>
  <c r="J18" i="52" s="1"/>
  <c r="F67" i="52"/>
  <c r="G20" i="52"/>
  <c r="G20" i="50"/>
  <c r="K21" i="50"/>
  <c r="F68" i="50"/>
  <c r="E20" i="50"/>
  <c r="F19" i="50"/>
  <c r="I19" i="50" s="1"/>
  <c r="J19" i="50" s="1"/>
  <c r="P20" i="50"/>
  <c r="H20" i="50"/>
  <c r="E19" i="49"/>
  <c r="F18" i="49"/>
  <c r="J18" i="49" s="1"/>
  <c r="K18" i="49" s="1"/>
  <c r="G22" i="49"/>
  <c r="H23" i="49"/>
  <c r="F70" i="49"/>
  <c r="L22" i="49"/>
  <c r="D22" i="49"/>
  <c r="B23" i="49"/>
  <c r="G22" i="58" l="1"/>
  <c r="P20" i="52"/>
  <c r="G23" i="49"/>
  <c r="K20" i="52"/>
  <c r="G20" i="61"/>
  <c r="L23" i="49"/>
  <c r="K21" i="55"/>
  <c r="P21" i="50"/>
  <c r="H20" i="52"/>
  <c r="H30" i="62"/>
  <c r="D31" i="62"/>
  <c r="I69" i="62"/>
  <c r="E30" i="62"/>
  <c r="G30" i="62"/>
  <c r="F29" i="62"/>
  <c r="I29" i="62" s="1"/>
  <c r="J29" i="62" s="1"/>
  <c r="K30" i="62"/>
  <c r="F19" i="61"/>
  <c r="I19" i="61" s="1"/>
  <c r="J19" i="61" s="1"/>
  <c r="E20" i="61"/>
  <c r="F68" i="61"/>
  <c r="K20" i="61"/>
  <c r="F69" i="60"/>
  <c r="G22" i="60"/>
  <c r="F19" i="60"/>
  <c r="I19" i="60" s="1"/>
  <c r="J19" i="60" s="1"/>
  <c r="E20" i="60"/>
  <c r="H21" i="60"/>
  <c r="K21" i="60"/>
  <c r="K21" i="59"/>
  <c r="E21" i="59"/>
  <c r="F20" i="59"/>
  <c r="I20" i="59" s="1"/>
  <c r="J20" i="59" s="1"/>
  <c r="G21" i="59"/>
  <c r="F69" i="59"/>
  <c r="H22" i="59"/>
  <c r="K22" i="58"/>
  <c r="F70" i="58"/>
  <c r="H22" i="58"/>
  <c r="F20" i="58"/>
  <c r="I20" i="58" s="1"/>
  <c r="J20" i="58" s="1"/>
  <c r="E21" i="58"/>
  <c r="H22" i="57"/>
  <c r="F70" i="57"/>
  <c r="K23" i="57"/>
  <c r="G22" i="57"/>
  <c r="F21" i="57"/>
  <c r="I21" i="57" s="1"/>
  <c r="J21" i="57" s="1"/>
  <c r="E22" i="57"/>
  <c r="F20" i="56"/>
  <c r="I20" i="56" s="1"/>
  <c r="J20" i="56" s="1"/>
  <c r="E21" i="56"/>
  <c r="G22" i="56"/>
  <c r="K22" i="56"/>
  <c r="F70" i="56"/>
  <c r="H23" i="56"/>
  <c r="E21" i="55"/>
  <c r="F19" i="55"/>
  <c r="I19" i="55" s="1"/>
  <c r="J19" i="55" s="1"/>
  <c r="D20" i="55"/>
  <c r="F69" i="55"/>
  <c r="G22" i="55"/>
  <c r="H21" i="55"/>
  <c r="K21" i="54"/>
  <c r="F69" i="54"/>
  <c r="H22" i="54"/>
  <c r="P21" i="54"/>
  <c r="G21" i="54"/>
  <c r="E21" i="54"/>
  <c r="F20" i="54"/>
  <c r="I20" i="54" s="1"/>
  <c r="J20" i="54" s="1"/>
  <c r="F69" i="53"/>
  <c r="K22" i="53"/>
  <c r="F20" i="53"/>
  <c r="I20" i="53" s="1"/>
  <c r="J20" i="53" s="1"/>
  <c r="E21" i="53"/>
  <c r="H21" i="53"/>
  <c r="P21" i="53"/>
  <c r="G21" i="53"/>
  <c r="E20" i="52"/>
  <c r="F19" i="52"/>
  <c r="I19" i="52" s="1"/>
  <c r="J19" i="52" s="1"/>
  <c r="G21" i="52"/>
  <c r="F68" i="52"/>
  <c r="G21" i="50"/>
  <c r="E21" i="50"/>
  <c r="F20" i="50"/>
  <c r="I20" i="50" s="1"/>
  <c r="J20" i="50" s="1"/>
  <c r="H21" i="50"/>
  <c r="K22" i="50"/>
  <c r="F69" i="50"/>
  <c r="D23" i="49"/>
  <c r="B24" i="49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F71" i="49"/>
  <c r="H24" i="49"/>
  <c r="E20" i="49"/>
  <c r="F19" i="49"/>
  <c r="J19" i="49" s="1"/>
  <c r="K19" i="49" s="1"/>
  <c r="G23" i="58" l="1"/>
  <c r="G21" i="61"/>
  <c r="H21" i="61"/>
  <c r="G22" i="54"/>
  <c r="H23" i="58"/>
  <c r="K21" i="61"/>
  <c r="K22" i="55"/>
  <c r="H23" i="57"/>
  <c r="P22" i="54"/>
  <c r="L24" i="49"/>
  <c r="H21" i="52"/>
  <c r="G23" i="57"/>
  <c r="P22" i="50"/>
  <c r="K23" i="56"/>
  <c r="K22" i="54"/>
  <c r="G31" i="62"/>
  <c r="H31" i="62"/>
  <c r="E31" i="62"/>
  <c r="F30" i="62"/>
  <c r="I30" i="62" s="1"/>
  <c r="J30" i="62" s="1"/>
  <c r="K31" i="62"/>
  <c r="I70" i="62"/>
  <c r="D32" i="62"/>
  <c r="F20" i="61"/>
  <c r="I20" i="61" s="1"/>
  <c r="J20" i="61" s="1"/>
  <c r="E21" i="61"/>
  <c r="F69" i="61"/>
  <c r="K22" i="60"/>
  <c r="H22" i="60"/>
  <c r="G23" i="60"/>
  <c r="F70" i="60"/>
  <c r="F20" i="60"/>
  <c r="I20" i="60" s="1"/>
  <c r="J20" i="60" s="1"/>
  <c r="E21" i="60"/>
  <c r="E22" i="59"/>
  <c r="F21" i="59"/>
  <c r="I21" i="59" s="1"/>
  <c r="J21" i="59" s="1"/>
  <c r="H23" i="59"/>
  <c r="F70" i="59"/>
  <c r="K22" i="59"/>
  <c r="G22" i="59"/>
  <c r="F21" i="58"/>
  <c r="I21" i="58" s="1"/>
  <c r="J21" i="58" s="1"/>
  <c r="E22" i="58"/>
  <c r="F71" i="58"/>
  <c r="K23" i="58"/>
  <c r="F22" i="57"/>
  <c r="I22" i="57" s="1"/>
  <c r="J22" i="57" s="1"/>
  <c r="E23" i="57"/>
  <c r="F71" i="57"/>
  <c r="F71" i="56"/>
  <c r="G23" i="56"/>
  <c r="F21" i="56"/>
  <c r="I21" i="56" s="1"/>
  <c r="J21" i="56" s="1"/>
  <c r="E22" i="56"/>
  <c r="H22" i="55"/>
  <c r="D21" i="55"/>
  <c r="F20" i="55"/>
  <c r="I20" i="55" s="1"/>
  <c r="J20" i="55" s="1"/>
  <c r="E22" i="55"/>
  <c r="G23" i="55"/>
  <c r="F70" i="55"/>
  <c r="E22" i="54"/>
  <c r="F21" i="54"/>
  <c r="I21" i="54" s="1"/>
  <c r="J21" i="54" s="1"/>
  <c r="F70" i="54"/>
  <c r="H23" i="54"/>
  <c r="G22" i="53"/>
  <c r="P22" i="53"/>
  <c r="H22" i="53"/>
  <c r="K23" i="53"/>
  <c r="F70" i="53"/>
  <c r="E22" i="53"/>
  <c r="F21" i="53"/>
  <c r="I21" i="53" s="1"/>
  <c r="J21" i="53" s="1"/>
  <c r="F69" i="52"/>
  <c r="G22" i="52"/>
  <c r="E21" i="52"/>
  <c r="F20" i="52"/>
  <c r="I20" i="52" s="1"/>
  <c r="J20" i="52" s="1"/>
  <c r="P21" i="52"/>
  <c r="K21" i="52"/>
  <c r="K23" i="50"/>
  <c r="F70" i="50"/>
  <c r="E22" i="50"/>
  <c r="F21" i="50"/>
  <c r="I21" i="50" s="1"/>
  <c r="J21" i="50" s="1"/>
  <c r="G22" i="50"/>
  <c r="H22" i="50"/>
  <c r="H25" i="49"/>
  <c r="F72" i="49"/>
  <c r="D24" i="49"/>
  <c r="E21" i="49"/>
  <c r="F20" i="49"/>
  <c r="J20" i="49" s="1"/>
  <c r="K20" i="49" s="1"/>
  <c r="G24" i="49"/>
  <c r="H22" i="61" l="1"/>
  <c r="G24" i="57"/>
  <c r="K24" i="56"/>
  <c r="H24" i="58"/>
  <c r="K22" i="52"/>
  <c r="P22" i="52"/>
  <c r="G23" i="50"/>
  <c r="L25" i="49"/>
  <c r="H23" i="50"/>
  <c r="K23" i="54"/>
  <c r="H23" i="60"/>
  <c r="K32" i="62"/>
  <c r="G32" i="62"/>
  <c r="P23" i="53"/>
  <c r="G23" i="54"/>
  <c r="K23" i="60"/>
  <c r="G23" i="53"/>
  <c r="P23" i="54"/>
  <c r="H32" i="62"/>
  <c r="D33" i="62"/>
  <c r="I71" i="62"/>
  <c r="E32" i="62"/>
  <c r="F31" i="62"/>
  <c r="I31" i="62" s="1"/>
  <c r="J31" i="62" s="1"/>
  <c r="F70" i="61"/>
  <c r="G22" i="61"/>
  <c r="K22" i="61"/>
  <c r="F21" i="61"/>
  <c r="I21" i="61" s="1"/>
  <c r="J21" i="61" s="1"/>
  <c r="E22" i="61"/>
  <c r="F21" i="60"/>
  <c r="I21" i="60" s="1"/>
  <c r="J21" i="60" s="1"/>
  <c r="E22" i="60"/>
  <c r="F71" i="60"/>
  <c r="G24" i="60"/>
  <c r="F71" i="59"/>
  <c r="H24" i="59"/>
  <c r="G23" i="59"/>
  <c r="K23" i="59"/>
  <c r="E23" i="59"/>
  <c r="F22" i="59"/>
  <c r="I22" i="59" s="1"/>
  <c r="J22" i="59" s="1"/>
  <c r="K24" i="58"/>
  <c r="F22" i="58"/>
  <c r="I22" i="58" s="1"/>
  <c r="J22" i="58" s="1"/>
  <c r="E23" i="58"/>
  <c r="G24" i="58"/>
  <c r="F72" i="58"/>
  <c r="D25" i="58"/>
  <c r="F23" i="57"/>
  <c r="I23" i="57" s="1"/>
  <c r="J23" i="57" s="1"/>
  <c r="E24" i="57"/>
  <c r="H24" i="57"/>
  <c r="K24" i="57"/>
  <c r="F72" i="57"/>
  <c r="F72" i="56"/>
  <c r="H24" i="56"/>
  <c r="G24" i="56"/>
  <c r="F22" i="56"/>
  <c r="I22" i="56" s="1"/>
  <c r="J22" i="56" s="1"/>
  <c r="E23" i="56"/>
  <c r="F71" i="55"/>
  <c r="G24" i="55"/>
  <c r="H23" i="55"/>
  <c r="F21" i="55"/>
  <c r="I21" i="55" s="1"/>
  <c r="J21" i="55" s="1"/>
  <c r="D22" i="55"/>
  <c r="E23" i="55"/>
  <c r="K23" i="55"/>
  <c r="F71" i="54"/>
  <c r="E23" i="54"/>
  <c r="F22" i="54"/>
  <c r="I22" i="54" s="1"/>
  <c r="J22" i="54" s="1"/>
  <c r="E23" i="53"/>
  <c r="F22" i="53"/>
  <c r="I22" i="53" s="1"/>
  <c r="J22" i="53" s="1"/>
  <c r="H23" i="53"/>
  <c r="F71" i="53"/>
  <c r="K24" i="53"/>
  <c r="G23" i="52"/>
  <c r="F70" i="52"/>
  <c r="H22" i="52"/>
  <c r="E22" i="52"/>
  <c r="F21" i="52"/>
  <c r="I21" i="52" s="1"/>
  <c r="J21" i="52" s="1"/>
  <c r="P23" i="50"/>
  <c r="K24" i="50"/>
  <c r="F71" i="50"/>
  <c r="E23" i="50"/>
  <c r="F22" i="50"/>
  <c r="I22" i="50" s="1"/>
  <c r="J22" i="50" s="1"/>
  <c r="D25" i="49"/>
  <c r="E22" i="49"/>
  <c r="F21" i="49"/>
  <c r="J21" i="49" s="1"/>
  <c r="K21" i="49" s="1"/>
  <c r="F73" i="49"/>
  <c r="H26" i="49"/>
  <c r="G25" i="49"/>
  <c r="H23" i="61" l="1"/>
  <c r="G25" i="57"/>
  <c r="K25" i="56"/>
  <c r="K26" i="56" s="1"/>
  <c r="P24" i="54"/>
  <c r="P25" i="54" s="1"/>
  <c r="G25" i="56"/>
  <c r="K24" i="59"/>
  <c r="H24" i="60"/>
  <c r="G33" i="62"/>
  <c r="K23" i="61"/>
  <c r="K33" i="62"/>
  <c r="L26" i="49"/>
  <c r="G24" i="50"/>
  <c r="P24" i="53"/>
  <c r="K24" i="55"/>
  <c r="H24" i="55"/>
  <c r="K25" i="57"/>
  <c r="K26" i="57" s="1"/>
  <c r="E33" i="62"/>
  <c r="F33" i="62" s="1"/>
  <c r="H33" i="62"/>
  <c r="G25" i="58"/>
  <c r="H25" i="58"/>
  <c r="G24" i="59"/>
  <c r="G23" i="61"/>
  <c r="F32" i="62"/>
  <c r="I32" i="62" s="1"/>
  <c r="J32" i="62" s="1"/>
  <c r="I72" i="62"/>
  <c r="E34" i="62"/>
  <c r="F22" i="61"/>
  <c r="I22" i="61" s="1"/>
  <c r="J22" i="61" s="1"/>
  <c r="E23" i="61"/>
  <c r="F71" i="61"/>
  <c r="F22" i="60"/>
  <c r="I22" i="60" s="1"/>
  <c r="J22" i="60" s="1"/>
  <c r="E23" i="60"/>
  <c r="G25" i="60"/>
  <c r="F72" i="60"/>
  <c r="K24" i="60"/>
  <c r="E24" i="59"/>
  <c r="F23" i="59"/>
  <c r="I23" i="59" s="1"/>
  <c r="J23" i="59" s="1"/>
  <c r="H25" i="59"/>
  <c r="F72" i="59"/>
  <c r="E24" i="58"/>
  <c r="F23" i="58"/>
  <c r="I23" i="58" s="1"/>
  <c r="J23" i="58" s="1"/>
  <c r="F73" i="58"/>
  <c r="K25" i="58"/>
  <c r="F73" i="57"/>
  <c r="H25" i="57"/>
  <c r="F24" i="57"/>
  <c r="I24" i="57" s="1"/>
  <c r="J24" i="57" s="1"/>
  <c r="E25" i="57"/>
  <c r="H25" i="56"/>
  <c r="F73" i="56"/>
  <c r="F23" i="56"/>
  <c r="I23" i="56" s="1"/>
  <c r="J23" i="56" s="1"/>
  <c r="E24" i="56"/>
  <c r="D23" i="55"/>
  <c r="F22" i="55"/>
  <c r="I22" i="55" s="1"/>
  <c r="J22" i="55" s="1"/>
  <c r="G25" i="55"/>
  <c r="F72" i="55"/>
  <c r="E24" i="55"/>
  <c r="F72" i="54"/>
  <c r="E24" i="54"/>
  <c r="F23" i="54"/>
  <c r="I23" i="54" s="1"/>
  <c r="J23" i="54" s="1"/>
  <c r="K24" i="54"/>
  <c r="H24" i="54"/>
  <c r="G24" i="54"/>
  <c r="K25" i="53"/>
  <c r="F72" i="53"/>
  <c r="F23" i="53"/>
  <c r="I23" i="53" s="1"/>
  <c r="J23" i="53" s="1"/>
  <c r="E24" i="53"/>
  <c r="G24" i="53"/>
  <c r="H24" i="53"/>
  <c r="E23" i="52"/>
  <c r="F22" i="52"/>
  <c r="I22" i="52" s="1"/>
  <c r="J22" i="52" s="1"/>
  <c r="P23" i="52"/>
  <c r="H23" i="52"/>
  <c r="K23" i="52"/>
  <c r="G24" i="52"/>
  <c r="F71" i="52"/>
  <c r="F72" i="50"/>
  <c r="H24" i="50"/>
  <c r="E24" i="50"/>
  <c r="F23" i="50"/>
  <c r="I23" i="50" s="1"/>
  <c r="J23" i="50" s="1"/>
  <c r="P24" i="50"/>
  <c r="D26" i="49"/>
  <c r="H27" i="49"/>
  <c r="F74" i="49"/>
  <c r="E23" i="49"/>
  <c r="F22" i="49"/>
  <c r="J22" i="49" s="1"/>
  <c r="K22" i="49" s="1"/>
  <c r="G26" i="49"/>
  <c r="H25" i="54" l="1"/>
  <c r="H26" i="58"/>
  <c r="I33" i="62"/>
  <c r="J33" i="62" s="1"/>
  <c r="E25" i="55"/>
  <c r="G24" i="61"/>
  <c r="G27" i="49"/>
  <c r="H25" i="55"/>
  <c r="G26" i="57"/>
  <c r="K26" i="58"/>
  <c r="H25" i="60"/>
  <c r="H25" i="53"/>
  <c r="G25" i="53"/>
  <c r="P25" i="53"/>
  <c r="K25" i="60"/>
  <c r="E35" i="62"/>
  <c r="I73" i="62"/>
  <c r="D34" i="62"/>
  <c r="K34" i="62"/>
  <c r="G34" i="62"/>
  <c r="H34" i="62"/>
  <c r="H24" i="61"/>
  <c r="K24" i="61"/>
  <c r="F23" i="61"/>
  <c r="I23" i="61" s="1"/>
  <c r="J23" i="61" s="1"/>
  <c r="E24" i="61"/>
  <c r="G25" i="61"/>
  <c r="F72" i="61"/>
  <c r="F23" i="60"/>
  <c r="I23" i="60" s="1"/>
  <c r="J23" i="60" s="1"/>
  <c r="E24" i="60"/>
  <c r="F73" i="60"/>
  <c r="E25" i="59"/>
  <c r="F25" i="59" s="1"/>
  <c r="F24" i="59"/>
  <c r="I24" i="59" s="1"/>
  <c r="J24" i="59" s="1"/>
  <c r="G25" i="59"/>
  <c r="F73" i="59"/>
  <c r="D26" i="59"/>
  <c r="K25" i="59"/>
  <c r="E25" i="58"/>
  <c r="F24" i="58"/>
  <c r="I24" i="58" s="1"/>
  <c r="J24" i="58" s="1"/>
  <c r="G26" i="58"/>
  <c r="F74" i="58"/>
  <c r="D26" i="58"/>
  <c r="H26" i="57"/>
  <c r="F74" i="57"/>
  <c r="F25" i="57"/>
  <c r="I25" i="57" s="1"/>
  <c r="J25" i="57" s="1"/>
  <c r="E26" i="57"/>
  <c r="G26" i="56"/>
  <c r="F74" i="56"/>
  <c r="K27" i="56"/>
  <c r="E25" i="56"/>
  <c r="F24" i="56"/>
  <c r="I24" i="56" s="1"/>
  <c r="J24" i="56" s="1"/>
  <c r="H26" i="56"/>
  <c r="F23" i="55"/>
  <c r="I23" i="55" s="1"/>
  <c r="J23" i="55" s="1"/>
  <c r="D24" i="55"/>
  <c r="F73" i="55"/>
  <c r="G26" i="55"/>
  <c r="K25" i="55"/>
  <c r="K25" i="54"/>
  <c r="F73" i="54"/>
  <c r="P26" i="54"/>
  <c r="G25" i="54"/>
  <c r="E25" i="54"/>
  <c r="F24" i="54"/>
  <c r="I24" i="54" s="1"/>
  <c r="J24" i="54" s="1"/>
  <c r="F73" i="53"/>
  <c r="K26" i="53"/>
  <c r="F24" i="53"/>
  <c r="I24" i="53" s="1"/>
  <c r="J24" i="53" s="1"/>
  <c r="E25" i="53"/>
  <c r="G25" i="52"/>
  <c r="F72" i="52"/>
  <c r="P24" i="52"/>
  <c r="K24" i="52"/>
  <c r="E24" i="52"/>
  <c r="F23" i="52"/>
  <c r="I23" i="52" s="1"/>
  <c r="J23" i="52" s="1"/>
  <c r="H24" i="52"/>
  <c r="G25" i="50"/>
  <c r="H25" i="50"/>
  <c r="P25" i="50"/>
  <c r="F73" i="50"/>
  <c r="E25" i="50"/>
  <c r="F24" i="50"/>
  <c r="I24" i="50" s="1"/>
  <c r="J24" i="50" s="1"/>
  <c r="K25" i="50"/>
  <c r="D27" i="49"/>
  <c r="E24" i="49"/>
  <c r="F23" i="49"/>
  <c r="J23" i="49" s="1"/>
  <c r="K23" i="49" s="1"/>
  <c r="J66" i="49"/>
  <c r="H28" i="49"/>
  <c r="L27" i="49"/>
  <c r="I25" i="59" l="1"/>
  <c r="J25" i="59" s="1"/>
  <c r="G27" i="57"/>
  <c r="H26" i="53"/>
  <c r="H27" i="58"/>
  <c r="G35" i="62"/>
  <c r="G26" i="53"/>
  <c r="K26" i="50"/>
  <c r="H26" i="50"/>
  <c r="K26" i="54"/>
  <c r="H25" i="52"/>
  <c r="P25" i="52"/>
  <c r="P26" i="53"/>
  <c r="G26" i="54"/>
  <c r="H26" i="54"/>
  <c r="H35" i="62"/>
  <c r="F34" i="62"/>
  <c r="I34" i="62" s="1"/>
  <c r="J34" i="62" s="1"/>
  <c r="D35" i="62"/>
  <c r="I74" i="62"/>
  <c r="E36" i="62"/>
  <c r="K35" i="62"/>
  <c r="H25" i="61"/>
  <c r="G26" i="61"/>
  <c r="F73" i="61"/>
  <c r="K25" i="61"/>
  <c r="F24" i="61"/>
  <c r="I24" i="61" s="1"/>
  <c r="J24" i="61" s="1"/>
  <c r="E25" i="61"/>
  <c r="K26" i="60"/>
  <c r="H26" i="60"/>
  <c r="E25" i="60"/>
  <c r="F24" i="60"/>
  <c r="I24" i="60" s="1"/>
  <c r="J24" i="60" s="1"/>
  <c r="D27" i="60"/>
  <c r="F74" i="60"/>
  <c r="G26" i="60"/>
  <c r="H26" i="59"/>
  <c r="D27" i="59"/>
  <c r="F74" i="59"/>
  <c r="K26" i="59"/>
  <c r="G26" i="59"/>
  <c r="E26" i="59"/>
  <c r="E26" i="58"/>
  <c r="E27" i="58" s="1"/>
  <c r="F25" i="58"/>
  <c r="I25" i="58" s="1"/>
  <c r="J25" i="58" s="1"/>
  <c r="D27" i="58"/>
  <c r="I66" i="58"/>
  <c r="H28" i="58"/>
  <c r="K27" i="58"/>
  <c r="G27" i="58"/>
  <c r="K27" i="57"/>
  <c r="D28" i="57"/>
  <c r="I66" i="57"/>
  <c r="E27" i="57"/>
  <c r="F26" i="57"/>
  <c r="I26" i="57" s="1"/>
  <c r="J26" i="57" s="1"/>
  <c r="H27" i="57"/>
  <c r="E26" i="56"/>
  <c r="E27" i="56" s="1"/>
  <c r="F25" i="56"/>
  <c r="I25" i="56" s="1"/>
  <c r="J25" i="56" s="1"/>
  <c r="G27" i="56"/>
  <c r="H27" i="56"/>
  <c r="I66" i="56"/>
  <c r="K28" i="56"/>
  <c r="D27" i="56"/>
  <c r="K26" i="55"/>
  <c r="H26" i="55"/>
  <c r="G27" i="55"/>
  <c r="F74" i="55"/>
  <c r="E26" i="55"/>
  <c r="D25" i="55"/>
  <c r="F24" i="55"/>
  <c r="I24" i="55" s="1"/>
  <c r="J24" i="55" s="1"/>
  <c r="F25" i="54"/>
  <c r="I25" i="54" s="1"/>
  <c r="J25" i="54" s="1"/>
  <c r="E26" i="54"/>
  <c r="F74" i="54"/>
  <c r="E26" i="53"/>
  <c r="F25" i="53"/>
  <c r="I25" i="53" s="1"/>
  <c r="J25" i="53" s="1"/>
  <c r="K27" i="53"/>
  <c r="F74" i="53"/>
  <c r="G26" i="52"/>
  <c r="F73" i="52"/>
  <c r="E25" i="52"/>
  <c r="F24" i="52"/>
  <c r="I24" i="52" s="1"/>
  <c r="J24" i="52" s="1"/>
  <c r="K25" i="52"/>
  <c r="F74" i="50"/>
  <c r="E26" i="50"/>
  <c r="F25" i="50"/>
  <c r="I25" i="50" s="1"/>
  <c r="J25" i="50" s="1"/>
  <c r="P26" i="50"/>
  <c r="G26" i="50"/>
  <c r="L28" i="49"/>
  <c r="E25" i="49"/>
  <c r="F24" i="49"/>
  <c r="J24" i="49" s="1"/>
  <c r="K24" i="49" s="1"/>
  <c r="D28" i="49"/>
  <c r="H29" i="49"/>
  <c r="J67" i="49"/>
  <c r="G28" i="49"/>
  <c r="E27" i="59" l="1"/>
  <c r="F27" i="59" s="1"/>
  <c r="K27" i="54"/>
  <c r="H28" i="57"/>
  <c r="K27" i="50"/>
  <c r="H36" i="62"/>
  <c r="P27" i="50"/>
  <c r="G27" i="54"/>
  <c r="H27" i="53"/>
  <c r="H27" i="50"/>
  <c r="E27" i="50"/>
  <c r="F27" i="50" s="1"/>
  <c r="H27" i="54"/>
  <c r="P27" i="54"/>
  <c r="G27" i="50"/>
  <c r="E28" i="57"/>
  <c r="F28" i="57" s="1"/>
  <c r="K28" i="57"/>
  <c r="K36" i="62"/>
  <c r="E28" i="56"/>
  <c r="G28" i="57"/>
  <c r="G36" i="62"/>
  <c r="D36" i="62"/>
  <c r="F36" i="62" s="1"/>
  <c r="F35" i="62"/>
  <c r="I35" i="62" s="1"/>
  <c r="J35" i="62" s="1"/>
  <c r="F27" i="57"/>
  <c r="I27" i="57" s="1"/>
  <c r="J27" i="57" s="1"/>
  <c r="H26" i="61"/>
  <c r="F74" i="61"/>
  <c r="F25" i="61"/>
  <c r="I25" i="61" s="1"/>
  <c r="J25" i="61" s="1"/>
  <c r="E26" i="61"/>
  <c r="K26" i="61"/>
  <c r="I66" i="60"/>
  <c r="D28" i="60"/>
  <c r="H27" i="60"/>
  <c r="K27" i="60"/>
  <c r="G27" i="60"/>
  <c r="E26" i="60"/>
  <c r="F25" i="60"/>
  <c r="I25" i="60" s="1"/>
  <c r="J25" i="60" s="1"/>
  <c r="G27" i="59"/>
  <c r="K27" i="59"/>
  <c r="F26" i="59"/>
  <c r="I26" i="59" s="1"/>
  <c r="J26" i="59" s="1"/>
  <c r="H27" i="59"/>
  <c r="I66" i="59"/>
  <c r="D28" i="59"/>
  <c r="F26" i="58"/>
  <c r="I26" i="58" s="1"/>
  <c r="J26" i="58" s="1"/>
  <c r="K28" i="58"/>
  <c r="H29" i="58"/>
  <c r="I67" i="58"/>
  <c r="E28" i="58"/>
  <c r="G28" i="58"/>
  <c r="F27" i="58"/>
  <c r="I27" i="58" s="1"/>
  <c r="J27" i="58" s="1"/>
  <c r="D28" i="58"/>
  <c r="I67" i="57"/>
  <c r="D28" i="56"/>
  <c r="F27" i="56"/>
  <c r="I27" i="56" s="1"/>
  <c r="J27" i="56" s="1"/>
  <c r="H28" i="56"/>
  <c r="F26" i="56"/>
  <c r="I26" i="56" s="1"/>
  <c r="J26" i="56" s="1"/>
  <c r="G28" i="56"/>
  <c r="I67" i="56"/>
  <c r="F25" i="55"/>
  <c r="I25" i="55" s="1"/>
  <c r="J25" i="55" s="1"/>
  <c r="D26" i="55"/>
  <c r="H27" i="55"/>
  <c r="E27" i="55"/>
  <c r="K27" i="55"/>
  <c r="I66" i="55"/>
  <c r="I66" i="54"/>
  <c r="E27" i="54"/>
  <c r="F26" i="54"/>
  <c r="I26" i="54" s="1"/>
  <c r="J26" i="54" s="1"/>
  <c r="I66" i="53"/>
  <c r="K28" i="53"/>
  <c r="G27" i="53"/>
  <c r="P27" i="53"/>
  <c r="F26" i="53"/>
  <c r="I26" i="53" s="1"/>
  <c r="J26" i="53" s="1"/>
  <c r="E27" i="53"/>
  <c r="K26" i="52"/>
  <c r="H26" i="52"/>
  <c r="E26" i="52"/>
  <c r="F25" i="52"/>
  <c r="I25" i="52" s="1"/>
  <c r="J25" i="52" s="1"/>
  <c r="P26" i="52"/>
  <c r="G27" i="52"/>
  <c r="F74" i="52"/>
  <c r="F26" i="50"/>
  <c r="I26" i="50" s="1"/>
  <c r="J26" i="50" s="1"/>
  <c r="I66" i="50"/>
  <c r="J68" i="49"/>
  <c r="H30" i="49"/>
  <c r="L29" i="49"/>
  <c r="E26" i="49"/>
  <c r="F25" i="49"/>
  <c r="J25" i="49" s="1"/>
  <c r="K25" i="49" s="1"/>
  <c r="G29" i="49"/>
  <c r="D29" i="49"/>
  <c r="P28" i="54" l="1"/>
  <c r="I27" i="50"/>
  <c r="J27" i="50" s="1"/>
  <c r="I36" i="62"/>
  <c r="J36" i="62" s="1"/>
  <c r="E29" i="56"/>
  <c r="E29" i="57"/>
  <c r="I28" i="57"/>
  <c r="J28" i="57" s="1"/>
  <c r="L30" i="49"/>
  <c r="K28" i="50"/>
  <c r="G29" i="57"/>
  <c r="H28" i="53"/>
  <c r="F26" i="55"/>
  <c r="I26" i="55" s="1"/>
  <c r="J26" i="55" s="1"/>
  <c r="D27" i="55"/>
  <c r="D28" i="55" s="1"/>
  <c r="H29" i="57"/>
  <c r="G28" i="54"/>
  <c r="G29" i="54" s="1"/>
  <c r="K29" i="57"/>
  <c r="D29" i="57"/>
  <c r="H28" i="54"/>
  <c r="H28" i="59"/>
  <c r="E28" i="59"/>
  <c r="F28" i="59" s="1"/>
  <c r="H27" i="61"/>
  <c r="D28" i="61"/>
  <c r="I66" i="61"/>
  <c r="K27" i="61"/>
  <c r="E27" i="61"/>
  <c r="F26" i="61"/>
  <c r="I26" i="61" s="1"/>
  <c r="J26" i="61" s="1"/>
  <c r="G27" i="61"/>
  <c r="D29" i="60"/>
  <c r="I67" i="60"/>
  <c r="K28" i="60"/>
  <c r="E27" i="60"/>
  <c r="F26" i="60"/>
  <c r="I26" i="60" s="1"/>
  <c r="J26" i="60" s="1"/>
  <c r="G28" i="60"/>
  <c r="H28" i="60"/>
  <c r="D29" i="59"/>
  <c r="I67" i="59"/>
  <c r="G28" i="59"/>
  <c r="I27" i="59"/>
  <c r="J27" i="59" s="1"/>
  <c r="K28" i="59"/>
  <c r="D29" i="58"/>
  <c r="F28" i="58"/>
  <c r="I28" i="58" s="1"/>
  <c r="J28" i="58" s="1"/>
  <c r="K29" i="58"/>
  <c r="I68" i="58"/>
  <c r="H30" i="58"/>
  <c r="G29" i="58"/>
  <c r="E29" i="58"/>
  <c r="I68" i="57"/>
  <c r="K29" i="56"/>
  <c r="I68" i="56"/>
  <c r="H29" i="56"/>
  <c r="G29" i="56"/>
  <c r="F28" i="56"/>
  <c r="I28" i="56" s="1"/>
  <c r="J28" i="56" s="1"/>
  <c r="D29" i="56"/>
  <c r="H28" i="55"/>
  <c r="I67" i="55"/>
  <c r="K28" i="55"/>
  <c r="E28" i="55"/>
  <c r="G28" i="55"/>
  <c r="I67" i="54"/>
  <c r="K28" i="54"/>
  <c r="E28" i="54"/>
  <c r="F27" i="54"/>
  <c r="I27" i="54" s="1"/>
  <c r="J27" i="54" s="1"/>
  <c r="F27" i="53"/>
  <c r="I27" i="53" s="1"/>
  <c r="J27" i="53" s="1"/>
  <c r="E28" i="53"/>
  <c r="P28" i="53"/>
  <c r="K29" i="53"/>
  <c r="I67" i="53"/>
  <c r="G28" i="53"/>
  <c r="H27" i="52"/>
  <c r="I66" i="52"/>
  <c r="F26" i="52"/>
  <c r="I26" i="52" s="1"/>
  <c r="J26" i="52" s="1"/>
  <c r="E27" i="52"/>
  <c r="P27" i="52"/>
  <c r="K27" i="52"/>
  <c r="I67" i="50"/>
  <c r="E28" i="50"/>
  <c r="P28" i="50"/>
  <c r="G28" i="50"/>
  <c r="H28" i="50"/>
  <c r="H31" i="49"/>
  <c r="J69" i="49"/>
  <c r="G30" i="49"/>
  <c r="D30" i="49"/>
  <c r="E27" i="49"/>
  <c r="F26" i="49"/>
  <c r="J26" i="49" s="1"/>
  <c r="K26" i="49" s="1"/>
  <c r="K29" i="59" l="1"/>
  <c r="E30" i="56"/>
  <c r="F29" i="57"/>
  <c r="I29" i="57" s="1"/>
  <c r="J29" i="57" s="1"/>
  <c r="K29" i="50"/>
  <c r="D30" i="57"/>
  <c r="H29" i="54"/>
  <c r="F27" i="55"/>
  <c r="I27" i="55" s="1"/>
  <c r="J27" i="55" s="1"/>
  <c r="E28" i="61"/>
  <c r="F28" i="61" s="1"/>
  <c r="P29" i="54"/>
  <c r="G29" i="60"/>
  <c r="G30" i="56"/>
  <c r="K30" i="56"/>
  <c r="G30" i="58"/>
  <c r="H28" i="61"/>
  <c r="G29" i="53"/>
  <c r="K28" i="61"/>
  <c r="L31" i="49"/>
  <c r="G29" i="50"/>
  <c r="H29" i="53"/>
  <c r="K29" i="54"/>
  <c r="H30" i="56"/>
  <c r="E30" i="58"/>
  <c r="K30" i="58"/>
  <c r="I28" i="59"/>
  <c r="J28" i="59" s="1"/>
  <c r="G28" i="61"/>
  <c r="I67" i="61"/>
  <c r="F27" i="61"/>
  <c r="I27" i="61" s="1"/>
  <c r="J27" i="61" s="1"/>
  <c r="I68" i="60"/>
  <c r="D30" i="60"/>
  <c r="E28" i="60"/>
  <c r="F27" i="60"/>
  <c r="I27" i="60" s="1"/>
  <c r="J27" i="60" s="1"/>
  <c r="H29" i="60"/>
  <c r="K29" i="60"/>
  <c r="I68" i="59"/>
  <c r="E29" i="59"/>
  <c r="H29" i="59"/>
  <c r="G29" i="59"/>
  <c r="D30" i="58"/>
  <c r="F29" i="58"/>
  <c r="I29" i="58" s="1"/>
  <c r="J29" i="58" s="1"/>
  <c r="H31" i="58"/>
  <c r="I69" i="58"/>
  <c r="G30" i="57"/>
  <c r="E30" i="57"/>
  <c r="H30" i="57"/>
  <c r="K30" i="57"/>
  <c r="I69" i="57"/>
  <c r="D30" i="56"/>
  <c r="F29" i="56"/>
  <c r="I29" i="56" s="1"/>
  <c r="J29" i="56" s="1"/>
  <c r="I69" i="56"/>
  <c r="H29" i="55"/>
  <c r="K29" i="55"/>
  <c r="E29" i="55"/>
  <c r="F29" i="55" s="1"/>
  <c r="G29" i="55"/>
  <c r="I68" i="55"/>
  <c r="D30" i="55"/>
  <c r="F28" i="55"/>
  <c r="I28" i="55" s="1"/>
  <c r="J28" i="55" s="1"/>
  <c r="E29" i="54"/>
  <c r="F28" i="54"/>
  <c r="I28" i="54" s="1"/>
  <c r="J28" i="54" s="1"/>
  <c r="D30" i="54"/>
  <c r="I68" i="54"/>
  <c r="I68" i="53"/>
  <c r="D30" i="53"/>
  <c r="F28" i="53"/>
  <c r="I28" i="53" s="1"/>
  <c r="J28" i="53" s="1"/>
  <c r="E29" i="53"/>
  <c r="P29" i="53"/>
  <c r="H28" i="52"/>
  <c r="K28" i="52"/>
  <c r="I67" i="52"/>
  <c r="P28" i="52"/>
  <c r="E28" i="52"/>
  <c r="F27" i="52"/>
  <c r="I27" i="52" s="1"/>
  <c r="J27" i="52" s="1"/>
  <c r="G28" i="52"/>
  <c r="H29" i="50"/>
  <c r="E29" i="50"/>
  <c r="F28" i="50"/>
  <c r="I28" i="50" s="1"/>
  <c r="J28" i="50" s="1"/>
  <c r="I68" i="50"/>
  <c r="P29" i="50"/>
  <c r="J70" i="49"/>
  <c r="H32" i="49"/>
  <c r="E28" i="49"/>
  <c r="F27" i="49"/>
  <c r="J27" i="49" s="1"/>
  <c r="K27" i="49" s="1"/>
  <c r="D31" i="49"/>
  <c r="G31" i="49"/>
  <c r="K30" i="59" l="1"/>
  <c r="K30" i="50"/>
  <c r="D31" i="57"/>
  <c r="F30" i="57"/>
  <c r="I30" i="57" s="1"/>
  <c r="J30" i="57" s="1"/>
  <c r="K30" i="60"/>
  <c r="E29" i="61"/>
  <c r="H30" i="54"/>
  <c r="K31" i="56"/>
  <c r="P29" i="52"/>
  <c r="H29" i="52"/>
  <c r="G29" i="52"/>
  <c r="P30" i="53"/>
  <c r="E29" i="52"/>
  <c r="F29" i="52" s="1"/>
  <c r="K29" i="52"/>
  <c r="K31" i="57"/>
  <c r="G30" i="53"/>
  <c r="K30" i="54"/>
  <c r="P30" i="54"/>
  <c r="H31" i="56"/>
  <c r="E31" i="56"/>
  <c r="H30" i="53"/>
  <c r="G30" i="54"/>
  <c r="H30" i="55"/>
  <c r="G31" i="56"/>
  <c r="H31" i="57"/>
  <c r="G30" i="60"/>
  <c r="K29" i="61"/>
  <c r="G29" i="61"/>
  <c r="I68" i="61"/>
  <c r="E30" i="61"/>
  <c r="I28" i="61"/>
  <c r="J28" i="61" s="1"/>
  <c r="H29" i="61"/>
  <c r="D29" i="61"/>
  <c r="E29" i="60"/>
  <c r="F28" i="60"/>
  <c r="I28" i="60" s="1"/>
  <c r="J28" i="60" s="1"/>
  <c r="H30" i="60"/>
  <c r="I69" i="60"/>
  <c r="D30" i="59"/>
  <c r="G30" i="59"/>
  <c r="H30" i="59"/>
  <c r="I69" i="59"/>
  <c r="E30" i="59"/>
  <c r="F29" i="59"/>
  <c r="I29" i="59" s="1"/>
  <c r="J29" i="59" s="1"/>
  <c r="I70" i="58"/>
  <c r="H32" i="58"/>
  <c r="F30" i="58"/>
  <c r="I30" i="58" s="1"/>
  <c r="J30" i="58" s="1"/>
  <c r="D31" i="58"/>
  <c r="G31" i="58"/>
  <c r="K31" i="58"/>
  <c r="E31" i="58"/>
  <c r="E31" i="57"/>
  <c r="I70" i="57"/>
  <c r="G31" i="57"/>
  <c r="I70" i="56"/>
  <c r="F30" i="56"/>
  <c r="I30" i="56" s="1"/>
  <c r="J30" i="56" s="1"/>
  <c r="D31" i="56"/>
  <c r="D31" i="55"/>
  <c r="I69" i="55"/>
  <c r="K30" i="55"/>
  <c r="G30" i="55"/>
  <c r="I29" i="55"/>
  <c r="J29" i="55" s="1"/>
  <c r="E30" i="55"/>
  <c r="E30" i="54"/>
  <c r="F29" i="54"/>
  <c r="I29" i="54" s="1"/>
  <c r="J29" i="54" s="1"/>
  <c r="I69" i="54"/>
  <c r="I69" i="53"/>
  <c r="F29" i="53"/>
  <c r="I29" i="53" s="1"/>
  <c r="J29" i="53" s="1"/>
  <c r="E30" i="53"/>
  <c r="F30" i="53" s="1"/>
  <c r="K30" i="53"/>
  <c r="D30" i="52"/>
  <c r="I68" i="52"/>
  <c r="F28" i="52"/>
  <c r="I28" i="52" s="1"/>
  <c r="J28" i="52" s="1"/>
  <c r="G30" i="50"/>
  <c r="F29" i="50"/>
  <c r="I29" i="50" s="1"/>
  <c r="J29" i="50" s="1"/>
  <c r="I69" i="50"/>
  <c r="E30" i="50"/>
  <c r="H30" i="50"/>
  <c r="P30" i="50"/>
  <c r="D32" i="49"/>
  <c r="H33" i="49"/>
  <c r="J71" i="49"/>
  <c r="L32" i="49"/>
  <c r="G32" i="49"/>
  <c r="E29" i="49"/>
  <c r="F28" i="49"/>
  <c r="J28" i="49" s="1"/>
  <c r="K28" i="49" s="1"/>
  <c r="K31" i="59" l="1"/>
  <c r="K32" i="59" s="1"/>
  <c r="H31" i="54"/>
  <c r="H32" i="56"/>
  <c r="D32" i="57"/>
  <c r="F31" i="57"/>
  <c r="I31" i="57" s="1"/>
  <c r="J31" i="57" s="1"/>
  <c r="K31" i="50"/>
  <c r="P31" i="53"/>
  <c r="K31" i="53"/>
  <c r="H31" i="53"/>
  <c r="I30" i="53"/>
  <c r="J30" i="53" s="1"/>
  <c r="K32" i="58"/>
  <c r="I29" i="52"/>
  <c r="J29" i="52" s="1"/>
  <c r="G31" i="60"/>
  <c r="D31" i="53"/>
  <c r="D31" i="60"/>
  <c r="K31" i="60"/>
  <c r="P31" i="50"/>
  <c r="E32" i="58"/>
  <c r="H31" i="60"/>
  <c r="K30" i="61"/>
  <c r="E31" i="50"/>
  <c r="G31" i="50"/>
  <c r="G31" i="53"/>
  <c r="H30" i="61"/>
  <c r="G30" i="61"/>
  <c r="D30" i="61"/>
  <c r="F29" i="61"/>
  <c r="I29" i="61" s="1"/>
  <c r="J29" i="61" s="1"/>
  <c r="E31" i="61"/>
  <c r="I69" i="61"/>
  <c r="I70" i="60"/>
  <c r="H32" i="60"/>
  <c r="E30" i="60"/>
  <c r="F29" i="60"/>
  <c r="I29" i="60" s="1"/>
  <c r="J29" i="60" s="1"/>
  <c r="I70" i="59"/>
  <c r="H31" i="59"/>
  <c r="E31" i="59"/>
  <c r="G31" i="59"/>
  <c r="F30" i="59"/>
  <c r="I30" i="59" s="1"/>
  <c r="J30" i="59" s="1"/>
  <c r="D31" i="59"/>
  <c r="G32" i="58"/>
  <c r="I71" i="58"/>
  <c r="H33" i="58"/>
  <c r="F31" i="58"/>
  <c r="I31" i="58" s="1"/>
  <c r="J31" i="58" s="1"/>
  <c r="D32" i="58"/>
  <c r="H32" i="57"/>
  <c r="G32" i="57"/>
  <c r="K32" i="57"/>
  <c r="I71" i="57"/>
  <c r="E32" i="57"/>
  <c r="G32" i="56"/>
  <c r="I71" i="56"/>
  <c r="E32" i="56"/>
  <c r="D32" i="56"/>
  <c r="F31" i="56"/>
  <c r="I31" i="56" s="1"/>
  <c r="J31" i="56" s="1"/>
  <c r="K32" i="56"/>
  <c r="I70" i="55"/>
  <c r="D32" i="55"/>
  <c r="G31" i="55"/>
  <c r="H31" i="55"/>
  <c r="E31" i="55"/>
  <c r="F31" i="55" s="1"/>
  <c r="K31" i="55"/>
  <c r="F30" i="55"/>
  <c r="I30" i="55" s="1"/>
  <c r="J30" i="55" s="1"/>
  <c r="E31" i="54"/>
  <c r="D31" i="54"/>
  <c r="I70" i="54"/>
  <c r="K31" i="54"/>
  <c r="F30" i="54"/>
  <c r="I30" i="54" s="1"/>
  <c r="J30" i="54" s="1"/>
  <c r="P31" i="54"/>
  <c r="G31" i="54"/>
  <c r="I70" i="53"/>
  <c r="E31" i="53"/>
  <c r="P30" i="52"/>
  <c r="H30" i="52"/>
  <c r="D31" i="52"/>
  <c r="I69" i="52"/>
  <c r="K30" i="52"/>
  <c r="E30" i="52"/>
  <c r="G30" i="52"/>
  <c r="H31" i="50"/>
  <c r="D31" i="50"/>
  <c r="F30" i="50"/>
  <c r="I30" i="50" s="1"/>
  <c r="J30" i="50" s="1"/>
  <c r="I70" i="50"/>
  <c r="E30" i="49"/>
  <c r="F29" i="49"/>
  <c r="J29" i="49" s="1"/>
  <c r="K29" i="49" s="1"/>
  <c r="L33" i="49"/>
  <c r="D33" i="49"/>
  <c r="G33" i="49"/>
  <c r="J72" i="49"/>
  <c r="H34" i="49"/>
  <c r="H33" i="56" l="1"/>
  <c r="H32" i="54"/>
  <c r="K32" i="50"/>
  <c r="K33" i="50" s="1"/>
  <c r="D33" i="57"/>
  <c r="P32" i="53"/>
  <c r="G32" i="54"/>
  <c r="F31" i="53"/>
  <c r="I31" i="53" s="1"/>
  <c r="J31" i="53" s="1"/>
  <c r="G31" i="52"/>
  <c r="K31" i="52"/>
  <c r="P31" i="52"/>
  <c r="E31" i="52"/>
  <c r="F31" i="52" s="1"/>
  <c r="H31" i="52"/>
  <c r="K33" i="56"/>
  <c r="H33" i="57"/>
  <c r="K32" i="53"/>
  <c r="G33" i="56"/>
  <c r="G34" i="49"/>
  <c r="E33" i="56"/>
  <c r="K33" i="57"/>
  <c r="G32" i="59"/>
  <c r="L34" i="49"/>
  <c r="H32" i="53"/>
  <c r="G32" i="53"/>
  <c r="K32" i="54"/>
  <c r="E32" i="54"/>
  <c r="E33" i="57"/>
  <c r="G33" i="58"/>
  <c r="I31" i="55"/>
  <c r="J31" i="55" s="1"/>
  <c r="E32" i="61"/>
  <c r="I70" i="61"/>
  <c r="K31" i="61"/>
  <c r="G31" i="61"/>
  <c r="H31" i="61"/>
  <c r="F30" i="61"/>
  <c r="I30" i="61" s="1"/>
  <c r="J30" i="61" s="1"/>
  <c r="D31" i="61"/>
  <c r="H33" i="60"/>
  <c r="I71" i="60"/>
  <c r="D32" i="60"/>
  <c r="K32" i="60"/>
  <c r="E31" i="60"/>
  <c r="F30" i="60"/>
  <c r="I30" i="60" s="1"/>
  <c r="J30" i="60" s="1"/>
  <c r="G32" i="60"/>
  <c r="D32" i="59"/>
  <c r="F31" i="59"/>
  <c r="I31" i="59" s="1"/>
  <c r="J31" i="59" s="1"/>
  <c r="H32" i="59"/>
  <c r="K33" i="59"/>
  <c r="I71" i="59"/>
  <c r="E32" i="59"/>
  <c r="D33" i="58"/>
  <c r="F32" i="58"/>
  <c r="I32" i="58" s="1"/>
  <c r="J32" i="58" s="1"/>
  <c r="K33" i="58"/>
  <c r="E33" i="58"/>
  <c r="I72" i="58"/>
  <c r="H34" i="58"/>
  <c r="F32" i="57"/>
  <c r="I32" i="57" s="1"/>
  <c r="J32" i="57" s="1"/>
  <c r="G33" i="57"/>
  <c r="I72" i="57"/>
  <c r="F32" i="56"/>
  <c r="I32" i="56" s="1"/>
  <c r="J32" i="56" s="1"/>
  <c r="D33" i="56"/>
  <c r="I72" i="56"/>
  <c r="D33" i="55"/>
  <c r="I71" i="55"/>
  <c r="H32" i="55"/>
  <c r="K32" i="55"/>
  <c r="E32" i="55"/>
  <c r="G32" i="55"/>
  <c r="F31" i="54"/>
  <c r="I31" i="54" s="1"/>
  <c r="J31" i="54" s="1"/>
  <c r="D32" i="54"/>
  <c r="P32" i="54"/>
  <c r="I71" i="54"/>
  <c r="D32" i="53"/>
  <c r="E32" i="53"/>
  <c r="I71" i="53"/>
  <c r="I70" i="52"/>
  <c r="D32" i="52"/>
  <c r="F30" i="52"/>
  <c r="I30" i="52" s="1"/>
  <c r="J30" i="52" s="1"/>
  <c r="E32" i="50"/>
  <c r="I71" i="50"/>
  <c r="H32" i="50"/>
  <c r="G32" i="50"/>
  <c r="P32" i="50"/>
  <c r="D32" i="50"/>
  <c r="F31" i="50"/>
  <c r="I31" i="50" s="1"/>
  <c r="J31" i="50" s="1"/>
  <c r="H35" i="49"/>
  <c r="J73" i="49"/>
  <c r="D34" i="49"/>
  <c r="E31" i="49"/>
  <c r="F30" i="49"/>
  <c r="J30" i="49" s="1"/>
  <c r="K30" i="49" s="1"/>
  <c r="F33" i="57" l="1"/>
  <c r="I33" i="57" s="1"/>
  <c r="J33" i="57" s="1"/>
  <c r="P33" i="53"/>
  <c r="K34" i="57"/>
  <c r="K33" i="54"/>
  <c r="K34" i="54" s="1"/>
  <c r="I31" i="52"/>
  <c r="J31" i="52" s="1"/>
  <c r="G34" i="56"/>
  <c r="H34" i="56"/>
  <c r="G33" i="54"/>
  <c r="H33" i="50"/>
  <c r="E32" i="52"/>
  <c r="F32" i="52" s="1"/>
  <c r="P32" i="52"/>
  <c r="G35" i="49"/>
  <c r="K32" i="52"/>
  <c r="P33" i="54"/>
  <c r="G33" i="55"/>
  <c r="K34" i="56"/>
  <c r="P33" i="50"/>
  <c r="P34" i="50" s="1"/>
  <c r="F31" i="61"/>
  <c r="I31" i="61" s="1"/>
  <c r="J31" i="61" s="1"/>
  <c r="D32" i="61"/>
  <c r="K32" i="61"/>
  <c r="E33" i="61"/>
  <c r="I71" i="61"/>
  <c r="H32" i="61"/>
  <c r="G32" i="61"/>
  <c r="G33" i="60"/>
  <c r="D33" i="60"/>
  <c r="I72" i="60"/>
  <c r="H34" i="60"/>
  <c r="E32" i="60"/>
  <c r="E33" i="60" s="1"/>
  <c r="F31" i="60"/>
  <c r="I31" i="60" s="1"/>
  <c r="J31" i="60" s="1"/>
  <c r="K33" i="60"/>
  <c r="E33" i="59"/>
  <c r="I72" i="59"/>
  <c r="K34" i="59"/>
  <c r="F32" i="59"/>
  <c r="I32" i="59" s="1"/>
  <c r="J32" i="59" s="1"/>
  <c r="D33" i="59"/>
  <c r="G33" i="59"/>
  <c r="H33" i="59"/>
  <c r="G34" i="58"/>
  <c r="E34" i="58"/>
  <c r="D34" i="58"/>
  <c r="F33" i="58"/>
  <c r="I33" i="58" s="1"/>
  <c r="J33" i="58" s="1"/>
  <c r="I73" i="58"/>
  <c r="H35" i="58"/>
  <c r="K34" i="58"/>
  <c r="E34" i="57"/>
  <c r="D34" i="57"/>
  <c r="H34" i="57"/>
  <c r="G34" i="57"/>
  <c r="I73" i="57"/>
  <c r="K35" i="57"/>
  <c r="D34" i="56"/>
  <c r="F33" i="56"/>
  <c r="I33" i="56" s="1"/>
  <c r="J33" i="56" s="1"/>
  <c r="E34" i="56"/>
  <c r="I73" i="56"/>
  <c r="I72" i="55"/>
  <c r="D34" i="55"/>
  <c r="E33" i="55"/>
  <c r="K33" i="55"/>
  <c r="H33" i="55"/>
  <c r="F32" i="55"/>
  <c r="I32" i="55" s="1"/>
  <c r="J32" i="55" s="1"/>
  <c r="F32" i="54"/>
  <c r="I32" i="54" s="1"/>
  <c r="J32" i="54" s="1"/>
  <c r="D33" i="54"/>
  <c r="E33" i="54"/>
  <c r="H33" i="54"/>
  <c r="I72" i="54"/>
  <c r="E33" i="53"/>
  <c r="H33" i="53"/>
  <c r="I72" i="53"/>
  <c r="K33" i="53"/>
  <c r="G33" i="53"/>
  <c r="D33" i="53"/>
  <c r="F32" i="53"/>
  <c r="I32" i="53" s="1"/>
  <c r="J32" i="53" s="1"/>
  <c r="G32" i="52"/>
  <c r="H32" i="52"/>
  <c r="D33" i="52"/>
  <c r="I71" i="52"/>
  <c r="D33" i="50"/>
  <c r="F32" i="50"/>
  <c r="I32" i="50" s="1"/>
  <c r="J32" i="50" s="1"/>
  <c r="I72" i="50"/>
  <c r="G33" i="50"/>
  <c r="E33" i="50"/>
  <c r="E32" i="49"/>
  <c r="F31" i="49"/>
  <c r="J31" i="49" s="1"/>
  <c r="K31" i="49" s="1"/>
  <c r="J74" i="49"/>
  <c r="H36" i="49"/>
  <c r="D35" i="49"/>
  <c r="L35" i="49"/>
  <c r="P34" i="53" l="1"/>
  <c r="H35" i="56"/>
  <c r="H34" i="59"/>
  <c r="K34" i="55"/>
  <c r="E34" i="55"/>
  <c r="F34" i="55" s="1"/>
  <c r="G34" i="55"/>
  <c r="G34" i="59"/>
  <c r="K34" i="53"/>
  <c r="E34" i="53"/>
  <c r="E34" i="54"/>
  <c r="E35" i="56"/>
  <c r="P34" i="54"/>
  <c r="H34" i="50"/>
  <c r="G34" i="54"/>
  <c r="H33" i="61"/>
  <c r="G36" i="49"/>
  <c r="L36" i="49"/>
  <c r="E34" i="50"/>
  <c r="K34" i="50"/>
  <c r="G34" i="53"/>
  <c r="H34" i="53"/>
  <c r="H34" i="54"/>
  <c r="H34" i="55"/>
  <c r="K35" i="56"/>
  <c r="G35" i="56"/>
  <c r="E34" i="60"/>
  <c r="G33" i="61"/>
  <c r="K33" i="61"/>
  <c r="F32" i="61"/>
  <c r="I32" i="61" s="1"/>
  <c r="J32" i="61" s="1"/>
  <c r="D33" i="61"/>
  <c r="E34" i="61"/>
  <c r="I72" i="61"/>
  <c r="F32" i="60"/>
  <c r="I32" i="60" s="1"/>
  <c r="J32" i="60" s="1"/>
  <c r="G34" i="60"/>
  <c r="D34" i="60"/>
  <c r="F33" i="60"/>
  <c r="I33" i="60" s="1"/>
  <c r="J33" i="60" s="1"/>
  <c r="K34" i="60"/>
  <c r="H35" i="60"/>
  <c r="I73" i="60"/>
  <c r="D34" i="59"/>
  <c r="F33" i="59"/>
  <c r="I33" i="59" s="1"/>
  <c r="J33" i="59" s="1"/>
  <c r="E34" i="59"/>
  <c r="K35" i="59"/>
  <c r="I73" i="59"/>
  <c r="K35" i="58"/>
  <c r="E35" i="58"/>
  <c r="F34" i="58"/>
  <c r="I34" i="58" s="1"/>
  <c r="J34" i="58" s="1"/>
  <c r="D35" i="58"/>
  <c r="I74" i="58"/>
  <c r="H36" i="58"/>
  <c r="G35" i="58"/>
  <c r="K36" i="57"/>
  <c r="I74" i="57"/>
  <c r="E35" i="57"/>
  <c r="G35" i="57"/>
  <c r="H35" i="57"/>
  <c r="F34" i="57"/>
  <c r="I34" i="57" s="1"/>
  <c r="J34" i="57" s="1"/>
  <c r="D35" i="57"/>
  <c r="F34" i="56"/>
  <c r="I34" i="56" s="1"/>
  <c r="J34" i="56" s="1"/>
  <c r="D35" i="56"/>
  <c r="I74" i="56"/>
  <c r="D35" i="55"/>
  <c r="I73" i="55"/>
  <c r="F33" i="55"/>
  <c r="I33" i="55" s="1"/>
  <c r="J33" i="55" s="1"/>
  <c r="I73" i="54"/>
  <c r="D34" i="54"/>
  <c r="F33" i="54"/>
  <c r="I33" i="54" s="1"/>
  <c r="J33" i="54" s="1"/>
  <c r="F33" i="53"/>
  <c r="I33" i="53" s="1"/>
  <c r="J33" i="53" s="1"/>
  <c r="D34" i="53"/>
  <c r="I73" i="53"/>
  <c r="K33" i="52"/>
  <c r="I32" i="52"/>
  <c r="J32" i="52" s="1"/>
  <c r="H33" i="52"/>
  <c r="P33" i="52"/>
  <c r="E33" i="52"/>
  <c r="D34" i="52"/>
  <c r="I72" i="52"/>
  <c r="G33" i="52"/>
  <c r="P35" i="50"/>
  <c r="I73" i="50"/>
  <c r="G34" i="50"/>
  <c r="D34" i="50"/>
  <c r="F33" i="50"/>
  <c r="I33" i="50" s="1"/>
  <c r="J33" i="50" s="1"/>
  <c r="D36" i="49"/>
  <c r="E33" i="49"/>
  <c r="F32" i="49"/>
  <c r="J32" i="49" s="1"/>
  <c r="K32" i="49" s="1"/>
  <c r="P35" i="53" l="1"/>
  <c r="P36" i="53" s="1"/>
  <c r="E36" i="56"/>
  <c r="P35" i="54"/>
  <c r="H36" i="57"/>
  <c r="G35" i="55"/>
  <c r="I34" i="55"/>
  <c r="J34" i="55" s="1"/>
  <c r="G36" i="58"/>
  <c r="G35" i="54"/>
  <c r="H35" i="55"/>
  <c r="G36" i="56"/>
  <c r="H36" i="56"/>
  <c r="K36" i="56"/>
  <c r="E35" i="54"/>
  <c r="G34" i="61"/>
  <c r="H34" i="61"/>
  <c r="E35" i="61"/>
  <c r="I73" i="61"/>
  <c r="K34" i="61"/>
  <c r="D34" i="61"/>
  <c r="F33" i="61"/>
  <c r="I33" i="61" s="1"/>
  <c r="J33" i="61" s="1"/>
  <c r="D35" i="60"/>
  <c r="F34" i="60"/>
  <c r="I34" i="60" s="1"/>
  <c r="J34" i="60" s="1"/>
  <c r="K35" i="60"/>
  <c r="G35" i="60"/>
  <c r="E35" i="60"/>
  <c r="I74" i="60"/>
  <c r="H36" i="60"/>
  <c r="E35" i="59"/>
  <c r="H35" i="59"/>
  <c r="I74" i="59"/>
  <c r="K36" i="59"/>
  <c r="F34" i="59"/>
  <c r="I34" i="59" s="1"/>
  <c r="J34" i="59" s="1"/>
  <c r="D35" i="59"/>
  <c r="G35" i="59"/>
  <c r="E36" i="58"/>
  <c r="K36" i="58"/>
  <c r="F35" i="58"/>
  <c r="I35" i="58" s="1"/>
  <c r="J35" i="58" s="1"/>
  <c r="D36" i="58"/>
  <c r="G36" i="57"/>
  <c r="D36" i="57"/>
  <c r="F35" i="57"/>
  <c r="I35" i="57" s="1"/>
  <c r="J35" i="57" s="1"/>
  <c r="E36" i="57"/>
  <c r="D36" i="56"/>
  <c r="F35" i="56"/>
  <c r="I35" i="56" s="1"/>
  <c r="J35" i="56" s="1"/>
  <c r="K35" i="55"/>
  <c r="E35" i="55"/>
  <c r="I74" i="55"/>
  <c r="D36" i="55"/>
  <c r="H35" i="54"/>
  <c r="D35" i="54"/>
  <c r="F34" i="54"/>
  <c r="I34" i="54" s="1"/>
  <c r="J34" i="54" s="1"/>
  <c r="I74" i="54"/>
  <c r="E36" i="54"/>
  <c r="K35" i="54"/>
  <c r="H35" i="53"/>
  <c r="G35" i="53"/>
  <c r="K35" i="53"/>
  <c r="I74" i="53"/>
  <c r="E35" i="53"/>
  <c r="D35" i="53"/>
  <c r="F34" i="53"/>
  <c r="I34" i="53" s="1"/>
  <c r="J34" i="53" s="1"/>
  <c r="K34" i="52"/>
  <c r="E34" i="52"/>
  <c r="F34" i="52" s="1"/>
  <c r="G34" i="52"/>
  <c r="P34" i="52"/>
  <c r="F33" i="52"/>
  <c r="I33" i="52" s="1"/>
  <c r="J33" i="52" s="1"/>
  <c r="D35" i="52"/>
  <c r="I73" i="52"/>
  <c r="H34" i="52"/>
  <c r="F34" i="50"/>
  <c r="I34" i="50" s="1"/>
  <c r="J34" i="50" s="1"/>
  <c r="D35" i="50"/>
  <c r="P36" i="50"/>
  <c r="I74" i="50"/>
  <c r="G35" i="50"/>
  <c r="E35" i="50"/>
  <c r="H35" i="50"/>
  <c r="K35" i="50"/>
  <c r="E34" i="49"/>
  <c r="F33" i="49"/>
  <c r="J33" i="49" s="1"/>
  <c r="K33" i="49" s="1"/>
  <c r="F36" i="56" l="1"/>
  <c r="I36" i="56" s="1"/>
  <c r="J36" i="56" s="1"/>
  <c r="G36" i="59"/>
  <c r="E36" i="53"/>
  <c r="H36" i="50"/>
  <c r="H35" i="61"/>
  <c r="G36" i="54"/>
  <c r="K35" i="61"/>
  <c r="G35" i="61"/>
  <c r="G36" i="50"/>
  <c r="P36" i="54"/>
  <c r="H36" i="59"/>
  <c r="K36" i="54"/>
  <c r="F36" i="57"/>
  <c r="I36" i="57" s="1"/>
  <c r="J36" i="57" s="1"/>
  <c r="D35" i="61"/>
  <c r="F34" i="61"/>
  <c r="I34" i="61" s="1"/>
  <c r="J34" i="61" s="1"/>
  <c r="I74" i="61"/>
  <c r="E36" i="61"/>
  <c r="K36" i="60"/>
  <c r="E36" i="60"/>
  <c r="F35" i="60"/>
  <c r="I35" i="60" s="1"/>
  <c r="J35" i="60" s="1"/>
  <c r="D36" i="60"/>
  <c r="G36" i="60"/>
  <c r="E36" i="59"/>
  <c r="D36" i="59"/>
  <c r="F35" i="59"/>
  <c r="I35" i="59" s="1"/>
  <c r="J35" i="59" s="1"/>
  <c r="F36" i="58"/>
  <c r="I36" i="58" s="1"/>
  <c r="J36" i="58" s="1"/>
  <c r="H36" i="55"/>
  <c r="G36" i="55"/>
  <c r="E36" i="55"/>
  <c r="F36" i="55" s="1"/>
  <c r="F35" i="55"/>
  <c r="I35" i="55" s="1"/>
  <c r="J35" i="55" s="1"/>
  <c r="K36" i="55"/>
  <c r="D36" i="54"/>
  <c r="F36" i="54" s="1"/>
  <c r="F35" i="54"/>
  <c r="I35" i="54" s="1"/>
  <c r="J35" i="54" s="1"/>
  <c r="H36" i="54"/>
  <c r="H36" i="53"/>
  <c r="F35" i="53"/>
  <c r="I35" i="53" s="1"/>
  <c r="J35" i="53" s="1"/>
  <c r="D36" i="53"/>
  <c r="K36" i="53"/>
  <c r="G36" i="53"/>
  <c r="I34" i="52"/>
  <c r="J34" i="52" s="1"/>
  <c r="H35" i="52"/>
  <c r="E35" i="52"/>
  <c r="K35" i="52"/>
  <c r="P35" i="52"/>
  <c r="I74" i="52"/>
  <c r="D36" i="52"/>
  <c r="G35" i="52"/>
  <c r="E36" i="50"/>
  <c r="D36" i="50"/>
  <c r="F35" i="50"/>
  <c r="I35" i="50" s="1"/>
  <c r="J35" i="50" s="1"/>
  <c r="K36" i="50"/>
  <c r="E35" i="49"/>
  <c r="F34" i="49"/>
  <c r="J34" i="49" s="1"/>
  <c r="K34" i="49" s="1"/>
  <c r="I36" i="54" l="1"/>
  <c r="J36" i="54" s="1"/>
  <c r="F36" i="53"/>
  <c r="I36" i="53" s="1"/>
  <c r="J36" i="53" s="1"/>
  <c r="F36" i="50"/>
  <c r="I36" i="50" s="1"/>
  <c r="J36" i="50" s="1"/>
  <c r="D36" i="61"/>
  <c r="F36" i="61" s="1"/>
  <c r="F35" i="61"/>
  <c r="I35" i="61" s="1"/>
  <c r="J35" i="61" s="1"/>
  <c r="G36" i="61"/>
  <c r="H36" i="61"/>
  <c r="K36" i="61"/>
  <c r="F36" i="60"/>
  <c r="I36" i="60" s="1"/>
  <c r="J36" i="60" s="1"/>
  <c r="F36" i="59"/>
  <c r="I36" i="59" s="1"/>
  <c r="J36" i="59" s="1"/>
  <c r="I36" i="55"/>
  <c r="J36" i="55" s="1"/>
  <c r="H36" i="52"/>
  <c r="E36" i="52"/>
  <c r="F36" i="52" s="1"/>
  <c r="P36" i="52"/>
  <c r="F35" i="52"/>
  <c r="I35" i="52" s="1"/>
  <c r="J35" i="52" s="1"/>
  <c r="G36" i="52"/>
  <c r="K36" i="52"/>
  <c r="E36" i="49"/>
  <c r="F36" i="49" s="1"/>
  <c r="J36" i="49" s="1"/>
  <c r="K36" i="49" s="1"/>
  <c r="F35" i="49"/>
  <c r="J35" i="49" s="1"/>
  <c r="K35" i="49" s="1"/>
  <c r="I36" i="52" l="1"/>
  <c r="J36" i="52" s="1"/>
  <c r="I36" i="61"/>
  <c r="J36" i="61" s="1"/>
  <c r="E11" i="42" l="1"/>
  <c r="C14" i="43"/>
  <c r="B11" i="43" l="1"/>
  <c r="B12" i="43"/>
  <c r="B13" i="43" s="1"/>
  <c r="H11" i="43" l="1"/>
  <c r="D14" i="43"/>
  <c r="G11" i="43" l="1"/>
  <c r="L11" i="43"/>
  <c r="E11" i="43"/>
  <c r="H12" i="43" l="1"/>
  <c r="H13" i="43" l="1"/>
  <c r="H14" i="43" s="1"/>
  <c r="H15" i="43" s="1"/>
  <c r="H16" i="43" s="1"/>
  <c r="H17" i="43" s="1"/>
  <c r="H18" i="43" s="1"/>
  <c r="H19" i="43" s="1"/>
  <c r="C65" i="62"/>
  <c r="C65" i="49"/>
  <c r="C65" i="58"/>
  <c r="C65" i="61"/>
  <c r="C65" i="56"/>
  <c r="C65" i="55"/>
  <c r="C65" i="54"/>
  <c r="C65" i="52"/>
  <c r="C65" i="60"/>
  <c r="C65" i="59"/>
  <c r="C65" i="57"/>
  <c r="C65" i="53"/>
  <c r="C65" i="50"/>
  <c r="C11" i="47" l="1"/>
  <c r="CX5" i="25"/>
  <c r="B66" i="25" l="1"/>
  <c r="B56" i="25" l="1"/>
  <c r="C43" i="47" l="1"/>
  <c r="C42" i="47"/>
  <c r="B13" i="47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12" i="47"/>
  <c r="E11" i="47"/>
  <c r="B11" i="47"/>
  <c r="B9" i="47"/>
  <c r="C44" i="47" l="1"/>
  <c r="C10" i="47" l="1"/>
  <c r="E10" i="47" s="1"/>
  <c r="C45" i="47"/>
  <c r="C40" i="47"/>
  <c r="C46" i="47" l="1"/>
  <c r="C47" i="47" l="1"/>
  <c r="C12" i="47"/>
  <c r="E12" i="47" l="1"/>
  <c r="C13" i="47"/>
  <c r="C48" i="47"/>
  <c r="C10" i="25"/>
  <c r="E13" i="47" l="1"/>
  <c r="C49" i="47"/>
  <c r="C14" i="47"/>
  <c r="E14" i="47" l="1"/>
  <c r="C15" i="47"/>
  <c r="F41" i="47"/>
  <c r="E15" i="47" l="1"/>
  <c r="C16" i="47"/>
  <c r="F42" i="47"/>
  <c r="E16" i="47" l="1"/>
  <c r="C17" i="47"/>
  <c r="F43" i="47"/>
  <c r="C67" i="44"/>
  <c r="C68" i="44" s="1"/>
  <c r="D47" i="44"/>
  <c r="D46" i="44"/>
  <c r="C49" i="44"/>
  <c r="D48" i="44"/>
  <c r="C48" i="44"/>
  <c r="C47" i="44"/>
  <c r="C46" i="44"/>
  <c r="C45" i="44"/>
  <c r="B11" i="44"/>
  <c r="B12" i="44" s="1"/>
  <c r="B13" i="44" s="1"/>
  <c r="B14" i="44" s="1"/>
  <c r="P10" i="44"/>
  <c r="D46" i="43"/>
  <c r="C67" i="43"/>
  <c r="C68" i="43" s="1"/>
  <c r="C49" i="43"/>
  <c r="D48" i="43"/>
  <c r="C48" i="43"/>
  <c r="C47" i="43"/>
  <c r="C46" i="43"/>
  <c r="C45" i="43"/>
  <c r="E17" i="47" l="1"/>
  <c r="F44" i="47"/>
  <c r="C18" i="47"/>
  <c r="B3" i="44"/>
  <c r="C52" i="44" s="1"/>
  <c r="B9" i="44" s="1"/>
  <c r="C69" i="44"/>
  <c r="C70" i="44" s="1"/>
  <c r="B15" i="44"/>
  <c r="P11" i="44"/>
  <c r="D47" i="43"/>
  <c r="B3" i="43"/>
  <c r="C52" i="43" s="1"/>
  <c r="B9" i="43" s="1"/>
  <c r="C69" i="43"/>
  <c r="E18" i="47" l="1"/>
  <c r="C19" i="47"/>
  <c r="F45" i="47"/>
  <c r="L12" i="43"/>
  <c r="L13" i="43" s="1"/>
  <c r="K12" i="44"/>
  <c r="K13" i="44" s="1"/>
  <c r="E12" i="43"/>
  <c r="E13" i="43" s="1"/>
  <c r="F11" i="44"/>
  <c r="I11" i="44" s="1"/>
  <c r="J11" i="44" s="1"/>
  <c r="F11" i="43"/>
  <c r="J11" i="43" s="1"/>
  <c r="G12" i="43"/>
  <c r="G13" i="43" s="1"/>
  <c r="C71" i="44"/>
  <c r="G12" i="44"/>
  <c r="G13" i="44" s="1"/>
  <c r="E12" i="44"/>
  <c r="E13" i="44" s="1"/>
  <c r="H12" i="44"/>
  <c r="H13" i="44" s="1"/>
  <c r="P12" i="44"/>
  <c r="B16" i="44"/>
  <c r="C70" i="43"/>
  <c r="K11" i="43" l="1"/>
  <c r="E19" i="47"/>
  <c r="C20" i="47"/>
  <c r="F46" i="47"/>
  <c r="F12" i="43"/>
  <c r="J12" i="43" s="1"/>
  <c r="K14" i="44"/>
  <c r="K15" i="44" s="1"/>
  <c r="E14" i="43"/>
  <c r="H14" i="44"/>
  <c r="H15" i="44" s="1"/>
  <c r="H16" i="44" s="1"/>
  <c r="G14" i="44"/>
  <c r="G15" i="44" s="1"/>
  <c r="E14" i="44"/>
  <c r="E15" i="44" s="1"/>
  <c r="C72" i="44"/>
  <c r="B17" i="44"/>
  <c r="P13" i="44"/>
  <c r="C71" i="43"/>
  <c r="G14" i="43"/>
  <c r="L14" i="43"/>
  <c r="B14" i="43"/>
  <c r="F13" i="43"/>
  <c r="J13" i="43" s="1"/>
  <c r="K12" i="43" l="1"/>
  <c r="E20" i="47"/>
  <c r="C21" i="47"/>
  <c r="F47" i="47"/>
  <c r="F12" i="44"/>
  <c r="I12" i="44" s="1"/>
  <c r="J12" i="44" s="1"/>
  <c r="K16" i="44"/>
  <c r="E15" i="43"/>
  <c r="E16" i="44"/>
  <c r="G16" i="44"/>
  <c r="C73" i="44"/>
  <c r="F13" i="44"/>
  <c r="P14" i="44"/>
  <c r="B18" i="44"/>
  <c r="B15" i="43"/>
  <c r="D15" i="43"/>
  <c r="F14" i="43"/>
  <c r="J14" i="43" s="1"/>
  <c r="L15" i="43"/>
  <c r="C72" i="43"/>
  <c r="K13" i="43"/>
  <c r="G15" i="43"/>
  <c r="K14" i="43" l="1"/>
  <c r="E21" i="47"/>
  <c r="C22" i="47"/>
  <c r="F48" i="47"/>
  <c r="E16" i="43"/>
  <c r="K17" i="44"/>
  <c r="G17" i="44"/>
  <c r="H17" i="44"/>
  <c r="C74" i="44"/>
  <c r="E17" i="44"/>
  <c r="B19" i="44"/>
  <c r="I13" i="44"/>
  <c r="J13" i="44" s="1"/>
  <c r="P15" i="44"/>
  <c r="F14" i="44"/>
  <c r="I14" i="44" s="1"/>
  <c r="J14" i="44" s="1"/>
  <c r="F15" i="43"/>
  <c r="J15" i="43" s="1"/>
  <c r="D16" i="43"/>
  <c r="C73" i="43"/>
  <c r="G16" i="43"/>
  <c r="L16" i="43"/>
  <c r="B16" i="43"/>
  <c r="E22" i="47" l="1"/>
  <c r="C23" i="47"/>
  <c r="F49" i="47"/>
  <c r="E17" i="43"/>
  <c r="E18" i="44"/>
  <c r="K18" i="44"/>
  <c r="L17" i="43"/>
  <c r="G18" i="44"/>
  <c r="G17" i="43"/>
  <c r="H18" i="44"/>
  <c r="F66" i="44"/>
  <c r="F15" i="44"/>
  <c r="B20" i="44"/>
  <c r="P16" i="44"/>
  <c r="B17" i="43"/>
  <c r="C74" i="43"/>
  <c r="D17" i="43"/>
  <c r="F16" i="43"/>
  <c r="J16" i="43" s="1"/>
  <c r="K15" i="43"/>
  <c r="E23" i="47" l="1"/>
  <c r="I41" i="47"/>
  <c r="C24" i="47"/>
  <c r="L18" i="43"/>
  <c r="E19" i="44"/>
  <c r="K19" i="44"/>
  <c r="G18" i="43"/>
  <c r="G19" i="44"/>
  <c r="H19" i="44"/>
  <c r="F67" i="44"/>
  <c r="E18" i="43"/>
  <c r="F16" i="44"/>
  <c r="B21" i="44"/>
  <c r="P17" i="44"/>
  <c r="I15" i="44"/>
  <c r="J15" i="44" s="1"/>
  <c r="F17" i="43"/>
  <c r="J17" i="43" s="1"/>
  <c r="D18" i="43"/>
  <c r="F66" i="43"/>
  <c r="H20" i="43" s="1"/>
  <c r="K16" i="43"/>
  <c r="B18" i="43"/>
  <c r="E24" i="47" l="1"/>
  <c r="C25" i="47"/>
  <c r="I42" i="47"/>
  <c r="E20" i="44"/>
  <c r="K20" i="44"/>
  <c r="H20" i="44"/>
  <c r="E19" i="43"/>
  <c r="G20" i="44"/>
  <c r="F68" i="44"/>
  <c r="L19" i="43"/>
  <c r="G19" i="43"/>
  <c r="F17" i="44"/>
  <c r="B22" i="44"/>
  <c r="I16" i="44"/>
  <c r="J16" i="44" s="1"/>
  <c r="P18" i="44"/>
  <c r="F67" i="43"/>
  <c r="H21" i="43" s="1"/>
  <c r="D19" i="43"/>
  <c r="F18" i="43"/>
  <c r="J18" i="43" s="1"/>
  <c r="B19" i="43"/>
  <c r="K17" i="43"/>
  <c r="E25" i="47" l="1"/>
  <c r="C26" i="47"/>
  <c r="I43" i="47"/>
  <c r="E21" i="44"/>
  <c r="K21" i="44"/>
  <c r="E20" i="43"/>
  <c r="L20" i="43"/>
  <c r="F69" i="44"/>
  <c r="G21" i="44"/>
  <c r="H21" i="44"/>
  <c r="P19" i="44"/>
  <c r="I17" i="44"/>
  <c r="J17" i="44" s="1"/>
  <c r="F18" i="44"/>
  <c r="B23" i="44"/>
  <c r="F68" i="43"/>
  <c r="H22" i="43" s="1"/>
  <c r="F19" i="43"/>
  <c r="J19" i="43" s="1"/>
  <c r="D20" i="43"/>
  <c r="G20" i="43"/>
  <c r="K18" i="43"/>
  <c r="B20" i="43"/>
  <c r="E26" i="47" l="1"/>
  <c r="C27" i="47"/>
  <c r="I44" i="47"/>
  <c r="E22" i="44"/>
  <c r="E21" i="43"/>
  <c r="E22" i="43" s="1"/>
  <c r="K22" i="44"/>
  <c r="H22" i="44"/>
  <c r="G22" i="44"/>
  <c r="F70" i="44"/>
  <c r="G21" i="43"/>
  <c r="L21" i="43"/>
  <c r="F19" i="44"/>
  <c r="I19" i="44" s="1"/>
  <c r="J19" i="44" s="1"/>
  <c r="B24" i="44"/>
  <c r="P20" i="44"/>
  <c r="I18" i="44"/>
  <c r="J18" i="44" s="1"/>
  <c r="K19" i="43"/>
  <c r="B21" i="43"/>
  <c r="D21" i="43"/>
  <c r="F20" i="43"/>
  <c r="J20" i="43" s="1"/>
  <c r="F69" i="43"/>
  <c r="H23" i="43" s="1"/>
  <c r="E27" i="47" l="1"/>
  <c r="I45" i="47"/>
  <c r="C28" i="47"/>
  <c r="E23" i="44"/>
  <c r="E24" i="44" s="1"/>
  <c r="K23" i="44"/>
  <c r="L22" i="43"/>
  <c r="G23" i="44"/>
  <c r="F71" i="44"/>
  <c r="H23" i="44"/>
  <c r="G22" i="43"/>
  <c r="P21" i="44"/>
  <c r="F20" i="44"/>
  <c r="B25" i="44"/>
  <c r="K20" i="43"/>
  <c r="F70" i="43"/>
  <c r="H24" i="43" s="1"/>
  <c r="E23" i="43"/>
  <c r="B22" i="43"/>
  <c r="F21" i="43"/>
  <c r="J21" i="43" s="1"/>
  <c r="D22" i="43"/>
  <c r="K21" i="43" l="1"/>
  <c r="C29" i="47"/>
  <c r="E28" i="47"/>
  <c r="I46" i="47"/>
  <c r="K24" i="44"/>
  <c r="H24" i="44"/>
  <c r="G24" i="44"/>
  <c r="E25" i="44"/>
  <c r="F72" i="44"/>
  <c r="G23" i="43"/>
  <c r="B26" i="44"/>
  <c r="F21" i="44"/>
  <c r="I21" i="44" s="1"/>
  <c r="J21" i="44" s="1"/>
  <c r="P22" i="44"/>
  <c r="I20" i="44"/>
  <c r="J20" i="44" s="1"/>
  <c r="B23" i="43"/>
  <c r="L23" i="43"/>
  <c r="F71" i="43"/>
  <c r="H25" i="43" s="1"/>
  <c r="E24" i="43"/>
  <c r="D23" i="43"/>
  <c r="F22" i="43"/>
  <c r="J22" i="43" s="1"/>
  <c r="E29" i="47" l="1"/>
  <c r="C30" i="47"/>
  <c r="I47" i="47"/>
  <c r="K25" i="44"/>
  <c r="H25" i="44"/>
  <c r="F73" i="44"/>
  <c r="E26" i="44"/>
  <c r="G25" i="44"/>
  <c r="P23" i="44"/>
  <c r="B27" i="44"/>
  <c r="F22" i="44"/>
  <c r="I22" i="44" s="1"/>
  <c r="J22" i="44" s="1"/>
  <c r="K22" i="43"/>
  <c r="L24" i="43"/>
  <c r="B24" i="43"/>
  <c r="G24" i="43"/>
  <c r="F72" i="43"/>
  <c r="H26" i="43" s="1"/>
  <c r="E25" i="43"/>
  <c r="F23" i="43"/>
  <c r="J23" i="43" s="1"/>
  <c r="D24" i="43"/>
  <c r="K23" i="43" l="1"/>
  <c r="E30" i="47"/>
  <c r="C31" i="47"/>
  <c r="I48" i="47"/>
  <c r="K26" i="44"/>
  <c r="G26" i="44"/>
  <c r="E27" i="44"/>
  <c r="F74" i="44"/>
  <c r="H26" i="44"/>
  <c r="B28" i="44"/>
  <c r="P24" i="44"/>
  <c r="F23" i="44"/>
  <c r="I23" i="44" s="1"/>
  <c r="J23" i="44" s="1"/>
  <c r="B25" i="43"/>
  <c r="F73" i="43"/>
  <c r="H27" i="43" s="1"/>
  <c r="E26" i="43"/>
  <c r="L25" i="43"/>
  <c r="D25" i="43"/>
  <c r="F24" i="43"/>
  <c r="J24" i="43" s="1"/>
  <c r="G25" i="43"/>
  <c r="K24" i="43" l="1"/>
  <c r="E31" i="47"/>
  <c r="C32" i="47"/>
  <c r="E32" i="47" s="1"/>
  <c r="I49" i="47"/>
  <c r="K27" i="44"/>
  <c r="H27" i="44"/>
  <c r="L26" i="43"/>
  <c r="G27" i="44"/>
  <c r="E28" i="44"/>
  <c r="I66" i="44"/>
  <c r="G26" i="43"/>
  <c r="P25" i="44"/>
  <c r="B29" i="44"/>
  <c r="F24" i="44"/>
  <c r="I24" i="44" s="1"/>
  <c r="J24" i="44" s="1"/>
  <c r="F74" i="43"/>
  <c r="H28" i="43" s="1"/>
  <c r="F25" i="43"/>
  <c r="J25" i="43" s="1"/>
  <c r="D26" i="43"/>
  <c r="B26" i="43"/>
  <c r="L27" i="43" l="1"/>
  <c r="K28" i="44"/>
  <c r="K29" i="44" s="1"/>
  <c r="H28" i="44"/>
  <c r="G28" i="44"/>
  <c r="E29" i="44"/>
  <c r="I67" i="44"/>
  <c r="G27" i="43"/>
  <c r="E27" i="43"/>
  <c r="B30" i="44"/>
  <c r="P26" i="44"/>
  <c r="F25" i="44"/>
  <c r="K25" i="43"/>
  <c r="B27" i="43"/>
  <c r="D27" i="43"/>
  <c r="F26" i="43"/>
  <c r="J26" i="43" s="1"/>
  <c r="J66" i="43"/>
  <c r="H29" i="43" s="1"/>
  <c r="G28" i="43" l="1"/>
  <c r="K30" i="44"/>
  <c r="I68" i="44"/>
  <c r="E30" i="44"/>
  <c r="E28" i="43"/>
  <c r="H29" i="44"/>
  <c r="G29" i="44"/>
  <c r="P27" i="44"/>
  <c r="I25" i="44"/>
  <c r="J25" i="44" s="1"/>
  <c r="F26" i="44"/>
  <c r="B31" i="44"/>
  <c r="K26" i="43"/>
  <c r="B28" i="43"/>
  <c r="L28" i="43"/>
  <c r="F27" i="43"/>
  <c r="J27" i="43" s="1"/>
  <c r="D28" i="43"/>
  <c r="J67" i="43"/>
  <c r="H30" i="43" s="1"/>
  <c r="K27" i="43" l="1"/>
  <c r="G29" i="43"/>
  <c r="K31" i="44"/>
  <c r="G30" i="44"/>
  <c r="H30" i="44"/>
  <c r="E31" i="44"/>
  <c r="I69" i="44"/>
  <c r="E29" i="43"/>
  <c r="B32" i="44"/>
  <c r="P28" i="44"/>
  <c r="I26" i="44"/>
  <c r="J26" i="44" s="1"/>
  <c r="D28" i="44"/>
  <c r="F27" i="44"/>
  <c r="I27" i="44" s="1"/>
  <c r="J27" i="44" s="1"/>
  <c r="B29" i="43"/>
  <c r="L29" i="43"/>
  <c r="D29" i="43"/>
  <c r="F28" i="43"/>
  <c r="J28" i="43" s="1"/>
  <c r="J68" i="43"/>
  <c r="H31" i="43" s="1"/>
  <c r="G30" i="43" l="1"/>
  <c r="K32" i="44"/>
  <c r="H31" i="44"/>
  <c r="G31" i="44"/>
  <c r="I70" i="44"/>
  <c r="E32" i="44"/>
  <c r="E30" i="43"/>
  <c r="B33" i="44"/>
  <c r="F28" i="44"/>
  <c r="D29" i="44"/>
  <c r="P29" i="44"/>
  <c r="K28" i="43"/>
  <c r="B30" i="43"/>
  <c r="F29" i="43"/>
  <c r="J29" i="43" s="1"/>
  <c r="D30" i="43"/>
  <c r="J69" i="43"/>
  <c r="H32" i="43" s="1"/>
  <c r="L30" i="43"/>
  <c r="G31" i="43" l="1"/>
  <c r="K33" i="44"/>
  <c r="G32" i="44"/>
  <c r="H32" i="44"/>
  <c r="E33" i="44"/>
  <c r="I71" i="44"/>
  <c r="L31" i="43"/>
  <c r="B34" i="44"/>
  <c r="D30" i="44"/>
  <c r="F29" i="44"/>
  <c r="P30" i="44"/>
  <c r="I28" i="44"/>
  <c r="J28" i="44" s="1"/>
  <c r="J70" i="43"/>
  <c r="H33" i="43" s="1"/>
  <c r="B31" i="43"/>
  <c r="K29" i="43"/>
  <c r="D31" i="43"/>
  <c r="F30" i="43"/>
  <c r="J30" i="43" s="1"/>
  <c r="E31" i="43"/>
  <c r="G32" i="43" l="1"/>
  <c r="K34" i="44"/>
  <c r="H33" i="44"/>
  <c r="I72" i="44"/>
  <c r="E34" i="44"/>
  <c r="G33" i="44"/>
  <c r="B35" i="44"/>
  <c r="I29" i="44"/>
  <c r="J29" i="44" s="1"/>
  <c r="P31" i="44"/>
  <c r="D31" i="44"/>
  <c r="F30" i="44"/>
  <c r="I30" i="44" s="1"/>
  <c r="J30" i="44" s="1"/>
  <c r="B32" i="43"/>
  <c r="E32" i="43"/>
  <c r="K30" i="43"/>
  <c r="L32" i="43"/>
  <c r="J71" i="43"/>
  <c r="H34" i="43" s="1"/>
  <c r="F31" i="43"/>
  <c r="J31" i="43" s="1"/>
  <c r="D32" i="43"/>
  <c r="G33" i="43" l="1"/>
  <c r="K35" i="44"/>
  <c r="G34" i="44"/>
  <c r="I73" i="44"/>
  <c r="E35" i="44"/>
  <c r="H34" i="44"/>
  <c r="D32" i="44"/>
  <c r="F31" i="44"/>
  <c r="P32" i="44"/>
  <c r="B36" i="44"/>
  <c r="E33" i="43"/>
  <c r="D33" i="43"/>
  <c r="F32" i="43"/>
  <c r="J32" i="43" s="1"/>
  <c r="J72" i="43"/>
  <c r="H35" i="43" s="1"/>
  <c r="K31" i="43"/>
  <c r="L33" i="43"/>
  <c r="B33" i="43"/>
  <c r="G34" i="43" l="1"/>
  <c r="K36" i="44"/>
  <c r="L34" i="43"/>
  <c r="H35" i="44"/>
  <c r="G35" i="44"/>
  <c r="E36" i="44"/>
  <c r="I74" i="44"/>
  <c r="P33" i="44"/>
  <c r="I31" i="44"/>
  <c r="J31" i="44" s="1"/>
  <c r="F32" i="44"/>
  <c r="D33" i="44"/>
  <c r="K32" i="43"/>
  <c r="E34" i="43"/>
  <c r="F33" i="43"/>
  <c r="J33" i="43" s="1"/>
  <c r="D34" i="43"/>
  <c r="B34" i="43"/>
  <c r="J73" i="43"/>
  <c r="H36" i="43" s="1"/>
  <c r="G35" i="43" l="1"/>
  <c r="G36" i="44"/>
  <c r="H36" i="44"/>
  <c r="D34" i="44"/>
  <c r="F33" i="44"/>
  <c r="I33" i="44" s="1"/>
  <c r="J33" i="44" s="1"/>
  <c r="I32" i="44"/>
  <c r="J32" i="44" s="1"/>
  <c r="P34" i="44"/>
  <c r="E35" i="43"/>
  <c r="B35" i="43"/>
  <c r="L35" i="43"/>
  <c r="D35" i="43"/>
  <c r="F34" i="43"/>
  <c r="J34" i="43" s="1"/>
  <c r="J74" i="43"/>
  <c r="K33" i="43"/>
  <c r="G36" i="43" l="1"/>
  <c r="P35" i="44"/>
  <c r="D35" i="44"/>
  <c r="F34" i="44"/>
  <c r="I34" i="44" s="1"/>
  <c r="J34" i="44" s="1"/>
  <c r="F35" i="43"/>
  <c r="J35" i="43" s="1"/>
  <c r="D36" i="43"/>
  <c r="L36" i="43"/>
  <c r="E36" i="43"/>
  <c r="K34" i="43"/>
  <c r="B36" i="43"/>
  <c r="F35" i="44" l="1"/>
  <c r="D36" i="44"/>
  <c r="F36" i="44" s="1"/>
  <c r="P36" i="44"/>
  <c r="F36" i="43"/>
  <c r="J36" i="43" s="1"/>
  <c r="K35" i="43"/>
  <c r="K36" i="43" l="1"/>
  <c r="I36" i="44"/>
  <c r="J36" i="44" s="1"/>
  <c r="I35" i="44"/>
  <c r="J35" i="44" s="1"/>
  <c r="C67" i="42" l="1"/>
  <c r="C68" i="42" s="1"/>
  <c r="H11" i="42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P11" i="42" l="1"/>
  <c r="G12" i="42"/>
  <c r="G13" i="42" s="1"/>
  <c r="B26" i="42"/>
  <c r="C69" i="42"/>
  <c r="B3" i="42"/>
  <c r="C52" i="42" s="1"/>
  <c r="B9" i="42" s="1"/>
  <c r="D47" i="42"/>
  <c r="E12" i="42" l="1"/>
  <c r="E13" i="42" s="1"/>
  <c r="H12" i="42"/>
  <c r="H13" i="42" s="1"/>
  <c r="P12" i="42"/>
  <c r="F11" i="42"/>
  <c r="I11" i="42" s="1"/>
  <c r="K12" i="42"/>
  <c r="K13" i="42" s="1"/>
  <c r="C70" i="42"/>
  <c r="G14" i="42"/>
  <c r="B27" i="42"/>
  <c r="J11" i="42" l="1"/>
  <c r="H14" i="42"/>
  <c r="P13" i="42"/>
  <c r="P14" i="42" s="1"/>
  <c r="K14" i="42"/>
  <c r="G15" i="42"/>
  <c r="C71" i="42"/>
  <c r="F12" i="42"/>
  <c r="B28" i="42"/>
  <c r="E14" i="42"/>
  <c r="K15" i="42" l="1"/>
  <c r="E15" i="42"/>
  <c r="H15" i="42"/>
  <c r="I12" i="42"/>
  <c r="C72" i="42"/>
  <c r="G16" i="42"/>
  <c r="F13" i="42"/>
  <c r="I13" i="42" s="1"/>
  <c r="B29" i="42"/>
  <c r="P15" i="42"/>
  <c r="J13" i="42" l="1"/>
  <c r="J12" i="42"/>
  <c r="H16" i="42"/>
  <c r="E16" i="42"/>
  <c r="K16" i="42"/>
  <c r="P16" i="42"/>
  <c r="G17" i="42"/>
  <c r="C73" i="42"/>
  <c r="B30" i="42"/>
  <c r="F14" i="42"/>
  <c r="I14" i="42" s="1"/>
  <c r="D46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J14" i="42" l="1"/>
  <c r="C68" i="41"/>
  <c r="E17" i="42"/>
  <c r="G12" i="41"/>
  <c r="G13" i="41" s="1"/>
  <c r="E12" i="41"/>
  <c r="K12" i="41"/>
  <c r="H17" i="42"/>
  <c r="P17" i="42"/>
  <c r="C74" i="42"/>
  <c r="G18" i="42"/>
  <c r="B31" i="42"/>
  <c r="K17" i="42"/>
  <c r="F15" i="42"/>
  <c r="I15" i="42" s="1"/>
  <c r="B26" i="41"/>
  <c r="B3" i="41"/>
  <c r="C52" i="41" s="1"/>
  <c r="B9" i="41" s="1"/>
  <c r="D47" i="41"/>
  <c r="C69" i="41"/>
  <c r="J15" i="42" l="1"/>
  <c r="K13" i="41"/>
  <c r="F11" i="41"/>
  <c r="H18" i="42"/>
  <c r="E13" i="41"/>
  <c r="P18" i="42"/>
  <c r="E18" i="42"/>
  <c r="K18" i="42"/>
  <c r="G19" i="42"/>
  <c r="F66" i="42"/>
  <c r="F16" i="42"/>
  <c r="I16" i="42" s="1"/>
  <c r="B32" i="42"/>
  <c r="C70" i="41"/>
  <c r="G14" i="41"/>
  <c r="B27" i="41"/>
  <c r="J16" i="42" l="1"/>
  <c r="F12" i="41"/>
  <c r="H12" i="41"/>
  <c r="H13" i="41" s="1"/>
  <c r="H14" i="41" s="1"/>
  <c r="E19" i="42"/>
  <c r="K19" i="42"/>
  <c r="H19" i="42"/>
  <c r="F67" i="42"/>
  <c r="G20" i="42"/>
  <c r="P19" i="42"/>
  <c r="F17" i="42"/>
  <c r="I17" i="42" s="1"/>
  <c r="B33" i="42"/>
  <c r="E14" i="41"/>
  <c r="G15" i="41"/>
  <c r="C71" i="41"/>
  <c r="B28" i="41"/>
  <c r="K14" i="41"/>
  <c r="J17" i="42" l="1"/>
  <c r="I12" i="41"/>
  <c r="J12" i="41" s="1"/>
  <c r="H20" i="42"/>
  <c r="I11" i="41"/>
  <c r="J11" i="41" s="1"/>
  <c r="H15" i="41"/>
  <c r="G21" i="42"/>
  <c r="F68" i="42"/>
  <c r="F18" i="42"/>
  <c r="I18" i="42" s="1"/>
  <c r="E20" i="42"/>
  <c r="P20" i="42"/>
  <c r="K20" i="42"/>
  <c r="B34" i="42"/>
  <c r="B29" i="41"/>
  <c r="C72" i="41"/>
  <c r="G16" i="41"/>
  <c r="K15" i="41"/>
  <c r="E15" i="41"/>
  <c r="F13" i="41" l="1"/>
  <c r="I13" i="41" s="1"/>
  <c r="J13" i="41" s="1"/>
  <c r="J18" i="42"/>
  <c r="E21" i="42"/>
  <c r="E16" i="41"/>
  <c r="H16" i="41"/>
  <c r="K16" i="41"/>
  <c r="H21" i="42"/>
  <c r="P21" i="42"/>
  <c r="B35" i="42"/>
  <c r="K21" i="42"/>
  <c r="F19" i="42"/>
  <c r="I19" i="42" s="1"/>
  <c r="F69" i="42"/>
  <c r="G22" i="42"/>
  <c r="G17" i="41"/>
  <c r="C73" i="41"/>
  <c r="F14" i="41"/>
  <c r="I14" i="41" s="1"/>
  <c r="J14" i="41" s="1"/>
  <c r="B30" i="41"/>
  <c r="G23" i="42" l="1"/>
  <c r="J19" i="42"/>
  <c r="H22" i="42"/>
  <c r="H23" i="42" s="1"/>
  <c r="H17" i="41"/>
  <c r="B36" i="42"/>
  <c r="F70" i="42"/>
  <c r="E22" i="42"/>
  <c r="E23" i="42" s="1"/>
  <c r="F23" i="42" s="1"/>
  <c r="F20" i="42"/>
  <c r="I20" i="42" s="1"/>
  <c r="P22" i="42"/>
  <c r="K22" i="42"/>
  <c r="K23" i="42" s="1"/>
  <c r="C74" i="41"/>
  <c r="G18" i="41"/>
  <c r="F15" i="41"/>
  <c r="I15" i="41" s="1"/>
  <c r="J15" i="41" s="1"/>
  <c r="K17" i="41"/>
  <c r="E17" i="41"/>
  <c r="B31" i="41"/>
  <c r="I23" i="42" l="1"/>
  <c r="J23" i="42" s="1"/>
  <c r="J20" i="42"/>
  <c r="H18" i="41"/>
  <c r="P23" i="42"/>
  <c r="F21" i="42"/>
  <c r="I21" i="42" s="1"/>
  <c r="F71" i="42"/>
  <c r="G24" i="42"/>
  <c r="K18" i="41"/>
  <c r="G19" i="41"/>
  <c r="F66" i="41"/>
  <c r="B32" i="41"/>
  <c r="E18" i="41"/>
  <c r="F16" i="41"/>
  <c r="I16" i="41" s="1"/>
  <c r="J16" i="41" s="1"/>
  <c r="J21" i="42" l="1"/>
  <c r="H24" i="42"/>
  <c r="H19" i="41"/>
  <c r="E19" i="41"/>
  <c r="K19" i="41"/>
  <c r="E24" i="42"/>
  <c r="K24" i="42"/>
  <c r="P24" i="42"/>
  <c r="G25" i="42"/>
  <c r="F72" i="42"/>
  <c r="F22" i="42"/>
  <c r="I22" i="42" s="1"/>
  <c r="F17" i="41"/>
  <c r="I17" i="41" s="1"/>
  <c r="J17" i="41" s="1"/>
  <c r="B33" i="41"/>
  <c r="F67" i="41"/>
  <c r="G20" i="41"/>
  <c r="J22" i="42" l="1"/>
  <c r="K20" i="41"/>
  <c r="E25" i="42"/>
  <c r="K25" i="42"/>
  <c r="H20" i="41"/>
  <c r="H25" i="42"/>
  <c r="F73" i="42"/>
  <c r="G26" i="42"/>
  <c r="P25" i="42"/>
  <c r="B34" i="41"/>
  <c r="E20" i="41"/>
  <c r="G21" i="41"/>
  <c r="F68" i="41"/>
  <c r="F18" i="41"/>
  <c r="I18" i="41" s="1"/>
  <c r="J18" i="41" s="1"/>
  <c r="K26" i="42" l="1"/>
  <c r="H26" i="42"/>
  <c r="H21" i="41"/>
  <c r="P26" i="42"/>
  <c r="D25" i="42"/>
  <c r="F24" i="42"/>
  <c r="I24" i="42" s="1"/>
  <c r="E26" i="42"/>
  <c r="G27" i="42"/>
  <c r="F74" i="42"/>
  <c r="F69" i="41"/>
  <c r="G22" i="41"/>
  <c r="B35" i="41"/>
  <c r="F19" i="41"/>
  <c r="I19" i="41" s="1"/>
  <c r="J19" i="41" s="1"/>
  <c r="K21" i="41"/>
  <c r="E21" i="41"/>
  <c r="J24" i="42" l="1"/>
  <c r="H22" i="41"/>
  <c r="H27" i="42"/>
  <c r="K27" i="42"/>
  <c r="E27" i="42"/>
  <c r="P27" i="42"/>
  <c r="I66" i="42"/>
  <c r="G28" i="42"/>
  <c r="D26" i="42"/>
  <c r="F25" i="42"/>
  <c r="I25" i="42" s="1"/>
  <c r="E22" i="41"/>
  <c r="G23" i="41"/>
  <c r="F70" i="41"/>
  <c r="K22" i="41"/>
  <c r="B36" i="41"/>
  <c r="F20" i="41"/>
  <c r="I20" i="41" s="1"/>
  <c r="J20" i="41" s="1"/>
  <c r="J25" i="42" l="1"/>
  <c r="H28" i="42"/>
  <c r="H23" i="41"/>
  <c r="G29" i="42"/>
  <c r="I67" i="42"/>
  <c r="K28" i="42"/>
  <c r="F26" i="42"/>
  <c r="I26" i="42" s="1"/>
  <c r="D27" i="42"/>
  <c r="P28" i="42"/>
  <c r="E28" i="42"/>
  <c r="F71" i="41"/>
  <c r="G24" i="41"/>
  <c r="E23" i="41"/>
  <c r="F21" i="41"/>
  <c r="I21" i="41" s="1"/>
  <c r="J21" i="41" s="1"/>
  <c r="K23" i="41"/>
  <c r="J26" i="42" l="1"/>
  <c r="E24" i="41"/>
  <c r="H24" i="41"/>
  <c r="H29" i="42"/>
  <c r="K29" i="42"/>
  <c r="P29" i="42"/>
  <c r="I68" i="42"/>
  <c r="G30" i="42"/>
  <c r="F27" i="42"/>
  <c r="I27" i="42" s="1"/>
  <c r="D28" i="42"/>
  <c r="E29" i="42"/>
  <c r="G25" i="41"/>
  <c r="F72" i="41"/>
  <c r="F22" i="41"/>
  <c r="I22" i="41" s="1"/>
  <c r="J22" i="41" s="1"/>
  <c r="K24" i="41"/>
  <c r="J27" i="42" l="1"/>
  <c r="K25" i="41"/>
  <c r="E25" i="41"/>
  <c r="H30" i="42"/>
  <c r="E30" i="42"/>
  <c r="H25" i="41"/>
  <c r="P30" i="42"/>
  <c r="F28" i="42"/>
  <c r="I28" i="42" s="1"/>
  <c r="D29" i="42"/>
  <c r="K30" i="42"/>
  <c r="G31" i="42"/>
  <c r="I69" i="42"/>
  <c r="F73" i="41"/>
  <c r="G26" i="41"/>
  <c r="F23" i="41"/>
  <c r="I23" i="41" s="1"/>
  <c r="J23" i="41" s="1"/>
  <c r="J28" i="42" l="1"/>
  <c r="H26" i="41"/>
  <c r="H31" i="42"/>
  <c r="E31" i="42"/>
  <c r="K31" i="42"/>
  <c r="P31" i="42"/>
  <c r="I70" i="42"/>
  <c r="G32" i="42"/>
  <c r="D30" i="42"/>
  <c r="F29" i="42"/>
  <c r="I29" i="42" s="1"/>
  <c r="E26" i="41"/>
  <c r="G27" i="41"/>
  <c r="F74" i="41"/>
  <c r="K26" i="41"/>
  <c r="F24" i="41"/>
  <c r="I24" i="41" s="1"/>
  <c r="J24" i="41" s="1"/>
  <c r="D25" i="41"/>
  <c r="J29" i="42" l="1"/>
  <c r="E27" i="41"/>
  <c r="H32" i="42"/>
  <c r="K27" i="41"/>
  <c r="H27" i="41"/>
  <c r="D31" i="42"/>
  <c r="F30" i="42"/>
  <c r="I30" i="42" s="1"/>
  <c r="P32" i="42"/>
  <c r="K32" i="42"/>
  <c r="G33" i="42"/>
  <c r="I71" i="42"/>
  <c r="E32" i="42"/>
  <c r="D26" i="41"/>
  <c r="F25" i="41"/>
  <c r="I25" i="41" s="1"/>
  <c r="J25" i="41" s="1"/>
  <c r="I66" i="41"/>
  <c r="G28" i="41"/>
  <c r="J30" i="42" l="1"/>
  <c r="H28" i="41"/>
  <c r="H33" i="42"/>
  <c r="I72" i="42"/>
  <c r="G34" i="42"/>
  <c r="P33" i="42"/>
  <c r="K33" i="42"/>
  <c r="F31" i="42"/>
  <c r="I31" i="42" s="1"/>
  <c r="D32" i="42"/>
  <c r="E33" i="42"/>
  <c r="K28" i="41"/>
  <c r="E28" i="41"/>
  <c r="G29" i="41"/>
  <c r="I67" i="41"/>
  <c r="D27" i="41"/>
  <c r="F26" i="41"/>
  <c r="I26" i="41" s="1"/>
  <c r="J26" i="41" s="1"/>
  <c r="J31" i="42" l="1"/>
  <c r="H34" i="42"/>
  <c r="H29" i="41"/>
  <c r="F32" i="42"/>
  <c r="I32" i="42" s="1"/>
  <c r="D33" i="42"/>
  <c r="P34" i="42"/>
  <c r="K34" i="42"/>
  <c r="G35" i="42"/>
  <c r="I73" i="42"/>
  <c r="E34" i="42"/>
  <c r="I68" i="41"/>
  <c r="G30" i="41"/>
  <c r="F27" i="41"/>
  <c r="I27" i="41" s="1"/>
  <c r="J27" i="41" s="1"/>
  <c r="D28" i="41"/>
  <c r="K29" i="41"/>
  <c r="E29" i="41"/>
  <c r="J32" i="42" l="1"/>
  <c r="H30" i="41"/>
  <c r="H35" i="42"/>
  <c r="D34" i="42"/>
  <c r="F33" i="42"/>
  <c r="I33" i="42" s="1"/>
  <c r="K35" i="42"/>
  <c r="I74" i="42"/>
  <c r="G36" i="42"/>
  <c r="P35" i="42"/>
  <c r="E35" i="42"/>
  <c r="K30" i="41"/>
  <c r="G31" i="41"/>
  <c r="I69" i="41"/>
  <c r="E30" i="41"/>
  <c r="F28" i="41"/>
  <c r="I28" i="41" s="1"/>
  <c r="J28" i="41" s="1"/>
  <c r="D29" i="41"/>
  <c r="J33" i="42" l="1"/>
  <c r="E31" i="41"/>
  <c r="E36" i="42"/>
  <c r="H36" i="42"/>
  <c r="H31" i="41"/>
  <c r="K36" i="42"/>
  <c r="P36" i="42"/>
  <c r="F34" i="42"/>
  <c r="I34" i="42" s="1"/>
  <c r="D35" i="42"/>
  <c r="I70" i="41"/>
  <c r="G32" i="41"/>
  <c r="K31" i="41"/>
  <c r="D30" i="41"/>
  <c r="F29" i="41"/>
  <c r="I29" i="41" s="1"/>
  <c r="J29" i="41" s="1"/>
  <c r="J34" i="42" l="1"/>
  <c r="H32" i="41"/>
  <c r="K32" i="41"/>
  <c r="F35" i="42"/>
  <c r="I35" i="42" s="1"/>
  <c r="D36" i="42"/>
  <c r="F36" i="42" s="1"/>
  <c r="I36" i="42" s="1"/>
  <c r="D31" i="41"/>
  <c r="F30" i="41"/>
  <c r="I30" i="41" s="1"/>
  <c r="J30" i="41" s="1"/>
  <c r="E32" i="41"/>
  <c r="G33" i="41"/>
  <c r="I71" i="41"/>
  <c r="J36" i="42" l="1"/>
  <c r="J35" i="42"/>
  <c r="H33" i="41"/>
  <c r="K33" i="41"/>
  <c r="E33" i="41"/>
  <c r="D32" i="41"/>
  <c r="F31" i="41"/>
  <c r="I31" i="41" s="1"/>
  <c r="J31" i="41" s="1"/>
  <c r="I72" i="41"/>
  <c r="G34" i="41"/>
  <c r="H34" i="41" l="1"/>
  <c r="E34" i="41"/>
  <c r="G35" i="41"/>
  <c r="I73" i="41"/>
  <c r="F32" i="41"/>
  <c r="I32" i="41" s="1"/>
  <c r="J32" i="41" s="1"/>
  <c r="D33" i="41"/>
  <c r="K34" i="41"/>
  <c r="H35" i="41" l="1"/>
  <c r="D34" i="41"/>
  <c r="F33" i="41"/>
  <c r="I33" i="41" s="1"/>
  <c r="J33" i="41" s="1"/>
  <c r="I74" i="41"/>
  <c r="G36" i="41"/>
  <c r="E35" i="41"/>
  <c r="K35" i="41"/>
  <c r="K36" i="41" l="1"/>
  <c r="H36" i="41"/>
  <c r="E36" i="41"/>
  <c r="D35" i="41"/>
  <c r="F34" i="41"/>
  <c r="I34" i="41" s="1"/>
  <c r="J34" i="41" s="1"/>
  <c r="F35" i="41" l="1"/>
  <c r="I35" i="41" s="1"/>
  <c r="J35" i="41" s="1"/>
  <c r="D36" i="41"/>
  <c r="F36" i="41" s="1"/>
  <c r="I36" i="41" s="1"/>
  <c r="J36" i="41" s="1"/>
  <c r="C67" i="40" l="1"/>
  <c r="C68" i="40" s="1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3" i="40"/>
  <c r="C52" i="40" s="1"/>
  <c r="B9" i="40" s="1"/>
  <c r="D11" i="40" l="1"/>
  <c r="B26" i="40"/>
  <c r="C69" i="40"/>
  <c r="G12" i="40" l="1"/>
  <c r="G13" i="40" s="1"/>
  <c r="B27" i="40"/>
  <c r="E12" i="40"/>
  <c r="E13" i="40" s="1"/>
  <c r="D12" i="40"/>
  <c r="D13" i="40" s="1"/>
  <c r="K12" i="40"/>
  <c r="K13" i="40" s="1"/>
  <c r="F11" i="40"/>
  <c r="C70" i="40"/>
  <c r="G14" i="40" l="1"/>
  <c r="H12" i="40"/>
  <c r="H13" i="40" s="1"/>
  <c r="H14" i="40" s="1"/>
  <c r="F12" i="40"/>
  <c r="E14" i="40"/>
  <c r="K14" i="40"/>
  <c r="D14" i="40"/>
  <c r="B28" i="40"/>
  <c r="C71" i="40"/>
  <c r="G15" i="40" l="1"/>
  <c r="H15" i="40"/>
  <c r="I11" i="40"/>
  <c r="J11" i="40" s="1"/>
  <c r="I12" i="40"/>
  <c r="J12" i="40" s="1"/>
  <c r="D15" i="40"/>
  <c r="K15" i="40"/>
  <c r="E15" i="40"/>
  <c r="B29" i="40"/>
  <c r="F13" i="40"/>
  <c r="I13" i="40" s="1"/>
  <c r="J13" i="40" s="1"/>
  <c r="C72" i="40"/>
  <c r="F14" i="40"/>
  <c r="G16" i="40" l="1"/>
  <c r="H16" i="40"/>
  <c r="I14" i="40"/>
  <c r="J14" i="40" s="1"/>
  <c r="K16" i="40"/>
  <c r="D16" i="40"/>
  <c r="B30" i="40"/>
  <c r="E16" i="40"/>
  <c r="C73" i="40"/>
  <c r="F15" i="40"/>
  <c r="I15" i="40" s="1"/>
  <c r="J15" i="40" s="1"/>
  <c r="G17" i="40" l="1"/>
  <c r="H17" i="40"/>
  <c r="D17" i="40"/>
  <c r="E17" i="40"/>
  <c r="K17" i="40"/>
  <c r="B31" i="40"/>
  <c r="C74" i="40"/>
  <c r="F16" i="40"/>
  <c r="G18" i="40" l="1"/>
  <c r="H18" i="40"/>
  <c r="I16" i="40"/>
  <c r="J16" i="40" s="1"/>
  <c r="E18" i="40"/>
  <c r="B32" i="40"/>
  <c r="D18" i="40"/>
  <c r="K18" i="40"/>
  <c r="F66" i="40"/>
  <c r="F17" i="40"/>
  <c r="I17" i="40" s="1"/>
  <c r="J17" i="40" s="1"/>
  <c r="G19" i="40" l="1"/>
  <c r="H19" i="40"/>
  <c r="B33" i="40"/>
  <c r="K19" i="40"/>
  <c r="E19" i="40"/>
  <c r="D19" i="40"/>
  <c r="F67" i="40"/>
  <c r="F18" i="40"/>
  <c r="I18" i="40" s="1"/>
  <c r="J18" i="40" s="1"/>
  <c r="G20" i="40" l="1"/>
  <c r="H20" i="40"/>
  <c r="K20" i="40"/>
  <c r="D20" i="40"/>
  <c r="B34" i="40"/>
  <c r="E20" i="40"/>
  <c r="F68" i="40"/>
  <c r="F19" i="40"/>
  <c r="I19" i="40" s="1"/>
  <c r="J19" i="40" s="1"/>
  <c r="G21" i="40" l="1"/>
  <c r="G22" i="40" s="1"/>
  <c r="H21" i="40"/>
  <c r="D21" i="40"/>
  <c r="E21" i="40"/>
  <c r="K21" i="40"/>
  <c r="B35" i="40"/>
  <c r="F69" i="40"/>
  <c r="F20" i="40"/>
  <c r="I20" i="40" s="1"/>
  <c r="J20" i="40" s="1"/>
  <c r="H22" i="40" l="1"/>
  <c r="E22" i="40"/>
  <c r="B36" i="40"/>
  <c r="D22" i="40"/>
  <c r="K22" i="40"/>
  <c r="G23" i="40"/>
  <c r="F70" i="40"/>
  <c r="F21" i="40"/>
  <c r="I21" i="40" s="1"/>
  <c r="J21" i="40" s="1"/>
  <c r="H23" i="40" l="1"/>
  <c r="K23" i="40"/>
  <c r="E23" i="40"/>
  <c r="D23" i="40"/>
  <c r="F71" i="40"/>
  <c r="G24" i="40"/>
  <c r="H24" i="40" l="1"/>
  <c r="D24" i="40"/>
  <c r="E24" i="40"/>
  <c r="K24" i="40"/>
  <c r="G25" i="40"/>
  <c r="F72" i="40"/>
  <c r="H25" i="40" l="1"/>
  <c r="K25" i="40"/>
  <c r="E25" i="40"/>
  <c r="D25" i="40"/>
  <c r="F73" i="40"/>
  <c r="G26" i="40"/>
  <c r="H26" i="40" l="1"/>
  <c r="D26" i="40"/>
  <c r="E26" i="40"/>
  <c r="K26" i="40"/>
  <c r="F22" i="40"/>
  <c r="I22" i="40" s="1"/>
  <c r="J22" i="40" s="1"/>
  <c r="G27" i="40"/>
  <c r="F74" i="40"/>
  <c r="H27" i="40" l="1"/>
  <c r="K27" i="40"/>
  <c r="E27" i="40"/>
  <c r="I66" i="40"/>
  <c r="G28" i="40"/>
  <c r="F23" i="40"/>
  <c r="I23" i="40" s="1"/>
  <c r="J23" i="40" s="1"/>
  <c r="H28" i="40" l="1"/>
  <c r="D28" i="40"/>
  <c r="E28" i="40"/>
  <c r="K28" i="40"/>
  <c r="F24" i="40"/>
  <c r="I24" i="40" s="1"/>
  <c r="J24" i="40" s="1"/>
  <c r="G29" i="40"/>
  <c r="I67" i="40"/>
  <c r="H29" i="40" l="1"/>
  <c r="K29" i="40"/>
  <c r="E29" i="40"/>
  <c r="D29" i="40"/>
  <c r="I68" i="40"/>
  <c r="G30" i="40"/>
  <c r="F25" i="40"/>
  <c r="I25" i="40" s="1"/>
  <c r="J25" i="40" s="1"/>
  <c r="H30" i="40" l="1"/>
  <c r="D30" i="40"/>
  <c r="E30" i="40"/>
  <c r="K30" i="40"/>
  <c r="F26" i="40"/>
  <c r="I26" i="40" s="1"/>
  <c r="J26" i="40" s="1"/>
  <c r="G31" i="40"/>
  <c r="I69" i="40"/>
  <c r="H31" i="40" l="1"/>
  <c r="K31" i="40"/>
  <c r="E31" i="40"/>
  <c r="D31" i="40"/>
  <c r="I70" i="40"/>
  <c r="G32" i="40"/>
  <c r="F27" i="40"/>
  <c r="I27" i="40" s="1"/>
  <c r="J27" i="40" s="1"/>
  <c r="H32" i="40" l="1"/>
  <c r="D32" i="40"/>
  <c r="E32" i="40"/>
  <c r="K32" i="40"/>
  <c r="G33" i="40"/>
  <c r="I71" i="40"/>
  <c r="F28" i="40"/>
  <c r="I28" i="40" s="1"/>
  <c r="J28" i="40" s="1"/>
  <c r="H33" i="40" l="1"/>
  <c r="K33" i="40"/>
  <c r="E33" i="40"/>
  <c r="D33" i="40"/>
  <c r="F29" i="40"/>
  <c r="I29" i="40" s="1"/>
  <c r="J29" i="40" s="1"/>
  <c r="I72" i="40"/>
  <c r="G34" i="40"/>
  <c r="H34" i="40" l="1"/>
  <c r="D34" i="40"/>
  <c r="E34" i="40"/>
  <c r="K34" i="40"/>
  <c r="G35" i="40"/>
  <c r="I73" i="40"/>
  <c r="F30" i="40"/>
  <c r="I30" i="40" s="1"/>
  <c r="J30" i="40" s="1"/>
  <c r="H35" i="40" l="1"/>
  <c r="K35" i="40"/>
  <c r="E35" i="40"/>
  <c r="F34" i="40"/>
  <c r="D35" i="40"/>
  <c r="F31" i="40"/>
  <c r="I31" i="40" s="1"/>
  <c r="J31" i="40" s="1"/>
  <c r="I74" i="40"/>
  <c r="G36" i="40"/>
  <c r="H36" i="40" l="1"/>
  <c r="I34" i="40"/>
  <c r="J34" i="40" s="1"/>
  <c r="E36" i="40"/>
  <c r="K36" i="40"/>
  <c r="F35" i="40"/>
  <c r="D36" i="40"/>
  <c r="F33" i="40"/>
  <c r="I33" i="40" s="1"/>
  <c r="J33" i="40" s="1"/>
  <c r="F32" i="40"/>
  <c r="I32" i="40" s="1"/>
  <c r="J32" i="40" s="1"/>
  <c r="F36" i="40" l="1"/>
  <c r="I36" i="40" s="1"/>
  <c r="J36" i="40" s="1"/>
  <c r="I35" i="40"/>
  <c r="J35" i="40" s="1"/>
  <c r="D9" i="28"/>
  <c r="E9" i="28"/>
  <c r="K343" i="28" l="1"/>
  <c r="K341" i="28"/>
  <c r="D49" i="43"/>
  <c r="D49" i="44"/>
  <c r="D49" i="42"/>
  <c r="D49" i="41"/>
  <c r="D49" i="40"/>
  <c r="K342" i="28"/>
  <c r="C65" i="44" l="1"/>
  <c r="C65" i="43"/>
  <c r="C65" i="42"/>
  <c r="C65" i="41"/>
  <c r="C65" i="40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B70" i="25" l="1"/>
  <c r="B44" i="28" l="1"/>
  <c r="K302" i="28" l="1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K283" i="28" l="1"/>
  <c r="K287" i="28"/>
  <c r="K291" i="28"/>
  <c r="K295" i="28"/>
  <c r="K299" i="28"/>
  <c r="K303" i="28"/>
  <c r="K328" i="28" l="1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K186" i="28" l="1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B15" i="28" l="1"/>
  <c r="B16" i="28" l="1"/>
  <c r="B17" i="28" l="1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l="1"/>
  <c r="B39" i="28" l="1"/>
  <c r="B40" i="28" l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K112" i="28" l="1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8" i="28" l="1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D26" i="28"/>
  <c r="D24" i="28"/>
  <c r="D22" i="28"/>
  <c r="E20" i="28"/>
  <c r="D18" i="28"/>
  <c r="D16" i="28"/>
  <c r="J9" i="31" l="1"/>
  <c r="B8" i="31" s="1"/>
  <c r="J8" i="31" l="1"/>
  <c r="I25" i="31" l="1"/>
  <c r="I14" i="31"/>
  <c r="K9" i="31"/>
  <c r="I26" i="31" l="1"/>
  <c r="I15" i="31"/>
  <c r="I37" i="31"/>
  <c r="I49" i="31" l="1"/>
  <c r="I38" i="31"/>
  <c r="I27" i="31"/>
  <c r="I16" i="31"/>
  <c r="I39" i="31" l="1"/>
  <c r="I61" i="31"/>
  <c r="I17" i="31"/>
  <c r="I28" i="31"/>
  <c r="I50" i="31"/>
  <c r="I62" i="31" l="1"/>
  <c r="I40" i="31"/>
  <c r="I51" i="31"/>
  <c r="I29" i="31"/>
  <c r="I18" i="31"/>
  <c r="I73" i="31"/>
  <c r="I19" i="31" l="1"/>
  <c r="I30" i="31"/>
  <c r="I74" i="31"/>
  <c r="I85" i="31"/>
  <c r="I41" i="31"/>
  <c r="I63" i="31"/>
  <c r="I52" i="31"/>
  <c r="I64" i="31" l="1"/>
  <c r="I53" i="31"/>
  <c r="I97" i="31"/>
  <c r="I42" i="31"/>
  <c r="I75" i="31"/>
  <c r="I86" i="31"/>
  <c r="I31" i="31"/>
  <c r="I20" i="31"/>
  <c r="I43" i="31" l="1"/>
  <c r="I87" i="31"/>
  <c r="I54" i="31"/>
  <c r="I109" i="31"/>
  <c r="I76" i="31"/>
  <c r="I21" i="31"/>
  <c r="I32" i="31"/>
  <c r="I98" i="31"/>
  <c r="I65" i="31"/>
  <c r="I44" i="31" l="1"/>
  <c r="I66" i="31"/>
  <c r="I77" i="31"/>
  <c r="I110" i="31"/>
  <c r="I33" i="31"/>
  <c r="I22" i="31"/>
  <c r="I88" i="31"/>
  <c r="I121" i="31"/>
  <c r="I99" i="31"/>
  <c r="I55" i="31"/>
  <c r="I67" i="31" l="1"/>
  <c r="I100" i="31"/>
  <c r="I45" i="31"/>
  <c r="I122" i="31"/>
  <c r="I56" i="31"/>
  <c r="I111" i="31"/>
  <c r="I23" i="31"/>
  <c r="I34" i="31"/>
  <c r="I89" i="31"/>
  <c r="I78" i="31"/>
  <c r="I90" i="31" l="1"/>
  <c r="I35" i="31"/>
  <c r="I24" i="31"/>
  <c r="I123" i="31"/>
  <c r="I79" i="31"/>
  <c r="I101" i="31"/>
  <c r="I46" i="31"/>
  <c r="I68" i="31"/>
  <c r="I57" i="31"/>
  <c r="I112" i="31"/>
  <c r="I69" i="31" l="1"/>
  <c r="I80" i="31"/>
  <c r="I113" i="31"/>
  <c r="I91" i="31"/>
  <c r="I47" i="31"/>
  <c r="I124" i="31"/>
  <c r="I58" i="31"/>
  <c r="I36" i="31"/>
  <c r="I102" i="31"/>
  <c r="I114" i="31" l="1"/>
  <c r="I103" i="31"/>
  <c r="I81" i="31"/>
  <c r="I48" i="31"/>
  <c r="I70" i="31"/>
  <c r="I59" i="31"/>
  <c r="I125" i="31"/>
  <c r="I92" i="31"/>
  <c r="I104" i="31" l="1"/>
  <c r="I82" i="31"/>
  <c r="I93" i="31"/>
  <c r="I71" i="31"/>
  <c r="I60" i="31"/>
  <c r="I115" i="31"/>
  <c r="I126" i="31"/>
  <c r="I127" i="31" l="1"/>
  <c r="I83" i="31"/>
  <c r="I105" i="31"/>
  <c r="I94" i="31"/>
  <c r="I72" i="31"/>
  <c r="I116" i="31"/>
  <c r="I117" i="31" l="1"/>
  <c r="I95" i="31"/>
  <c r="I128" i="31"/>
  <c r="I84" i="31"/>
  <c r="I106" i="31"/>
  <c r="I118" i="31" l="1"/>
  <c r="I107" i="31"/>
  <c r="I96" i="31"/>
  <c r="I129" i="31"/>
  <c r="I119" i="31" l="1"/>
  <c r="I108" i="31"/>
  <c r="I130" i="31"/>
  <c r="I131" i="31" l="1"/>
  <c r="I120" i="31"/>
  <c r="I132" i="31" l="1"/>
  <c r="B73" i="25" l="1"/>
  <c r="B74" i="25" l="1"/>
  <c r="M16" i="28"/>
  <c r="C9" i="28" l="1"/>
  <c r="C14" i="28" l="1"/>
  <c r="C39" i="28"/>
  <c r="C34" i="28"/>
  <c r="C27" i="28"/>
  <c r="C17" i="28"/>
  <c r="C33" i="28"/>
  <c r="C23" i="28"/>
  <c r="C40" i="28"/>
  <c r="C25" i="28"/>
  <c r="C29" i="28"/>
  <c r="C19" i="28"/>
  <c r="C18" i="28"/>
  <c r="C15" i="28"/>
  <c r="C35" i="28"/>
  <c r="C24" i="28"/>
  <c r="C28" i="28"/>
  <c r="C20" i="28"/>
  <c r="C30" i="28"/>
  <c r="C26" i="28"/>
  <c r="C21" i="28"/>
  <c r="C31" i="28"/>
  <c r="C37" i="28"/>
  <c r="C16" i="28"/>
  <c r="C32" i="28"/>
  <c r="C38" i="28"/>
  <c r="C36" i="28"/>
  <c r="C22" i="28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AW13" i="25" l="1"/>
  <c r="AM13" i="25"/>
  <c r="BD13" i="25"/>
  <c r="AV13" i="25"/>
  <c r="AL13" i="25"/>
  <c r="BA13" i="25"/>
  <c r="AS13" i="25"/>
  <c r="AX13" i="25"/>
  <c r="AU13" i="25"/>
  <c r="AY13" i="25"/>
  <c r="AT13" i="25"/>
  <c r="BB13" i="25"/>
  <c r="BC13" i="25"/>
  <c r="AO13" i="25"/>
  <c r="AP13" i="25"/>
  <c r="AN13" i="25"/>
  <c r="AQ13" i="25"/>
  <c r="AZ13" i="25"/>
  <c r="AR13" i="25"/>
  <c r="B15" i="25"/>
  <c r="O14" i="25"/>
  <c r="BO13" i="25"/>
  <c r="BR13" i="25"/>
  <c r="BK13" i="25"/>
  <c r="BF13" i="25"/>
  <c r="BW13" i="25"/>
  <c r="BY13" i="25"/>
  <c r="BN13" i="25"/>
  <c r="BQ13" i="25"/>
  <c r="BS13" i="25"/>
  <c r="BJ13" i="25"/>
  <c r="BV13" i="25"/>
  <c r="BU13" i="25"/>
  <c r="BM13" i="25"/>
  <c r="CW13" i="25"/>
  <c r="CX13" i="25" s="1"/>
  <c r="CY13" i="25" s="1"/>
  <c r="BI13" i="25"/>
  <c r="BG13" i="25"/>
  <c r="BX13" i="25"/>
  <c r="BT13" i="25"/>
  <c r="BH13" i="25"/>
  <c r="BP13" i="25"/>
  <c r="BL13" i="25"/>
  <c r="J15" i="31"/>
  <c r="B16" i="31"/>
  <c r="L28" i="31"/>
  <c r="AV14" i="25" l="1"/>
  <c r="AQ14" i="25"/>
  <c r="AL14" i="25"/>
  <c r="AT14" i="25"/>
  <c r="AP14" i="25"/>
  <c r="AS14" i="25"/>
  <c r="AO14" i="25"/>
  <c r="AW14" i="25"/>
  <c r="AM14" i="25"/>
  <c r="AR14" i="25"/>
  <c r="AU14" i="25"/>
  <c r="AY14" i="25"/>
  <c r="BC14" i="25"/>
  <c r="BB14" i="25"/>
  <c r="AX14" i="25"/>
  <c r="AN14" i="25"/>
  <c r="AZ14" i="25"/>
  <c r="AK14" i="25"/>
  <c r="BD14" i="25"/>
  <c r="CJ13" i="25"/>
  <c r="CE13" i="25"/>
  <c r="BA14" i="25"/>
  <c r="CS13" i="25"/>
  <c r="CD13" i="25"/>
  <c r="CG13" i="25"/>
  <c r="B17" i="31"/>
  <c r="J16" i="31"/>
  <c r="CC13" i="25"/>
  <c r="CF13" i="25"/>
  <c r="CL13" i="25"/>
  <c r="CK13" i="25"/>
  <c r="CQ13" i="25"/>
  <c r="BJ14" i="25"/>
  <c r="BX14" i="25"/>
  <c r="BQ14" i="25"/>
  <c r="BT14" i="25"/>
  <c r="BG14" i="25"/>
  <c r="BU14" i="25"/>
  <c r="BK14" i="25"/>
  <c r="BI14" i="25"/>
  <c r="CW14" i="25"/>
  <c r="CX14" i="25" s="1"/>
  <c r="CY14" i="25" s="1"/>
  <c r="BV14" i="25"/>
  <c r="BO14" i="25"/>
  <c r="BY14" i="25"/>
  <c r="BM14" i="25"/>
  <c r="BL14" i="25"/>
  <c r="BS14" i="25"/>
  <c r="BH14" i="25"/>
  <c r="BN14" i="25"/>
  <c r="BP14" i="25"/>
  <c r="BF14" i="25"/>
  <c r="BW14" i="25"/>
  <c r="BR14" i="25"/>
  <c r="L29" i="31"/>
  <c r="CH13" i="25"/>
  <c r="CM13" i="25"/>
  <c r="CB13" i="25"/>
  <c r="CT13" i="25"/>
  <c r="O15" i="25"/>
  <c r="B16" i="25"/>
  <c r="CR13" i="25"/>
  <c r="CI13" i="25"/>
  <c r="AK13" i="25"/>
  <c r="CN13" i="25"/>
  <c r="CO13" i="25"/>
  <c r="CP13" i="25"/>
  <c r="AO15" i="25" l="1"/>
  <c r="AX15" i="25"/>
  <c r="AM15" i="25"/>
  <c r="BD15" i="25"/>
  <c r="AW15" i="25"/>
  <c r="AL15" i="25"/>
  <c r="AV15" i="25"/>
  <c r="BA15" i="25"/>
  <c r="AP15" i="25"/>
  <c r="AT15" i="25"/>
  <c r="AY15" i="25"/>
  <c r="AN15" i="25"/>
  <c r="BC15" i="25"/>
  <c r="BB15" i="25"/>
  <c r="AU15" i="25"/>
  <c r="CJ14" i="25"/>
  <c r="AS15" i="25"/>
  <c r="CE14" i="25"/>
  <c r="CB14" i="25"/>
  <c r="CM14" i="25"/>
  <c r="CF14" i="25"/>
  <c r="CH14" i="25"/>
  <c r="AZ15" i="25"/>
  <c r="AR15" i="25"/>
  <c r="AQ15" i="25"/>
  <c r="CQ14" i="25"/>
  <c r="CR14" i="25"/>
  <c r="CI14" i="25"/>
  <c r="CO14" i="25"/>
  <c r="CN14" i="25"/>
  <c r="CP14" i="25"/>
  <c r="CK14" i="25"/>
  <c r="CT14" i="25"/>
  <c r="CC14" i="25"/>
  <c r="CL14" i="25"/>
  <c r="CD14" i="25"/>
  <c r="CS14" i="25"/>
  <c r="CG14" i="25"/>
  <c r="L30" i="31"/>
  <c r="J17" i="31"/>
  <c r="B18" i="31"/>
  <c r="BO15" i="25"/>
  <c r="BS15" i="25"/>
  <c r="BX15" i="25"/>
  <c r="BU15" i="25"/>
  <c r="BY15" i="25"/>
  <c r="BM15" i="25"/>
  <c r="BV15" i="25"/>
  <c r="BP15" i="25"/>
  <c r="BJ15" i="25"/>
  <c r="BW15" i="25"/>
  <c r="BL15" i="25"/>
  <c r="CW15" i="25"/>
  <c r="CX15" i="25" s="1"/>
  <c r="CY15" i="25" s="1"/>
  <c r="BN15" i="25"/>
  <c r="BF15" i="25"/>
  <c r="BI15" i="25"/>
  <c r="BR15" i="25"/>
  <c r="BH15" i="25"/>
  <c r="BQ15" i="25"/>
  <c r="BT15" i="25"/>
  <c r="BG15" i="25"/>
  <c r="BK15" i="25"/>
  <c r="CA13" i="25"/>
  <c r="CU13" i="25" s="1"/>
  <c r="C13" i="25" s="1"/>
  <c r="CA14" i="25"/>
  <c r="O16" i="25"/>
  <c r="B17" i="25"/>
  <c r="AV16" i="25" l="1"/>
  <c r="AP16" i="25"/>
  <c r="AL16" i="25"/>
  <c r="AS16" i="25"/>
  <c r="AO16" i="25"/>
  <c r="AK16" i="25"/>
  <c r="AN16" i="25"/>
  <c r="AM16" i="25"/>
  <c r="BD16" i="25"/>
  <c r="AQ16" i="25"/>
  <c r="BC16" i="25"/>
  <c r="AX16" i="25"/>
  <c r="AT16" i="25"/>
  <c r="AU16" i="25"/>
  <c r="AY16" i="25"/>
  <c r="AZ16" i="25"/>
  <c r="AW16" i="25"/>
  <c r="BA16" i="25"/>
  <c r="BB16" i="25"/>
  <c r="CJ15" i="25"/>
  <c r="CE15" i="25"/>
  <c r="AR16" i="25"/>
  <c r="CQ15" i="25"/>
  <c r="CO15" i="25"/>
  <c r="CC15" i="25"/>
  <c r="CM15" i="25"/>
  <c r="CB15" i="25"/>
  <c r="CI15" i="25"/>
  <c r="CF15" i="25"/>
  <c r="CS15" i="25"/>
  <c r="CU14" i="25"/>
  <c r="C14" i="25" s="1"/>
  <c r="CN15" i="25"/>
  <c r="AK15" i="25"/>
  <c r="CA15" i="25" s="1"/>
  <c r="CL15" i="25"/>
  <c r="CH15" i="25"/>
  <c r="CG15" i="25"/>
  <c r="CT15" i="25"/>
  <c r="CD15" i="25"/>
  <c r="CR15" i="25"/>
  <c r="CK15" i="25"/>
  <c r="CP15" i="25"/>
  <c r="B18" i="25"/>
  <c r="O17" i="25"/>
  <c r="BJ16" i="25"/>
  <c r="BL16" i="25"/>
  <c r="BK16" i="25"/>
  <c r="BQ16" i="25"/>
  <c r="BS16" i="25"/>
  <c r="BW16" i="25"/>
  <c r="BH16" i="25"/>
  <c r="BP16" i="25"/>
  <c r="BR16" i="25"/>
  <c r="BV16" i="25"/>
  <c r="BT16" i="25"/>
  <c r="BN16" i="25"/>
  <c r="CW16" i="25"/>
  <c r="CX16" i="25" s="1"/>
  <c r="CY16" i="25" s="1"/>
  <c r="BG16" i="25"/>
  <c r="BF16" i="25"/>
  <c r="BM16" i="25"/>
  <c r="BI16" i="25"/>
  <c r="BY16" i="25"/>
  <c r="BU16" i="25"/>
  <c r="BX16" i="25"/>
  <c r="BO16" i="25"/>
  <c r="J18" i="31"/>
  <c r="B19" i="31"/>
  <c r="L31" i="31"/>
  <c r="AQ17" i="25" l="1"/>
  <c r="AM17" i="25"/>
  <c r="BD17" i="25"/>
  <c r="AV17" i="25"/>
  <c r="AL17" i="25"/>
  <c r="BA17" i="25"/>
  <c r="AN17" i="25"/>
  <c r="AR17" i="25"/>
  <c r="AZ17" i="25"/>
  <c r="AX17" i="25"/>
  <c r="AU17" i="25"/>
  <c r="BB17" i="25"/>
  <c r="AY17" i="25"/>
  <c r="AT17" i="25"/>
  <c r="CJ16" i="25"/>
  <c r="AO17" i="25"/>
  <c r="AK17" i="25"/>
  <c r="BC17" i="25"/>
  <c r="AP17" i="25"/>
  <c r="CE16" i="25"/>
  <c r="AS17" i="25"/>
  <c r="AW17" i="25"/>
  <c r="CT16" i="25"/>
  <c r="CS16" i="25"/>
  <c r="CI16" i="25"/>
  <c r="CA16" i="25"/>
  <c r="CP16" i="25"/>
  <c r="CD16" i="25"/>
  <c r="CU15" i="25"/>
  <c r="C15" i="25" s="1"/>
  <c r="CB16" i="25"/>
  <c r="CO16" i="25"/>
  <c r="CR16" i="25"/>
  <c r="CN16" i="25"/>
  <c r="CQ16" i="25"/>
  <c r="CL16" i="25"/>
  <c r="CH16" i="25"/>
  <c r="CM16" i="25"/>
  <c r="CF16" i="25"/>
  <c r="CK16" i="25"/>
  <c r="CC16" i="25"/>
  <c r="CG16" i="25"/>
  <c r="B20" i="31"/>
  <c r="J19" i="31"/>
  <c r="BN17" i="25"/>
  <c r="BY17" i="25"/>
  <c r="BW17" i="25"/>
  <c r="BU17" i="25"/>
  <c r="CW17" i="25"/>
  <c r="CX17" i="25" s="1"/>
  <c r="CY17" i="25" s="1"/>
  <c r="BV17" i="25"/>
  <c r="BQ17" i="25"/>
  <c r="BX17" i="25"/>
  <c r="BM17" i="25"/>
  <c r="BR17" i="25"/>
  <c r="BT17" i="25"/>
  <c r="BJ17" i="25"/>
  <c r="BF17" i="25"/>
  <c r="BL17" i="25"/>
  <c r="BO17" i="25"/>
  <c r="BS17" i="25"/>
  <c r="BH17" i="25"/>
  <c r="BI17" i="25"/>
  <c r="BP17" i="25"/>
  <c r="BG17" i="25"/>
  <c r="BK17" i="25"/>
  <c r="L32" i="31"/>
  <c r="B19" i="25"/>
  <c r="O18" i="25"/>
  <c r="BA18" i="25" l="1"/>
  <c r="AP18" i="25"/>
  <c r="AK18" i="25"/>
  <c r="AZ18" i="25"/>
  <c r="AO18" i="25"/>
  <c r="AW18" i="25"/>
  <c r="AQ18" i="25"/>
  <c r="BD18" i="25"/>
  <c r="AL18" i="25"/>
  <c r="AU18" i="25"/>
  <c r="AY18" i="25"/>
  <c r="AN18" i="25"/>
  <c r="AX18" i="25"/>
  <c r="BC18" i="25"/>
  <c r="BB18" i="25"/>
  <c r="AR18" i="25"/>
  <c r="AM18" i="25"/>
  <c r="CJ17" i="25"/>
  <c r="CC17" i="25"/>
  <c r="CE17" i="25"/>
  <c r="CF17" i="25"/>
  <c r="CD17" i="25"/>
  <c r="AS18" i="25"/>
  <c r="AT18" i="25"/>
  <c r="CN17" i="25"/>
  <c r="CK17" i="25"/>
  <c r="CT17" i="25"/>
  <c r="CR17" i="25"/>
  <c r="CM17" i="25"/>
  <c r="CA17" i="25"/>
  <c r="CU16" i="25"/>
  <c r="C16" i="25" s="1"/>
  <c r="CI17" i="25"/>
  <c r="CH17" i="25"/>
  <c r="CS17" i="25"/>
  <c r="CP17" i="25"/>
  <c r="CB17" i="25"/>
  <c r="CG17" i="25"/>
  <c r="CL17" i="25"/>
  <c r="CO17" i="25"/>
  <c r="CQ17" i="25"/>
  <c r="O19" i="25"/>
  <c r="B20" i="25"/>
  <c r="AV18" i="25"/>
  <c r="BJ18" i="25"/>
  <c r="BP18" i="25"/>
  <c r="BV18" i="25"/>
  <c r="BY18" i="25"/>
  <c r="BG18" i="25"/>
  <c r="BT18" i="25"/>
  <c r="BO18" i="25"/>
  <c r="BQ18" i="25"/>
  <c r="BL18" i="25"/>
  <c r="BI18" i="25"/>
  <c r="BF18" i="25"/>
  <c r="BN18" i="25"/>
  <c r="BK18" i="25"/>
  <c r="BM18" i="25"/>
  <c r="BX18" i="25"/>
  <c r="BU18" i="25"/>
  <c r="CW18" i="25"/>
  <c r="CX18" i="25" s="1"/>
  <c r="CY18" i="25" s="1"/>
  <c r="BS18" i="25"/>
  <c r="BW18" i="25"/>
  <c r="BH18" i="25"/>
  <c r="BR18" i="25"/>
  <c r="L33" i="31"/>
  <c r="J20" i="31"/>
  <c r="B21" i="31"/>
  <c r="AX19" i="25" l="1"/>
  <c r="AM19" i="25"/>
  <c r="BD19" i="25"/>
  <c r="AQ19" i="25"/>
  <c r="AL19" i="25"/>
  <c r="BA19" i="25"/>
  <c r="AV19" i="25"/>
  <c r="AK19" i="25"/>
  <c r="AS19" i="25"/>
  <c r="AO19" i="25"/>
  <c r="AZ19" i="25"/>
  <c r="AY19" i="25"/>
  <c r="AN19" i="25"/>
  <c r="BC19" i="25"/>
  <c r="BB19" i="25"/>
  <c r="AT19" i="25"/>
  <c r="AU19" i="25"/>
  <c r="AR19" i="25"/>
  <c r="AP19" i="25"/>
  <c r="CJ18" i="25"/>
  <c r="CE18" i="25"/>
  <c r="CM18" i="25"/>
  <c r="CT18" i="25"/>
  <c r="AW19" i="25"/>
  <c r="CA18" i="25"/>
  <c r="CQ18" i="25"/>
  <c r="CP18" i="25"/>
  <c r="CS18" i="25"/>
  <c r="CF18" i="25"/>
  <c r="CL18" i="25"/>
  <c r="CC18" i="25"/>
  <c r="CN18" i="25"/>
  <c r="CO18" i="25"/>
  <c r="CI18" i="25"/>
  <c r="CU17" i="25"/>
  <c r="C17" i="25" s="1"/>
  <c r="CH18" i="25"/>
  <c r="CG18" i="25"/>
  <c r="CR18" i="25"/>
  <c r="CD18" i="25"/>
  <c r="CK18" i="25"/>
  <c r="CB18" i="25"/>
  <c r="B22" i="31"/>
  <c r="J21" i="31"/>
  <c r="B21" i="25"/>
  <c r="O20" i="25"/>
  <c r="L34" i="31"/>
  <c r="BN19" i="25"/>
  <c r="BF19" i="25"/>
  <c r="BU19" i="25"/>
  <c r="BH19" i="25"/>
  <c r="BR19" i="25"/>
  <c r="BX19" i="25"/>
  <c r="BV19" i="25"/>
  <c r="BG19" i="25"/>
  <c r="BO19" i="25"/>
  <c r="BQ19" i="25"/>
  <c r="BL19" i="25"/>
  <c r="BW19" i="25"/>
  <c r="BI19" i="25"/>
  <c r="BT19" i="25"/>
  <c r="BY19" i="25"/>
  <c r="CW19" i="25"/>
  <c r="CX19" i="25" s="1"/>
  <c r="CY19" i="25" s="1"/>
  <c r="BP19" i="25"/>
  <c r="BS19" i="25"/>
  <c r="BJ19" i="25"/>
  <c r="BK19" i="25"/>
  <c r="BM19" i="25"/>
  <c r="AO20" i="25" l="1"/>
  <c r="AK20" i="25"/>
  <c r="AR20" i="25"/>
  <c r="BD20" i="25"/>
  <c r="AM20" i="25"/>
  <c r="AV20" i="25"/>
  <c r="AL20" i="25"/>
  <c r="BB20" i="25"/>
  <c r="AX20" i="25"/>
  <c r="BC20" i="25"/>
  <c r="AU20" i="25"/>
  <c r="AY20" i="25"/>
  <c r="AT20" i="25"/>
  <c r="AZ20" i="25"/>
  <c r="AP20" i="25"/>
  <c r="AN20" i="25"/>
  <c r="AW20" i="25"/>
  <c r="AQ20" i="25"/>
  <c r="CE19" i="25"/>
  <c r="CJ19" i="25"/>
  <c r="CF19" i="25"/>
  <c r="AS20" i="25"/>
  <c r="BA20" i="25"/>
  <c r="CT19" i="25"/>
  <c r="CN19" i="25"/>
  <c r="CK19" i="25"/>
  <c r="CR19" i="25"/>
  <c r="CI19" i="25"/>
  <c r="CD19" i="25"/>
  <c r="CH19" i="25"/>
  <c r="CL19" i="25"/>
  <c r="CU18" i="25"/>
  <c r="C18" i="25" s="1"/>
  <c r="CO19" i="25"/>
  <c r="CG19" i="25"/>
  <c r="CB19" i="25"/>
  <c r="CC19" i="25"/>
  <c r="CQ19" i="25"/>
  <c r="CP19" i="25"/>
  <c r="CS19" i="25"/>
  <c r="CA19" i="25"/>
  <c r="CM19" i="25"/>
  <c r="BJ20" i="25"/>
  <c r="BV20" i="25"/>
  <c r="BX20" i="25"/>
  <c r="BT20" i="25"/>
  <c r="BR20" i="25"/>
  <c r="BK20" i="25"/>
  <c r="BG20" i="25"/>
  <c r="BM20" i="25"/>
  <c r="BL20" i="25"/>
  <c r="BO20" i="25"/>
  <c r="BU20" i="25"/>
  <c r="BY20" i="25"/>
  <c r="BF20" i="25"/>
  <c r="BI20" i="25"/>
  <c r="BP20" i="25"/>
  <c r="BS20" i="25"/>
  <c r="BN20" i="25"/>
  <c r="BW20" i="25"/>
  <c r="BQ20" i="25"/>
  <c r="CW20" i="25"/>
  <c r="CX20" i="25" s="1"/>
  <c r="CY20" i="25" s="1"/>
  <c r="BH20" i="25"/>
  <c r="J22" i="31"/>
  <c r="B23" i="31"/>
  <c r="B22" i="25"/>
  <c r="O21" i="25"/>
  <c r="L35" i="31"/>
  <c r="AV21" i="25" l="1"/>
  <c r="AL21" i="25"/>
  <c r="AS21" i="25"/>
  <c r="AK21" i="25"/>
  <c r="AR21" i="25"/>
  <c r="AN21" i="25"/>
  <c r="AW21" i="25"/>
  <c r="AQ21" i="25"/>
  <c r="BB21" i="25"/>
  <c r="AY21" i="25"/>
  <c r="AT21" i="25"/>
  <c r="BC21" i="25"/>
  <c r="AZ21" i="25"/>
  <c r="AM21" i="25"/>
  <c r="AU21" i="25"/>
  <c r="CJ20" i="25"/>
  <c r="CE20" i="25"/>
  <c r="BA21" i="25"/>
  <c r="BD21" i="25"/>
  <c r="AP21" i="25"/>
  <c r="CP20" i="25"/>
  <c r="CI20" i="25"/>
  <c r="CM20" i="25"/>
  <c r="AX21" i="25"/>
  <c r="CN20" i="25"/>
  <c r="CQ20" i="25"/>
  <c r="CC20" i="25"/>
  <c r="CR20" i="25"/>
  <c r="CD20" i="25"/>
  <c r="CK20" i="25"/>
  <c r="CL20" i="25"/>
  <c r="CT20" i="25"/>
  <c r="CG20" i="25"/>
  <c r="CO20" i="25"/>
  <c r="CU19" i="25"/>
  <c r="C19" i="25" s="1"/>
  <c r="CH20" i="25"/>
  <c r="CB20" i="25"/>
  <c r="CS20" i="25"/>
  <c r="CA20" i="25"/>
  <c r="CF20" i="25"/>
  <c r="L36" i="31"/>
  <c r="O22" i="25"/>
  <c r="B23" i="25"/>
  <c r="J23" i="31"/>
  <c r="B24" i="31"/>
  <c r="BO21" i="25"/>
  <c r="BW21" i="25"/>
  <c r="BH21" i="25"/>
  <c r="BK21" i="25"/>
  <c r="BQ21" i="25"/>
  <c r="CW21" i="25"/>
  <c r="CX21" i="25" s="1"/>
  <c r="CY21" i="25" s="1"/>
  <c r="BY21" i="25"/>
  <c r="BU21" i="25"/>
  <c r="AO21" i="25"/>
  <c r="BS21" i="25"/>
  <c r="BR21" i="25"/>
  <c r="BN21" i="25"/>
  <c r="BG21" i="25"/>
  <c r="BJ21" i="25"/>
  <c r="BT21" i="25"/>
  <c r="BV21" i="25"/>
  <c r="BI21" i="25"/>
  <c r="BM21" i="25"/>
  <c r="BX21" i="25"/>
  <c r="BL21" i="25"/>
  <c r="BF21" i="25"/>
  <c r="BP21" i="25"/>
  <c r="AS22" i="25" l="1"/>
  <c r="AO22" i="25"/>
  <c r="AW22" i="25"/>
  <c r="AM22" i="25"/>
  <c r="BD22" i="25"/>
  <c r="AV22" i="25"/>
  <c r="AQ22" i="25"/>
  <c r="AL22" i="25"/>
  <c r="BA22" i="25"/>
  <c r="AT22" i="25"/>
  <c r="AK22" i="25"/>
  <c r="AP22" i="25"/>
  <c r="AU22" i="25"/>
  <c r="AY22" i="25"/>
  <c r="AN22" i="25"/>
  <c r="BC22" i="25"/>
  <c r="BB22" i="25"/>
  <c r="AX22" i="25"/>
  <c r="CJ21" i="25"/>
  <c r="AR22" i="25"/>
  <c r="AZ22" i="25"/>
  <c r="CE21" i="25"/>
  <c r="CH21" i="25"/>
  <c r="CK21" i="25"/>
  <c r="CS21" i="25"/>
  <c r="CT21" i="25"/>
  <c r="CQ21" i="25"/>
  <c r="CP21" i="25"/>
  <c r="CG21" i="25"/>
  <c r="CA21" i="25"/>
  <c r="CU20" i="25"/>
  <c r="C20" i="25" s="1"/>
  <c r="CD21" i="25"/>
  <c r="CO21" i="25"/>
  <c r="CN21" i="25"/>
  <c r="CI21" i="25"/>
  <c r="CF21" i="25"/>
  <c r="CC21" i="25"/>
  <c r="CR21" i="25"/>
  <c r="CB21" i="25"/>
  <c r="CM21" i="25"/>
  <c r="CL21" i="25"/>
  <c r="B24" i="25"/>
  <c r="O23" i="25"/>
  <c r="BJ22" i="25"/>
  <c r="BL22" i="25"/>
  <c r="BK22" i="25"/>
  <c r="BV22" i="25"/>
  <c r="BM22" i="25"/>
  <c r="BU22" i="25"/>
  <c r="BF22" i="25"/>
  <c r="BS22" i="25"/>
  <c r="BG22" i="25"/>
  <c r="BI22" i="25"/>
  <c r="BP22" i="25"/>
  <c r="BQ22" i="25"/>
  <c r="CW22" i="25"/>
  <c r="CX22" i="25" s="1"/>
  <c r="CY22" i="25" s="1"/>
  <c r="BO22" i="25"/>
  <c r="BY22" i="25"/>
  <c r="BW22" i="25"/>
  <c r="BH22" i="25"/>
  <c r="BX22" i="25"/>
  <c r="BN22" i="25"/>
  <c r="BT22" i="25"/>
  <c r="BR22" i="25"/>
  <c r="B25" i="31"/>
  <c r="J24" i="31"/>
  <c r="AQ23" i="25" l="1"/>
  <c r="AL23" i="25"/>
  <c r="AV23" i="25"/>
  <c r="AP23" i="25"/>
  <c r="AK23" i="25"/>
  <c r="AS23" i="25"/>
  <c r="AO23" i="25"/>
  <c r="AX23" i="25"/>
  <c r="AM23" i="25"/>
  <c r="AN23" i="25"/>
  <c r="AY23" i="25"/>
  <c r="BC23" i="25"/>
  <c r="AT23" i="25"/>
  <c r="AU23" i="25"/>
  <c r="AR23" i="25"/>
  <c r="BB23" i="25"/>
  <c r="CJ22" i="25"/>
  <c r="CE22" i="25"/>
  <c r="CM22" i="25"/>
  <c r="BA23" i="25"/>
  <c r="AZ23" i="25"/>
  <c r="BD23" i="25"/>
  <c r="AW23" i="25"/>
  <c r="CI22" i="25"/>
  <c r="CT22" i="25"/>
  <c r="CQ22" i="25"/>
  <c r="CO22" i="25"/>
  <c r="CS22" i="25"/>
  <c r="CR22" i="25"/>
  <c r="CU21" i="25"/>
  <c r="C21" i="25" s="1"/>
  <c r="CC22" i="25"/>
  <c r="CP22" i="25"/>
  <c r="CL22" i="25"/>
  <c r="CK22" i="25"/>
  <c r="CB22" i="25"/>
  <c r="CH22" i="25"/>
  <c r="CD22" i="25"/>
  <c r="CN22" i="25"/>
  <c r="CA22" i="25"/>
  <c r="CF22" i="25"/>
  <c r="CG22" i="25"/>
  <c r="BJ23" i="25"/>
  <c r="BP23" i="25"/>
  <c r="BX23" i="25"/>
  <c r="BY23" i="25"/>
  <c r="BW23" i="25"/>
  <c r="CW23" i="25"/>
  <c r="CX23" i="25" s="1"/>
  <c r="CY23" i="25" s="1"/>
  <c r="BQ23" i="25"/>
  <c r="BT23" i="25"/>
  <c r="BR23" i="25"/>
  <c r="BU23" i="25"/>
  <c r="BS23" i="25"/>
  <c r="BI23" i="25"/>
  <c r="BV23" i="25"/>
  <c r="BF23" i="25"/>
  <c r="BO23" i="25"/>
  <c r="BN23" i="25"/>
  <c r="BH23" i="25"/>
  <c r="BK23" i="25"/>
  <c r="BG23" i="25"/>
  <c r="BL23" i="25"/>
  <c r="BM23" i="25"/>
  <c r="O24" i="25"/>
  <c r="B25" i="25"/>
  <c r="J25" i="31"/>
  <c r="B26" i="31"/>
  <c r="AN24" i="25" l="1"/>
  <c r="BA24" i="25"/>
  <c r="AW24" i="25"/>
  <c r="AQ24" i="25"/>
  <c r="AM24" i="25"/>
  <c r="BB24" i="25"/>
  <c r="AV24" i="25"/>
  <c r="AP24" i="25"/>
  <c r="AK24" i="25"/>
  <c r="AO24" i="25"/>
  <c r="BC24" i="25"/>
  <c r="AT24" i="25"/>
  <c r="AU24" i="25"/>
  <c r="AX24" i="25"/>
  <c r="AY24" i="25"/>
  <c r="AL24" i="25"/>
  <c r="AR24" i="25"/>
  <c r="CJ23" i="25"/>
  <c r="CE23" i="25"/>
  <c r="CF23" i="25"/>
  <c r="CA23" i="25"/>
  <c r="BD24" i="25"/>
  <c r="AS24" i="25"/>
  <c r="AZ24" i="25"/>
  <c r="CB23" i="25"/>
  <c r="CN23" i="25"/>
  <c r="CH23" i="25"/>
  <c r="CQ23" i="25"/>
  <c r="CG23" i="25"/>
  <c r="CM23" i="25"/>
  <c r="CI23" i="25"/>
  <c r="CU22" i="25"/>
  <c r="C22" i="25" s="1"/>
  <c r="CK23" i="25"/>
  <c r="CC23" i="25"/>
  <c r="CD23" i="25"/>
  <c r="CP23" i="25"/>
  <c r="CR23" i="25"/>
  <c r="CO23" i="25"/>
  <c r="CT23" i="25"/>
  <c r="CL23" i="25"/>
  <c r="CS23" i="25"/>
  <c r="O25" i="25"/>
  <c r="B26" i="25"/>
  <c r="B27" i="31"/>
  <c r="J26" i="31"/>
  <c r="BJ24" i="25"/>
  <c r="BT24" i="25"/>
  <c r="BX24" i="25"/>
  <c r="BV24" i="25"/>
  <c r="BY24" i="25"/>
  <c r="BR24" i="25"/>
  <c r="BO24" i="25"/>
  <c r="BL24" i="25"/>
  <c r="BI24" i="25"/>
  <c r="BQ24" i="25"/>
  <c r="BG24" i="25"/>
  <c r="BN24" i="25"/>
  <c r="BS24" i="25"/>
  <c r="BP24" i="25"/>
  <c r="BF24" i="25"/>
  <c r="BM24" i="25"/>
  <c r="BK24" i="25"/>
  <c r="CW24" i="25"/>
  <c r="CX24" i="25" s="1"/>
  <c r="CY24" i="25" s="1"/>
  <c r="BW24" i="25"/>
  <c r="BU24" i="25"/>
  <c r="BH24" i="25"/>
  <c r="BA25" i="25" l="1"/>
  <c r="AO25" i="25"/>
  <c r="AK25" i="25"/>
  <c r="AP25" i="25"/>
  <c r="AR25" i="25"/>
  <c r="AN25" i="25"/>
  <c r="BD25" i="25"/>
  <c r="AQ25" i="25"/>
  <c r="AM25" i="25"/>
  <c r="AV25" i="25"/>
  <c r="BB25" i="25"/>
  <c r="AX25" i="25"/>
  <c r="AU25" i="25"/>
  <c r="AT25" i="25"/>
  <c r="AY25" i="25"/>
  <c r="BC25" i="25"/>
  <c r="AW25" i="25"/>
  <c r="CJ24" i="25"/>
  <c r="CE24" i="25"/>
  <c r="CR24" i="25"/>
  <c r="CP24" i="25"/>
  <c r="CI24" i="25"/>
  <c r="AS25" i="25"/>
  <c r="AZ25" i="25"/>
  <c r="CC24" i="25"/>
  <c r="CG24" i="25"/>
  <c r="CH24" i="25"/>
  <c r="CQ24" i="25"/>
  <c r="CF24" i="25"/>
  <c r="CK24" i="25"/>
  <c r="CB24" i="25"/>
  <c r="CT24" i="25"/>
  <c r="CU23" i="25"/>
  <c r="C23" i="25" s="1"/>
  <c r="CD24" i="25"/>
  <c r="CA24" i="25"/>
  <c r="CS24" i="25"/>
  <c r="CN24" i="25"/>
  <c r="CL24" i="25"/>
  <c r="CM24" i="25"/>
  <c r="CO24" i="25"/>
  <c r="B28" i="31"/>
  <c r="J27" i="31"/>
  <c r="B27" i="25"/>
  <c r="O26" i="25"/>
  <c r="BI25" i="25"/>
  <c r="BV25" i="25"/>
  <c r="BH25" i="25"/>
  <c r="BQ25" i="25"/>
  <c r="BG25" i="25"/>
  <c r="CW25" i="25"/>
  <c r="CX25" i="25" s="1"/>
  <c r="CY25" i="25" s="1"/>
  <c r="BN25" i="25"/>
  <c r="BP25" i="25"/>
  <c r="BM25" i="25"/>
  <c r="BR25" i="25"/>
  <c r="BO25" i="25"/>
  <c r="BF25" i="25"/>
  <c r="BJ25" i="25"/>
  <c r="BT25" i="25"/>
  <c r="BX25" i="25"/>
  <c r="BL25" i="25"/>
  <c r="BU25" i="25"/>
  <c r="AL25" i="25"/>
  <c r="BY25" i="25"/>
  <c r="BK25" i="25"/>
  <c r="BW25" i="25"/>
  <c r="BS25" i="25"/>
  <c r="AO26" i="25" l="1"/>
  <c r="AV26" i="25"/>
  <c r="AQ26" i="25"/>
  <c r="AL26" i="25"/>
  <c r="BA26" i="25"/>
  <c r="AP26" i="25"/>
  <c r="AS26" i="25"/>
  <c r="AU26" i="25"/>
  <c r="AY26" i="25"/>
  <c r="AN26" i="25"/>
  <c r="BB26" i="25"/>
  <c r="BC26" i="25"/>
  <c r="AX26" i="25"/>
  <c r="CJ25" i="25"/>
  <c r="AR26" i="25"/>
  <c r="AM26" i="25"/>
  <c r="AK26" i="25"/>
  <c r="CE25" i="25"/>
  <c r="CN25" i="25"/>
  <c r="AW26" i="25"/>
  <c r="AT26" i="25"/>
  <c r="CT25" i="25"/>
  <c r="CF25" i="25"/>
  <c r="CR25" i="25"/>
  <c r="CO25" i="25"/>
  <c r="CP25" i="25"/>
  <c r="CH25" i="25"/>
  <c r="CC25" i="25"/>
  <c r="CK25" i="25"/>
  <c r="CQ25" i="25"/>
  <c r="CG25" i="25"/>
  <c r="CI25" i="25"/>
  <c r="CB25" i="25"/>
  <c r="CD25" i="25"/>
  <c r="CU24" i="25"/>
  <c r="C24" i="25" s="1"/>
  <c r="CS25" i="25"/>
  <c r="CA25" i="25"/>
  <c r="CM25" i="25"/>
  <c r="CL25" i="25"/>
  <c r="BJ26" i="25"/>
  <c r="BH26" i="25"/>
  <c r="BR26" i="25"/>
  <c r="BT26" i="25"/>
  <c r="BM26" i="25"/>
  <c r="BO26" i="25"/>
  <c r="BY26" i="25"/>
  <c r="BS26" i="25"/>
  <c r="BL26" i="25"/>
  <c r="BG26" i="25"/>
  <c r="BN26" i="25"/>
  <c r="BQ26" i="25"/>
  <c r="BU26" i="25"/>
  <c r="CW26" i="25"/>
  <c r="CX26" i="25" s="1"/>
  <c r="CY26" i="25" s="1"/>
  <c r="AZ26" i="25"/>
  <c r="BD26" i="25"/>
  <c r="BK26" i="25"/>
  <c r="BV26" i="25"/>
  <c r="BP26" i="25"/>
  <c r="BF26" i="25"/>
  <c r="BI26" i="25"/>
  <c r="BW26" i="25"/>
  <c r="BX26" i="25"/>
  <c r="J28" i="31"/>
  <c r="B29" i="31"/>
  <c r="O27" i="25"/>
  <c r="B28" i="25"/>
  <c r="AV27" i="25" l="1"/>
  <c r="AP27" i="25"/>
  <c r="AK27" i="25"/>
  <c r="BA27" i="25"/>
  <c r="AS27" i="25"/>
  <c r="AO27" i="25"/>
  <c r="AR27" i="25"/>
  <c r="AM27" i="25"/>
  <c r="AW27" i="25"/>
  <c r="AY27" i="25"/>
  <c r="BB27" i="25"/>
  <c r="BC27" i="25"/>
  <c r="AX27" i="25"/>
  <c r="AN27" i="25"/>
  <c r="AT27" i="25"/>
  <c r="AU27" i="25"/>
  <c r="BD27" i="25"/>
  <c r="AQ27" i="25"/>
  <c r="CJ26" i="25"/>
  <c r="CE26" i="25"/>
  <c r="AZ27" i="25"/>
  <c r="AL27" i="25"/>
  <c r="CA26" i="25"/>
  <c r="CL26" i="25"/>
  <c r="CM26" i="25"/>
  <c r="CR26" i="25"/>
  <c r="CK26" i="25"/>
  <c r="CI26" i="25"/>
  <c r="CD26" i="25"/>
  <c r="CS26" i="25"/>
  <c r="CP26" i="25"/>
  <c r="CQ26" i="25"/>
  <c r="CB26" i="25"/>
  <c r="CC26" i="25"/>
  <c r="CF26" i="25"/>
  <c r="CG26" i="25"/>
  <c r="CH26" i="25"/>
  <c r="CU25" i="25"/>
  <c r="C25" i="25" s="1"/>
  <c r="CN26" i="25"/>
  <c r="CO26" i="25"/>
  <c r="CT26" i="25"/>
  <c r="BO27" i="25"/>
  <c r="BY27" i="25"/>
  <c r="BR27" i="25"/>
  <c r="BS27" i="25"/>
  <c r="BU27" i="25"/>
  <c r="CW27" i="25"/>
  <c r="CX27" i="25" s="1"/>
  <c r="CY27" i="25" s="1"/>
  <c r="BJ27" i="25"/>
  <c r="BL27" i="25"/>
  <c r="BK27" i="25"/>
  <c r="BV27" i="25"/>
  <c r="BF27" i="25"/>
  <c r="BW27" i="25"/>
  <c r="BH27" i="25"/>
  <c r="BT27" i="25"/>
  <c r="BN27" i="25"/>
  <c r="BP27" i="25"/>
  <c r="BG27" i="25"/>
  <c r="BQ27" i="25"/>
  <c r="BI27" i="25"/>
  <c r="BX27" i="25"/>
  <c r="BM27" i="25"/>
  <c r="B29" i="25"/>
  <c r="O28" i="25"/>
  <c r="B30" i="31"/>
  <c r="J29" i="31"/>
  <c r="AR28" i="25" l="1"/>
  <c r="AN28" i="25"/>
  <c r="BA28" i="25"/>
  <c r="AQ28" i="25"/>
  <c r="AM28" i="25"/>
  <c r="AV28" i="25"/>
  <c r="AP28" i="25"/>
  <c r="AS28" i="25"/>
  <c r="BB28" i="25"/>
  <c r="BC28" i="25"/>
  <c r="AX28" i="25"/>
  <c r="AT28" i="25"/>
  <c r="AU28" i="25"/>
  <c r="AY28" i="25"/>
  <c r="AL28" i="25"/>
  <c r="AW28" i="25"/>
  <c r="CE27" i="25"/>
  <c r="CJ27" i="25"/>
  <c r="CL27" i="25"/>
  <c r="AO28" i="25"/>
  <c r="AZ28" i="25"/>
  <c r="CI27" i="25"/>
  <c r="CN27" i="25"/>
  <c r="CK27" i="25"/>
  <c r="CD27" i="25"/>
  <c r="CP27" i="25"/>
  <c r="CS27" i="25"/>
  <c r="CB27" i="25"/>
  <c r="CQ27" i="25"/>
  <c r="CM27" i="25"/>
  <c r="CO27" i="25"/>
  <c r="CH27" i="25"/>
  <c r="CU26" i="25"/>
  <c r="C26" i="25" s="1"/>
  <c r="CG27" i="25"/>
  <c r="CC27" i="25"/>
  <c r="CR27" i="25"/>
  <c r="CA27" i="25"/>
  <c r="CT27" i="25"/>
  <c r="CF27" i="25"/>
  <c r="B30" i="25"/>
  <c r="O29" i="25"/>
  <c r="BN28" i="25"/>
  <c r="BX28" i="25"/>
  <c r="BH28" i="25"/>
  <c r="BL28" i="25"/>
  <c r="BU28" i="25"/>
  <c r="BS28" i="25"/>
  <c r="BV28" i="25"/>
  <c r="BW28" i="25"/>
  <c r="BJ28" i="25"/>
  <c r="BI28" i="25"/>
  <c r="BG28" i="25"/>
  <c r="BF28" i="25"/>
  <c r="BO28" i="25"/>
  <c r="BR28" i="25"/>
  <c r="BP28" i="25"/>
  <c r="BK28" i="25"/>
  <c r="BM28" i="25"/>
  <c r="BQ28" i="25"/>
  <c r="CW28" i="25"/>
  <c r="CX28" i="25" s="1"/>
  <c r="CY28" i="25" s="1"/>
  <c r="BT28" i="25"/>
  <c r="BY28" i="25"/>
  <c r="B31" i="31"/>
  <c r="J30" i="31"/>
  <c r="AQ29" i="25" l="1"/>
  <c r="AL29" i="25"/>
  <c r="AZ29" i="25"/>
  <c r="AV29" i="25"/>
  <c r="AP29" i="25"/>
  <c r="AK29" i="25"/>
  <c r="BA29" i="25"/>
  <c r="AS29" i="25"/>
  <c r="AO29" i="25"/>
  <c r="AX29" i="25"/>
  <c r="AT29" i="25"/>
  <c r="AU29" i="25"/>
  <c r="AN29" i="25"/>
  <c r="AY29" i="25"/>
  <c r="BB29" i="25"/>
  <c r="BC29" i="25"/>
  <c r="CJ28" i="25"/>
  <c r="AR29" i="25"/>
  <c r="AM29" i="25"/>
  <c r="CE28" i="25"/>
  <c r="AW29" i="25"/>
  <c r="BD29" i="25"/>
  <c r="CF28" i="25"/>
  <c r="CB28" i="25"/>
  <c r="CK28" i="25"/>
  <c r="CM28" i="25"/>
  <c r="CO28" i="25"/>
  <c r="CH28" i="25"/>
  <c r="CQ28" i="25"/>
  <c r="CU27" i="25"/>
  <c r="C27" i="25" s="1"/>
  <c r="CC28" i="25"/>
  <c r="CL28" i="25"/>
  <c r="CD28" i="25"/>
  <c r="CN28" i="25"/>
  <c r="CS28" i="25"/>
  <c r="BD28" i="25"/>
  <c r="CT28" i="25" s="1"/>
  <c r="CP28" i="25"/>
  <c r="CI28" i="25"/>
  <c r="AK28" i="25"/>
  <c r="CA28" i="25" s="1"/>
  <c r="CR28" i="25"/>
  <c r="CG28" i="25"/>
  <c r="B32" i="31"/>
  <c r="J31" i="31"/>
  <c r="BN29" i="25"/>
  <c r="BS29" i="25"/>
  <c r="BG29" i="25"/>
  <c r="BF29" i="25"/>
  <c r="BP29" i="25"/>
  <c r="BO29" i="25"/>
  <c r="BW29" i="25"/>
  <c r="BQ29" i="25"/>
  <c r="CW29" i="25"/>
  <c r="CX29" i="25" s="1"/>
  <c r="CY29" i="25" s="1"/>
  <c r="BR29" i="25"/>
  <c r="BX29" i="25"/>
  <c r="BJ29" i="25"/>
  <c r="BL29" i="25"/>
  <c r="BY29" i="25"/>
  <c r="BH29" i="25"/>
  <c r="BK29" i="25"/>
  <c r="BV29" i="25"/>
  <c r="BU29" i="25"/>
  <c r="BI29" i="25"/>
  <c r="BT29" i="25"/>
  <c r="BM29" i="25"/>
  <c r="O30" i="25"/>
  <c r="B31" i="25"/>
  <c r="AO30" i="25" l="1"/>
  <c r="AK30" i="25"/>
  <c r="AV30" i="25"/>
  <c r="AR30" i="25"/>
  <c r="AN30" i="25"/>
  <c r="BD30" i="25"/>
  <c r="AP30" i="25"/>
  <c r="AW30" i="25"/>
  <c r="AQ30" i="25"/>
  <c r="AM30" i="25"/>
  <c r="AL30" i="25"/>
  <c r="AT30" i="25"/>
  <c r="AU30" i="25"/>
  <c r="AY30" i="25"/>
  <c r="BC30" i="25"/>
  <c r="AX30" i="25"/>
  <c r="BA30" i="25"/>
  <c r="AS30" i="25"/>
  <c r="CJ29" i="25"/>
  <c r="CE29" i="25"/>
  <c r="AZ30" i="25"/>
  <c r="BB30" i="25"/>
  <c r="CB29" i="25"/>
  <c r="CL29" i="25"/>
  <c r="CO29" i="25"/>
  <c r="CQ29" i="25"/>
  <c r="CT29" i="25"/>
  <c r="CS29" i="25"/>
  <c r="CP29" i="25"/>
  <c r="CH29" i="25"/>
  <c r="CD29" i="25"/>
  <c r="CC29" i="25"/>
  <c r="CF29" i="25"/>
  <c r="CU28" i="25"/>
  <c r="C28" i="25" s="1"/>
  <c r="CR29" i="25"/>
  <c r="CN29" i="25"/>
  <c r="CK29" i="25"/>
  <c r="CI29" i="25"/>
  <c r="CG29" i="25"/>
  <c r="CM29" i="25"/>
  <c r="CA29" i="25"/>
  <c r="O31" i="25"/>
  <c r="B32" i="25"/>
  <c r="BN30" i="25"/>
  <c r="BQ30" i="25"/>
  <c r="BK30" i="25"/>
  <c r="CW30" i="25"/>
  <c r="CX30" i="25" s="1"/>
  <c r="CY30" i="25" s="1"/>
  <c r="BR30" i="25"/>
  <c r="BL30" i="25"/>
  <c r="BV30" i="25"/>
  <c r="BM30" i="25"/>
  <c r="BF30" i="25"/>
  <c r="BG30" i="25"/>
  <c r="BP30" i="25"/>
  <c r="BO30" i="25"/>
  <c r="BH30" i="25"/>
  <c r="BI30" i="25"/>
  <c r="BU30" i="25"/>
  <c r="BY30" i="25"/>
  <c r="BS30" i="25"/>
  <c r="BJ30" i="25"/>
  <c r="BW30" i="25"/>
  <c r="BT30" i="25"/>
  <c r="BX30" i="25"/>
  <c r="J32" i="31"/>
  <c r="B33" i="31"/>
  <c r="AR31" i="25" l="1"/>
  <c r="AM31" i="25"/>
  <c r="AS31" i="25"/>
  <c r="AQ31" i="25"/>
  <c r="AL31" i="25"/>
  <c r="AV31" i="25"/>
  <c r="AP31" i="25"/>
  <c r="AK31" i="25"/>
  <c r="AY31" i="25"/>
  <c r="AN31" i="25"/>
  <c r="BB31" i="25"/>
  <c r="AX31" i="25"/>
  <c r="AT31" i="25"/>
  <c r="AU31" i="25"/>
  <c r="AO31" i="25"/>
  <c r="BC31" i="25"/>
  <c r="BA31" i="25"/>
  <c r="CJ30" i="25"/>
  <c r="CE30" i="25"/>
  <c r="AZ31" i="25"/>
  <c r="AW31" i="25"/>
  <c r="BD31" i="25"/>
  <c r="CP30" i="25"/>
  <c r="CO30" i="25"/>
  <c r="CR30" i="25"/>
  <c r="CM30" i="25"/>
  <c r="CC30" i="25"/>
  <c r="CS30" i="25"/>
  <c r="CQ30" i="25"/>
  <c r="CT30" i="25"/>
  <c r="CK30" i="25"/>
  <c r="CN30" i="25"/>
  <c r="CA30" i="25"/>
  <c r="CH30" i="25"/>
  <c r="CD30" i="25"/>
  <c r="CF30" i="25"/>
  <c r="CG30" i="25"/>
  <c r="CL30" i="25"/>
  <c r="CB30" i="25"/>
  <c r="CI30" i="25"/>
  <c r="CU29" i="25"/>
  <c r="C29" i="25" s="1"/>
  <c r="B33" i="25"/>
  <c r="O33" i="25" s="1"/>
  <c r="O32" i="25"/>
  <c r="B34" i="31"/>
  <c r="J33" i="31"/>
  <c r="BO31" i="25"/>
  <c r="BP31" i="25"/>
  <c r="BS31" i="25"/>
  <c r="BQ31" i="25"/>
  <c r="BR31" i="25"/>
  <c r="BH31" i="25"/>
  <c r="BL31" i="25"/>
  <c r="BU31" i="25"/>
  <c r="CW31" i="25"/>
  <c r="CX31" i="25" s="1"/>
  <c r="CY31" i="25" s="1"/>
  <c r="BF31" i="25"/>
  <c r="BN31" i="25"/>
  <c r="BV31" i="25"/>
  <c r="BT31" i="25"/>
  <c r="BX31" i="25"/>
  <c r="BI31" i="25"/>
  <c r="BM31" i="25"/>
  <c r="BK31" i="25"/>
  <c r="BJ31" i="25"/>
  <c r="BY31" i="25"/>
  <c r="BG31" i="25"/>
  <c r="BW31" i="25"/>
  <c r="AS33" i="25" l="1"/>
  <c r="AP33" i="25"/>
  <c r="AR33" i="25"/>
  <c r="AW33" i="25"/>
  <c r="AQ33" i="25"/>
  <c r="AL33" i="25"/>
  <c r="AX33" i="25"/>
  <c r="AT33" i="25"/>
  <c r="AU33" i="25"/>
  <c r="BB33" i="25"/>
  <c r="BC33" i="25"/>
  <c r="AV32" i="25"/>
  <c r="AP32" i="25"/>
  <c r="AL32" i="25"/>
  <c r="AQ32" i="25"/>
  <c r="BA32" i="25"/>
  <c r="AS32" i="25"/>
  <c r="AO32" i="25"/>
  <c r="AK32" i="25"/>
  <c r="AZ32" i="25"/>
  <c r="AR32" i="25"/>
  <c r="AN32" i="25"/>
  <c r="AM32" i="25"/>
  <c r="BB32" i="25"/>
  <c r="BC32" i="25"/>
  <c r="AX32" i="25"/>
  <c r="AT32" i="25"/>
  <c r="AU32" i="25"/>
  <c r="AY32" i="25"/>
  <c r="AN33" i="25"/>
  <c r="AY33" i="25"/>
  <c r="AM33" i="25"/>
  <c r="AW32" i="25"/>
  <c r="CJ31" i="25"/>
  <c r="CS31" i="25"/>
  <c r="CE31" i="25"/>
  <c r="BA33" i="25"/>
  <c r="AO33" i="25"/>
  <c r="AK33" i="25"/>
  <c r="AZ33" i="25"/>
  <c r="AV33" i="25"/>
  <c r="BD32" i="25"/>
  <c r="CB31" i="25"/>
  <c r="CD31" i="25"/>
  <c r="CT31" i="25"/>
  <c r="CN31" i="25"/>
  <c r="CH31" i="25"/>
  <c r="CQ31" i="25"/>
  <c r="CP31" i="25"/>
  <c r="CR31" i="25"/>
  <c r="CO31" i="25"/>
  <c r="CC31" i="25"/>
  <c r="CK31" i="25"/>
  <c r="CA31" i="25"/>
  <c r="CM31" i="25"/>
  <c r="CI31" i="25"/>
  <c r="CL31" i="25"/>
  <c r="CF31" i="25"/>
  <c r="CG31" i="25"/>
  <c r="CU30" i="25"/>
  <c r="C30" i="25" s="1"/>
  <c r="B35" i="31"/>
  <c r="J34" i="31"/>
  <c r="BI32" i="25"/>
  <c r="BX32" i="25"/>
  <c r="CW32" i="25"/>
  <c r="CX32" i="25" s="1"/>
  <c r="CY32" i="25" s="1"/>
  <c r="BM32" i="25"/>
  <c r="BV32" i="25"/>
  <c r="BH32" i="25"/>
  <c r="BJ32" i="25"/>
  <c r="BP32" i="25"/>
  <c r="BY32" i="25"/>
  <c r="BU32" i="25"/>
  <c r="BO32" i="25"/>
  <c r="BR32" i="25"/>
  <c r="BW32" i="25"/>
  <c r="BQ32" i="25"/>
  <c r="BL32" i="25"/>
  <c r="BK32" i="25"/>
  <c r="BF32" i="25"/>
  <c r="BN32" i="25"/>
  <c r="BG32" i="25"/>
  <c r="BT32" i="25"/>
  <c r="BS32" i="25"/>
  <c r="BI33" i="25"/>
  <c r="BQ33" i="25"/>
  <c r="BR33" i="25"/>
  <c r="BX33" i="25"/>
  <c r="BT33" i="25"/>
  <c r="BN33" i="25"/>
  <c r="CW33" i="25"/>
  <c r="CX33" i="25" s="1"/>
  <c r="CY33" i="25" s="1"/>
  <c r="BL33" i="25"/>
  <c r="BO33" i="25"/>
  <c r="BY33" i="25"/>
  <c r="BW33" i="25"/>
  <c r="BH33" i="25"/>
  <c r="BJ33" i="25"/>
  <c r="BG33" i="25"/>
  <c r="BM33" i="25"/>
  <c r="BP33" i="25"/>
  <c r="BS33" i="25"/>
  <c r="BF33" i="25"/>
  <c r="BK33" i="25"/>
  <c r="BV33" i="25"/>
  <c r="BU33" i="25"/>
  <c r="CE32" i="25" l="1"/>
  <c r="CJ32" i="25"/>
  <c r="CJ33" i="25"/>
  <c r="CN32" i="25"/>
  <c r="CF32" i="25"/>
  <c r="CA32" i="25"/>
  <c r="CL32" i="25"/>
  <c r="CO32" i="25"/>
  <c r="CT32" i="25"/>
  <c r="CQ32" i="25"/>
  <c r="CF33" i="25"/>
  <c r="CK33" i="25"/>
  <c r="CM32" i="25"/>
  <c r="CB33" i="25"/>
  <c r="CI32" i="25"/>
  <c r="CA33" i="25"/>
  <c r="CH33" i="25"/>
  <c r="CQ33" i="25"/>
  <c r="CB32" i="25"/>
  <c r="CL33" i="25"/>
  <c r="CU31" i="25"/>
  <c r="C31" i="25" s="1"/>
  <c r="CC33" i="25"/>
  <c r="CI33" i="25"/>
  <c r="CO33" i="25"/>
  <c r="CD33" i="25"/>
  <c r="CR32" i="25"/>
  <c r="CP32" i="25"/>
  <c r="CK32" i="25"/>
  <c r="CC32" i="25"/>
  <c r="CS32" i="25"/>
  <c r="CP33" i="25"/>
  <c r="BD33" i="25"/>
  <c r="CT33" i="25" s="1"/>
  <c r="CR33" i="25"/>
  <c r="CS33" i="25"/>
  <c r="CD32" i="25"/>
  <c r="CN33" i="25"/>
  <c r="CG33" i="25"/>
  <c r="CM33" i="25"/>
  <c r="CG32" i="25"/>
  <c r="CH32" i="25"/>
  <c r="J35" i="31"/>
  <c r="B36" i="31"/>
  <c r="CU33" i="25" l="1"/>
  <c r="C33" i="25" s="1"/>
  <c r="CU32" i="25"/>
  <c r="C32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266" i="31" l="1"/>
  <c r="A65" i="25" l="1"/>
  <c r="O26" i="31" l="1"/>
  <c r="O32" i="31"/>
  <c r="O27" i="31"/>
  <c r="O34" i="31"/>
  <c r="O31" i="31"/>
  <c r="O33" i="31"/>
  <c r="O30" i="31"/>
  <c r="O28" i="31"/>
  <c r="O29" i="31"/>
  <c r="N29" i="31" l="1"/>
  <c r="N27" i="31"/>
  <c r="N26" i="31"/>
  <c r="N28" i="31"/>
  <c r="N31" i="31"/>
  <c r="O35" i="31"/>
  <c r="N32" i="31"/>
  <c r="N34" i="31"/>
  <c r="N30" i="31"/>
  <c r="R29" i="31" l="1"/>
  <c r="R30" i="31"/>
  <c r="R34" i="31"/>
  <c r="R27" i="31"/>
  <c r="R31" i="31"/>
  <c r="O36" i="31"/>
  <c r="R28" i="31"/>
  <c r="N33" i="31"/>
  <c r="R32" i="31"/>
  <c r="R26" i="31"/>
  <c r="N35" i="31" l="1"/>
  <c r="R35" i="31" s="1"/>
  <c r="R33" i="31"/>
  <c r="N36" i="31"/>
  <c r="R36" i="31" l="1"/>
  <c r="M31" i="31" l="1"/>
  <c r="M33" i="31"/>
  <c r="M28" i="31"/>
  <c r="M34" i="31"/>
  <c r="M30" i="31"/>
  <c r="M29" i="31"/>
  <c r="M32" i="31"/>
  <c r="M26" i="31"/>
  <c r="E58" i="25" l="1"/>
  <c r="P32" i="31"/>
  <c r="Q32" i="31"/>
  <c r="M35" i="31"/>
  <c r="Q33" i="31"/>
  <c r="P33" i="31"/>
  <c r="M27" i="31"/>
  <c r="P30" i="31"/>
  <c r="Q30" i="31"/>
  <c r="P31" i="31"/>
  <c r="Q31" i="31"/>
  <c r="P26" i="31"/>
  <c r="Q26" i="31"/>
  <c r="Q29" i="31"/>
  <c r="P29" i="31"/>
  <c r="Q34" i="31"/>
  <c r="P34" i="31"/>
  <c r="P28" i="31"/>
  <c r="Q28" i="31"/>
  <c r="E68" i="25" l="1"/>
  <c r="P27" i="31"/>
  <c r="Q27" i="31"/>
  <c r="G58" i="25"/>
  <c r="M36" i="31"/>
  <c r="P35" i="31"/>
  <c r="Q35" i="31"/>
  <c r="G68" i="25" l="1"/>
  <c r="P36" i="31"/>
  <c r="Q36" i="31"/>
  <c r="F131" i="31" l="1"/>
  <c r="F127" i="31"/>
  <c r="F122" i="31"/>
  <c r="F119" i="31"/>
  <c r="F116" i="31"/>
  <c r="F112" i="31"/>
  <c r="F107" i="31"/>
  <c r="F105" i="31"/>
  <c r="F132" i="31"/>
  <c r="F130" i="31"/>
  <c r="F126" i="31"/>
  <c r="F118" i="31"/>
  <c r="F114" i="31"/>
  <c r="F111" i="31"/>
  <c r="F124" i="31"/>
  <c r="F121" i="31"/>
  <c r="F117" i="31"/>
  <c r="F109" i="31"/>
  <c r="F98" i="31"/>
  <c r="F92" i="31"/>
  <c r="F89" i="31"/>
  <c r="F84" i="31"/>
  <c r="F82" i="31"/>
  <c r="F78" i="31"/>
  <c r="F75" i="31"/>
  <c r="F70" i="31"/>
  <c r="F67" i="31"/>
  <c r="F63" i="31"/>
  <c r="F56" i="31"/>
  <c r="F52" i="31"/>
  <c r="F45" i="31"/>
  <c r="F41" i="31"/>
  <c r="F36" i="31"/>
  <c r="F35" i="31"/>
  <c r="F31" i="31"/>
  <c r="F26" i="31"/>
  <c r="F25" i="31"/>
  <c r="F23" i="31"/>
  <c r="F19" i="31"/>
  <c r="F15" i="31"/>
  <c r="F125" i="31"/>
  <c r="F120" i="31"/>
  <c r="F110" i="31"/>
  <c r="F104" i="31"/>
  <c r="F101" i="31"/>
  <c r="F97" i="31"/>
  <c r="F96" i="31"/>
  <c r="F94" i="31"/>
  <c r="F90" i="31"/>
  <c r="F86" i="31"/>
  <c r="F85" i="31"/>
  <c r="F83" i="31"/>
  <c r="F79" i="31"/>
  <c r="F74" i="31"/>
  <c r="F68" i="31"/>
  <c r="F65" i="31"/>
  <c r="F57" i="31"/>
  <c r="F53" i="31"/>
  <c r="F49" i="31"/>
  <c r="F48" i="31"/>
  <c r="F46" i="31"/>
  <c r="F42" i="31"/>
  <c r="F39" i="31"/>
  <c r="F37" i="31"/>
  <c r="F34" i="31"/>
  <c r="F30" i="31"/>
  <c r="F27" i="31"/>
  <c r="F20" i="31"/>
  <c r="F16" i="31"/>
  <c r="F128" i="31"/>
  <c r="F113" i="31"/>
  <c r="F106" i="31"/>
  <c r="F103" i="31"/>
  <c r="F100" i="31"/>
  <c r="F95" i="31"/>
  <c r="F91" i="31"/>
  <c r="F87" i="31"/>
  <c r="F80" i="31"/>
  <c r="F76" i="31"/>
  <c r="F71" i="31"/>
  <c r="F64" i="31"/>
  <c r="F61" i="31"/>
  <c r="F60" i="31"/>
  <c r="F58" i="31"/>
  <c r="F55" i="31"/>
  <c r="F51" i="31"/>
  <c r="F47" i="31"/>
  <c r="F43" i="31"/>
  <c r="F38" i="31"/>
  <c r="F32" i="31"/>
  <c r="F29" i="31"/>
  <c r="F21" i="31"/>
  <c r="F18" i="31"/>
  <c r="F13" i="31"/>
  <c r="F129" i="31"/>
  <c r="F123" i="31"/>
  <c r="F115" i="31"/>
  <c r="F108" i="31"/>
  <c r="F102" i="31"/>
  <c r="F99" i="31"/>
  <c r="F93" i="31"/>
  <c r="F88" i="31"/>
  <c r="F81" i="31"/>
  <c r="F77" i="31"/>
  <c r="F73" i="31"/>
  <c r="F72" i="31"/>
  <c r="F69" i="31"/>
  <c r="F66" i="31"/>
  <c r="F62" i="31"/>
  <c r="F59" i="31"/>
  <c r="F54" i="31"/>
  <c r="F50" i="31"/>
  <c r="F44" i="31"/>
  <c r="F40" i="31"/>
  <c r="F33" i="31"/>
  <c r="F28" i="31"/>
  <c r="F24" i="31"/>
  <c r="F22" i="31"/>
  <c r="F17" i="31"/>
  <c r="F14" i="31"/>
  <c r="K69" i="31" l="1"/>
  <c r="D69" i="31"/>
  <c r="C69" i="31"/>
  <c r="D18" i="31"/>
  <c r="K18" i="31"/>
  <c r="D76" i="31"/>
  <c r="K76" i="31"/>
  <c r="C76" i="31"/>
  <c r="K34" i="31"/>
  <c r="D34" i="31"/>
  <c r="C34" i="31"/>
  <c r="K86" i="31"/>
  <c r="D86" i="31"/>
  <c r="C86" i="31"/>
  <c r="D19" i="31"/>
  <c r="K19" i="31"/>
  <c r="D31" i="31"/>
  <c r="K31" i="31"/>
  <c r="C31" i="31"/>
  <c r="K45" i="31"/>
  <c r="D45" i="31"/>
  <c r="C45" i="31"/>
  <c r="D67" i="31"/>
  <c r="K67" i="31"/>
  <c r="C67" i="31"/>
  <c r="D82" i="31"/>
  <c r="K82" i="31"/>
  <c r="C82" i="31"/>
  <c r="D98" i="31"/>
  <c r="K98" i="31"/>
  <c r="C98" i="31"/>
  <c r="K124" i="31"/>
  <c r="D124" i="31"/>
  <c r="C124" i="31"/>
  <c r="K126" i="31"/>
  <c r="D126" i="31"/>
  <c r="C126" i="31"/>
  <c r="K116" i="31"/>
  <c r="D116" i="31"/>
  <c r="C116" i="31"/>
  <c r="D131" i="31"/>
  <c r="K131" i="31"/>
  <c r="C131" i="31"/>
  <c r="K54" i="31"/>
  <c r="D54" i="31"/>
  <c r="C54" i="31"/>
  <c r="D123" i="31"/>
  <c r="K123" i="31"/>
  <c r="C123" i="31"/>
  <c r="D51" i="31"/>
  <c r="K51" i="31"/>
  <c r="C51" i="31"/>
  <c r="K95" i="31"/>
  <c r="D95" i="31"/>
  <c r="C95" i="31"/>
  <c r="D57" i="31"/>
  <c r="K57" i="31"/>
  <c r="C57" i="31"/>
  <c r="D120" i="31"/>
  <c r="K120" i="31"/>
  <c r="C120" i="31"/>
  <c r="D24" i="31"/>
  <c r="K24" i="31"/>
  <c r="K40" i="31"/>
  <c r="D40" i="31"/>
  <c r="C40" i="31"/>
  <c r="D59" i="31"/>
  <c r="K59" i="31"/>
  <c r="C59" i="31"/>
  <c r="D72" i="31"/>
  <c r="K72" i="31"/>
  <c r="C72" i="31"/>
  <c r="K102" i="31"/>
  <c r="D102" i="31"/>
  <c r="C102" i="31"/>
  <c r="D129" i="31"/>
  <c r="K129" i="31"/>
  <c r="C129" i="31"/>
  <c r="D21" i="31"/>
  <c r="K21" i="31"/>
  <c r="D38" i="31"/>
  <c r="K38" i="31"/>
  <c r="C38" i="31"/>
  <c r="K55" i="31"/>
  <c r="D55" i="31"/>
  <c r="C55" i="31"/>
  <c r="D64" i="31"/>
  <c r="K64" i="31"/>
  <c r="C64" i="31"/>
  <c r="K80" i="31"/>
  <c r="D80" i="31"/>
  <c r="C80" i="31"/>
  <c r="K113" i="31"/>
  <c r="D113" i="31"/>
  <c r="C113" i="31"/>
  <c r="D20" i="31"/>
  <c r="K20" i="31"/>
  <c r="O18" i="31"/>
  <c r="K37" i="31"/>
  <c r="D37" i="31"/>
  <c r="C37" i="31"/>
  <c r="D48" i="31"/>
  <c r="K48" i="31"/>
  <c r="C48" i="31"/>
  <c r="D79" i="31"/>
  <c r="K79" i="31"/>
  <c r="C79" i="31"/>
  <c r="D90" i="31"/>
  <c r="K90" i="31"/>
  <c r="C90" i="31"/>
  <c r="D101" i="31"/>
  <c r="K101" i="31"/>
  <c r="C101" i="31"/>
  <c r="D125" i="31"/>
  <c r="K125" i="31"/>
  <c r="C125" i="31"/>
  <c r="D23" i="31"/>
  <c r="K23" i="31"/>
  <c r="K35" i="31"/>
  <c r="D35" i="31"/>
  <c r="C35" i="31"/>
  <c r="K52" i="31"/>
  <c r="D52" i="31"/>
  <c r="C52" i="31"/>
  <c r="D70" i="31"/>
  <c r="K70" i="31"/>
  <c r="C70" i="31"/>
  <c r="K84" i="31"/>
  <c r="D84" i="31"/>
  <c r="C84" i="31"/>
  <c r="O24" i="31"/>
  <c r="D109" i="31"/>
  <c r="K109" i="31"/>
  <c r="C109" i="31"/>
  <c r="K111" i="31"/>
  <c r="D111" i="31"/>
  <c r="C111" i="31"/>
  <c r="K130" i="31"/>
  <c r="D130" i="31"/>
  <c r="C130" i="31"/>
  <c r="K105" i="31"/>
  <c r="D105" i="31"/>
  <c r="C105" i="31"/>
  <c r="K119" i="31"/>
  <c r="D119" i="31"/>
  <c r="C119" i="31"/>
  <c r="D22" i="31"/>
  <c r="K22" i="31"/>
  <c r="D81" i="31"/>
  <c r="K81" i="31"/>
  <c r="C81" i="31"/>
  <c r="K32" i="31"/>
  <c r="D32" i="31"/>
  <c r="C32" i="31"/>
  <c r="D16" i="31"/>
  <c r="K16" i="31"/>
  <c r="K74" i="31"/>
  <c r="D74" i="31"/>
  <c r="C74" i="31"/>
  <c r="D14" i="31"/>
  <c r="K14" i="31"/>
  <c r="K28" i="31"/>
  <c r="D28" i="31"/>
  <c r="C28" i="31"/>
  <c r="K44" i="31"/>
  <c r="D44" i="31"/>
  <c r="C44" i="31"/>
  <c r="K62" i="31"/>
  <c r="D62" i="31"/>
  <c r="C62" i="31"/>
  <c r="D73" i="31"/>
  <c r="O21" i="31"/>
  <c r="K73" i="31"/>
  <c r="C73" i="31"/>
  <c r="D88" i="31"/>
  <c r="K88" i="31"/>
  <c r="C88" i="31"/>
  <c r="K108" i="31"/>
  <c r="D108" i="31"/>
  <c r="C108" i="31"/>
  <c r="K43" i="31"/>
  <c r="D43" i="31"/>
  <c r="C43" i="31"/>
  <c r="K58" i="31"/>
  <c r="D58" i="31"/>
  <c r="C58" i="31"/>
  <c r="K71" i="31"/>
  <c r="D71" i="31"/>
  <c r="C71" i="31"/>
  <c r="K87" i="31"/>
  <c r="D87" i="31"/>
  <c r="C87" i="31"/>
  <c r="K100" i="31"/>
  <c r="D100" i="31"/>
  <c r="C100" i="31"/>
  <c r="D27" i="31"/>
  <c r="K27" i="31"/>
  <c r="C27" i="31"/>
  <c r="D39" i="31"/>
  <c r="K39" i="31"/>
  <c r="C39" i="31"/>
  <c r="D49" i="31"/>
  <c r="O19" i="31"/>
  <c r="K49" i="31"/>
  <c r="C49" i="31"/>
  <c r="D65" i="31"/>
  <c r="K65" i="31"/>
  <c r="C65" i="31"/>
  <c r="K83" i="31"/>
  <c r="D83" i="31"/>
  <c r="C83" i="31"/>
  <c r="K94" i="31"/>
  <c r="D94" i="31"/>
  <c r="C94" i="31"/>
  <c r="K104" i="31"/>
  <c r="D104" i="31"/>
  <c r="C104" i="31"/>
  <c r="O17" i="31"/>
  <c r="D12" i="31"/>
  <c r="G12" i="31" s="1"/>
  <c r="D25" i="31"/>
  <c r="K25" i="31"/>
  <c r="C25" i="31"/>
  <c r="K36" i="31"/>
  <c r="D36" i="31"/>
  <c r="C36" i="31"/>
  <c r="K56" i="31"/>
  <c r="D56" i="31"/>
  <c r="C56" i="31"/>
  <c r="K75" i="31"/>
  <c r="D75" i="31"/>
  <c r="C75" i="31"/>
  <c r="K89" i="31"/>
  <c r="D89" i="31"/>
  <c r="C89" i="31"/>
  <c r="K117" i="31"/>
  <c r="D117" i="31"/>
  <c r="C117" i="31"/>
  <c r="K114" i="31"/>
  <c r="D114" i="31"/>
  <c r="C114" i="31"/>
  <c r="D132" i="31"/>
  <c r="K132" i="31"/>
  <c r="C132" i="31"/>
  <c r="D107" i="31"/>
  <c r="K107" i="31"/>
  <c r="C107" i="31"/>
  <c r="K122" i="31"/>
  <c r="D122" i="31"/>
  <c r="C122" i="31"/>
  <c r="K99" i="31"/>
  <c r="D99" i="31"/>
  <c r="C99" i="31"/>
  <c r="K61" i="31"/>
  <c r="D61" i="31"/>
  <c r="O20" i="31"/>
  <c r="C61" i="31"/>
  <c r="D106" i="31"/>
  <c r="K106" i="31"/>
  <c r="C106" i="31"/>
  <c r="K46" i="31"/>
  <c r="D46" i="31"/>
  <c r="C46" i="31"/>
  <c r="K97" i="31"/>
  <c r="O23" i="31"/>
  <c r="D97" i="31"/>
  <c r="C97" i="31"/>
  <c r="D17" i="31"/>
  <c r="K17" i="31"/>
  <c r="D33" i="31"/>
  <c r="K33" i="31"/>
  <c r="C33" i="31"/>
  <c r="K50" i="31"/>
  <c r="D50" i="31"/>
  <c r="C50" i="31"/>
  <c r="K66" i="31"/>
  <c r="D66" i="31"/>
  <c r="C66" i="31"/>
  <c r="K77" i="31"/>
  <c r="D77" i="31"/>
  <c r="C77" i="31"/>
  <c r="K93" i="31"/>
  <c r="D93" i="31"/>
  <c r="C93" i="31"/>
  <c r="K115" i="31"/>
  <c r="D115" i="31"/>
  <c r="C115" i="31"/>
  <c r="D13" i="31"/>
  <c r="K13" i="31"/>
  <c r="O16" i="31"/>
  <c r="D29" i="31"/>
  <c r="K29" i="31"/>
  <c r="C29" i="31"/>
  <c r="K47" i="31"/>
  <c r="D47" i="31"/>
  <c r="C47" i="31"/>
  <c r="D60" i="31"/>
  <c r="K60" i="31"/>
  <c r="C60" i="31"/>
  <c r="K91" i="31"/>
  <c r="D91" i="31"/>
  <c r="C91" i="31"/>
  <c r="K103" i="31"/>
  <c r="D103" i="31"/>
  <c r="C103" i="31"/>
  <c r="K128" i="31"/>
  <c r="D128" i="31"/>
  <c r="C128" i="31"/>
  <c r="D30" i="31"/>
  <c r="K30" i="31"/>
  <c r="C30" i="31"/>
  <c r="D42" i="31"/>
  <c r="K42" i="31"/>
  <c r="C42" i="31"/>
  <c r="D53" i="31"/>
  <c r="K53" i="31"/>
  <c r="C53" i="31"/>
  <c r="D68" i="31"/>
  <c r="K68" i="31"/>
  <c r="C68" i="31"/>
  <c r="K85" i="31"/>
  <c r="O22" i="31"/>
  <c r="D85" i="31"/>
  <c r="C85" i="31"/>
  <c r="D96" i="31"/>
  <c r="K96" i="31"/>
  <c r="C96" i="31"/>
  <c r="K110" i="31"/>
  <c r="D110" i="31"/>
  <c r="C110" i="31"/>
  <c r="D15" i="31"/>
  <c r="K15" i="31"/>
  <c r="K26" i="31"/>
  <c r="D26" i="31"/>
  <c r="C26" i="31"/>
  <c r="D41" i="31"/>
  <c r="K41" i="31"/>
  <c r="C41" i="31"/>
  <c r="D63" i="31"/>
  <c r="K63" i="31"/>
  <c r="C63" i="31"/>
  <c r="D78" i="31"/>
  <c r="K78" i="31"/>
  <c r="C78" i="31"/>
  <c r="D92" i="31"/>
  <c r="K92" i="31"/>
  <c r="C92" i="31"/>
  <c r="O25" i="31"/>
  <c r="D121" i="31"/>
  <c r="K121" i="31"/>
  <c r="C121" i="31"/>
  <c r="K118" i="31"/>
  <c r="D118" i="31"/>
  <c r="C118" i="31"/>
  <c r="D112" i="31"/>
  <c r="K112" i="31"/>
  <c r="C112" i="31"/>
  <c r="K127" i="31"/>
  <c r="D127" i="31"/>
  <c r="C127" i="31"/>
  <c r="E127" i="31" l="1"/>
  <c r="E75" i="31"/>
  <c r="G75" i="31" s="1"/>
  <c r="E76" i="31"/>
  <c r="G76" i="31" s="1"/>
  <c r="E100" i="31"/>
  <c r="G100" i="31" s="1"/>
  <c r="E43" i="31"/>
  <c r="G43" i="31" s="1"/>
  <c r="E74" i="31"/>
  <c r="G74" i="31" s="1"/>
  <c r="E102" i="31"/>
  <c r="G102" i="31" s="1"/>
  <c r="E34" i="31"/>
  <c r="G34" i="31" s="1"/>
  <c r="E69" i="31"/>
  <c r="G69" i="31" s="1"/>
  <c r="E78" i="31"/>
  <c r="E33" i="31"/>
  <c r="E70" i="31"/>
  <c r="G70" i="31" s="1"/>
  <c r="E79" i="31"/>
  <c r="G79" i="31" s="1"/>
  <c r="E131" i="31"/>
  <c r="E98" i="31"/>
  <c r="E31" i="31"/>
  <c r="E68" i="31"/>
  <c r="G68" i="31" s="1"/>
  <c r="E106" i="31"/>
  <c r="E30" i="31"/>
  <c r="G30" i="31" s="1"/>
  <c r="E60" i="31"/>
  <c r="E27" i="31"/>
  <c r="G27" i="31" s="1"/>
  <c r="E105" i="31"/>
  <c r="G105" i="31" s="1"/>
  <c r="E129" i="31"/>
  <c r="E110" i="31"/>
  <c r="E111" i="31"/>
  <c r="G111" i="31" s="1"/>
  <c r="G127" i="31"/>
  <c r="G131" i="31"/>
  <c r="E26" i="31"/>
  <c r="E115" i="31"/>
  <c r="E50" i="31"/>
  <c r="E46" i="31"/>
  <c r="E94" i="31"/>
  <c r="E62" i="31"/>
  <c r="E32" i="31"/>
  <c r="E84" i="31"/>
  <c r="E55" i="31"/>
  <c r="E54" i="31"/>
  <c r="E124" i="31"/>
  <c r="E45" i="31"/>
  <c r="N25" i="31"/>
  <c r="E63" i="31"/>
  <c r="E103" i="31"/>
  <c r="E77" i="31"/>
  <c r="E65" i="31"/>
  <c r="E28" i="31"/>
  <c r="E52" i="31"/>
  <c r="E125" i="31"/>
  <c r="E48" i="31"/>
  <c r="E80" i="31"/>
  <c r="N22" i="31"/>
  <c r="E57" i="31"/>
  <c r="E118" i="31"/>
  <c r="E122" i="31"/>
  <c r="E117" i="31"/>
  <c r="E36" i="31"/>
  <c r="E39" i="31"/>
  <c r="E71" i="31"/>
  <c r="E88" i="31"/>
  <c r="E64" i="31"/>
  <c r="E59" i="31"/>
  <c r="E42" i="31"/>
  <c r="E91" i="31"/>
  <c r="N16" i="31"/>
  <c r="E93" i="31"/>
  <c r="N23" i="31"/>
  <c r="N20" i="31"/>
  <c r="E107" i="31"/>
  <c r="E89" i="31"/>
  <c r="E83" i="31"/>
  <c r="E87" i="31"/>
  <c r="E108" i="31"/>
  <c r="E81" i="31"/>
  <c r="E130" i="31"/>
  <c r="E35" i="31"/>
  <c r="E90" i="31"/>
  <c r="E121" i="31"/>
  <c r="M25" i="31"/>
  <c r="E92" i="31"/>
  <c r="E53" i="31"/>
  <c r="E29" i="31"/>
  <c r="E25" i="31"/>
  <c r="M17" i="31"/>
  <c r="N24" i="31"/>
  <c r="E101" i="31"/>
  <c r="E113" i="31"/>
  <c r="E38" i="31"/>
  <c r="E72" i="31"/>
  <c r="E120" i="31"/>
  <c r="E123" i="31"/>
  <c r="E126" i="31"/>
  <c r="E67" i="31"/>
  <c r="E86" i="31"/>
  <c r="E112" i="31"/>
  <c r="E41" i="31"/>
  <c r="E96" i="31"/>
  <c r="E85" i="31"/>
  <c r="M22" i="31"/>
  <c r="E128" i="31"/>
  <c r="E47" i="31"/>
  <c r="E66" i="31"/>
  <c r="E61" i="31"/>
  <c r="M20" i="31"/>
  <c r="E99" i="31"/>
  <c r="E114" i="31"/>
  <c r="E56" i="31"/>
  <c r="E104" i="31"/>
  <c r="N19" i="31"/>
  <c r="E58" i="31"/>
  <c r="N21" i="31"/>
  <c r="E44" i="31"/>
  <c r="E119" i="31"/>
  <c r="M18" i="31"/>
  <c r="E37" i="31"/>
  <c r="E51" i="31"/>
  <c r="E116" i="31"/>
  <c r="E82" i="31"/>
  <c r="K4" i="31"/>
  <c r="K5" i="31"/>
  <c r="M23" i="31"/>
  <c r="E97" i="31"/>
  <c r="E132" i="31"/>
  <c r="N17" i="31"/>
  <c r="E49" i="31"/>
  <c r="M19" i="31"/>
  <c r="E73" i="31"/>
  <c r="M21" i="31"/>
  <c r="M24" i="31"/>
  <c r="E109" i="31"/>
  <c r="N18" i="31"/>
  <c r="E40" i="31"/>
  <c r="E95" i="31"/>
  <c r="G106" i="31" l="1"/>
  <c r="G129" i="31"/>
  <c r="G31" i="31"/>
  <c r="G33" i="31"/>
  <c r="G110" i="31"/>
  <c r="G78" i="31"/>
  <c r="G98" i="31"/>
  <c r="G60" i="31"/>
  <c r="R21" i="31"/>
  <c r="G56" i="31"/>
  <c r="G61" i="31"/>
  <c r="R23" i="31"/>
  <c r="G42" i="31"/>
  <c r="G122" i="31"/>
  <c r="G80" i="31"/>
  <c r="G28" i="31"/>
  <c r="G63" i="31"/>
  <c r="G45" i="31"/>
  <c r="G62" i="31"/>
  <c r="G46" i="31"/>
  <c r="G109" i="31"/>
  <c r="G58" i="31"/>
  <c r="G114" i="31"/>
  <c r="G66" i="31"/>
  <c r="G85" i="31"/>
  <c r="G86" i="31"/>
  <c r="G120" i="31"/>
  <c r="G101" i="31"/>
  <c r="G29" i="31"/>
  <c r="G121" i="31"/>
  <c r="G81" i="31"/>
  <c r="G89" i="31"/>
  <c r="G93" i="31"/>
  <c r="G59" i="31"/>
  <c r="G39" i="31"/>
  <c r="G118" i="31"/>
  <c r="G48" i="31"/>
  <c r="G65" i="31"/>
  <c r="R25" i="31"/>
  <c r="G124" i="31"/>
  <c r="G55" i="31"/>
  <c r="G50" i="31"/>
  <c r="R18" i="31"/>
  <c r="G73" i="31"/>
  <c r="G132" i="31"/>
  <c r="G37" i="31"/>
  <c r="G130" i="31"/>
  <c r="G83" i="31"/>
  <c r="G71" i="31"/>
  <c r="G49" i="31"/>
  <c r="R19" i="31"/>
  <c r="G99" i="31"/>
  <c r="G47" i="31"/>
  <c r="G96" i="31"/>
  <c r="G67" i="31"/>
  <c r="G72" i="31"/>
  <c r="G112" i="31"/>
  <c r="G123" i="31"/>
  <c r="G113" i="31"/>
  <c r="G25" i="31"/>
  <c r="G97" i="31"/>
  <c r="G82" i="31"/>
  <c r="G95" i="31"/>
  <c r="G116" i="31"/>
  <c r="G119" i="31"/>
  <c r="R24" i="31"/>
  <c r="G53" i="31"/>
  <c r="G90" i="31"/>
  <c r="G108" i="31"/>
  <c r="G107" i="31"/>
  <c r="R16" i="31"/>
  <c r="G64" i="31"/>
  <c r="G36" i="31"/>
  <c r="G57" i="31"/>
  <c r="G125" i="31"/>
  <c r="G77" i="31"/>
  <c r="G54" i="31"/>
  <c r="G84" i="31"/>
  <c r="G115" i="31"/>
  <c r="G40" i="31"/>
  <c r="R17" i="31"/>
  <c r="G51" i="31"/>
  <c r="G44" i="31"/>
  <c r="G104" i="31"/>
  <c r="G128" i="31"/>
  <c r="G41" i="31"/>
  <c r="G126" i="31"/>
  <c r="G38" i="31"/>
  <c r="G92" i="31"/>
  <c r="G35" i="31"/>
  <c r="G87" i="31"/>
  <c r="R20" i="31"/>
  <c r="G91" i="31"/>
  <c r="G88" i="31"/>
  <c r="G117" i="31"/>
  <c r="R22" i="31"/>
  <c r="G52" i="31"/>
  <c r="G103" i="31"/>
  <c r="G32" i="31"/>
  <c r="G94" i="31"/>
  <c r="G26" i="31"/>
  <c r="P19" i="31"/>
  <c r="Q19" i="31"/>
  <c r="Q18" i="31"/>
  <c r="P18" i="31"/>
  <c r="P23" i="31"/>
  <c r="Q23" i="31"/>
  <c r="P24" i="31"/>
  <c r="Q24" i="31"/>
  <c r="K6" i="31"/>
  <c r="K4" i="25" s="1"/>
  <c r="P5" i="31"/>
  <c r="K3" i="25"/>
  <c r="A9" i="31"/>
  <c r="A37" i="25" s="1"/>
  <c r="O41" i="31"/>
  <c r="O40" i="31"/>
  <c r="M7" i="31"/>
  <c r="P20" i="31"/>
  <c r="Q20" i="31"/>
  <c r="Q17" i="31"/>
  <c r="P17" i="31"/>
  <c r="Q21" i="31"/>
  <c r="P21" i="31"/>
  <c r="P22" i="31"/>
  <c r="Q22" i="31"/>
  <c r="Q25" i="31"/>
  <c r="P25" i="31"/>
  <c r="B5" i="31" l="1"/>
  <c r="G9" i="25"/>
  <c r="B5" i="25"/>
  <c r="C57" i="25"/>
  <c r="C67" i="25"/>
  <c r="P6" i="31"/>
  <c r="Q6" i="31" s="1"/>
  <c r="R6" i="31" s="1"/>
  <c r="Q5" i="31"/>
  <c r="R5" i="31" s="1"/>
  <c r="E29" i="25"/>
  <c r="G32" i="25"/>
  <c r="G33" i="25"/>
  <c r="G16" i="25"/>
  <c r="P40" i="31"/>
  <c r="E31" i="25"/>
  <c r="G26" i="25"/>
  <c r="E18" i="25"/>
  <c r="Q41" i="31"/>
  <c r="S40" i="31"/>
  <c r="F9" i="31"/>
  <c r="G17" i="25"/>
  <c r="G25" i="25"/>
  <c r="G30" i="25"/>
  <c r="G19" i="25"/>
  <c r="R41" i="31"/>
  <c r="E15" i="25"/>
  <c r="E22" i="25"/>
  <c r="G22" i="25"/>
  <c r="E27" i="25"/>
  <c r="E21" i="25"/>
  <c r="S41" i="31"/>
  <c r="E14" i="25"/>
  <c r="E28" i="25"/>
  <c r="G24" i="25"/>
  <c r="G14" i="25"/>
  <c r="G15" i="25"/>
  <c r="G31" i="25"/>
  <c r="E33" i="25"/>
  <c r="D9" i="31"/>
  <c r="E25" i="25"/>
  <c r="G23" i="25"/>
  <c r="G21" i="25"/>
  <c r="E30" i="25"/>
  <c r="G20" i="25"/>
  <c r="E17" i="25"/>
  <c r="E32" i="25"/>
  <c r="E24" i="25"/>
  <c r="G29" i="25"/>
  <c r="E23" i="25"/>
  <c r="P41" i="31"/>
  <c r="E26" i="25"/>
  <c r="E16" i="25"/>
  <c r="R40" i="31"/>
  <c r="Q40" i="31"/>
  <c r="G27" i="25"/>
  <c r="G28" i="25"/>
  <c r="G18" i="25"/>
  <c r="E19" i="25"/>
  <c r="E20" i="25"/>
  <c r="T40" i="31" l="1"/>
  <c r="T41" i="31"/>
  <c r="C39" i="25"/>
  <c r="B4" i="31"/>
  <c r="B5" i="28"/>
  <c r="C23" i="31" l="1"/>
  <c r="E23" i="31" s="1"/>
  <c r="C17" i="31"/>
  <c r="E17" i="31" s="1"/>
  <c r="C14" i="31"/>
  <c r="E14" i="31" s="1"/>
  <c r="C22" i="31"/>
  <c r="E22" i="31" s="1"/>
  <c r="C19" i="31"/>
  <c r="E19" i="31" s="1"/>
  <c r="C21" i="31"/>
  <c r="E21" i="31" s="1"/>
  <c r="C24" i="31"/>
  <c r="E24" i="31" s="1"/>
  <c r="C20" i="31"/>
  <c r="E20" i="31" s="1"/>
  <c r="C15" i="31"/>
  <c r="E15" i="31" s="1"/>
  <c r="C18" i="31"/>
  <c r="E18" i="31" s="1"/>
  <c r="C16" i="31"/>
  <c r="E16" i="31" s="1"/>
  <c r="G18" i="31" l="1"/>
  <c r="G20" i="31"/>
  <c r="G24" i="31"/>
  <c r="G19" i="31"/>
  <c r="G22" i="31"/>
  <c r="G14" i="31"/>
  <c r="G16" i="31"/>
  <c r="G15" i="31"/>
  <c r="G21" i="31"/>
  <c r="G17" i="31"/>
  <c r="G23" i="31"/>
  <c r="C13" i="31"/>
  <c r="E13" i="25"/>
  <c r="C9" i="31"/>
  <c r="G9" i="31" l="1"/>
  <c r="G40" i="25" s="1"/>
  <c r="E40" i="25"/>
  <c r="E13" i="31"/>
  <c r="M16" i="31"/>
  <c r="G13" i="25"/>
  <c r="E9" i="31"/>
  <c r="Q16" i="31" l="1"/>
  <c r="P16" i="31"/>
  <c r="G13" i="31"/>
</calcChain>
</file>

<file path=xl/comments1.xml><?xml version="1.0" encoding="utf-8"?>
<comments xmlns="http://schemas.openxmlformats.org/spreadsheetml/2006/main">
  <authors>
    <author>PacifiCorp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<sst xmlns="http://schemas.openxmlformats.org/spreadsheetml/2006/main" count="1330" uniqueCount="173">
  <si>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</si>
  <si>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</si>
  <si>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</si>
  <si>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</si>
  <si>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</si>
  <si>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</si>
  <si>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</si>
  <si>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</si>
  <si>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</si>
  <si>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</si>
  <si>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</si>
  <si>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</si>
  <si>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</si>
  <si>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</si>
  <si>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</si>
  <si>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</si>
  <si>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</si>
  <si>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</si>
  <si>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</si>
  <si>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</si>
  <si>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</si>
  <si>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</si>
  <si>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(2)   'Energy Only' is the GRID calculated costs and includes some capacity costs.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</si>
  <si>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</si>
  <si>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</si>
  <si>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</si>
  <si>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</si>
  <si>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</si>
  <si>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</si>
  <si>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</si>
  <si>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</si>
  <si>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</si>
  <si>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</si>
  <si>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</si>
  <si>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</si>
  <si>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</si>
  <si>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</si>
  <si>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</si>
  <si>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</si>
  <si>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</si>
  <si>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</si>
  <si>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</si>
  <si>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</si>
  <si>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</si>
  <si>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</si>
  <si>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</si>
  <si>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</si>
  <si>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</si>
  <si>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</si>
  <si>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</si>
  <si>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</si>
  <si>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</si>
  <si>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</si>
  <si>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</si>
  <si>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</si>
  <si>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</si>
  <si>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</si>
  <si>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</si>
  <si>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</si>
  <si>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</si>
  <si>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</si>
  <si>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</si>
  <si>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</si>
  <si>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</si>
  <si>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</si>
  <si>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</si>
  <si>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IRP - Utah Greenfield</t>
  </si>
  <si>
    <t>IRP West Side</t>
  </si>
  <si>
    <t>IRP - Wyo NE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</si>
  <si>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</si>
  <si>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</si>
  <si>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</si>
  <si>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</si>
  <si>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</si>
  <si>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</si>
  <si>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</si>
  <si>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</si>
  <si>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</si>
  <si>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</si>
  <si>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</si>
  <si>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</si>
  <si>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</si>
  <si>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</si>
  <si>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</si>
  <si>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</si>
  <si>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</si>
  <si>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</si>
  <si>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</si>
  <si>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</si>
  <si>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</si>
  <si>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Aeolus Wind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</si>
  <si>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</si>
  <si>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</si>
  <si>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</si>
  <si>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</si>
  <si>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</si>
  <si>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</si>
  <si>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</si>
  <si>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</si>
  <si>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 xml:space="preserve">start </t>
  </si>
  <si>
    <t>end</t>
  </si>
  <si>
    <t>2017 IRP Aeolus-Bridger/Anticline Transmission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</si>
  <si>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</si>
  <si>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</si>
  <si>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</si>
  <si>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</si>
  <si>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</si>
  <si>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</si>
  <si>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Retail Revenue Requirement
($/kW-year, 2021$)</t>
  </si>
  <si>
    <t>Transmission Deferral %</t>
  </si>
  <si>
    <t>Transmission Upgrade Capacity</t>
  </si>
  <si>
    <t>2017 $</t>
  </si>
  <si>
    <t>2020 $</t>
  </si>
  <si>
    <t>West Side</t>
  </si>
  <si>
    <t>Network Upgrade ($/MWh)</t>
  </si>
  <si>
    <t>First Year real levelized</t>
  </si>
  <si>
    <t>2017 IRP Update Wyoming Wind Resource</t>
  </si>
  <si>
    <t>Plant Costs  - 2017 IRP Update - Table 5.4 &amp; 5.5</t>
  </si>
  <si>
    <t>2021 $</t>
  </si>
  <si>
    <t>2030 $</t>
  </si>
  <si>
    <t>Network Upgrade</t>
  </si>
  <si>
    <t>2017 IRP Update Wyoming DJ Wind Resource</t>
  </si>
  <si>
    <t>2017 IRP Update Utah Wind Resource</t>
  </si>
  <si>
    <t>2036 $</t>
  </si>
  <si>
    <t>2033 $</t>
  </si>
  <si>
    <t>2017 IRP Update ID Wind Resource</t>
  </si>
  <si>
    <t>2035 $</t>
  </si>
  <si>
    <t>2017 IRP Update Walla Walla Wind Resource</t>
  </si>
  <si>
    <t>2017 IRP Update Yakima Wind Resource</t>
  </si>
  <si>
    <t>2017 IRP Update Oregon Wind Resource</t>
  </si>
  <si>
    <t>2032 $</t>
  </si>
  <si>
    <t>2017 IRP Yakima Solar Resource-2030</t>
  </si>
  <si>
    <t>2017 IRP Yakima Solar Resource-2032</t>
  </si>
  <si>
    <t>2017 IRP Yakima Solar Resource-2033</t>
  </si>
  <si>
    <t>2017 IRP Update Utah Solar Resource-2035</t>
  </si>
  <si>
    <t>2017 IRP Update Utah Solar Resource-2033</t>
  </si>
  <si>
    <t>2017 IRP Oregon Solar Resource-2030</t>
  </si>
  <si>
    <t>2017 IRP Oregon Solar Resource-2031</t>
  </si>
  <si>
    <t>2031 $</t>
  </si>
  <si>
    <t>IRP17 WYAE WindCDR2021</t>
  </si>
  <si>
    <t>IRP17 SOregonCal Solar</t>
  </si>
  <si>
    <t>IRP17 UT Wind</t>
  </si>
  <si>
    <t>IRP17 WallaW Wind</t>
  </si>
  <si>
    <t>IRP17 Yakima Wind</t>
  </si>
  <si>
    <t>IRP17 S Oregon Wind</t>
  </si>
  <si>
    <t>Supply Side tables</t>
  </si>
  <si>
    <t>IRP17 Utah South Solar T</t>
  </si>
  <si>
    <t>Year of deferral</t>
  </si>
  <si>
    <t xml:space="preserve">IRP17 Yakima Solar2030 </t>
  </si>
  <si>
    <t>IRP17 Yakima Solar2032</t>
  </si>
  <si>
    <t>IRP17 Yakima Solar2033</t>
  </si>
  <si>
    <t>IRP17 Utah South Solar T2033</t>
  </si>
  <si>
    <t>IRP17 Utah South Solar T2035</t>
  </si>
  <si>
    <t>IRP17 Utah South Solar F2035</t>
  </si>
  <si>
    <t>IRP17 SOregonCal Solar2030'</t>
  </si>
  <si>
    <t>IRP17 SOregonCal Solar2031</t>
  </si>
  <si>
    <t>IRP17 SOregonCal Solar2032</t>
  </si>
  <si>
    <t>IRP17 SOregonCal Solar2033</t>
  </si>
  <si>
    <t>IRP17 Yakima Solar2030</t>
  </si>
  <si>
    <t>if Defferred 1</t>
  </si>
  <si>
    <t>IRP17 Utah South Solar F</t>
  </si>
  <si>
    <t>IRP17 SOregonCal Solar2030</t>
  </si>
  <si>
    <t>Proration Months (based on COD of 1/11/2020)</t>
  </si>
  <si>
    <t>Proration Months_PTC (based on COD of 1/11/2020)</t>
  </si>
  <si>
    <t>Discount Rate - 2017 IRP Update</t>
  </si>
  <si>
    <t>IRP17 UT Wind 2030</t>
  </si>
  <si>
    <t>IRP17 UT Wind 2036</t>
  </si>
  <si>
    <t>IRP17 Goshen Wind 2 2030</t>
  </si>
  <si>
    <t>IRP17 Goshen Wind 2 2033</t>
  </si>
  <si>
    <t>15 Year</t>
  </si>
  <si>
    <t>15 Year Starting 2019</t>
  </si>
  <si>
    <t>20 Year Starting 2019</t>
  </si>
  <si>
    <t>Kennecott Smelter Non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</si>
</sst>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&quot;$&quot;#,##0.000_);[Red]\(&quot;$&quot;#,##0.000\)"/>
    <numFmt numFmtId="179" formatCode="#,##0\ ;\(#,##0\)"/>
    <numFmt numFmtId="180" formatCode="_(* #,##0.0000_);_(* \(#,##0.0000\);_(* &quot;-&quot;??_);_(@_)"/>
    <numFmt numFmtId="181" formatCode="_(* #,##0.000_);[Red]_(* \(#,##0.000\);_(* &quot;-&quot;_);_(@_)"/>
    <numFmt numFmtId="182" formatCode="&quot;$&quot;#,##0.00_)"/>
    <numFmt numFmtId="183" formatCode="#,##0.0000_);\(#,##0.0000\)"/>
  </numFmts>
  <fonts count="35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1"/>
      <color theme="1"/>
      <name val="Times New Roman"/>
      <family val="1"/>
    </font>
    <font>
      <sz val="9"/>
      <name val="CS Times"/>
    </font>
    <font>
      <sz val="10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1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171" fontId="3" fillId="0" borderId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</cellStyleXfs>
  <cellXfs count="256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3" fillId="0" borderId="0" xfId="10" applyNumberFormat="1" applyFont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67" fontId="3" fillId="5" borderId="0" xfId="8" applyNumberFormat="1" applyFont="1" applyFill="1"/>
    <xf numFmtId="171" fontId="27" fillId="0" borderId="0" xfId="0" applyFont="1"/>
    <xf numFmtId="171" fontId="27" fillId="0" borderId="7" xfId="0" applyFont="1" applyBorder="1"/>
    <xf numFmtId="167" fontId="26" fillId="0" borderId="7" xfId="24" applyNumberFormat="1" applyFont="1" applyFill="1" applyBorder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8" fillId="0" borderId="0" xfId="10" applyNumberFormat="1" applyFont="1"/>
    <xf numFmtId="171" fontId="6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Continuous"/>
    </xf>
    <xf numFmtId="171" fontId="5" fillId="0" borderId="0" xfId="25" applyFont="1" applyFill="1"/>
    <xf numFmtId="171" fontId="5" fillId="0" borderId="0" xfId="25" applyFont="1" applyFill="1" applyBorder="1" applyAlignment="1">
      <alignment horizontal="centerContinuous"/>
    </xf>
    <xf numFmtId="171" fontId="5" fillId="0" borderId="0" xfId="25" applyFont="1" applyFill="1" applyBorder="1"/>
    <xf numFmtId="171" fontId="4" fillId="0" borderId="5" xfId="25" applyFont="1" applyFill="1" applyBorder="1" applyAlignment="1">
      <alignment horizontal="center"/>
    </xf>
    <xf numFmtId="171" fontId="4" fillId="0" borderId="5" xfId="25" applyFont="1" applyFill="1" applyBorder="1" applyAlignment="1">
      <alignment horizontal="center" wrapText="1"/>
    </xf>
    <xf numFmtId="171" fontId="9" fillId="0" borderId="6" xfId="25" applyFont="1" applyFill="1" applyBorder="1" applyAlignment="1">
      <alignment horizontal="centerContinuous"/>
    </xf>
    <xf numFmtId="171" fontId="12" fillId="0" borderId="6" xfId="25" quotePrefix="1" applyFont="1" applyFill="1" applyBorder="1" applyAlignment="1">
      <alignment horizontal="center" wrapText="1"/>
    </xf>
    <xf numFmtId="171" fontId="12" fillId="0" borderId="6" xfId="25" applyFont="1" applyFill="1" applyBorder="1" applyAlignment="1">
      <alignment horizontal="center" wrapText="1"/>
    </xf>
    <xf numFmtId="171" fontId="8" fillId="0" borderId="0" xfId="25" quotePrefix="1" applyFont="1" applyFill="1" applyBorder="1" applyAlignment="1">
      <alignment horizontal="center"/>
    </xf>
    <xf numFmtId="0" fontId="5" fillId="0" borderId="0" xfId="25" applyNumberFormat="1" applyFont="1" applyFill="1"/>
    <xf numFmtId="6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/>
    <xf numFmtId="8" fontId="5" fillId="0" borderId="0" xfId="25" applyNumberFormat="1" applyFont="1" applyFill="1" applyBorder="1"/>
    <xf numFmtId="178" fontId="5" fillId="0" borderId="0" xfId="25" applyNumberFormat="1" applyFont="1" applyFill="1" applyAlignment="1">
      <alignment horizontal="right"/>
    </xf>
    <xf numFmtId="165" fontId="5" fillId="0" borderId="0" xfId="25" applyNumberFormat="1" applyFont="1" applyFill="1" applyAlignment="1">
      <alignment horizontal="center"/>
    </xf>
    <xf numFmtId="171" fontId="5" fillId="0" borderId="0" xfId="25" quotePrefix="1" applyFont="1" applyFill="1"/>
    <xf numFmtId="0" fontId="5" fillId="0" borderId="0" xfId="26" applyFont="1"/>
    <xf numFmtId="14" fontId="5" fillId="0" borderId="0" xfId="27" applyNumberFormat="1" applyFont="1"/>
    <xf numFmtId="0" fontId="5" fillId="0" borderId="0" xfId="25" applyNumberFormat="1" applyFont="1" applyFill="1" applyBorder="1"/>
    <xf numFmtId="165" fontId="5" fillId="0" borderId="0" xfId="25" applyNumberFormat="1" applyFont="1" applyFill="1" applyBorder="1" applyAlignment="1">
      <alignment horizontal="center"/>
    </xf>
    <xf numFmtId="8" fontId="5" fillId="0" borderId="0" xfId="25" applyNumberFormat="1" applyFont="1" applyFill="1" applyBorder="1" applyAlignment="1">
      <alignment horizontal="right"/>
    </xf>
    <xf numFmtId="8" fontId="5" fillId="0" borderId="0" xfId="25" applyNumberFormat="1" applyFont="1" applyFill="1" applyAlignment="1">
      <alignment horizontal="center"/>
    </xf>
    <xf numFmtId="171" fontId="7" fillId="0" borderId="0" xfId="25" applyFont="1" applyFill="1" applyAlignment="1">
      <alignment horizontal="centerContinuous"/>
    </xf>
    <xf numFmtId="171" fontId="4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"/>
    </xf>
    <xf numFmtId="41" fontId="5" fillId="0" borderId="0" xfId="4" applyFont="1" applyFill="1"/>
    <xf numFmtId="171" fontId="4" fillId="0" borderId="17" xfId="25" applyFont="1" applyFill="1" applyBorder="1" applyAlignment="1">
      <alignment horizontal="centerContinuous"/>
    </xf>
    <xf numFmtId="171" fontId="5" fillId="0" borderId="17" xfId="25" applyFont="1" applyFill="1" applyBorder="1"/>
    <xf numFmtId="171" fontId="5" fillId="0" borderId="18" xfId="25" applyFont="1" applyFill="1" applyBorder="1"/>
    <xf numFmtId="171" fontId="4" fillId="0" borderId="16" xfId="25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5" applyFont="1" applyFill="1" applyBorder="1" applyAlignment="1">
      <alignment horizontal="centerContinuous"/>
    </xf>
    <xf numFmtId="8" fontId="5" fillId="0" borderId="0" xfId="2" applyNumberFormat="1" applyFont="1" applyFill="1"/>
    <xf numFmtId="179" fontId="29" fillId="0" borderId="0" xfId="28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9" fontId="30" fillId="0" borderId="0" xfId="0" applyNumberFormat="1" applyFont="1"/>
    <xf numFmtId="172" fontId="4" fillId="0" borderId="0" xfId="25" applyNumberFormat="1" applyFont="1" applyFill="1"/>
    <xf numFmtId="172" fontId="5" fillId="0" borderId="0" xfId="25" applyNumberFormat="1" applyFont="1" applyFill="1"/>
    <xf numFmtId="167" fontId="5" fillId="0" borderId="0" xfId="8" applyNumberFormat="1" applyFont="1" applyFill="1"/>
    <xf numFmtId="164" fontId="5" fillId="0" borderId="0" xfId="25" applyNumberFormat="1" applyFont="1" applyFill="1"/>
    <xf numFmtId="174" fontId="5" fillId="0" borderId="0" xfId="25" applyNumberFormat="1" applyFont="1" applyFill="1" applyBorder="1"/>
    <xf numFmtId="0" fontId="0" fillId="0" borderId="0" xfId="0" applyNumberFormat="1" applyFont="1"/>
    <xf numFmtId="44" fontId="26" fillId="0" borderId="0" xfId="2" applyFont="1" applyFill="1"/>
    <xf numFmtId="174" fontId="31" fillId="0" borderId="0" xfId="0" applyNumberFormat="1" applyFont="1" applyFill="1" applyProtection="1">
      <protection locked="0"/>
    </xf>
    <xf numFmtId="9" fontId="5" fillId="0" borderId="0" xfId="25" applyNumberFormat="1" applyFont="1" applyFill="1"/>
    <xf numFmtId="43" fontId="5" fillId="0" borderId="0" xfId="2" applyNumberFormat="1" applyFont="1" applyFill="1"/>
    <xf numFmtId="167" fontId="5" fillId="0" borderId="0" xfId="25" applyNumberFormat="1" applyFont="1" applyFill="1"/>
    <xf numFmtId="43" fontId="5" fillId="0" borderId="0" xfId="25" applyNumberFormat="1" applyFont="1" applyFill="1" applyBorder="1" applyAlignment="1">
      <alignment horizontal="right"/>
    </xf>
    <xf numFmtId="10" fontId="5" fillId="0" borderId="0" xfId="8" applyNumberFormat="1" applyFont="1" applyFill="1"/>
    <xf numFmtId="172" fontId="5" fillId="0" borderId="0" xfId="25" applyNumberFormat="1" applyFont="1" applyFill="1" applyBorder="1"/>
    <xf numFmtId="171" fontId="5" fillId="0" borderId="0" xfId="25" applyNumberFormat="1" applyFont="1" applyFill="1"/>
    <xf numFmtId="171" fontId="5" fillId="0" borderId="0" xfId="25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5" applyNumberFormat="1" applyFont="1" applyFill="1" applyBorder="1"/>
    <xf numFmtId="43" fontId="5" fillId="0" borderId="0" xfId="25" applyNumberFormat="1" applyFont="1" applyFill="1" applyAlignment="1">
      <alignment horizontal="right"/>
    </xf>
    <xf numFmtId="174" fontId="30" fillId="0" borderId="0" xfId="8" applyNumberFormat="1" applyFont="1"/>
    <xf numFmtId="2" fontId="5" fillId="0" borderId="0" xfId="6" applyNumberFormat="1" applyFont="1" applyFill="1" applyAlignment="1" applyProtection="1">
      <alignment horizontal="center"/>
      <protection locked="0"/>
    </xf>
    <xf numFmtId="171" fontId="4" fillId="0" borderId="0" xfId="25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171" fontId="26" fillId="0" borderId="0" xfId="0" applyFont="1" applyFill="1"/>
    <xf numFmtId="6" fontId="5" fillId="6" borderId="0" xfId="2" applyNumberFormat="1" applyFont="1" applyFill="1"/>
    <xf numFmtId="9" fontId="5" fillId="6" borderId="0" xfId="25" applyNumberFormat="1" applyFont="1" applyFill="1"/>
    <xf numFmtId="171" fontId="0" fillId="0" borderId="0" xfId="0" applyNumberFormat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80" fontId="3" fillId="0" borderId="0" xfId="10" applyNumberFormat="1" applyFont="1"/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6" fontId="5" fillId="0" borderId="0" xfId="26" applyNumberFormat="1" applyFont="1"/>
    <xf numFmtId="181" fontId="5" fillId="0" borderId="0" xfId="25" applyNumberFormat="1" applyFont="1" applyFill="1"/>
    <xf numFmtId="43" fontId="5" fillId="0" borderId="0" xfId="29" applyFont="1" applyFill="1"/>
    <xf numFmtId="0" fontId="5" fillId="0" borderId="0" xfId="25" applyNumberFormat="1" applyFont="1" applyFill="1" applyBorder="1" applyAlignment="1">
      <alignment horizontal="right"/>
    </xf>
    <xf numFmtId="171" fontId="32" fillId="0" borderId="0" xfId="0" applyFont="1" applyAlignment="1">
      <alignment horizontal="center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2" fontId="5" fillId="0" borderId="0" xfId="0" applyNumberFormat="1" applyFont="1" applyFill="1" applyBorder="1" applyAlignment="1">
      <alignment horizontal="center"/>
    </xf>
    <xf numFmtId="8" fontId="5" fillId="0" borderId="0" xfId="25" applyNumberFormat="1" applyFont="1" applyFill="1" applyAlignment="1">
      <alignment horizontal="right" vertical="center"/>
    </xf>
    <xf numFmtId="171" fontId="15" fillId="0" borderId="0" xfId="10" applyNumberFormat="1" applyFont="1" applyAlignment="1">
      <alignment horizontal="right"/>
    </xf>
    <xf numFmtId="171" fontId="0" fillId="0" borderId="0" xfId="0" applyAlignment="1">
      <alignment wrapText="1"/>
    </xf>
    <xf numFmtId="179" fontId="33" fillId="0" borderId="0" xfId="0" applyNumberFormat="1" applyFont="1"/>
    <xf numFmtId="171" fontId="34" fillId="0" borderId="0" xfId="25" applyFont="1" applyFill="1"/>
    <xf numFmtId="9" fontId="34" fillId="0" borderId="0" xfId="8" applyFont="1" applyFill="1"/>
    <xf numFmtId="172" fontId="5" fillId="0" borderId="0" xfId="25" applyNumberFormat="1" applyFont="1" applyFill="1" applyAlignment="1">
      <alignment horizontal="right"/>
    </xf>
    <xf numFmtId="43" fontId="5" fillId="0" borderId="0" xfId="25" applyNumberFormat="1" applyFont="1" applyFill="1"/>
    <xf numFmtId="9" fontId="34" fillId="0" borderId="0" xfId="25" applyNumberFormat="1" applyFont="1" applyFill="1"/>
    <xf numFmtId="179" fontId="30" fillId="0" borderId="0" xfId="0" applyNumberFormat="1" applyFont="1" applyFill="1"/>
    <xf numFmtId="174" fontId="30" fillId="0" borderId="0" xfId="8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71" fontId="27" fillId="0" borderId="6" xfId="0" applyFont="1" applyBorder="1" applyAlignment="1">
      <alignment horizontal="center" wrapText="1"/>
    </xf>
    <xf numFmtId="171" fontId="26" fillId="0" borderId="6" xfId="0" applyFont="1" applyFill="1" applyBorder="1" applyAlignment="1">
      <alignment horizontal="center" wrapText="1"/>
    </xf>
    <xf numFmtId="167" fontId="5" fillId="6" borderId="0" xfId="25" applyNumberFormat="1" applyFont="1" applyFill="1"/>
    <xf numFmtId="171" fontId="0" fillId="0" borderId="0" xfId="0" applyAlignment="1">
      <alignment wrapText="1"/>
    </xf>
    <xf numFmtId="8" fontId="5" fillId="0" borderId="0" xfId="8" applyNumberFormat="1" applyFont="1" applyFill="1"/>
    <xf numFmtId="171" fontId="0" fillId="0" borderId="0" xfId="0" applyAlignment="1">
      <alignment wrapText="1"/>
    </xf>
    <xf numFmtId="183" fontId="0" fillId="0" borderId="0" xfId="1" applyNumberFormat="1" applyFont="1"/>
    <xf numFmtId="171" fontId="0" fillId="11" borderId="0" xfId="0" applyFill="1" applyAlignment="1">
      <alignment wrapText="1"/>
    </xf>
    <xf numFmtId="167" fontId="23" fillId="0" borderId="0" xfId="8" applyNumberFormat="1" applyFont="1" applyFill="1" applyAlignment="1">
      <alignment wrapText="1"/>
    </xf>
    <xf numFmtId="171" fontId="15" fillId="0" borderId="7" xfId="23" applyFont="1" applyFill="1" applyBorder="1" applyAlignment="1">
      <alignment horizontal="center" wrapText="1"/>
    </xf>
    <xf numFmtId="171" fontId="4" fillId="0" borderId="0" xfId="0" applyFont="1" applyAlignment="1">
      <alignment wrapText="1"/>
    </xf>
    <xf numFmtId="171" fontId="5" fillId="0" borderId="0" xfId="25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65" fontId="5" fillId="0" borderId="0" xfId="25" applyNumberFormat="1" applyFont="1" applyFill="1" applyAlignment="1">
      <alignment horizontal="right" wrapText="1"/>
    </xf>
    <xf numFmtId="171" fontId="0" fillId="0" borderId="0" xfId="0" applyAlignment="1">
      <alignment wrapText="1"/>
    </xf>
  </cellXfs>
  <cellStyles count="31">
    <cellStyle name="Comma" xfId="1" builtinId="3"/>
    <cellStyle name="Comma 2" xfId="14"/>
    <cellStyle name="Comma 3" xfId="29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30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0"/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Public%20Workpapers\17-035-T07%20RMP%20Wkpr%20-%20Avoided%20Cost%20Study-Solar%20T%2005-30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cenario\OR%20AC%20Sch%2037%20-%20AC%20%20Study_s1_Update_(OFPC1501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337_338%20-%20Kennecott%20-%20UT%20-%202018%20Sep\DR\337%20-%20Kennecott%20Smelter%20-%201a%20-%20GRID%20AC%20Study%20CONF%20_2018%200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PacifiCorp</v>
          </cell>
        </row>
        <row r="2">
          <cell r="A2" t="str">
            <v>Avoided Cost Study</v>
          </cell>
        </row>
        <row r="3">
          <cell r="A3" t="str">
            <v>Period = 2019-2028</v>
          </cell>
          <cell r="F3">
            <v>43466</v>
          </cell>
          <cell r="G3">
            <v>43497</v>
          </cell>
          <cell r="H3">
            <v>43525</v>
          </cell>
          <cell r="I3">
            <v>43556</v>
          </cell>
          <cell r="J3">
            <v>43586</v>
          </cell>
          <cell r="K3">
            <v>43617</v>
          </cell>
          <cell r="L3">
            <v>43647</v>
          </cell>
          <cell r="M3">
            <v>43678</v>
          </cell>
          <cell r="N3">
            <v>43709</v>
          </cell>
          <cell r="O3">
            <v>43739</v>
          </cell>
          <cell r="P3">
            <v>43770</v>
          </cell>
          <cell r="Q3">
            <v>43800</v>
          </cell>
          <cell r="R3">
            <v>2020</v>
          </cell>
          <cell r="S3">
            <v>43831</v>
          </cell>
          <cell r="T3">
            <v>43862</v>
          </cell>
          <cell r="U3">
            <v>43891</v>
          </cell>
          <cell r="V3">
            <v>43922</v>
          </cell>
          <cell r="W3">
            <v>43952</v>
          </cell>
          <cell r="X3">
            <v>43983</v>
          </cell>
          <cell r="Y3">
            <v>44013</v>
          </cell>
          <cell r="Z3">
            <v>44044</v>
          </cell>
          <cell r="AA3">
            <v>44075</v>
          </cell>
          <cell r="AB3">
            <v>44105</v>
          </cell>
          <cell r="AC3">
            <v>44136</v>
          </cell>
          <cell r="AD3">
            <v>44166</v>
          </cell>
          <cell r="AE3">
            <v>2021</v>
          </cell>
          <cell r="AF3">
            <v>44197</v>
          </cell>
          <cell r="AG3">
            <v>44228</v>
          </cell>
          <cell r="AH3">
            <v>44256</v>
          </cell>
          <cell r="AI3">
            <v>44287</v>
          </cell>
          <cell r="AJ3">
            <v>44317</v>
          </cell>
          <cell r="AK3">
            <v>44348</v>
          </cell>
          <cell r="AL3">
            <v>44378</v>
          </cell>
          <cell r="AM3">
            <v>44409</v>
          </cell>
          <cell r="AN3">
            <v>44440</v>
          </cell>
          <cell r="AO3">
            <v>44470</v>
          </cell>
          <cell r="AP3">
            <v>44501</v>
          </cell>
          <cell r="AQ3">
            <v>44531</v>
          </cell>
          <cell r="AR3">
            <v>2022</v>
          </cell>
          <cell r="AS3">
            <v>44562</v>
          </cell>
          <cell r="AT3">
            <v>44593</v>
          </cell>
          <cell r="AU3">
            <v>44621</v>
          </cell>
          <cell r="AV3">
            <v>44652</v>
          </cell>
          <cell r="AW3">
            <v>44682</v>
          </cell>
          <cell r="AX3">
            <v>44713</v>
          </cell>
          <cell r="AY3">
            <v>44743</v>
          </cell>
          <cell r="AZ3">
            <v>44774</v>
          </cell>
          <cell r="BA3">
            <v>44805</v>
          </cell>
          <cell r="BB3">
            <v>44835</v>
          </cell>
          <cell r="BC3">
            <v>44866</v>
          </cell>
          <cell r="BD3">
            <v>44896</v>
          </cell>
          <cell r="BE3">
            <v>2023</v>
          </cell>
          <cell r="BF3">
            <v>44927</v>
          </cell>
          <cell r="BG3">
            <v>44958</v>
          </cell>
          <cell r="BH3">
            <v>44986</v>
          </cell>
          <cell r="BI3">
            <v>45017</v>
          </cell>
          <cell r="BJ3">
            <v>45047</v>
          </cell>
          <cell r="BK3">
            <v>45078</v>
          </cell>
          <cell r="BL3">
            <v>45108</v>
          </cell>
          <cell r="BM3">
            <v>45139</v>
          </cell>
          <cell r="BN3">
            <v>45170</v>
          </cell>
          <cell r="BO3">
            <v>45200</v>
          </cell>
          <cell r="BP3">
            <v>45231</v>
          </cell>
          <cell r="BQ3">
            <v>45261</v>
          </cell>
          <cell r="BR3">
            <v>2024</v>
          </cell>
          <cell r="BS3">
            <v>45292</v>
          </cell>
          <cell r="BT3">
            <v>45323</v>
          </cell>
          <cell r="BU3">
            <v>45352</v>
          </cell>
          <cell r="BV3">
            <v>45383</v>
          </cell>
          <cell r="BW3">
            <v>45413</v>
          </cell>
          <cell r="BX3">
            <v>45444</v>
          </cell>
          <cell r="BY3">
            <v>45474</v>
          </cell>
          <cell r="BZ3">
            <v>45505</v>
          </cell>
          <cell r="CA3">
            <v>45536</v>
          </cell>
          <cell r="CB3">
            <v>45566</v>
          </cell>
          <cell r="CC3">
            <v>45597</v>
          </cell>
          <cell r="CD3">
            <v>45627</v>
          </cell>
          <cell r="CE3">
            <v>2025</v>
          </cell>
          <cell r="CF3">
            <v>45658</v>
          </cell>
          <cell r="CG3">
            <v>45689</v>
          </cell>
          <cell r="CH3">
            <v>45717</v>
          </cell>
          <cell r="CI3">
            <v>45748</v>
          </cell>
          <cell r="CJ3">
            <v>45778</v>
          </cell>
          <cell r="CK3">
            <v>45809</v>
          </cell>
          <cell r="CL3">
            <v>45839</v>
          </cell>
          <cell r="CM3">
            <v>45870</v>
          </cell>
          <cell r="CN3">
            <v>45901</v>
          </cell>
          <cell r="CO3">
            <v>45931</v>
          </cell>
          <cell r="CP3">
            <v>45962</v>
          </cell>
          <cell r="CQ3">
            <v>45992</v>
          </cell>
          <cell r="CR3">
            <v>2026</v>
          </cell>
          <cell r="CS3">
            <v>46023</v>
          </cell>
          <cell r="CT3">
            <v>46054</v>
          </cell>
          <cell r="CU3">
            <v>46082</v>
          </cell>
          <cell r="CV3">
            <v>46113</v>
          </cell>
          <cell r="CW3">
            <v>46143</v>
          </cell>
          <cell r="CX3">
            <v>46174</v>
          </cell>
          <cell r="CY3">
            <v>46204</v>
          </cell>
          <cell r="CZ3">
            <v>46235</v>
          </cell>
          <cell r="DA3">
            <v>46266</v>
          </cell>
          <cell r="DB3">
            <v>46296</v>
          </cell>
          <cell r="DC3">
            <v>46327</v>
          </cell>
          <cell r="DD3">
            <v>46357</v>
          </cell>
          <cell r="DE3">
            <v>2027</v>
          </cell>
          <cell r="DF3">
            <v>46388</v>
          </cell>
          <cell r="DG3">
            <v>46419</v>
          </cell>
          <cell r="DH3">
            <v>46447</v>
          </cell>
          <cell r="DI3">
            <v>46478</v>
          </cell>
          <cell r="DJ3">
            <v>46508</v>
          </cell>
          <cell r="DK3">
            <v>46539</v>
          </cell>
          <cell r="DL3">
            <v>46569</v>
          </cell>
          <cell r="DM3">
            <v>46600</v>
          </cell>
          <cell r="DN3">
            <v>46631</v>
          </cell>
          <cell r="DO3">
            <v>46661</v>
          </cell>
          <cell r="DP3">
            <v>46692</v>
          </cell>
          <cell r="DQ3">
            <v>46722</v>
          </cell>
          <cell r="DR3">
            <v>2028</v>
          </cell>
          <cell r="DS3">
            <v>46753</v>
          </cell>
          <cell r="DT3">
            <v>46784</v>
          </cell>
          <cell r="DU3">
            <v>46813</v>
          </cell>
          <cell r="DV3">
            <v>46844</v>
          </cell>
          <cell r="DW3">
            <v>46874</v>
          </cell>
          <cell r="DX3">
            <v>46905</v>
          </cell>
          <cell r="DY3">
            <v>46935</v>
          </cell>
          <cell r="DZ3">
            <v>46966</v>
          </cell>
          <cell r="EA3">
            <v>46997</v>
          </cell>
          <cell r="EB3">
            <v>47027</v>
          </cell>
          <cell r="EC3">
            <v>47058</v>
          </cell>
          <cell r="ED3">
            <v>47088</v>
          </cell>
        </row>
        <row r="5">
          <cell r="R5" t="str">
            <v>$</v>
          </cell>
          <cell r="AE5" t="str">
            <v>$</v>
          </cell>
          <cell r="AR5" t="str">
            <v>$</v>
          </cell>
          <cell r="BE5" t="str">
            <v>$</v>
          </cell>
          <cell r="BR5" t="str">
            <v>$</v>
          </cell>
          <cell r="CE5" t="str">
            <v>$</v>
          </cell>
          <cell r="CR5" t="str">
            <v>$</v>
          </cell>
          <cell r="DE5" t="str">
            <v>$</v>
          </cell>
          <cell r="DR5" t="str">
            <v>$</v>
          </cell>
        </row>
        <row r="7">
          <cell r="A7" t="str">
            <v>Special Sales For Resale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</row>
        <row r="32">
          <cell r="F32">
            <v>0</v>
          </cell>
          <cell r="G32">
            <v>247.30000000004657</v>
          </cell>
          <cell r="H32">
            <v>243.70000000018626</v>
          </cell>
          <cell r="I32">
            <v>5065.3000000000466</v>
          </cell>
          <cell r="J32">
            <v>5052.5</v>
          </cell>
          <cell r="K32">
            <v>2948.7000000001863</v>
          </cell>
          <cell r="L32">
            <v>3896.5999999998603</v>
          </cell>
          <cell r="M32">
            <v>8184.8000000000466</v>
          </cell>
          <cell r="N32">
            <v>1271.7999999998137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</row>
        <row r="33">
          <cell r="F33">
            <v>2426.7000000001863</v>
          </cell>
          <cell r="G33">
            <v>1840</v>
          </cell>
          <cell r="H33">
            <v>426.21999999997206</v>
          </cell>
          <cell r="I33">
            <v>1761.1000000000931</v>
          </cell>
          <cell r="J33">
            <v>2797.2600000000093</v>
          </cell>
          <cell r="K33">
            <v>163.53999999992084</v>
          </cell>
          <cell r="L33">
            <v>3912.5999999996275</v>
          </cell>
          <cell r="M33">
            <v>3392.5999999996275</v>
          </cell>
          <cell r="N33">
            <v>1373.5</v>
          </cell>
          <cell r="O33">
            <v>886.29999999981374</v>
          </cell>
          <cell r="P33">
            <v>4805.7999999998137</v>
          </cell>
          <cell r="Q33">
            <v>12213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</row>
        <row r="34">
          <cell r="F34">
            <v>514</v>
          </cell>
          <cell r="G34">
            <v>49749.5</v>
          </cell>
          <cell r="H34">
            <v>51039</v>
          </cell>
          <cell r="I34">
            <v>2803.9800000000105</v>
          </cell>
          <cell r="J34">
            <v>592.20999999999185</v>
          </cell>
          <cell r="K34">
            <v>6488.2200000000012</v>
          </cell>
          <cell r="L34">
            <v>65980.799999999814</v>
          </cell>
          <cell r="M34">
            <v>13934.799999999814</v>
          </cell>
          <cell r="N34">
            <v>25515.799999999814</v>
          </cell>
          <cell r="O34">
            <v>38444.700000000186</v>
          </cell>
          <cell r="P34">
            <v>4870</v>
          </cell>
          <cell r="Q34">
            <v>25298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</row>
        <row r="35">
          <cell r="F35">
            <v>2768.7000000001863</v>
          </cell>
          <cell r="G35">
            <v>8803.9000000003725</v>
          </cell>
          <cell r="H35">
            <v>2973.5800000000745</v>
          </cell>
          <cell r="I35">
            <v>2452.3000000000466</v>
          </cell>
          <cell r="J35">
            <v>2204.9600000001956</v>
          </cell>
          <cell r="K35">
            <v>1241</v>
          </cell>
          <cell r="L35">
            <v>10926.199999999721</v>
          </cell>
          <cell r="M35">
            <v>11021.799999999814</v>
          </cell>
          <cell r="N35">
            <v>-1763</v>
          </cell>
          <cell r="O35">
            <v>1287.7999999998137</v>
          </cell>
          <cell r="P35">
            <v>9060.8999999999069</v>
          </cell>
          <cell r="Q35">
            <v>20948.200000000186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</row>
        <row r="36">
          <cell r="F36">
            <v>0</v>
          </cell>
          <cell r="G36">
            <v>225.5</v>
          </cell>
          <cell r="H36">
            <v>0</v>
          </cell>
          <cell r="I36">
            <v>191.9000000001397</v>
          </cell>
          <cell r="J36">
            <v>516.19999999995343</v>
          </cell>
          <cell r="K36">
            <v>0</v>
          </cell>
          <cell r="L36">
            <v>1149.1999999999534</v>
          </cell>
          <cell r="M36">
            <v>0</v>
          </cell>
          <cell r="N36">
            <v>221.19999999995343</v>
          </cell>
          <cell r="O36">
            <v>161.79999999981374</v>
          </cell>
          <cell r="P36">
            <v>0</v>
          </cell>
          <cell r="Q36">
            <v>678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</row>
        <row r="38">
          <cell r="F38">
            <v>0</v>
          </cell>
          <cell r="G38">
            <v>-112.34491999994498</v>
          </cell>
          <cell r="H38">
            <v>-45.157079999975394</v>
          </cell>
          <cell r="I38">
            <v>-629.227200000023</v>
          </cell>
          <cell r="J38">
            <v>-893.2303200000315</v>
          </cell>
          <cell r="K38">
            <v>-771.50959999999031</v>
          </cell>
          <cell r="L38">
            <v>-445.56589999981225</v>
          </cell>
          <cell r="M38">
            <v>-925.04728000005707</v>
          </cell>
          <cell r="N38">
            <v>-167.46175999986008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</row>
        <row r="41">
          <cell r="F41">
            <v>5709.3999999985099</v>
          </cell>
          <cell r="G41">
            <v>60753.855079999194</v>
          </cell>
          <cell r="H41">
            <v>54637.342919999734</v>
          </cell>
          <cell r="I41">
            <v>11645.352800000459</v>
          </cell>
          <cell r="J41">
            <v>10269.89968000073</v>
          </cell>
          <cell r="K41">
            <v>10069.950399999507</v>
          </cell>
          <cell r="L41">
            <v>85419.834099998698</v>
          </cell>
          <cell r="M41">
            <v>35608.952719999477</v>
          </cell>
          <cell r="N41">
            <v>26451.838239999488</v>
          </cell>
          <cell r="O41">
            <v>40780.599999999627</v>
          </cell>
          <cell r="P41">
            <v>18736.699999999255</v>
          </cell>
          <cell r="Q41">
            <v>59137.199999999255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</row>
        <row r="43">
          <cell r="A43" t="str">
            <v>Total Special Sales For Resale</v>
          </cell>
          <cell r="F43">
            <v>5709.3999999985099</v>
          </cell>
          <cell r="G43">
            <v>60753.855080001056</v>
          </cell>
          <cell r="H43">
            <v>54637.342919997871</v>
          </cell>
          <cell r="I43">
            <v>11645.352800000459</v>
          </cell>
          <cell r="J43">
            <v>10269.899679999799</v>
          </cell>
          <cell r="K43">
            <v>10069.950399998575</v>
          </cell>
          <cell r="L43">
            <v>85419.83410000056</v>
          </cell>
          <cell r="M43">
            <v>35608.952719997615</v>
          </cell>
          <cell r="N43">
            <v>26451.838239997625</v>
          </cell>
          <cell r="O43">
            <v>40780.60000000149</v>
          </cell>
          <cell r="P43">
            <v>18736.699999999255</v>
          </cell>
          <cell r="Q43">
            <v>59137.19999999553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</row>
        <row r="46">
          <cell r="A46" t="str">
            <v>Purchased Power &amp; Net Interchange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</row>
        <row r="186">
          <cell r="F186">
            <v>0</v>
          </cell>
          <cell r="G186">
            <v>-351.27400000000489</v>
          </cell>
          <cell r="H186">
            <v>0</v>
          </cell>
          <cell r="I186">
            <v>-3690.8340000000026</v>
          </cell>
          <cell r="J186">
            <v>-7397.3400000000256</v>
          </cell>
          <cell r="K186">
            <v>-2027.3800000000047</v>
          </cell>
          <cell r="L186">
            <v>-21164.391000000003</v>
          </cell>
          <cell r="M186">
            <v>-19328.40000000014</v>
          </cell>
          <cell r="N186">
            <v>-2415.2250000000022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</row>
        <row r="187">
          <cell r="F187">
            <v>-9864.9400000000023</v>
          </cell>
          <cell r="G187">
            <v>-8578.1999999999534</v>
          </cell>
          <cell r="H187">
            <v>-8843.0999999999767</v>
          </cell>
          <cell r="I187">
            <v>-13635.139999999898</v>
          </cell>
          <cell r="J187">
            <v>-4915.7399999999907</v>
          </cell>
          <cell r="K187">
            <v>-3234.9400000000023</v>
          </cell>
          <cell r="L187">
            <v>-14589.149999999994</v>
          </cell>
          <cell r="M187">
            <v>-15419.860000000015</v>
          </cell>
          <cell r="N187">
            <v>-2311.6359999999986</v>
          </cell>
          <cell r="O187">
            <v>-4894.2399999999907</v>
          </cell>
          <cell r="P187">
            <v>-3358.7969999999987</v>
          </cell>
          <cell r="Q187">
            <v>-26636.550000000047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</row>
        <row r="188">
          <cell r="F188">
            <v>0</v>
          </cell>
          <cell r="G188">
            <v>-37014.59999999986</v>
          </cell>
          <cell r="H188">
            <v>-45721.100000000093</v>
          </cell>
          <cell r="I188">
            <v>-52548.5</v>
          </cell>
          <cell r="J188">
            <v>-51152</v>
          </cell>
          <cell r="K188">
            <v>-76189</v>
          </cell>
          <cell r="L188">
            <v>-102068.5</v>
          </cell>
          <cell r="M188">
            <v>-144078</v>
          </cell>
          <cell r="N188">
            <v>-89035.599999999627</v>
          </cell>
          <cell r="O188">
            <v>-50308.050000000047</v>
          </cell>
          <cell r="P188">
            <v>-872.33029999999962</v>
          </cell>
          <cell r="Q188">
            <v>-9587.0499999999884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</row>
        <row r="189">
          <cell r="F189">
            <v>5357.6500000000233</v>
          </cell>
          <cell r="G189">
            <v>-3481.5238900000113</v>
          </cell>
          <cell r="H189">
            <v>-3354.7799999999697</v>
          </cell>
          <cell r="I189">
            <v>-7339.1500000000233</v>
          </cell>
          <cell r="J189">
            <v>-5530.4400000000023</v>
          </cell>
          <cell r="K189">
            <v>-3671.3049799999935</v>
          </cell>
          <cell r="L189">
            <v>-304.47808649999934</v>
          </cell>
          <cell r="M189">
            <v>-929.91400000000067</v>
          </cell>
          <cell r="N189">
            <v>-3493.5</v>
          </cell>
          <cell r="O189">
            <v>-2525.25</v>
          </cell>
          <cell r="P189">
            <v>-9769.9099999999744</v>
          </cell>
          <cell r="Q189">
            <v>-19335.5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</row>
        <row r="190">
          <cell r="F190">
            <v>-3220.5999999998603</v>
          </cell>
          <cell r="G190">
            <v>-2512</v>
          </cell>
          <cell r="H190">
            <v>-3742</v>
          </cell>
          <cell r="I190">
            <v>-2060.8999999999069</v>
          </cell>
          <cell r="J190">
            <v>-6373.5</v>
          </cell>
          <cell r="K190">
            <v>0</v>
          </cell>
          <cell r="L190">
            <v>-10255</v>
          </cell>
          <cell r="M190">
            <v>-13085.5</v>
          </cell>
          <cell r="N190">
            <v>0</v>
          </cell>
          <cell r="O190">
            <v>-1258.8000000000466</v>
          </cell>
          <cell r="P190">
            <v>0</v>
          </cell>
          <cell r="Q190">
            <v>-4438.1999999999534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</row>
        <row r="195">
          <cell r="F195">
            <v>-7727.8900000001304</v>
          </cell>
          <cell r="G195">
            <v>-51937.597889998928</v>
          </cell>
          <cell r="H195">
            <v>-61660.980000000447</v>
          </cell>
          <cell r="I195">
            <v>-79274.524000002071</v>
          </cell>
          <cell r="J195">
            <v>-75369.019999999553</v>
          </cell>
          <cell r="K195">
            <v>-85122.624979998916</v>
          </cell>
          <cell r="L195">
            <v>-148381.51908649877</v>
          </cell>
          <cell r="M195">
            <v>-192841.67399999872</v>
          </cell>
          <cell r="N195">
            <v>-97255.960999999195</v>
          </cell>
          <cell r="O195">
            <v>-58986.339999999851</v>
          </cell>
          <cell r="P195">
            <v>-14001.037299999967</v>
          </cell>
          <cell r="Q195">
            <v>-59997.299999999814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</row>
        <row r="197">
          <cell r="A197" t="str">
            <v>Total Purchased Power &amp; Net Interchange</v>
          </cell>
          <cell r="F197">
            <v>-7727.8899999931455</v>
          </cell>
          <cell r="G197">
            <v>-51937.597889997065</v>
          </cell>
          <cell r="H197">
            <v>-61660.979999996722</v>
          </cell>
          <cell r="I197">
            <v>-79274.524000003934</v>
          </cell>
          <cell r="J197">
            <v>-75369.019999995828</v>
          </cell>
          <cell r="K197">
            <v>-85122.624980002642</v>
          </cell>
          <cell r="L197">
            <v>-148381.51908649504</v>
          </cell>
          <cell r="M197">
            <v>-192841.67400000244</v>
          </cell>
          <cell r="N197">
            <v>-97255.96099999547</v>
          </cell>
          <cell r="O197">
            <v>-58986.340000003576</v>
          </cell>
          <cell r="P197">
            <v>-14001.037299998105</v>
          </cell>
          <cell r="Q197">
            <v>-59997.29999999702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</row>
        <row r="199">
          <cell r="A199" t="str">
            <v>Wheeling &amp; U. of F. Expense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 t="e">
            <v>#N/A</v>
          </cell>
          <cell r="S201" t="e">
            <v>#N/A</v>
          </cell>
          <cell r="T201" t="e">
            <v>#N/A</v>
          </cell>
          <cell r="U201" t="e">
            <v>#N/A</v>
          </cell>
          <cell r="V201" t="e">
            <v>#N/A</v>
          </cell>
          <cell r="W201" t="e">
            <v>#N/A</v>
          </cell>
          <cell r="X201" t="e">
            <v>#N/A</v>
          </cell>
          <cell r="Y201" t="e">
            <v>#N/A</v>
          </cell>
          <cell r="Z201" t="e">
            <v>#N/A</v>
          </cell>
          <cell r="AA201" t="e">
            <v>#N/A</v>
          </cell>
          <cell r="AB201" t="e">
            <v>#N/A</v>
          </cell>
          <cell r="AC201" t="e">
            <v>#N/A</v>
          </cell>
          <cell r="AD201" t="e">
            <v>#N/A</v>
          </cell>
          <cell r="AE201" t="e">
            <v>#N/A</v>
          </cell>
          <cell r="AF201" t="e">
            <v>#N/A</v>
          </cell>
          <cell r="AG201" t="e">
            <v>#N/A</v>
          </cell>
          <cell r="AH201" t="e">
            <v>#N/A</v>
          </cell>
          <cell r="AI201" t="e">
            <v>#N/A</v>
          </cell>
          <cell r="AJ201" t="e">
            <v>#N/A</v>
          </cell>
          <cell r="AK201" t="e">
            <v>#N/A</v>
          </cell>
          <cell r="AL201" t="e">
            <v>#N/A</v>
          </cell>
          <cell r="AM201" t="e">
            <v>#N/A</v>
          </cell>
          <cell r="AN201" t="e">
            <v>#N/A</v>
          </cell>
          <cell r="AO201" t="e">
            <v>#N/A</v>
          </cell>
          <cell r="AP201" t="e">
            <v>#N/A</v>
          </cell>
          <cell r="AQ201" t="e">
            <v>#N/A</v>
          </cell>
          <cell r="AR201" t="e">
            <v>#N/A</v>
          </cell>
          <cell r="AS201" t="e">
            <v>#N/A</v>
          </cell>
          <cell r="AT201" t="e">
            <v>#N/A</v>
          </cell>
          <cell r="AU201" t="e">
            <v>#N/A</v>
          </cell>
          <cell r="AV201" t="e">
            <v>#N/A</v>
          </cell>
          <cell r="AW201" t="e">
            <v>#N/A</v>
          </cell>
          <cell r="AX201" t="e">
            <v>#N/A</v>
          </cell>
          <cell r="AY201" t="e">
            <v>#N/A</v>
          </cell>
          <cell r="AZ201" t="e">
            <v>#N/A</v>
          </cell>
          <cell r="BA201" t="e">
            <v>#N/A</v>
          </cell>
          <cell r="BB201" t="e">
            <v>#N/A</v>
          </cell>
          <cell r="BC201" t="e">
            <v>#N/A</v>
          </cell>
          <cell r="BD201" t="e">
            <v>#N/A</v>
          </cell>
          <cell r="BE201" t="e">
            <v>#N/A</v>
          </cell>
          <cell r="BF201" t="e">
            <v>#N/A</v>
          </cell>
          <cell r="BG201" t="e">
            <v>#N/A</v>
          </cell>
          <cell r="BH201" t="e">
            <v>#N/A</v>
          </cell>
          <cell r="BI201" t="e">
            <v>#N/A</v>
          </cell>
          <cell r="BJ201" t="e">
            <v>#N/A</v>
          </cell>
          <cell r="BK201" t="e">
            <v>#N/A</v>
          </cell>
          <cell r="BL201" t="e">
            <v>#N/A</v>
          </cell>
          <cell r="BM201" t="e">
            <v>#N/A</v>
          </cell>
          <cell r="BN201" t="e">
            <v>#N/A</v>
          </cell>
          <cell r="BO201" t="e">
            <v>#N/A</v>
          </cell>
          <cell r="BP201" t="e">
            <v>#N/A</v>
          </cell>
          <cell r="BQ201" t="e">
            <v>#N/A</v>
          </cell>
          <cell r="BR201" t="e">
            <v>#N/A</v>
          </cell>
          <cell r="BS201" t="e">
            <v>#N/A</v>
          </cell>
          <cell r="BT201" t="e">
            <v>#N/A</v>
          </cell>
          <cell r="BU201" t="e">
            <v>#N/A</v>
          </cell>
          <cell r="BV201" t="e">
            <v>#N/A</v>
          </cell>
          <cell r="BW201" t="e">
            <v>#N/A</v>
          </cell>
          <cell r="BX201" t="e">
            <v>#N/A</v>
          </cell>
          <cell r="BY201" t="e">
            <v>#N/A</v>
          </cell>
          <cell r="BZ201" t="e">
            <v>#N/A</v>
          </cell>
          <cell r="CA201" t="e">
            <v>#N/A</v>
          </cell>
          <cell r="CB201" t="e">
            <v>#N/A</v>
          </cell>
          <cell r="CC201" t="e">
            <v>#N/A</v>
          </cell>
          <cell r="CD201" t="e">
            <v>#N/A</v>
          </cell>
          <cell r="CE201" t="e">
            <v>#N/A</v>
          </cell>
          <cell r="CF201" t="e">
            <v>#N/A</v>
          </cell>
          <cell r="CG201" t="e">
            <v>#N/A</v>
          </cell>
          <cell r="CH201" t="e">
            <v>#N/A</v>
          </cell>
          <cell r="CI201" t="e">
            <v>#N/A</v>
          </cell>
          <cell r="CJ201" t="e">
            <v>#N/A</v>
          </cell>
          <cell r="CK201" t="e">
            <v>#N/A</v>
          </cell>
          <cell r="CL201" t="e">
            <v>#N/A</v>
          </cell>
          <cell r="CM201" t="e">
            <v>#N/A</v>
          </cell>
          <cell r="CN201" t="e">
            <v>#N/A</v>
          </cell>
          <cell r="CO201" t="e">
            <v>#N/A</v>
          </cell>
          <cell r="CP201" t="e">
            <v>#N/A</v>
          </cell>
          <cell r="CQ201" t="e">
            <v>#N/A</v>
          </cell>
          <cell r="CR201" t="e">
            <v>#N/A</v>
          </cell>
          <cell r="CS201" t="e">
            <v>#N/A</v>
          </cell>
          <cell r="CT201" t="e">
            <v>#N/A</v>
          </cell>
          <cell r="CU201" t="e">
            <v>#N/A</v>
          </cell>
          <cell r="CV201" t="e">
            <v>#N/A</v>
          </cell>
          <cell r="CW201" t="e">
            <v>#N/A</v>
          </cell>
          <cell r="CX201" t="e">
            <v>#N/A</v>
          </cell>
          <cell r="CY201" t="e">
            <v>#N/A</v>
          </cell>
          <cell r="CZ201" t="e">
            <v>#N/A</v>
          </cell>
          <cell r="DA201" t="e">
            <v>#N/A</v>
          </cell>
          <cell r="DB201" t="e">
            <v>#N/A</v>
          </cell>
          <cell r="DC201" t="e">
            <v>#N/A</v>
          </cell>
          <cell r="DD201" t="e">
            <v>#N/A</v>
          </cell>
          <cell r="DE201" t="e">
            <v>#N/A</v>
          </cell>
          <cell r="DF201" t="e">
            <v>#N/A</v>
          </cell>
          <cell r="DG201" t="e">
            <v>#N/A</v>
          </cell>
          <cell r="DH201" t="e">
            <v>#N/A</v>
          </cell>
          <cell r="DI201" t="e">
            <v>#N/A</v>
          </cell>
          <cell r="DJ201" t="e">
            <v>#N/A</v>
          </cell>
          <cell r="DK201" t="e">
            <v>#N/A</v>
          </cell>
          <cell r="DL201" t="e">
            <v>#N/A</v>
          </cell>
          <cell r="DM201" t="e">
            <v>#N/A</v>
          </cell>
          <cell r="DN201" t="e">
            <v>#N/A</v>
          </cell>
          <cell r="DO201" t="e">
            <v>#N/A</v>
          </cell>
          <cell r="DP201" t="e">
            <v>#N/A</v>
          </cell>
          <cell r="DQ201" t="e">
            <v>#N/A</v>
          </cell>
          <cell r="DR201" t="e">
            <v>#N/A</v>
          </cell>
          <cell r="DS201" t="e">
            <v>#N/A</v>
          </cell>
          <cell r="DT201" t="e">
            <v>#N/A</v>
          </cell>
          <cell r="DU201" t="e">
            <v>#N/A</v>
          </cell>
          <cell r="DV201" t="e">
            <v>#N/A</v>
          </cell>
          <cell r="DW201" t="e">
            <v>#N/A</v>
          </cell>
          <cell r="DX201" t="e">
            <v>#N/A</v>
          </cell>
          <cell r="DY201" t="e">
            <v>#N/A</v>
          </cell>
          <cell r="DZ201" t="e">
            <v>#N/A</v>
          </cell>
          <cell r="EA201" t="e">
            <v>#N/A</v>
          </cell>
          <cell r="EB201" t="e">
            <v>#N/A</v>
          </cell>
          <cell r="EC201" t="e">
            <v>#N/A</v>
          </cell>
          <cell r="ED201" t="e">
            <v>#N/A</v>
          </cell>
        </row>
        <row r="202">
          <cell r="F202">
            <v>-19.417000000001281</v>
          </cell>
          <cell r="G202">
            <v>-62.247699999999895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-11.458499999999731</v>
          </cell>
          <cell r="N202">
            <v>7.9169999999994616</v>
          </cell>
          <cell r="O202">
            <v>0</v>
          </cell>
          <cell r="P202">
            <v>10.372999999999593</v>
          </cell>
          <cell r="Q202">
            <v>31.590300000000752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</row>
        <row r="204">
          <cell r="A204" t="str">
            <v>Total Wheeling &amp; U. of F. Expense</v>
          </cell>
          <cell r="F204">
            <v>-19.416999999433756</v>
          </cell>
          <cell r="G204">
            <v>-62.247700000181794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-11.458499999716878</v>
          </cell>
          <cell r="N204">
            <v>7.9169999994337559</v>
          </cell>
          <cell r="O204">
            <v>0</v>
          </cell>
          <cell r="P204">
            <v>10.372999999672174</v>
          </cell>
          <cell r="Q204">
            <v>31.590299999341369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  <cell r="AV204" t="e">
            <v>#N/A</v>
          </cell>
          <cell r="AW204" t="e">
            <v>#N/A</v>
          </cell>
          <cell r="AX204" t="e">
            <v>#N/A</v>
          </cell>
          <cell r="AY204" t="e">
            <v>#N/A</v>
          </cell>
          <cell r="AZ204" t="e">
            <v>#N/A</v>
          </cell>
          <cell r="BA204" t="e">
            <v>#N/A</v>
          </cell>
          <cell r="BB204" t="e">
            <v>#N/A</v>
          </cell>
          <cell r="BC204" t="e">
            <v>#N/A</v>
          </cell>
          <cell r="BD204" t="e">
            <v>#N/A</v>
          </cell>
          <cell r="BE204" t="e">
            <v>#N/A</v>
          </cell>
          <cell r="BF204" t="e">
            <v>#N/A</v>
          </cell>
          <cell r="BG204" t="e">
            <v>#N/A</v>
          </cell>
          <cell r="BH204" t="e">
            <v>#N/A</v>
          </cell>
          <cell r="BI204" t="e">
            <v>#N/A</v>
          </cell>
          <cell r="BJ204" t="e">
            <v>#N/A</v>
          </cell>
          <cell r="BK204" t="e">
            <v>#N/A</v>
          </cell>
          <cell r="BL204" t="e">
            <v>#N/A</v>
          </cell>
          <cell r="BM204" t="e">
            <v>#N/A</v>
          </cell>
          <cell r="BN204" t="e">
            <v>#N/A</v>
          </cell>
          <cell r="BO204" t="e">
            <v>#N/A</v>
          </cell>
          <cell r="BP204" t="e">
            <v>#N/A</v>
          </cell>
          <cell r="BQ204" t="e">
            <v>#N/A</v>
          </cell>
          <cell r="BR204" t="e">
            <v>#N/A</v>
          </cell>
          <cell r="BS204" t="e">
            <v>#N/A</v>
          </cell>
          <cell r="BT204" t="e">
            <v>#N/A</v>
          </cell>
          <cell r="BU204" t="e">
            <v>#N/A</v>
          </cell>
          <cell r="BV204" t="e">
            <v>#N/A</v>
          </cell>
          <cell r="BW204" t="e">
            <v>#N/A</v>
          </cell>
          <cell r="BX204" t="e">
            <v>#N/A</v>
          </cell>
          <cell r="BY204" t="e">
            <v>#N/A</v>
          </cell>
          <cell r="BZ204" t="e">
            <v>#N/A</v>
          </cell>
          <cell r="CA204" t="e">
            <v>#N/A</v>
          </cell>
          <cell r="CB204" t="e">
            <v>#N/A</v>
          </cell>
          <cell r="CC204" t="e">
            <v>#N/A</v>
          </cell>
          <cell r="CD204" t="e">
            <v>#N/A</v>
          </cell>
          <cell r="CE204" t="e">
            <v>#N/A</v>
          </cell>
          <cell r="CF204" t="e">
            <v>#N/A</v>
          </cell>
          <cell r="CG204" t="e">
            <v>#N/A</v>
          </cell>
          <cell r="CH204" t="e">
            <v>#N/A</v>
          </cell>
          <cell r="CI204" t="e">
            <v>#N/A</v>
          </cell>
          <cell r="CJ204" t="e">
            <v>#N/A</v>
          </cell>
          <cell r="CK204" t="e">
            <v>#N/A</v>
          </cell>
          <cell r="CL204" t="e">
            <v>#N/A</v>
          </cell>
          <cell r="CM204" t="e">
            <v>#N/A</v>
          </cell>
          <cell r="CN204" t="e">
            <v>#N/A</v>
          </cell>
          <cell r="CO204" t="e">
            <v>#N/A</v>
          </cell>
          <cell r="CP204" t="e">
            <v>#N/A</v>
          </cell>
          <cell r="CQ204" t="e">
            <v>#N/A</v>
          </cell>
          <cell r="CR204" t="e">
            <v>#N/A</v>
          </cell>
          <cell r="CS204" t="e">
            <v>#N/A</v>
          </cell>
          <cell r="CT204" t="e">
            <v>#N/A</v>
          </cell>
          <cell r="CU204" t="e">
            <v>#N/A</v>
          </cell>
          <cell r="CV204" t="e">
            <v>#N/A</v>
          </cell>
          <cell r="CW204" t="e">
            <v>#N/A</v>
          </cell>
          <cell r="CX204" t="e">
            <v>#N/A</v>
          </cell>
          <cell r="CY204" t="e">
            <v>#N/A</v>
          </cell>
          <cell r="CZ204" t="e">
            <v>#N/A</v>
          </cell>
          <cell r="DA204" t="e">
            <v>#N/A</v>
          </cell>
          <cell r="DB204" t="e">
            <v>#N/A</v>
          </cell>
          <cell r="DC204" t="e">
            <v>#N/A</v>
          </cell>
          <cell r="DD204" t="e">
            <v>#N/A</v>
          </cell>
          <cell r="DE204" t="e">
            <v>#N/A</v>
          </cell>
          <cell r="DF204" t="e">
            <v>#N/A</v>
          </cell>
          <cell r="DG204" t="e">
            <v>#N/A</v>
          </cell>
          <cell r="DH204" t="e">
            <v>#N/A</v>
          </cell>
          <cell r="DI204" t="e">
            <v>#N/A</v>
          </cell>
          <cell r="DJ204" t="e">
            <v>#N/A</v>
          </cell>
          <cell r="DK204" t="e">
            <v>#N/A</v>
          </cell>
          <cell r="DL204" t="e">
            <v>#N/A</v>
          </cell>
          <cell r="DM204" t="e">
            <v>#N/A</v>
          </cell>
          <cell r="DN204" t="e">
            <v>#N/A</v>
          </cell>
          <cell r="DO204" t="e">
            <v>#N/A</v>
          </cell>
          <cell r="DP204" t="e">
            <v>#N/A</v>
          </cell>
          <cell r="DQ204" t="e">
            <v>#N/A</v>
          </cell>
          <cell r="DR204" t="e">
            <v>#N/A</v>
          </cell>
          <cell r="DS204" t="e">
            <v>#N/A</v>
          </cell>
          <cell r="DT204" t="e">
            <v>#N/A</v>
          </cell>
          <cell r="DU204" t="e">
            <v>#N/A</v>
          </cell>
          <cell r="DV204" t="e">
            <v>#N/A</v>
          </cell>
          <cell r="DW204" t="e">
            <v>#N/A</v>
          </cell>
          <cell r="DX204" t="e">
            <v>#N/A</v>
          </cell>
          <cell r="DY204" t="e">
            <v>#N/A</v>
          </cell>
          <cell r="DZ204" t="e">
            <v>#N/A</v>
          </cell>
          <cell r="EA204" t="e">
            <v>#N/A</v>
          </cell>
          <cell r="EB204" t="e">
            <v>#N/A</v>
          </cell>
          <cell r="EC204" t="e">
            <v>#N/A</v>
          </cell>
          <cell r="ED204" t="e">
            <v>#N/A</v>
          </cell>
          <cell r="EE204">
            <v>0</v>
          </cell>
        </row>
        <row r="206">
          <cell r="A206" t="str">
            <v>Coal Fuel Burn Expense</v>
          </cell>
        </row>
        <row r="207">
          <cell r="F207">
            <v>1068.1835626736283</v>
          </cell>
          <cell r="G207">
            <v>-7467.6940649724565</v>
          </cell>
          <cell r="H207">
            <v>-5816.2654930506833</v>
          </cell>
          <cell r="I207">
            <v>-2928.2136384160258</v>
          </cell>
          <cell r="J207">
            <v>-1156.699334888719</v>
          </cell>
          <cell r="K207">
            <v>-355.66156781837344</v>
          </cell>
          <cell r="L207">
            <v>-3895.8928367006592</v>
          </cell>
          <cell r="M207">
            <v>-1816.0719044399448</v>
          </cell>
          <cell r="N207">
            <v>-711.92256524553522</v>
          </cell>
          <cell r="O207">
            <v>-707.12712837615982</v>
          </cell>
          <cell r="P207">
            <v>-3401.9628391452134</v>
          </cell>
          <cell r="Q207">
            <v>-2905.4353132867254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</row>
        <row r="208">
          <cell r="F208">
            <v>0</v>
          </cell>
          <cell r="G208">
            <v>-30.97741701034829</v>
          </cell>
          <cell r="H208">
            <v>-4.426938284188509</v>
          </cell>
          <cell r="I208">
            <v>-610.07000886695459</v>
          </cell>
          <cell r="J208">
            <v>0</v>
          </cell>
          <cell r="K208">
            <v>-111.82200783980079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</row>
        <row r="209">
          <cell r="F209">
            <v>-1481.2603491367772</v>
          </cell>
          <cell r="G209">
            <v>-3033.8630334569607</v>
          </cell>
          <cell r="H209">
            <v>-730.93035080959089</v>
          </cell>
          <cell r="I209">
            <v>0</v>
          </cell>
          <cell r="J209">
            <v>0</v>
          </cell>
          <cell r="K209">
            <v>0</v>
          </cell>
          <cell r="L209">
            <v>-1515.6609887741506</v>
          </cell>
          <cell r="M209">
            <v>-1920.6877759876661</v>
          </cell>
          <cell r="N209">
            <v>0</v>
          </cell>
          <cell r="O209">
            <v>-949.12819295166992</v>
          </cell>
          <cell r="P209">
            <v>-1200.762825938873</v>
          </cell>
          <cell r="Q209">
            <v>-1314.2866891950835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</row>
        <row r="210">
          <cell r="F210">
            <v>0</v>
          </cell>
          <cell r="G210">
            <v>-1377.3122582472861</v>
          </cell>
          <cell r="H210">
            <v>-1947.7480524890125</v>
          </cell>
          <cell r="I210">
            <v>-6934.2578848963603</v>
          </cell>
          <cell r="J210">
            <v>-10427.520317450166</v>
          </cell>
          <cell r="K210">
            <v>-4951.9295541513711</v>
          </cell>
          <cell r="L210">
            <v>0</v>
          </cell>
          <cell r="M210">
            <v>0</v>
          </cell>
          <cell r="N210">
            <v>0</v>
          </cell>
          <cell r="O210">
            <v>-1315.8549345927313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</row>
        <row r="211">
          <cell r="F211">
            <v>-1228.7517719438765</v>
          </cell>
          <cell r="G211">
            <v>-2056.0494947459083</v>
          </cell>
          <cell r="H211">
            <v>-1365.9143745892216</v>
          </cell>
          <cell r="I211">
            <v>-64.292377555510029</v>
          </cell>
          <cell r="J211">
            <v>0</v>
          </cell>
          <cell r="K211">
            <v>0</v>
          </cell>
          <cell r="L211">
            <v>0</v>
          </cell>
          <cell r="M211">
            <v>-158.13850930973422</v>
          </cell>
          <cell r="N211">
            <v>-244.04142151447013</v>
          </cell>
          <cell r="O211">
            <v>-410.82829257915728</v>
          </cell>
          <cell r="P211">
            <v>-162.57675730879419</v>
          </cell>
          <cell r="Q211">
            <v>-1296.4869026200613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</row>
        <row r="212">
          <cell r="F212">
            <v>-38110.666523654014</v>
          </cell>
          <cell r="G212">
            <v>-42027.328302655369</v>
          </cell>
          <cell r="H212">
            <v>-28371.04930107668</v>
          </cell>
          <cell r="I212">
            <v>-12548.758410807699</v>
          </cell>
          <cell r="J212">
            <v>-11357.450200954452</v>
          </cell>
          <cell r="K212">
            <v>-13917.350795136765</v>
          </cell>
          <cell r="L212">
            <v>-42955.275348428637</v>
          </cell>
          <cell r="M212">
            <v>-71155.139892855659</v>
          </cell>
          <cell r="N212">
            <v>-59475.673852317035</v>
          </cell>
          <cell r="O212">
            <v>-23563.471462318674</v>
          </cell>
          <cell r="P212">
            <v>-42325.113578286022</v>
          </cell>
          <cell r="Q212">
            <v>-59635.929789088666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</row>
        <row r="213">
          <cell r="F213">
            <v>0</v>
          </cell>
          <cell r="G213">
            <v>-2982.8051430936903</v>
          </cell>
          <cell r="H213">
            <v>-9572.7968753688037</v>
          </cell>
          <cell r="I213">
            <v>-25712.280421258882</v>
          </cell>
          <cell r="J213">
            <v>-43121.282929942943</v>
          </cell>
          <cell r="K213">
            <v>-34524.871037526056</v>
          </cell>
          <cell r="L213">
            <v>-672.08399435505271</v>
          </cell>
          <cell r="M213">
            <v>-909.1401693560183</v>
          </cell>
          <cell r="N213">
            <v>-5514.3174758199602</v>
          </cell>
          <cell r="O213">
            <v>-20254.647652929649</v>
          </cell>
          <cell r="P213">
            <v>-2633.2292168270797</v>
          </cell>
          <cell r="Q213">
            <v>1345.1390329524875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</row>
        <row r="214">
          <cell r="F214">
            <v>-24861.716448832303</v>
          </cell>
          <cell r="G214">
            <v>-18606.893285125494</v>
          </cell>
          <cell r="H214">
            <v>-46774.484816189855</v>
          </cell>
          <cell r="I214">
            <v>-16373.642201699317</v>
          </cell>
          <cell r="J214">
            <v>-16704.398651273921</v>
          </cell>
          <cell r="K214">
            <v>-23292.86562583968</v>
          </cell>
          <cell r="L214">
            <v>-32631.943535260856</v>
          </cell>
          <cell r="M214">
            <v>-43299.514799434692</v>
          </cell>
          <cell r="N214">
            <v>-66932.259707830846</v>
          </cell>
          <cell r="O214">
            <v>-49806.859208686277</v>
          </cell>
          <cell r="P214">
            <v>-71218.148211652413</v>
          </cell>
          <cell r="Q214">
            <v>-57904.648217312992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</row>
        <row r="215">
          <cell r="F215">
            <v>0</v>
          </cell>
          <cell r="G215">
            <v>-3071.5665681855753</v>
          </cell>
          <cell r="H215">
            <v>-1935.2455198159441</v>
          </cell>
          <cell r="I215">
            <v>-8772.4203667696565</v>
          </cell>
          <cell r="J215">
            <v>-9662.9832796445116</v>
          </cell>
          <cell r="K215">
            <v>-3478.0829624859616</v>
          </cell>
          <cell r="L215">
            <v>0</v>
          </cell>
          <cell r="M215">
            <v>0</v>
          </cell>
          <cell r="N215">
            <v>0</v>
          </cell>
          <cell r="O215">
            <v>-192.70430098474026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</row>
        <row r="216">
          <cell r="F216">
            <v>0</v>
          </cell>
          <cell r="G216">
            <v>-16.249992247205228</v>
          </cell>
          <cell r="H216">
            <v>0</v>
          </cell>
          <cell r="I216">
            <v>-740.6196466574911</v>
          </cell>
          <cell r="J216">
            <v>-201.99990362813696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-89.149957467336208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</row>
        <row r="218">
          <cell r="A218" t="str">
            <v>Total Coal Fuel Burn Expense</v>
          </cell>
          <cell r="F218">
            <v>-64614.211530894041</v>
          </cell>
          <cell r="G218">
            <v>-80670.739559747279</v>
          </cell>
          <cell r="H218">
            <v>-96518.861721672118</v>
          </cell>
          <cell r="I218">
            <v>-74684.554956927896</v>
          </cell>
          <cell r="J218">
            <v>-92632.334617786109</v>
          </cell>
          <cell r="K218">
            <v>-80632.583550795913</v>
          </cell>
          <cell r="L218">
            <v>-81670.856703519821</v>
          </cell>
          <cell r="M218">
            <v>-119258.6930513829</v>
          </cell>
          <cell r="N218">
            <v>-132878.21502272785</v>
          </cell>
          <cell r="O218">
            <v>-97289.771130889654</v>
          </cell>
          <cell r="P218">
            <v>-120941.79342915863</v>
          </cell>
          <cell r="Q218">
            <v>-121711.64787854999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</row>
        <row r="220">
          <cell r="A220" t="str">
            <v>Gas Fuel Burn Expense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-5307.4870000001974</v>
          </cell>
          <cell r="P221">
            <v>-21714.151799999177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</row>
        <row r="223">
          <cell r="F223">
            <v>-12680.966910663061</v>
          </cell>
          <cell r="G223">
            <v>-13380.336121273227</v>
          </cell>
          <cell r="H223">
            <v>-5637.5396540891379</v>
          </cell>
          <cell r="I223">
            <v>-2480.8988113249652</v>
          </cell>
          <cell r="J223">
            <v>-1966.1181200714782</v>
          </cell>
          <cell r="K223">
            <v>-2453.911588549614</v>
          </cell>
          <cell r="L223">
            <v>-977.83209204953164</v>
          </cell>
          <cell r="M223">
            <v>-270.88414731342345</v>
          </cell>
          <cell r="N223">
            <v>121.74015978258103</v>
          </cell>
          <cell r="O223">
            <v>-6776.5730416020378</v>
          </cell>
          <cell r="P223">
            <v>-8169.4904354065657</v>
          </cell>
          <cell r="Q223">
            <v>887.52071197703481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36.868584112962708</v>
          </cell>
          <cell r="M224">
            <v>46.205743777798489</v>
          </cell>
          <cell r="N224">
            <v>80.715960228117183</v>
          </cell>
          <cell r="O224">
            <v>72.522277056821622</v>
          </cell>
          <cell r="P224">
            <v>0</v>
          </cell>
          <cell r="Q224">
            <v>7.432994915288873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</row>
        <row r="225">
          <cell r="F225">
            <v>-190.6876881737262</v>
          </cell>
          <cell r="G225">
            <v>86.522228806454223</v>
          </cell>
          <cell r="H225">
            <v>-1.7898767357110046</v>
          </cell>
          <cell r="I225">
            <v>-2892.901680196228</v>
          </cell>
          <cell r="J225">
            <v>-2571.166926193051</v>
          </cell>
          <cell r="K225">
            <v>-727.45081669930369</v>
          </cell>
          <cell r="L225">
            <v>-1702.0903325637337</v>
          </cell>
          <cell r="M225">
            <v>-2621.9563814292196</v>
          </cell>
          <cell r="N225">
            <v>-2118.8683982010698</v>
          </cell>
          <cell r="O225">
            <v>-1957.1997718033963</v>
          </cell>
          <cell r="P225">
            <v>2535.2621981616248</v>
          </cell>
          <cell r="Q225">
            <v>21.172783498652279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</row>
        <row r="226">
          <cell r="F226">
            <v>0</v>
          </cell>
          <cell r="G226">
            <v>0</v>
          </cell>
          <cell r="H226">
            <v>-798.09220000030473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</row>
        <row r="227">
          <cell r="F227">
            <v>2208.1201069848612</v>
          </cell>
          <cell r="G227">
            <v>-617.77241215482354</v>
          </cell>
          <cell r="H227">
            <v>-1920.7911117859185</v>
          </cell>
          <cell r="I227">
            <v>-3264.441973676905</v>
          </cell>
          <cell r="J227">
            <v>1133.1823230581358</v>
          </cell>
          <cell r="K227">
            <v>480.52475928328931</v>
          </cell>
          <cell r="L227">
            <v>-58.913365750573575</v>
          </cell>
          <cell r="M227">
            <v>266.72564916033298</v>
          </cell>
          <cell r="N227">
            <v>671.58984013833106</v>
          </cell>
          <cell r="O227">
            <v>-541.50295135565102</v>
          </cell>
          <cell r="P227">
            <v>-1799.0110354246572</v>
          </cell>
          <cell r="Q227">
            <v>5084.8191929664463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</row>
        <row r="228">
          <cell r="F228">
            <v>-171302.46935814898</v>
          </cell>
          <cell r="G228">
            <v>-26194.097115378827</v>
          </cell>
          <cell r="H228">
            <v>-3063.610857388936</v>
          </cell>
          <cell r="I228">
            <v>-7193.8673348035663</v>
          </cell>
          <cell r="J228">
            <v>-11886.494806793518</v>
          </cell>
          <cell r="K228">
            <v>-19307.432194032706</v>
          </cell>
          <cell r="L228">
            <v>-1401.3743837494403</v>
          </cell>
          <cell r="M228">
            <v>-2814.6387141970918</v>
          </cell>
          <cell r="N228">
            <v>-10214.867811948992</v>
          </cell>
          <cell r="O228">
            <v>-10198.735322293825</v>
          </cell>
          <cell r="P228">
            <v>-20048.678457330912</v>
          </cell>
          <cell r="Q228">
            <v>-28629.797723356634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</row>
        <row r="230">
          <cell r="F230">
            <v>-181966.00385000184</v>
          </cell>
          <cell r="G230">
            <v>-40105.68342000246</v>
          </cell>
          <cell r="H230">
            <v>-11421.823699995875</v>
          </cell>
          <cell r="I230">
            <v>-15832.109800003469</v>
          </cell>
          <cell r="J230">
            <v>-15290.597529999912</v>
          </cell>
          <cell r="K230">
            <v>-22008.269839994609</v>
          </cell>
          <cell r="L230">
            <v>-4103.3415899947286</v>
          </cell>
          <cell r="M230">
            <v>-5394.5478500016034</v>
          </cell>
          <cell r="N230">
            <v>-11459.690250001848</v>
          </cell>
          <cell r="O230">
            <v>-24708.97580999881</v>
          </cell>
          <cell r="P230">
            <v>-49196.069529999048</v>
          </cell>
          <cell r="Q230">
            <v>-22628.852039996535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</row>
        <row r="236">
          <cell r="A236" t="str">
            <v>Total Gas Fuel Burn Expense</v>
          </cell>
          <cell r="F236">
            <v>-181966.00385000184</v>
          </cell>
          <cell r="G236">
            <v>-40105.68342000246</v>
          </cell>
          <cell r="H236">
            <v>-11421.823699995875</v>
          </cell>
          <cell r="I236">
            <v>-15832.109800003469</v>
          </cell>
          <cell r="J236">
            <v>-15290.597529999912</v>
          </cell>
          <cell r="K236">
            <v>-22008.269839994609</v>
          </cell>
          <cell r="L236">
            <v>-4103.3415899947286</v>
          </cell>
          <cell r="M236">
            <v>-5394.5478500016034</v>
          </cell>
          <cell r="N236">
            <v>-11459.690250001848</v>
          </cell>
          <cell r="O236">
            <v>-24708.97580999881</v>
          </cell>
          <cell r="P236">
            <v>-49196.069529999048</v>
          </cell>
          <cell r="Q236">
            <v>-22628.852039996535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</row>
        <row r="238">
          <cell r="A238" t="str">
            <v>Other Generation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</row>
        <row r="243">
          <cell r="A243" t="str">
            <v>Total Other Generation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</row>
        <row r="245">
          <cell r="A245" t="str">
            <v>IRP Resources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</row>
        <row r="270">
          <cell r="A270" t="str">
            <v>Total IRP Resources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</row>
        <row r="272">
          <cell r="A272" t="str">
            <v>Growth Station Resources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</row>
        <row r="281">
          <cell r="A281" t="str">
            <v>Total Growth Station Resources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</row>
        <row r="282">
          <cell r="F282" t="str">
            <v>=</v>
          </cell>
          <cell r="G282" t="str">
            <v>=</v>
          </cell>
          <cell r="H282" t="str">
            <v>=</v>
          </cell>
          <cell r="I282" t="str">
            <v>=</v>
          </cell>
          <cell r="J282" t="str">
            <v>=</v>
          </cell>
          <cell r="K282" t="str">
            <v>=</v>
          </cell>
          <cell r="L282" t="str">
            <v>=</v>
          </cell>
          <cell r="M282" t="str">
            <v>=</v>
          </cell>
          <cell r="N282" t="str">
            <v>=</v>
          </cell>
          <cell r="O282" t="str">
            <v>=</v>
          </cell>
          <cell r="P282" t="str">
            <v>=</v>
          </cell>
          <cell r="Q282" t="str">
            <v>=</v>
          </cell>
          <cell r="R282" t="str">
            <v>=</v>
          </cell>
          <cell r="S282" t="str">
            <v>=</v>
          </cell>
          <cell r="T282" t="str">
            <v>=</v>
          </cell>
          <cell r="U282" t="str">
            <v>=</v>
          </cell>
          <cell r="V282" t="str">
            <v>=</v>
          </cell>
          <cell r="W282" t="str">
            <v>=</v>
          </cell>
          <cell r="X282" t="str">
            <v>=</v>
          </cell>
          <cell r="Y282" t="str">
            <v>=</v>
          </cell>
          <cell r="Z282" t="str">
            <v>=</v>
          </cell>
          <cell r="AA282" t="str">
            <v>=</v>
          </cell>
          <cell r="AB282" t="str">
            <v>=</v>
          </cell>
          <cell r="AC282" t="str">
            <v>=</v>
          </cell>
          <cell r="AD282" t="str">
            <v>=</v>
          </cell>
          <cell r="AE282" t="str">
            <v>=</v>
          </cell>
          <cell r="AF282" t="str">
            <v>=</v>
          </cell>
          <cell r="AG282" t="str">
            <v>=</v>
          </cell>
          <cell r="AH282" t="str">
            <v>=</v>
          </cell>
          <cell r="AI282" t="str">
            <v>=</v>
          </cell>
          <cell r="AJ282" t="str">
            <v>=</v>
          </cell>
          <cell r="AK282" t="str">
            <v>=</v>
          </cell>
          <cell r="AL282" t="str">
            <v>=</v>
          </cell>
          <cell r="AM282" t="str">
            <v>=</v>
          </cell>
          <cell r="AN282" t="str">
            <v>=</v>
          </cell>
          <cell r="AO282" t="str">
            <v>=</v>
          </cell>
          <cell r="AP282" t="str">
            <v>=</v>
          </cell>
          <cell r="AQ282" t="str">
            <v>=</v>
          </cell>
          <cell r="AR282" t="str">
            <v>=</v>
          </cell>
          <cell r="AS282" t="str">
            <v>=</v>
          </cell>
          <cell r="AT282" t="str">
            <v>=</v>
          </cell>
          <cell r="AU282" t="str">
            <v>=</v>
          </cell>
          <cell r="AV282" t="str">
            <v>=</v>
          </cell>
          <cell r="AW282" t="str">
            <v>=</v>
          </cell>
          <cell r="AX282" t="str">
            <v>=</v>
          </cell>
          <cell r="AY282" t="str">
            <v>=</v>
          </cell>
          <cell r="AZ282" t="str">
            <v>=</v>
          </cell>
          <cell r="BA282" t="str">
            <v>=</v>
          </cell>
          <cell r="BB282" t="str">
            <v>=</v>
          </cell>
          <cell r="BC282" t="str">
            <v>=</v>
          </cell>
          <cell r="BD282" t="str">
            <v>=</v>
          </cell>
          <cell r="BE282" t="str">
            <v>=</v>
          </cell>
          <cell r="BF282" t="str">
            <v>=</v>
          </cell>
          <cell r="BG282" t="str">
            <v>=</v>
          </cell>
          <cell r="BH282" t="str">
            <v>=</v>
          </cell>
          <cell r="BI282" t="str">
            <v>=</v>
          </cell>
          <cell r="BJ282" t="str">
            <v>=</v>
          </cell>
          <cell r="BK282" t="str">
            <v>=</v>
          </cell>
          <cell r="BL282" t="str">
            <v>=</v>
          </cell>
          <cell r="BM282" t="str">
            <v>=</v>
          </cell>
          <cell r="BN282" t="str">
            <v>=</v>
          </cell>
          <cell r="BO282" t="str">
            <v>=</v>
          </cell>
          <cell r="BP282" t="str">
            <v>=</v>
          </cell>
          <cell r="BQ282" t="str">
            <v>=</v>
          </cell>
          <cell r="BR282" t="str">
            <v>=</v>
          </cell>
          <cell r="BS282" t="str">
            <v>=</v>
          </cell>
          <cell r="BT282" t="str">
            <v>=</v>
          </cell>
          <cell r="BU282" t="str">
            <v>=</v>
          </cell>
          <cell r="BV282" t="str">
            <v>=</v>
          </cell>
          <cell r="BW282" t="str">
            <v>=</v>
          </cell>
          <cell r="BX282" t="str">
            <v>=</v>
          </cell>
          <cell r="BY282" t="str">
            <v>=</v>
          </cell>
          <cell r="BZ282" t="str">
            <v>=</v>
          </cell>
          <cell r="CA282" t="str">
            <v>=</v>
          </cell>
          <cell r="CB282" t="str">
            <v>=</v>
          </cell>
          <cell r="CC282" t="str">
            <v>=</v>
          </cell>
          <cell r="CD282" t="str">
            <v>=</v>
          </cell>
          <cell r="CE282" t="str">
            <v>=</v>
          </cell>
          <cell r="CF282" t="str">
            <v>=</v>
          </cell>
          <cell r="CG282" t="str">
            <v>=</v>
          </cell>
          <cell r="CH282" t="str">
            <v>=</v>
          </cell>
          <cell r="CI282" t="str">
            <v>=</v>
          </cell>
          <cell r="CJ282" t="str">
            <v>=</v>
          </cell>
          <cell r="CK282" t="str">
            <v>=</v>
          </cell>
          <cell r="CL282" t="str">
            <v>=</v>
          </cell>
          <cell r="CM282" t="str">
            <v>=</v>
          </cell>
          <cell r="CN282" t="str">
            <v>=</v>
          </cell>
          <cell r="CO282" t="str">
            <v>=</v>
          </cell>
          <cell r="CP282" t="str">
            <v>=</v>
          </cell>
          <cell r="CQ282" t="str">
            <v>=</v>
          </cell>
          <cell r="CR282" t="str">
            <v>=</v>
          </cell>
          <cell r="CS282" t="str">
            <v>=</v>
          </cell>
          <cell r="CT282" t="str">
            <v>=</v>
          </cell>
          <cell r="CU282" t="str">
            <v>=</v>
          </cell>
          <cell r="CV282" t="str">
            <v>=</v>
          </cell>
          <cell r="CW282" t="str">
            <v>=</v>
          </cell>
          <cell r="CX282" t="str">
            <v>=</v>
          </cell>
          <cell r="CY282" t="str">
            <v>=</v>
          </cell>
          <cell r="CZ282" t="str">
            <v>=</v>
          </cell>
          <cell r="DA282" t="str">
            <v>=</v>
          </cell>
          <cell r="DB282" t="str">
            <v>=</v>
          </cell>
          <cell r="DC282" t="str">
            <v>=</v>
          </cell>
          <cell r="DD282" t="str">
            <v>=</v>
          </cell>
          <cell r="DE282" t="str">
            <v>=</v>
          </cell>
          <cell r="DF282" t="str">
            <v>=</v>
          </cell>
          <cell r="DG282" t="str">
            <v>=</v>
          </cell>
          <cell r="DH282" t="str">
            <v>=</v>
          </cell>
          <cell r="DI282" t="str">
            <v>=</v>
          </cell>
          <cell r="DJ282" t="str">
            <v>=</v>
          </cell>
          <cell r="DK282" t="str">
            <v>=</v>
          </cell>
          <cell r="DL282" t="str">
            <v>=</v>
          </cell>
          <cell r="DM282" t="str">
            <v>=</v>
          </cell>
          <cell r="DN282" t="str">
            <v>=</v>
          </cell>
          <cell r="DO282" t="str">
            <v>=</v>
          </cell>
          <cell r="DP282" t="str">
            <v>=</v>
          </cell>
          <cell r="DQ282" t="str">
            <v>=</v>
          </cell>
          <cell r="DR282" t="str">
            <v>=</v>
          </cell>
          <cell r="DS282" t="str">
            <v>=</v>
          </cell>
          <cell r="DT282" t="str">
            <v>=</v>
          </cell>
          <cell r="DU282" t="str">
            <v>=</v>
          </cell>
          <cell r="DV282" t="str">
            <v>=</v>
          </cell>
          <cell r="DW282" t="str">
            <v>=</v>
          </cell>
          <cell r="DX282" t="str">
            <v>=</v>
          </cell>
          <cell r="DY282" t="str">
            <v>=</v>
          </cell>
          <cell r="DZ282" t="str">
            <v>=</v>
          </cell>
          <cell r="EA282" t="str">
            <v>=</v>
          </cell>
          <cell r="EB282" t="str">
            <v>=</v>
          </cell>
          <cell r="EC282" t="str">
            <v>=</v>
          </cell>
          <cell r="ED282" t="str">
            <v>=</v>
          </cell>
        </row>
        <row r="283">
          <cell r="A283" t="str">
            <v>Net Power Cost</v>
          </cell>
          <cell r="F283">
            <v>-260036.92238086462</v>
          </cell>
          <cell r="G283">
            <v>-233530.12364976108</v>
          </cell>
          <cell r="H283">
            <v>-224239.00834167004</v>
          </cell>
          <cell r="I283">
            <v>-181436.54155693948</v>
          </cell>
          <cell r="J283">
            <v>-193561.85182780027</v>
          </cell>
          <cell r="K283">
            <v>-197833.42877081037</v>
          </cell>
          <cell r="L283">
            <v>-319575.55147999525</v>
          </cell>
          <cell r="M283">
            <v>-353115.32612136006</v>
          </cell>
          <cell r="N283">
            <v>-268037.78751274943</v>
          </cell>
          <cell r="O283">
            <v>-221765.68694090843</v>
          </cell>
          <cell r="P283">
            <v>-202865.22725917399</v>
          </cell>
          <cell r="Q283">
            <v>-263443.4096185267</v>
          </cell>
          <cell r="R283" t="e">
            <v>#N/A</v>
          </cell>
          <cell r="S283" t="e">
            <v>#N/A</v>
          </cell>
          <cell r="T283" t="e">
            <v>#N/A</v>
          </cell>
          <cell r="U283" t="e">
            <v>#N/A</v>
          </cell>
          <cell r="V283" t="e">
            <v>#N/A</v>
          </cell>
          <cell r="W283" t="e">
            <v>#N/A</v>
          </cell>
          <cell r="X283" t="e">
            <v>#N/A</v>
          </cell>
          <cell r="Y283" t="e">
            <v>#N/A</v>
          </cell>
          <cell r="Z283" t="e">
            <v>#N/A</v>
          </cell>
          <cell r="AA283" t="e">
            <v>#N/A</v>
          </cell>
          <cell r="AB283" t="e">
            <v>#N/A</v>
          </cell>
          <cell r="AC283" t="e">
            <v>#N/A</v>
          </cell>
          <cell r="AD283" t="e">
            <v>#N/A</v>
          </cell>
          <cell r="AE283" t="e">
            <v>#N/A</v>
          </cell>
          <cell r="AF283" t="e">
            <v>#N/A</v>
          </cell>
          <cell r="AG283" t="e">
            <v>#N/A</v>
          </cell>
          <cell r="AH283" t="e">
            <v>#N/A</v>
          </cell>
          <cell r="AI283" t="e">
            <v>#N/A</v>
          </cell>
          <cell r="AJ283" t="e">
            <v>#N/A</v>
          </cell>
          <cell r="AK283" t="e">
            <v>#N/A</v>
          </cell>
          <cell r="AL283" t="e">
            <v>#N/A</v>
          </cell>
          <cell r="AM283" t="e">
            <v>#N/A</v>
          </cell>
          <cell r="AN283" t="e">
            <v>#N/A</v>
          </cell>
          <cell r="AO283" t="e">
            <v>#N/A</v>
          </cell>
          <cell r="AP283" t="e">
            <v>#N/A</v>
          </cell>
          <cell r="AQ283" t="e">
            <v>#N/A</v>
          </cell>
          <cell r="AR283" t="e">
            <v>#N/A</v>
          </cell>
          <cell r="AS283" t="e">
            <v>#N/A</v>
          </cell>
          <cell r="AT283" t="e">
            <v>#N/A</v>
          </cell>
          <cell r="AU283" t="e">
            <v>#N/A</v>
          </cell>
          <cell r="AV283" t="e">
            <v>#N/A</v>
          </cell>
          <cell r="AW283" t="e">
            <v>#N/A</v>
          </cell>
          <cell r="AX283" t="e">
            <v>#N/A</v>
          </cell>
          <cell r="AY283" t="e">
            <v>#N/A</v>
          </cell>
          <cell r="AZ283" t="e">
            <v>#N/A</v>
          </cell>
          <cell r="BA283" t="e">
            <v>#N/A</v>
          </cell>
          <cell r="BB283" t="e">
            <v>#N/A</v>
          </cell>
          <cell r="BC283" t="e">
            <v>#N/A</v>
          </cell>
          <cell r="BD283" t="e">
            <v>#N/A</v>
          </cell>
          <cell r="BE283" t="e">
            <v>#N/A</v>
          </cell>
          <cell r="BF283" t="e">
            <v>#N/A</v>
          </cell>
          <cell r="BG283" t="e">
            <v>#N/A</v>
          </cell>
          <cell r="BH283" t="e">
            <v>#N/A</v>
          </cell>
          <cell r="BI283" t="e">
            <v>#N/A</v>
          </cell>
          <cell r="BJ283" t="e">
            <v>#N/A</v>
          </cell>
          <cell r="BK283" t="e">
            <v>#N/A</v>
          </cell>
          <cell r="BL283" t="e">
            <v>#N/A</v>
          </cell>
          <cell r="BM283" t="e">
            <v>#N/A</v>
          </cell>
          <cell r="BN283" t="e">
            <v>#N/A</v>
          </cell>
          <cell r="BO283" t="e">
            <v>#N/A</v>
          </cell>
          <cell r="BP283" t="e">
            <v>#N/A</v>
          </cell>
          <cell r="BQ283" t="e">
            <v>#N/A</v>
          </cell>
          <cell r="BR283" t="e">
            <v>#N/A</v>
          </cell>
          <cell r="BS283" t="e">
            <v>#N/A</v>
          </cell>
          <cell r="BT283" t="e">
            <v>#N/A</v>
          </cell>
          <cell r="BU283" t="e">
            <v>#N/A</v>
          </cell>
          <cell r="BV283" t="e">
            <v>#N/A</v>
          </cell>
          <cell r="BW283" t="e">
            <v>#N/A</v>
          </cell>
          <cell r="BX283" t="e">
            <v>#N/A</v>
          </cell>
          <cell r="BY283" t="e">
            <v>#N/A</v>
          </cell>
          <cell r="BZ283" t="e">
            <v>#N/A</v>
          </cell>
          <cell r="CA283" t="e">
            <v>#N/A</v>
          </cell>
          <cell r="CB283" t="e">
            <v>#N/A</v>
          </cell>
          <cell r="CC283" t="e">
            <v>#N/A</v>
          </cell>
          <cell r="CD283" t="e">
            <v>#N/A</v>
          </cell>
          <cell r="CE283" t="e">
            <v>#N/A</v>
          </cell>
          <cell r="CF283" t="e">
            <v>#N/A</v>
          </cell>
          <cell r="CG283" t="e">
            <v>#N/A</v>
          </cell>
          <cell r="CH283" t="e">
            <v>#N/A</v>
          </cell>
          <cell r="CI283" t="e">
            <v>#N/A</v>
          </cell>
          <cell r="CJ283" t="e">
            <v>#N/A</v>
          </cell>
          <cell r="CK283" t="e">
            <v>#N/A</v>
          </cell>
          <cell r="CL283" t="e">
            <v>#N/A</v>
          </cell>
          <cell r="CM283" t="e">
            <v>#N/A</v>
          </cell>
          <cell r="CN283" t="e">
            <v>#N/A</v>
          </cell>
          <cell r="CO283" t="e">
            <v>#N/A</v>
          </cell>
          <cell r="CP283" t="e">
            <v>#N/A</v>
          </cell>
          <cell r="CQ283" t="e">
            <v>#N/A</v>
          </cell>
          <cell r="CR283" t="e">
            <v>#N/A</v>
          </cell>
          <cell r="CS283" t="e">
            <v>#N/A</v>
          </cell>
          <cell r="CT283" t="e">
            <v>#N/A</v>
          </cell>
          <cell r="CU283" t="e">
            <v>#N/A</v>
          </cell>
          <cell r="CV283" t="e">
            <v>#N/A</v>
          </cell>
          <cell r="CW283" t="e">
            <v>#N/A</v>
          </cell>
          <cell r="CX283" t="e">
            <v>#N/A</v>
          </cell>
          <cell r="CY283" t="e">
            <v>#N/A</v>
          </cell>
          <cell r="CZ283" t="e">
            <v>#N/A</v>
          </cell>
          <cell r="DA283" t="e">
            <v>#N/A</v>
          </cell>
          <cell r="DB283" t="e">
            <v>#N/A</v>
          </cell>
          <cell r="DC283" t="e">
            <v>#N/A</v>
          </cell>
          <cell r="DD283" t="e">
            <v>#N/A</v>
          </cell>
          <cell r="DE283" t="e">
            <v>#N/A</v>
          </cell>
          <cell r="DF283" t="e">
            <v>#N/A</v>
          </cell>
          <cell r="DG283" t="e">
            <v>#N/A</v>
          </cell>
          <cell r="DH283" t="e">
            <v>#N/A</v>
          </cell>
          <cell r="DI283" t="e">
            <v>#N/A</v>
          </cell>
          <cell r="DJ283" t="e">
            <v>#N/A</v>
          </cell>
          <cell r="DK283" t="e">
            <v>#N/A</v>
          </cell>
          <cell r="DL283" t="e">
            <v>#N/A</v>
          </cell>
          <cell r="DM283" t="e">
            <v>#N/A</v>
          </cell>
          <cell r="DN283" t="e">
            <v>#N/A</v>
          </cell>
          <cell r="DO283" t="e">
            <v>#N/A</v>
          </cell>
          <cell r="DP283" t="e">
            <v>#N/A</v>
          </cell>
          <cell r="DQ283" t="e">
            <v>#N/A</v>
          </cell>
          <cell r="DR283" t="e">
            <v>#N/A</v>
          </cell>
          <cell r="DS283" t="e">
            <v>#N/A</v>
          </cell>
          <cell r="DT283" t="e">
            <v>#N/A</v>
          </cell>
          <cell r="DU283" t="e">
            <v>#N/A</v>
          </cell>
          <cell r="DV283" t="e">
            <v>#N/A</v>
          </cell>
          <cell r="DW283" t="e">
            <v>#N/A</v>
          </cell>
          <cell r="DX283" t="e">
            <v>#N/A</v>
          </cell>
          <cell r="DY283" t="e">
            <v>#N/A</v>
          </cell>
          <cell r="DZ283" t="e">
            <v>#N/A</v>
          </cell>
          <cell r="EA283" t="e">
            <v>#N/A</v>
          </cell>
          <cell r="EB283" t="e">
            <v>#N/A</v>
          </cell>
          <cell r="EC283" t="e">
            <v>#N/A</v>
          </cell>
          <cell r="ED283" t="e">
            <v>#N/A</v>
          </cell>
        </row>
        <row r="284">
          <cell r="F284" t="str">
            <v>=</v>
          </cell>
          <cell r="G284" t="str">
            <v>=</v>
          </cell>
          <cell r="H284" t="str">
            <v>=</v>
          </cell>
          <cell r="I284" t="str">
            <v>=</v>
          </cell>
          <cell r="J284" t="str">
            <v>=</v>
          </cell>
          <cell r="K284" t="str">
            <v>=</v>
          </cell>
          <cell r="L284" t="str">
            <v>=</v>
          </cell>
          <cell r="M284" t="str">
            <v>=</v>
          </cell>
          <cell r="N284" t="str">
            <v>=</v>
          </cell>
          <cell r="O284" t="str">
            <v>=</v>
          </cell>
          <cell r="P284" t="str">
            <v>=</v>
          </cell>
          <cell r="Q284" t="str">
            <v>=</v>
          </cell>
          <cell r="R284" t="str">
            <v>=</v>
          </cell>
          <cell r="S284" t="str">
            <v>=</v>
          </cell>
          <cell r="T284" t="str">
            <v>=</v>
          </cell>
          <cell r="U284" t="str">
            <v>=</v>
          </cell>
          <cell r="V284" t="str">
            <v>=</v>
          </cell>
          <cell r="W284" t="str">
            <v>=</v>
          </cell>
          <cell r="X284" t="str">
            <v>=</v>
          </cell>
          <cell r="Y284" t="str">
            <v>=</v>
          </cell>
          <cell r="Z284" t="str">
            <v>=</v>
          </cell>
          <cell r="AA284" t="str">
            <v>=</v>
          </cell>
          <cell r="AB284" t="str">
            <v>=</v>
          </cell>
          <cell r="AC284" t="str">
            <v>=</v>
          </cell>
          <cell r="AD284" t="str">
            <v>=</v>
          </cell>
          <cell r="AE284" t="str">
            <v>=</v>
          </cell>
          <cell r="AF284" t="str">
            <v>=</v>
          </cell>
          <cell r="AG284" t="str">
            <v>=</v>
          </cell>
          <cell r="AH284" t="str">
            <v>=</v>
          </cell>
          <cell r="AI284" t="str">
            <v>=</v>
          </cell>
          <cell r="AJ284" t="str">
            <v>=</v>
          </cell>
          <cell r="AK284" t="str">
            <v>=</v>
          </cell>
          <cell r="AL284" t="str">
            <v>=</v>
          </cell>
          <cell r="AM284" t="str">
            <v>=</v>
          </cell>
          <cell r="AN284" t="str">
            <v>=</v>
          </cell>
          <cell r="AO284" t="str">
            <v>=</v>
          </cell>
          <cell r="AP284" t="str">
            <v>=</v>
          </cell>
          <cell r="AQ284" t="str">
            <v>=</v>
          </cell>
          <cell r="AR284" t="str">
            <v>=</v>
          </cell>
          <cell r="AS284" t="str">
            <v>=</v>
          </cell>
          <cell r="AT284" t="str">
            <v>=</v>
          </cell>
          <cell r="AU284" t="str">
            <v>=</v>
          </cell>
          <cell r="AV284" t="str">
            <v>=</v>
          </cell>
          <cell r="AW284" t="str">
            <v>=</v>
          </cell>
          <cell r="AX284" t="str">
            <v>=</v>
          </cell>
          <cell r="AY284" t="str">
            <v>=</v>
          </cell>
          <cell r="AZ284" t="str">
            <v>=</v>
          </cell>
          <cell r="BA284" t="str">
            <v>=</v>
          </cell>
          <cell r="BB284" t="str">
            <v>=</v>
          </cell>
          <cell r="BC284" t="str">
            <v>=</v>
          </cell>
          <cell r="BD284" t="str">
            <v>=</v>
          </cell>
          <cell r="BE284" t="str">
            <v>=</v>
          </cell>
          <cell r="BF284" t="str">
            <v>=</v>
          </cell>
          <cell r="BG284" t="str">
            <v>=</v>
          </cell>
          <cell r="BH284" t="str">
            <v>=</v>
          </cell>
          <cell r="BI284" t="str">
            <v>=</v>
          </cell>
          <cell r="BJ284" t="str">
            <v>=</v>
          </cell>
          <cell r="BK284" t="str">
            <v>=</v>
          </cell>
          <cell r="BL284" t="str">
            <v>=</v>
          </cell>
          <cell r="BM284" t="str">
            <v>=</v>
          </cell>
          <cell r="BN284" t="str">
            <v>=</v>
          </cell>
          <cell r="BO284" t="str">
            <v>=</v>
          </cell>
          <cell r="BP284" t="str">
            <v>=</v>
          </cell>
          <cell r="BQ284" t="str">
            <v>=</v>
          </cell>
          <cell r="BR284" t="str">
            <v>=</v>
          </cell>
          <cell r="BS284" t="str">
            <v>=</v>
          </cell>
          <cell r="BT284" t="str">
            <v>=</v>
          </cell>
          <cell r="BU284" t="str">
            <v>=</v>
          </cell>
          <cell r="BV284" t="str">
            <v>=</v>
          </cell>
          <cell r="BW284" t="str">
            <v>=</v>
          </cell>
          <cell r="BX284" t="str">
            <v>=</v>
          </cell>
          <cell r="BY284" t="str">
            <v>=</v>
          </cell>
          <cell r="BZ284" t="str">
            <v>=</v>
          </cell>
          <cell r="CA284" t="str">
            <v>=</v>
          </cell>
          <cell r="CB284" t="str">
            <v>=</v>
          </cell>
          <cell r="CC284" t="str">
            <v>=</v>
          </cell>
          <cell r="CD284" t="str">
            <v>=</v>
          </cell>
          <cell r="CE284" t="str">
            <v>=</v>
          </cell>
          <cell r="CF284" t="str">
            <v>=</v>
          </cell>
          <cell r="CG284" t="str">
            <v>=</v>
          </cell>
          <cell r="CH284" t="str">
            <v>=</v>
          </cell>
          <cell r="CI284" t="str">
            <v>=</v>
          </cell>
          <cell r="CJ284" t="str">
            <v>=</v>
          </cell>
          <cell r="CK284" t="str">
            <v>=</v>
          </cell>
          <cell r="CL284" t="str">
            <v>=</v>
          </cell>
          <cell r="CM284" t="str">
            <v>=</v>
          </cell>
          <cell r="CN284" t="str">
            <v>=</v>
          </cell>
          <cell r="CO284" t="str">
            <v>=</v>
          </cell>
          <cell r="CP284" t="str">
            <v>=</v>
          </cell>
          <cell r="CQ284" t="str">
            <v>=</v>
          </cell>
          <cell r="CR284" t="str">
            <v>=</v>
          </cell>
          <cell r="CS284" t="str">
            <v>=</v>
          </cell>
          <cell r="CT284" t="str">
            <v>=</v>
          </cell>
          <cell r="CU284" t="str">
            <v>=</v>
          </cell>
          <cell r="CV284" t="str">
            <v>=</v>
          </cell>
          <cell r="CW284" t="str">
            <v>=</v>
          </cell>
          <cell r="CX284" t="str">
            <v>=</v>
          </cell>
          <cell r="CY284" t="str">
            <v>=</v>
          </cell>
          <cell r="CZ284" t="str">
            <v>=</v>
          </cell>
          <cell r="DA284" t="str">
            <v>=</v>
          </cell>
          <cell r="DB284" t="str">
            <v>=</v>
          </cell>
          <cell r="DC284" t="str">
            <v>=</v>
          </cell>
          <cell r="DD284" t="str">
            <v>=</v>
          </cell>
          <cell r="DE284" t="str">
            <v>=</v>
          </cell>
          <cell r="DF284" t="str">
            <v>=</v>
          </cell>
          <cell r="DG284" t="str">
            <v>=</v>
          </cell>
          <cell r="DH284" t="str">
            <v>=</v>
          </cell>
          <cell r="DI284" t="str">
            <v>=</v>
          </cell>
          <cell r="DJ284" t="str">
            <v>=</v>
          </cell>
          <cell r="DK284" t="str">
            <v>=</v>
          </cell>
          <cell r="DL284" t="str">
            <v>=</v>
          </cell>
          <cell r="DM284" t="str">
            <v>=</v>
          </cell>
          <cell r="DN284" t="str">
            <v>=</v>
          </cell>
          <cell r="DO284" t="str">
            <v>=</v>
          </cell>
          <cell r="DP284" t="str">
            <v>=</v>
          </cell>
          <cell r="DQ284" t="str">
            <v>=</v>
          </cell>
          <cell r="DR284" t="str">
            <v>=</v>
          </cell>
          <cell r="DS284" t="str">
            <v>=</v>
          </cell>
          <cell r="DT284" t="str">
            <v>=</v>
          </cell>
          <cell r="DU284" t="str">
            <v>=</v>
          </cell>
          <cell r="DV284" t="str">
            <v>=</v>
          </cell>
          <cell r="DW284" t="str">
            <v>=</v>
          </cell>
          <cell r="DX284" t="str">
            <v>=</v>
          </cell>
          <cell r="DY284" t="str">
            <v>=</v>
          </cell>
          <cell r="DZ284" t="str">
            <v>=</v>
          </cell>
          <cell r="EA284" t="str">
            <v>=</v>
          </cell>
          <cell r="EB284" t="str">
            <v>=</v>
          </cell>
          <cell r="EC284" t="str">
            <v>=</v>
          </cell>
          <cell r="ED284" t="str">
            <v>=</v>
          </cell>
        </row>
        <row r="285">
          <cell r="A285" t="str">
            <v>Net Power Cost/Net System Load</v>
          </cell>
          <cell r="F285">
            <v>-4.9088312424686364E-2</v>
          </cell>
          <cell r="G285">
            <v>-5.032590415110505E-2</v>
          </cell>
          <cell r="H285">
            <v>-4.6720299756810135E-2</v>
          </cell>
          <cell r="I285">
            <v>-3.9923358397825126E-2</v>
          </cell>
          <cell r="J285">
            <v>-4.0944046266794487E-2</v>
          </cell>
          <cell r="K285">
            <v>-3.9907165318471272E-2</v>
          </cell>
          <cell r="L285">
            <v>-5.6203213338761771E-2</v>
          </cell>
          <cell r="M285">
            <v>-6.4784568609251636E-2</v>
          </cell>
          <cell r="N285">
            <v>-5.637321411372298E-2</v>
          </cell>
          <cell r="O285">
            <v>-4.73792930120851E-2</v>
          </cell>
          <cell r="P285">
            <v>-4.1930579835199211E-2</v>
          </cell>
          <cell r="Q285">
            <v>-4.9155411666319537E-2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</row>
        <row r="286">
          <cell r="F286">
            <v>18.884782059661905</v>
          </cell>
          <cell r="G286">
            <v>18.77688435858791</v>
          </cell>
          <cell r="H286">
            <v>16.285013539749411</v>
          </cell>
          <cell r="I286">
            <v>13.615768473862651</v>
          </cell>
          <cell r="J286">
            <v>14.057132169402907</v>
          </cell>
          <cell r="K286">
            <v>14.846260513009248</v>
          </cell>
          <cell r="L286">
            <v>23.208683544010754</v>
          </cell>
          <cell r="M286">
            <v>25.644458158758152</v>
          </cell>
          <cell r="N286">
            <v>20.114693686853975</v>
          </cell>
          <cell r="O286">
            <v>16.10539237215049</v>
          </cell>
          <cell r="P286">
            <v>15.223868037032684</v>
          </cell>
          <cell r="Q286">
            <v>19.132172962781603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</row>
        <row r="288">
          <cell r="A288" t="str">
            <v>Adjustments to Load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</row>
        <row r="297">
          <cell r="A297" t="str">
            <v>Net System Load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</row>
        <row r="299">
          <cell r="A299" t="str">
            <v>Special Sales For Resale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</row>
        <row r="303">
          <cell r="C303" t="str">
            <v>East Area Sales (WCA Sale)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</row>
        <row r="304">
          <cell r="C304" t="str">
            <v>Hurricane Sale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</row>
        <row r="305">
          <cell r="C305" t="str">
            <v>LADWP (IPP Layoff)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</row>
        <row r="306">
          <cell r="C306" t="str">
            <v>Shell Sale 2013-2014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</row>
        <row r="307">
          <cell r="C307" t="str">
            <v>SMUD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</row>
        <row r="308">
          <cell r="C308" t="str">
            <v>UMPA II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</row>
        <row r="313">
          <cell r="C313" t="str">
            <v>COB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</row>
        <row r="314">
          <cell r="C314" t="str">
            <v>Four Corners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</row>
        <row r="315">
          <cell r="C315" t="str">
            <v>Mid Columbia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</row>
        <row r="316">
          <cell r="C316" t="str">
            <v>Mona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</row>
        <row r="317">
          <cell r="C317" t="str">
            <v>Palo Verde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</row>
        <row r="318">
          <cell r="C318" t="str">
            <v>SP15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</row>
        <row r="319">
          <cell r="C319" t="str">
            <v>STF Index Trades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</row>
        <row r="324">
          <cell r="C324" t="str">
            <v>COB</v>
          </cell>
          <cell r="F324">
            <v>0</v>
          </cell>
          <cell r="G324">
            <v>46.042999999997846</v>
          </cell>
          <cell r="H324">
            <v>18.506999999997788</v>
          </cell>
          <cell r="I324">
            <v>257.88000000000466</v>
          </cell>
          <cell r="J324">
            <v>366.07800000000134</v>
          </cell>
          <cell r="K324">
            <v>165.55999999999767</v>
          </cell>
          <cell r="L324">
            <v>95.614999999997963</v>
          </cell>
          <cell r="M324">
            <v>198.50800000000163</v>
          </cell>
          <cell r="N324">
            <v>35.936000000001513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</row>
        <row r="325">
          <cell r="C325" t="str">
            <v>Four Corners</v>
          </cell>
          <cell r="F325">
            <v>16.059999999997672</v>
          </cell>
          <cell r="G325">
            <v>86.403999999994994</v>
          </cell>
          <cell r="H325">
            <v>30.261999999998807</v>
          </cell>
          <cell r="I325">
            <v>107.46999999999389</v>
          </cell>
          <cell r="J325">
            <v>223.08399999999529</v>
          </cell>
          <cell r="K325">
            <v>27.379999999997381</v>
          </cell>
          <cell r="L325">
            <v>149.67500000000291</v>
          </cell>
          <cell r="M325">
            <v>63.039999999993597</v>
          </cell>
          <cell r="N325">
            <v>88.895999999993364</v>
          </cell>
          <cell r="O325">
            <v>51.160000000003492</v>
          </cell>
          <cell r="P325">
            <v>198.20500000000175</v>
          </cell>
          <cell r="Q325">
            <v>525.63000000000466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</row>
        <row r="326">
          <cell r="C326" t="str">
            <v>Mid Columbia</v>
          </cell>
          <cell r="F326">
            <v>26.090000000025611</v>
          </cell>
          <cell r="G326">
            <v>1953.2900000000081</v>
          </cell>
          <cell r="H326">
            <v>2641.8099999999977</v>
          </cell>
          <cell r="I326">
            <v>154.20500000000084</v>
          </cell>
          <cell r="J326">
            <v>36.476500000000215</v>
          </cell>
          <cell r="K326">
            <v>296.33400000000074</v>
          </cell>
          <cell r="L326">
            <v>2401.2799999999988</v>
          </cell>
          <cell r="M326">
            <v>467.43399999999383</v>
          </cell>
          <cell r="N326">
            <v>848.50500000000466</v>
          </cell>
          <cell r="O326">
            <v>1899.1000000000058</v>
          </cell>
          <cell r="P326">
            <v>242.02999999999884</v>
          </cell>
          <cell r="Q326">
            <v>813.5800000000163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</row>
        <row r="327">
          <cell r="C327" t="str">
            <v>Mona</v>
          </cell>
          <cell r="F327">
            <v>-53.220000000001164</v>
          </cell>
          <cell r="G327">
            <v>299.6420000000071</v>
          </cell>
          <cell r="H327">
            <v>121.26900000000023</v>
          </cell>
          <cell r="I327">
            <v>163.59299999999348</v>
          </cell>
          <cell r="J327">
            <v>171.0679999999993</v>
          </cell>
          <cell r="K327">
            <v>42.226000000009662</v>
          </cell>
          <cell r="L327">
            <v>206.80499999999302</v>
          </cell>
          <cell r="M327">
            <v>178.51199999998789</v>
          </cell>
          <cell r="N327">
            <v>-59.200000000011642</v>
          </cell>
          <cell r="O327">
            <v>98.569999999977881</v>
          </cell>
          <cell r="P327">
            <v>459.40999999997439</v>
          </cell>
          <cell r="Q327">
            <v>770.11499999996158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</row>
        <row r="328">
          <cell r="C328" t="str">
            <v>Palo Verde</v>
          </cell>
          <cell r="F328">
            <v>0</v>
          </cell>
          <cell r="G328">
            <v>14.453000000001339</v>
          </cell>
          <cell r="H328">
            <v>0</v>
          </cell>
          <cell r="I328">
            <v>37.014000000010128</v>
          </cell>
          <cell r="J328">
            <v>37.010000000009313</v>
          </cell>
          <cell r="K328">
            <v>0</v>
          </cell>
          <cell r="L328">
            <v>38.812000000005355</v>
          </cell>
          <cell r="M328">
            <v>0</v>
          </cell>
          <cell r="N328">
            <v>18.509999999994761</v>
          </cell>
          <cell r="O328">
            <v>17.974000000001979</v>
          </cell>
          <cell r="P328">
            <v>0</v>
          </cell>
          <cell r="Q328">
            <v>24.660000000003492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</row>
        <row r="329">
          <cell r="C329" t="str">
            <v>SP15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</row>
        <row r="330">
          <cell r="C330" t="str">
            <v>Trapped Energy - Curtailment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</row>
        <row r="331">
          <cell r="C331" t="str">
            <v>Trapped Energy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</row>
        <row r="332">
          <cell r="F332">
            <v>-11.070000000065193</v>
          </cell>
          <cell r="G332">
            <v>2399.8320000000531</v>
          </cell>
          <cell r="H332">
            <v>2811.8479999999981</v>
          </cell>
          <cell r="I332">
            <v>720.16200000001118</v>
          </cell>
          <cell r="J332">
            <v>833.71650000003865</v>
          </cell>
          <cell r="K332">
            <v>531.5</v>
          </cell>
          <cell r="L332">
            <v>2892.1869999999763</v>
          </cell>
          <cell r="M332">
            <v>907.49400000006426</v>
          </cell>
          <cell r="N332">
            <v>932.64699999999721</v>
          </cell>
          <cell r="O332">
            <v>2066.8040000000037</v>
          </cell>
          <cell r="P332">
            <v>899.64500000001863</v>
          </cell>
          <cell r="Q332">
            <v>2133.984999999986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</row>
        <row r="334">
          <cell r="A334" t="str">
            <v>Total Special Sales For Resale</v>
          </cell>
          <cell r="F334">
            <v>-11.069999999832362</v>
          </cell>
          <cell r="G334">
            <v>2399.8320000001695</v>
          </cell>
          <cell r="H334">
            <v>2811.8479999999981</v>
          </cell>
          <cell r="I334">
            <v>720.16200000001118</v>
          </cell>
          <cell r="J334">
            <v>833.71649999998044</v>
          </cell>
          <cell r="K334">
            <v>531.5</v>
          </cell>
          <cell r="L334">
            <v>2892.186999999918</v>
          </cell>
          <cell r="M334">
            <v>907.49399999994785</v>
          </cell>
          <cell r="N334">
            <v>932.64700000011362</v>
          </cell>
          <cell r="O334">
            <v>2066.8040000000037</v>
          </cell>
          <cell r="P334">
            <v>899.64500000001863</v>
          </cell>
          <cell r="Q334">
            <v>2133.984999999986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</row>
        <row r="335">
          <cell r="F335" t="str">
            <v>=</v>
          </cell>
          <cell r="G335" t="str">
            <v>=</v>
          </cell>
          <cell r="H335" t="str">
            <v>=</v>
          </cell>
          <cell r="I335" t="str">
            <v>=</v>
          </cell>
          <cell r="J335" t="str">
            <v>=</v>
          </cell>
          <cell r="K335" t="str">
            <v>=</v>
          </cell>
          <cell r="L335" t="str">
            <v>=</v>
          </cell>
          <cell r="M335" t="str">
            <v>=</v>
          </cell>
          <cell r="N335" t="str">
            <v>=</v>
          </cell>
          <cell r="O335" t="str">
            <v>=</v>
          </cell>
          <cell r="P335" t="str">
            <v>=</v>
          </cell>
          <cell r="Q335" t="str">
            <v>=</v>
          </cell>
          <cell r="R335" t="str">
            <v>=</v>
          </cell>
          <cell r="S335" t="str">
            <v>=</v>
          </cell>
          <cell r="T335" t="str">
            <v>=</v>
          </cell>
          <cell r="U335" t="str">
            <v>=</v>
          </cell>
          <cell r="V335" t="str">
            <v>=</v>
          </cell>
          <cell r="W335" t="str">
            <v>=</v>
          </cell>
          <cell r="X335" t="str">
            <v>=</v>
          </cell>
          <cell r="Y335" t="str">
            <v>=</v>
          </cell>
          <cell r="Z335" t="str">
            <v>=</v>
          </cell>
          <cell r="AA335" t="str">
            <v>=</v>
          </cell>
          <cell r="AB335" t="str">
            <v>=</v>
          </cell>
          <cell r="AC335" t="str">
            <v>=</v>
          </cell>
          <cell r="AD335" t="str">
            <v>=</v>
          </cell>
          <cell r="AE335" t="str">
            <v>=</v>
          </cell>
          <cell r="AF335" t="str">
            <v>=</v>
          </cell>
          <cell r="AG335" t="str">
            <v>=</v>
          </cell>
          <cell r="AH335" t="str">
            <v>=</v>
          </cell>
          <cell r="AI335" t="str">
            <v>=</v>
          </cell>
          <cell r="AJ335" t="str">
            <v>=</v>
          </cell>
          <cell r="AK335" t="str">
            <v>=</v>
          </cell>
          <cell r="AL335" t="str">
            <v>=</v>
          </cell>
          <cell r="AM335" t="str">
            <v>=</v>
          </cell>
          <cell r="AN335" t="str">
            <v>=</v>
          </cell>
          <cell r="AO335" t="str">
            <v>=</v>
          </cell>
          <cell r="AP335" t="str">
            <v>=</v>
          </cell>
          <cell r="AQ335" t="str">
            <v>=</v>
          </cell>
          <cell r="AR335" t="str">
            <v>=</v>
          </cell>
          <cell r="AS335" t="str">
            <v>=</v>
          </cell>
          <cell r="AT335" t="str">
            <v>=</v>
          </cell>
          <cell r="AU335" t="str">
            <v>=</v>
          </cell>
          <cell r="AV335" t="str">
            <v>=</v>
          </cell>
          <cell r="AW335" t="str">
            <v>=</v>
          </cell>
          <cell r="AX335" t="str">
            <v>=</v>
          </cell>
          <cell r="AY335" t="str">
            <v>=</v>
          </cell>
          <cell r="AZ335" t="str">
            <v>=</v>
          </cell>
          <cell r="BA335" t="str">
            <v>=</v>
          </cell>
          <cell r="BB335" t="str">
            <v>=</v>
          </cell>
          <cell r="BC335" t="str">
            <v>=</v>
          </cell>
          <cell r="BD335" t="str">
            <v>=</v>
          </cell>
          <cell r="BE335" t="str">
            <v>=</v>
          </cell>
          <cell r="BF335" t="str">
            <v>=</v>
          </cell>
          <cell r="BG335" t="str">
            <v>=</v>
          </cell>
          <cell r="BH335" t="str">
            <v>=</v>
          </cell>
          <cell r="BI335" t="str">
            <v>=</v>
          </cell>
          <cell r="BJ335" t="str">
            <v>=</v>
          </cell>
          <cell r="BK335" t="str">
            <v>=</v>
          </cell>
          <cell r="BL335" t="str">
            <v>=</v>
          </cell>
          <cell r="BM335" t="str">
            <v>=</v>
          </cell>
          <cell r="BN335" t="str">
            <v>=</v>
          </cell>
          <cell r="BO335" t="str">
            <v>=</v>
          </cell>
          <cell r="BP335" t="str">
            <v>=</v>
          </cell>
          <cell r="BQ335" t="str">
            <v>=</v>
          </cell>
          <cell r="BR335" t="str">
            <v>=</v>
          </cell>
          <cell r="BS335" t="str">
            <v>=</v>
          </cell>
          <cell r="BT335" t="str">
            <v>=</v>
          </cell>
          <cell r="BU335" t="str">
            <v>=</v>
          </cell>
          <cell r="BV335" t="str">
            <v>=</v>
          </cell>
          <cell r="BW335" t="str">
            <v>=</v>
          </cell>
          <cell r="BX335" t="str">
            <v>=</v>
          </cell>
          <cell r="BY335" t="str">
            <v>=</v>
          </cell>
          <cell r="BZ335" t="str">
            <v>=</v>
          </cell>
          <cell r="CA335" t="str">
            <v>=</v>
          </cell>
          <cell r="CB335" t="str">
            <v>=</v>
          </cell>
          <cell r="CC335" t="str">
            <v>=</v>
          </cell>
          <cell r="CD335" t="str">
            <v>=</v>
          </cell>
          <cell r="CE335" t="str">
            <v>=</v>
          </cell>
          <cell r="CF335" t="str">
            <v>=</v>
          </cell>
          <cell r="CG335" t="str">
            <v>=</v>
          </cell>
          <cell r="CH335" t="str">
            <v>=</v>
          </cell>
          <cell r="CI335" t="str">
            <v>=</v>
          </cell>
          <cell r="CJ335" t="str">
            <v>=</v>
          </cell>
          <cell r="CK335" t="str">
            <v>=</v>
          </cell>
          <cell r="CL335" t="str">
            <v>=</v>
          </cell>
          <cell r="CM335" t="str">
            <v>=</v>
          </cell>
          <cell r="CN335" t="str">
            <v>=</v>
          </cell>
          <cell r="CO335" t="str">
            <v>=</v>
          </cell>
          <cell r="CP335" t="str">
            <v>=</v>
          </cell>
          <cell r="CQ335" t="str">
            <v>=</v>
          </cell>
          <cell r="CR335" t="str">
            <v>=</v>
          </cell>
          <cell r="CS335" t="str">
            <v>=</v>
          </cell>
          <cell r="CT335" t="str">
            <v>=</v>
          </cell>
          <cell r="CU335" t="str">
            <v>=</v>
          </cell>
          <cell r="CV335" t="str">
            <v>=</v>
          </cell>
          <cell r="CW335" t="str">
            <v>=</v>
          </cell>
          <cell r="CX335" t="str">
            <v>=</v>
          </cell>
          <cell r="CY335" t="str">
            <v>=</v>
          </cell>
          <cell r="CZ335" t="str">
            <v>=</v>
          </cell>
          <cell r="DA335" t="str">
            <v>=</v>
          </cell>
          <cell r="DB335" t="str">
            <v>=</v>
          </cell>
          <cell r="DC335" t="str">
            <v>=</v>
          </cell>
          <cell r="DD335" t="str">
            <v>=</v>
          </cell>
          <cell r="DE335" t="str">
            <v>=</v>
          </cell>
          <cell r="DF335" t="str">
            <v>=</v>
          </cell>
          <cell r="DG335" t="str">
            <v>=</v>
          </cell>
          <cell r="DH335" t="str">
            <v>=</v>
          </cell>
          <cell r="DI335" t="str">
            <v>=</v>
          </cell>
          <cell r="DJ335" t="str">
            <v>=</v>
          </cell>
          <cell r="DK335" t="str">
            <v>=</v>
          </cell>
          <cell r="DL335" t="str">
            <v>=</v>
          </cell>
          <cell r="DM335" t="str">
            <v>=</v>
          </cell>
          <cell r="DN335" t="str">
            <v>=</v>
          </cell>
          <cell r="DO335" t="str">
            <v>=</v>
          </cell>
          <cell r="DP335" t="str">
            <v>=</v>
          </cell>
          <cell r="DQ335" t="str">
            <v>=</v>
          </cell>
          <cell r="DR335" t="str">
            <v>=</v>
          </cell>
          <cell r="DS335" t="str">
            <v>=</v>
          </cell>
          <cell r="DT335" t="str">
            <v>=</v>
          </cell>
          <cell r="DU335" t="str">
            <v>=</v>
          </cell>
          <cell r="DV335" t="str">
            <v>=</v>
          </cell>
          <cell r="DW335" t="str">
            <v>=</v>
          </cell>
          <cell r="DX335" t="str">
            <v>=</v>
          </cell>
          <cell r="DY335" t="str">
            <v>=</v>
          </cell>
          <cell r="DZ335" t="str">
            <v>=</v>
          </cell>
          <cell r="EA335" t="str">
            <v>=</v>
          </cell>
          <cell r="EB335" t="str">
            <v>=</v>
          </cell>
          <cell r="EC335" t="str">
            <v>=</v>
          </cell>
          <cell r="ED335" t="str">
            <v>=</v>
          </cell>
        </row>
        <row r="336">
          <cell r="A336" t="str">
            <v>Total Requirements</v>
          </cell>
          <cell r="F336">
            <v>-11.070000000298023</v>
          </cell>
          <cell r="G336">
            <v>2399.8320000004023</v>
          </cell>
          <cell r="H336">
            <v>2811.848000000231</v>
          </cell>
          <cell r="I336">
            <v>720.16200000047684</v>
          </cell>
          <cell r="J336">
            <v>833.71650000009686</v>
          </cell>
          <cell r="K336">
            <v>531.5</v>
          </cell>
          <cell r="L336">
            <v>2892.186999999918</v>
          </cell>
          <cell r="M336">
            <v>907.49399999994785</v>
          </cell>
          <cell r="N336">
            <v>932.64699999988079</v>
          </cell>
          <cell r="O336">
            <v>2066.8040000004694</v>
          </cell>
          <cell r="P336">
            <v>899.64499999955297</v>
          </cell>
          <cell r="Q336">
            <v>2133.9850000003353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</row>
        <row r="337">
          <cell r="F337" t="str">
            <v>=</v>
          </cell>
          <cell r="G337" t="str">
            <v>=</v>
          </cell>
          <cell r="H337" t="str">
            <v>=</v>
          </cell>
          <cell r="I337" t="str">
            <v>=</v>
          </cell>
          <cell r="J337" t="str">
            <v>=</v>
          </cell>
          <cell r="K337" t="str">
            <v>=</v>
          </cell>
          <cell r="L337" t="str">
            <v>=</v>
          </cell>
          <cell r="M337" t="str">
            <v>=</v>
          </cell>
          <cell r="N337" t="str">
            <v>=</v>
          </cell>
          <cell r="O337" t="str">
            <v>=</v>
          </cell>
          <cell r="P337" t="str">
            <v>=</v>
          </cell>
          <cell r="Q337" t="str">
            <v>=</v>
          </cell>
          <cell r="R337" t="str">
            <v>=</v>
          </cell>
          <cell r="S337" t="str">
            <v>=</v>
          </cell>
          <cell r="T337" t="str">
            <v>=</v>
          </cell>
          <cell r="U337" t="str">
            <v>=</v>
          </cell>
          <cell r="V337" t="str">
            <v>=</v>
          </cell>
          <cell r="W337" t="str">
            <v>=</v>
          </cell>
          <cell r="X337" t="str">
            <v>=</v>
          </cell>
          <cell r="Y337" t="str">
            <v>=</v>
          </cell>
          <cell r="Z337" t="str">
            <v>=</v>
          </cell>
          <cell r="AA337" t="str">
            <v>=</v>
          </cell>
          <cell r="AB337" t="str">
            <v>=</v>
          </cell>
          <cell r="AC337" t="str">
            <v>=</v>
          </cell>
          <cell r="AD337" t="str">
            <v>=</v>
          </cell>
          <cell r="AE337" t="str">
            <v>=</v>
          </cell>
          <cell r="AF337" t="str">
            <v>=</v>
          </cell>
          <cell r="AG337" t="str">
            <v>=</v>
          </cell>
          <cell r="AH337" t="str">
            <v>=</v>
          </cell>
          <cell r="AI337" t="str">
            <v>=</v>
          </cell>
          <cell r="AJ337" t="str">
            <v>=</v>
          </cell>
          <cell r="AK337" t="str">
            <v>=</v>
          </cell>
          <cell r="AL337" t="str">
            <v>=</v>
          </cell>
          <cell r="AM337" t="str">
            <v>=</v>
          </cell>
          <cell r="AN337" t="str">
            <v>=</v>
          </cell>
          <cell r="AO337" t="str">
            <v>=</v>
          </cell>
          <cell r="AP337" t="str">
            <v>=</v>
          </cell>
          <cell r="AQ337" t="str">
            <v>=</v>
          </cell>
          <cell r="AR337" t="str">
            <v>=</v>
          </cell>
          <cell r="AS337" t="str">
            <v>=</v>
          </cell>
          <cell r="AT337" t="str">
            <v>=</v>
          </cell>
          <cell r="AU337" t="str">
            <v>=</v>
          </cell>
          <cell r="AV337" t="str">
            <v>=</v>
          </cell>
          <cell r="AW337" t="str">
            <v>=</v>
          </cell>
          <cell r="AX337" t="str">
            <v>=</v>
          </cell>
          <cell r="AY337" t="str">
            <v>=</v>
          </cell>
          <cell r="AZ337" t="str">
            <v>=</v>
          </cell>
          <cell r="BA337" t="str">
            <v>=</v>
          </cell>
          <cell r="BB337" t="str">
            <v>=</v>
          </cell>
          <cell r="BC337" t="str">
            <v>=</v>
          </cell>
          <cell r="BD337" t="str">
            <v>=</v>
          </cell>
          <cell r="BE337" t="str">
            <v>=</v>
          </cell>
          <cell r="BF337" t="str">
            <v>=</v>
          </cell>
          <cell r="BG337" t="str">
            <v>=</v>
          </cell>
          <cell r="BH337" t="str">
            <v>=</v>
          </cell>
          <cell r="BI337" t="str">
            <v>=</v>
          </cell>
          <cell r="BJ337" t="str">
            <v>=</v>
          </cell>
          <cell r="BK337" t="str">
            <v>=</v>
          </cell>
          <cell r="BL337" t="str">
            <v>=</v>
          </cell>
          <cell r="BM337" t="str">
            <v>=</v>
          </cell>
          <cell r="BN337" t="str">
            <v>=</v>
          </cell>
          <cell r="BO337" t="str">
            <v>=</v>
          </cell>
          <cell r="BP337" t="str">
            <v>=</v>
          </cell>
          <cell r="BQ337" t="str">
            <v>=</v>
          </cell>
          <cell r="BR337" t="str">
            <v>=</v>
          </cell>
          <cell r="BS337" t="str">
            <v>=</v>
          </cell>
          <cell r="BT337" t="str">
            <v>=</v>
          </cell>
          <cell r="BU337" t="str">
            <v>=</v>
          </cell>
          <cell r="BV337" t="str">
            <v>=</v>
          </cell>
          <cell r="BW337" t="str">
            <v>=</v>
          </cell>
          <cell r="BX337" t="str">
            <v>=</v>
          </cell>
          <cell r="BY337" t="str">
            <v>=</v>
          </cell>
          <cell r="BZ337" t="str">
            <v>=</v>
          </cell>
          <cell r="CA337" t="str">
            <v>=</v>
          </cell>
          <cell r="CB337" t="str">
            <v>=</v>
          </cell>
          <cell r="CC337" t="str">
            <v>=</v>
          </cell>
          <cell r="CD337" t="str">
            <v>=</v>
          </cell>
          <cell r="CE337" t="str">
            <v>=</v>
          </cell>
          <cell r="CF337" t="str">
            <v>=</v>
          </cell>
          <cell r="CG337" t="str">
            <v>=</v>
          </cell>
          <cell r="CH337" t="str">
            <v>=</v>
          </cell>
          <cell r="CI337" t="str">
            <v>=</v>
          </cell>
          <cell r="CJ337" t="str">
            <v>=</v>
          </cell>
          <cell r="CK337" t="str">
            <v>=</v>
          </cell>
          <cell r="CL337" t="str">
            <v>=</v>
          </cell>
          <cell r="CM337" t="str">
            <v>=</v>
          </cell>
          <cell r="CN337" t="str">
            <v>=</v>
          </cell>
          <cell r="CO337" t="str">
            <v>=</v>
          </cell>
          <cell r="CP337" t="str">
            <v>=</v>
          </cell>
          <cell r="CQ337" t="str">
            <v>=</v>
          </cell>
          <cell r="CR337" t="str">
            <v>=</v>
          </cell>
          <cell r="CS337" t="str">
            <v>=</v>
          </cell>
          <cell r="CT337" t="str">
            <v>=</v>
          </cell>
          <cell r="CU337" t="str">
            <v>=</v>
          </cell>
          <cell r="CV337" t="str">
            <v>=</v>
          </cell>
          <cell r="CW337" t="str">
            <v>=</v>
          </cell>
          <cell r="CX337" t="str">
            <v>=</v>
          </cell>
          <cell r="CY337" t="str">
            <v>=</v>
          </cell>
          <cell r="CZ337" t="str">
            <v>=</v>
          </cell>
          <cell r="DA337" t="str">
            <v>=</v>
          </cell>
          <cell r="DB337" t="str">
            <v>=</v>
          </cell>
          <cell r="DC337" t="str">
            <v>=</v>
          </cell>
          <cell r="DD337" t="str">
            <v>=</v>
          </cell>
          <cell r="DE337" t="str">
            <v>=</v>
          </cell>
          <cell r="DF337" t="str">
            <v>=</v>
          </cell>
          <cell r="DG337" t="str">
            <v>=</v>
          </cell>
          <cell r="DH337" t="str">
            <v>=</v>
          </cell>
          <cell r="DI337" t="str">
            <v>=</v>
          </cell>
          <cell r="DJ337" t="str">
            <v>=</v>
          </cell>
          <cell r="DK337" t="str">
            <v>=</v>
          </cell>
          <cell r="DL337" t="str">
            <v>=</v>
          </cell>
          <cell r="DM337" t="str">
            <v>=</v>
          </cell>
          <cell r="DN337" t="str">
            <v>=</v>
          </cell>
          <cell r="DO337" t="str">
            <v>=</v>
          </cell>
          <cell r="DP337" t="str">
            <v>=</v>
          </cell>
          <cell r="DQ337" t="str">
            <v>=</v>
          </cell>
          <cell r="DR337" t="str">
            <v>=</v>
          </cell>
          <cell r="DS337" t="str">
            <v>=</v>
          </cell>
          <cell r="DT337" t="str">
            <v>=</v>
          </cell>
          <cell r="DU337" t="str">
            <v>=</v>
          </cell>
          <cell r="DV337" t="str">
            <v>=</v>
          </cell>
          <cell r="DW337" t="str">
            <v>=</v>
          </cell>
          <cell r="DX337" t="str">
            <v>=</v>
          </cell>
          <cell r="DY337" t="str">
            <v>=</v>
          </cell>
          <cell r="DZ337" t="str">
            <v>=</v>
          </cell>
          <cell r="EA337" t="str">
            <v>=</v>
          </cell>
          <cell r="EB337" t="str">
            <v>=</v>
          </cell>
          <cell r="EC337" t="str">
            <v>=</v>
          </cell>
          <cell r="ED337" t="str">
            <v>=</v>
          </cell>
        </row>
        <row r="339">
          <cell r="A339" t="str">
            <v>Purchased Power &amp; Net Interchange</v>
          </cell>
        </row>
        <row r="341">
          <cell r="C341" t="str">
            <v>APS Supplemental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</row>
        <row r="342">
          <cell r="C342" t="str">
            <v xml:space="preserve">Combine Hills Wind 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</row>
        <row r="343">
          <cell r="C343" t="str">
            <v>Constellation Seasonal 2013-2016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</row>
        <row r="344">
          <cell r="C344" t="str">
            <v>Cove Mountain Solar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</row>
        <row r="345">
          <cell r="C345" t="str">
            <v>Hunter Solar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</row>
        <row r="346">
          <cell r="C346" t="str">
            <v>Milican Solar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</row>
        <row r="347">
          <cell r="C347" t="str">
            <v>Milford Solar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</row>
        <row r="348">
          <cell r="C348" t="str">
            <v>Prineville Solar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</row>
        <row r="349">
          <cell r="C349" t="str">
            <v>Sigurd Solar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C350" t="str">
            <v>Deseret Purchase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  <row r="351">
          <cell r="C351" t="str">
            <v>Douglas PUD Settlement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</row>
        <row r="352">
          <cell r="C352" t="str">
            <v>Soda Lake Geothermal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</row>
        <row r="353">
          <cell r="C353" t="str">
            <v>Gemstate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</row>
        <row r="354">
          <cell r="C354" t="str">
            <v>Hermiston Purchase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</row>
        <row r="355">
          <cell r="C355" t="str">
            <v>Hurricane Purchase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</row>
        <row r="356">
          <cell r="C356" t="str">
            <v>IPP Purchase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</row>
        <row r="357">
          <cell r="C357" t="str">
            <v>MagCorp Reserves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</row>
        <row r="358">
          <cell r="C358" t="str">
            <v>Nucor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</row>
        <row r="359">
          <cell r="C359" t="str">
            <v>Old Mill Solar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</row>
        <row r="360">
          <cell r="C360" t="str">
            <v>P4 Production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</row>
        <row r="361">
          <cell r="C361" t="str">
            <v>Pavant III Solar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</row>
        <row r="362">
          <cell r="C362" t="str">
            <v>PGE Cove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</row>
        <row r="363">
          <cell r="C363" t="str">
            <v>Rock River Wind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</row>
        <row r="364">
          <cell r="C364" t="str">
            <v>Small Purchases east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</row>
        <row r="365">
          <cell r="C365" t="str">
            <v>Small Purchases west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</row>
        <row r="366">
          <cell r="C366" t="str">
            <v>Three Buttes Wind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</row>
        <row r="367">
          <cell r="C367" t="str">
            <v xml:space="preserve">Top of the World Wind 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</row>
        <row r="368">
          <cell r="C368" t="str">
            <v>Tri-State Purchase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</row>
        <row r="370">
          <cell r="C370" t="str">
            <v>UAMPS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</row>
        <row r="371">
          <cell r="C371" t="str">
            <v>UMPA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</row>
        <row r="372">
          <cell r="C372" t="str">
            <v>Wolverine Creek Wind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</row>
        <row r="377">
          <cell r="C377" t="str">
            <v>QF - 433 - UT - Gas</v>
          </cell>
          <cell r="F377">
            <v>13769.654399999999</v>
          </cell>
          <cell r="G377">
            <v>12437.1072</v>
          </cell>
          <cell r="H377">
            <v>13769.654399999999</v>
          </cell>
          <cell r="I377">
            <v>13325.472</v>
          </cell>
          <cell r="J377">
            <v>13769.654399999999</v>
          </cell>
          <cell r="K377">
            <v>13325.472</v>
          </cell>
          <cell r="L377">
            <v>13769.654399999999</v>
          </cell>
          <cell r="M377">
            <v>13769.654399999999</v>
          </cell>
          <cell r="N377">
            <v>13325.472</v>
          </cell>
          <cell r="O377">
            <v>13769.654399999999</v>
          </cell>
          <cell r="P377">
            <v>13325.472</v>
          </cell>
          <cell r="Q377">
            <v>13769.654399999999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</row>
        <row r="378">
          <cell r="C378" t="str">
            <v>Curtailment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</row>
        <row r="379">
          <cell r="C379" t="str">
            <v>Net Generation</v>
          </cell>
          <cell r="F379">
            <v>13769.654399999999</v>
          </cell>
          <cell r="G379">
            <v>12437.1072</v>
          </cell>
          <cell r="H379">
            <v>13769.654399999999</v>
          </cell>
          <cell r="I379">
            <v>13325.472</v>
          </cell>
          <cell r="J379">
            <v>13769.654399999999</v>
          </cell>
          <cell r="K379">
            <v>13325.472</v>
          </cell>
          <cell r="L379">
            <v>13769.654399999999</v>
          </cell>
          <cell r="M379">
            <v>13769.654399999999</v>
          </cell>
          <cell r="N379">
            <v>13325.472</v>
          </cell>
          <cell r="O379">
            <v>13769.654399999999</v>
          </cell>
          <cell r="P379">
            <v>13325.472</v>
          </cell>
          <cell r="Q379">
            <v>13769.654399999999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</row>
        <row r="381">
          <cell r="C381" t="str">
            <v>Potential QFs  -  Central Oregon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</row>
        <row r="382">
          <cell r="C382" t="str">
            <v>Potential QFs  -  West Main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</row>
        <row r="383">
          <cell r="C383" t="str">
            <v>Potential QFs  -  Walla Walla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</row>
        <row r="384">
          <cell r="C384" t="str">
            <v>Potential QFs  -  IPC West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</row>
        <row r="385">
          <cell r="C385" t="str">
            <v>Potential QFs  -  Clover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</row>
        <row r="386">
          <cell r="C386" t="str">
            <v>Potential QFs  -  Goshen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</row>
        <row r="387">
          <cell r="C387" t="str">
            <v>Potential QFs  -  Utah North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</row>
        <row r="388">
          <cell r="C388" t="str">
            <v>Potential QFs  -  Utah South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</row>
        <row r="389">
          <cell r="C389" t="str">
            <v>Potential QFs  -  Trona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</row>
        <row r="390">
          <cell r="C390" t="str">
            <v>Potential QFs  -  Wyoming Northeast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</row>
        <row r="392">
          <cell r="C392" t="str">
            <v>QF California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</row>
        <row r="393">
          <cell r="C393" t="str">
            <v>QF Idaho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</row>
        <row r="394">
          <cell r="C394" t="str">
            <v>QF Oregon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</row>
        <row r="395">
          <cell r="C395" t="str">
            <v>QF Utah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</row>
        <row r="396">
          <cell r="C396" t="str">
            <v>QF Washington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</row>
        <row r="397">
          <cell r="C397" t="str">
            <v>QF Wyoming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</row>
        <row r="399">
          <cell r="C399" t="str">
            <v>Biomass QF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</row>
        <row r="400">
          <cell r="C400" t="str">
            <v>Black Cap II Solar QF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</row>
        <row r="401">
          <cell r="C401" t="str">
            <v>Champlin Blue Mtn Wind QF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</row>
        <row r="402">
          <cell r="C402" t="str">
            <v>Chevron Wind QF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</row>
        <row r="403">
          <cell r="C403" t="str">
            <v xml:space="preserve">Douglas County Forest Products QF   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</row>
        <row r="404">
          <cell r="C404" t="str">
            <v>Evergreen BioPower QF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</row>
        <row r="405">
          <cell r="C405" t="str">
            <v>Everpower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</row>
        <row r="406">
          <cell r="C406" t="str">
            <v>First Wind QF Projects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</row>
        <row r="407">
          <cell r="C407" t="str">
            <v>Five Pine Wind QF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</row>
        <row r="408">
          <cell r="C408" t="str">
            <v>Foote Creek II &amp; III Wind QF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</row>
        <row r="409">
          <cell r="C409" t="str">
            <v>Kennecott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</row>
        <row r="410">
          <cell r="C410" t="str">
            <v>Latigo Wind Park QF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</row>
        <row r="411">
          <cell r="C411" t="str">
            <v>Sage I &amp; II Solar QF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</row>
        <row r="412">
          <cell r="C412" t="str">
            <v>Sage III Solar QF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</row>
        <row r="413">
          <cell r="C413" t="str">
            <v>Boswell Wind QF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</row>
        <row r="414">
          <cell r="C414" t="str">
            <v>Monticello Wind QF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</row>
        <row r="415">
          <cell r="C415" t="str">
            <v>Mountain Wind 1 QF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</row>
        <row r="416">
          <cell r="C416" t="str">
            <v>Mountain Wind 2 QF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</row>
        <row r="417">
          <cell r="C417" t="str">
            <v>North Point Wind QF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</row>
        <row r="418">
          <cell r="C418" t="str">
            <v>Ochoco Solar QF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0</v>
          </cell>
          <cell r="EB418">
            <v>0</v>
          </cell>
          <cell r="EC418">
            <v>0</v>
          </cell>
          <cell r="ED418">
            <v>0</v>
          </cell>
        </row>
        <row r="419">
          <cell r="C419" t="str">
            <v>Orchard Wind Farm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</row>
        <row r="420">
          <cell r="C420" t="str">
            <v>Oregon Sch 37 QFs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</row>
        <row r="421">
          <cell r="C421" t="str">
            <v>Oregon Wind Farm QF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</row>
        <row r="422">
          <cell r="C422" t="str">
            <v>Pavant Solar QF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</row>
        <row r="423">
          <cell r="C423" t="str">
            <v>Pioneer Wind Park I QF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</row>
        <row r="424">
          <cell r="C424" t="str">
            <v>Power County North Wind QF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</row>
        <row r="425">
          <cell r="C425" t="str">
            <v>Power County South Wind QF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</row>
        <row r="426">
          <cell r="C426" t="str">
            <v>Roseburg Dillard QF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</row>
        <row r="427">
          <cell r="C427" t="str">
            <v>Sigurd Solar QF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</row>
        <row r="428">
          <cell r="C428" t="str">
            <v>Spanish Fork Wind 2 QF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</row>
        <row r="429">
          <cell r="C429" t="str">
            <v>Sunnyside QF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</row>
        <row r="430">
          <cell r="C430" t="str">
            <v>Glen Canyon A &amp; B Solar QFs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</row>
        <row r="431">
          <cell r="C431" t="str">
            <v>Sweetwater Solar QF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</row>
        <row r="432">
          <cell r="C432" t="str">
            <v>Tesoro QF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</row>
        <row r="433">
          <cell r="C433" t="str">
            <v>Three Peaks Solar QF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</row>
        <row r="434">
          <cell r="C434" t="str">
            <v>Threemile Canyon Wind QF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</row>
        <row r="435">
          <cell r="C435" t="str">
            <v>US Magnesium QF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</row>
        <row r="436">
          <cell r="C436" t="str">
            <v>Utah Pavant Solar I &amp; II QF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</row>
        <row r="437">
          <cell r="C437" t="str">
            <v>Utah Red Hills Solar QF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</row>
        <row r="438">
          <cell r="C438" t="str">
            <v>Utah SunEdison Wind QF Projects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</row>
        <row r="439">
          <cell r="C439" t="str">
            <v>Utah Sch 37 Solar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</row>
        <row r="441">
          <cell r="F441">
            <v>13769.654399999999</v>
          </cell>
          <cell r="G441">
            <v>12437.107199999969</v>
          </cell>
          <cell r="H441">
            <v>13769.654399999999</v>
          </cell>
          <cell r="I441">
            <v>13325.472000000009</v>
          </cell>
          <cell r="J441">
            <v>13769.654400000116</v>
          </cell>
          <cell r="K441">
            <v>13325.471999999951</v>
          </cell>
          <cell r="L441">
            <v>13769.654399999999</v>
          </cell>
          <cell r="M441">
            <v>13769.654399999999</v>
          </cell>
          <cell r="N441">
            <v>13325.472000000009</v>
          </cell>
          <cell r="O441">
            <v>13769.654399999999</v>
          </cell>
          <cell r="P441">
            <v>13325.472000000067</v>
          </cell>
          <cell r="Q441">
            <v>13769.654399999999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</row>
        <row r="444">
          <cell r="C444" t="str">
            <v xml:space="preserve">Douglas - Wells 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</row>
        <row r="445">
          <cell r="C445" t="str">
            <v>Grant Reasonable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</row>
        <row r="446">
          <cell r="C446" t="str">
            <v xml:space="preserve">Grant Surplus 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</row>
        <row r="447">
          <cell r="C447" t="str">
            <v>Grant - Wanapum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</row>
        <row r="451">
          <cell r="F451">
            <v>13769.654399999999</v>
          </cell>
          <cell r="G451">
            <v>12437.107199999969</v>
          </cell>
          <cell r="H451">
            <v>13769.654399999999</v>
          </cell>
          <cell r="I451">
            <v>13325.472000000009</v>
          </cell>
          <cell r="J451">
            <v>13769.654400000116</v>
          </cell>
          <cell r="K451">
            <v>13325.471999999951</v>
          </cell>
          <cell r="L451">
            <v>13769.654399999999</v>
          </cell>
          <cell r="M451">
            <v>13769.654399999999</v>
          </cell>
          <cell r="N451">
            <v>13325.472000000009</v>
          </cell>
          <cell r="O451">
            <v>13769.654399999999</v>
          </cell>
          <cell r="P451">
            <v>13325.472000000067</v>
          </cell>
          <cell r="Q451">
            <v>13769.654399999999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</row>
        <row r="454">
          <cell r="C454" t="str">
            <v>APS Exchange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</row>
        <row r="455">
          <cell r="C455" t="str">
            <v>BPA FC II Wind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</row>
        <row r="456">
          <cell r="C456" t="str">
            <v>BPA FC IV Wind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0</v>
          </cell>
          <cell r="DS456">
            <v>0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0</v>
          </cell>
          <cell r="EB456">
            <v>0</v>
          </cell>
          <cell r="EC456">
            <v>0</v>
          </cell>
          <cell r="ED456">
            <v>0</v>
          </cell>
        </row>
        <row r="457">
          <cell r="C457" t="str">
            <v>BPA Exchange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</row>
        <row r="458">
          <cell r="C458" t="str">
            <v>BPA So. Idaho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>
            <v>0</v>
          </cell>
        </row>
        <row r="459">
          <cell r="C459" t="str">
            <v>Cowlitz Swift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T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>
            <v>0</v>
          </cell>
        </row>
        <row r="460">
          <cell r="C460" t="str">
            <v>EWEB FC I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0</v>
          </cell>
        </row>
        <row r="461">
          <cell r="C461" t="str">
            <v>PSCo Exchange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</row>
        <row r="462">
          <cell r="C462" t="str">
            <v>PSCO FC III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</row>
        <row r="463">
          <cell r="C463" t="str">
            <v>Redding Exchange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0</v>
          </cell>
          <cell r="DR463">
            <v>0</v>
          </cell>
          <cell r="DS463">
            <v>0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0</v>
          </cell>
          <cell r="EB463">
            <v>0</v>
          </cell>
          <cell r="EC463">
            <v>0</v>
          </cell>
          <cell r="ED463">
            <v>0</v>
          </cell>
        </row>
        <row r="464">
          <cell r="C464" t="str">
            <v>SCL State Line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</row>
        <row r="469">
          <cell r="C469" t="str">
            <v>COB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>
            <v>0</v>
          </cell>
        </row>
        <row r="470">
          <cell r="C470" t="str">
            <v>Four Corners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0</v>
          </cell>
        </row>
        <row r="471">
          <cell r="C471" t="str">
            <v>Mid Columbia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</row>
        <row r="472">
          <cell r="C472" t="str">
            <v>Mona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</row>
        <row r="473">
          <cell r="C473" t="str">
            <v>Palo Verde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</row>
        <row r="474">
          <cell r="C474" t="str">
            <v>SP15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0</v>
          </cell>
          <cell r="EB474">
            <v>0</v>
          </cell>
          <cell r="EC474">
            <v>0</v>
          </cell>
          <cell r="ED474">
            <v>0</v>
          </cell>
        </row>
        <row r="475">
          <cell r="C475" t="str">
            <v>STF Index Trades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0</v>
          </cell>
          <cell r="EB475">
            <v>0</v>
          </cell>
          <cell r="EC475">
            <v>0</v>
          </cell>
          <cell r="ED475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</row>
        <row r="480">
          <cell r="C480" t="str">
            <v>COB</v>
          </cell>
          <cell r="F480">
            <v>0</v>
          </cell>
          <cell r="G480">
            <v>-37.015400000000227</v>
          </cell>
          <cell r="H480">
            <v>0</v>
          </cell>
          <cell r="I480">
            <v>-238.42500000000109</v>
          </cell>
          <cell r="J480">
            <v>-366.83299999999872</v>
          </cell>
          <cell r="K480">
            <v>-156.30699999999706</v>
          </cell>
          <cell r="L480">
            <v>-553.86560999999983</v>
          </cell>
          <cell r="M480">
            <v>-324.62840000000142</v>
          </cell>
          <cell r="N480">
            <v>-53.907260000000065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</row>
        <row r="481">
          <cell r="C481" t="str">
            <v>Four Corners</v>
          </cell>
          <cell r="F481">
            <v>-419.37299999999959</v>
          </cell>
          <cell r="G481">
            <v>-354.97999999999593</v>
          </cell>
          <cell r="H481">
            <v>-681.05499999999302</v>
          </cell>
          <cell r="I481">
            <v>-1513.1650000000081</v>
          </cell>
          <cell r="J481">
            <v>-398.91700000000128</v>
          </cell>
          <cell r="K481">
            <v>-304.32699999999932</v>
          </cell>
          <cell r="L481">
            <v>-267.22800000000007</v>
          </cell>
          <cell r="M481">
            <v>-215.62639999999988</v>
          </cell>
          <cell r="N481">
            <v>-183.9984000000004</v>
          </cell>
          <cell r="O481">
            <v>-338.25999999999476</v>
          </cell>
          <cell r="P481">
            <v>-201.42910000000006</v>
          </cell>
          <cell r="Q481">
            <v>-1332.3350000000064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</row>
        <row r="482">
          <cell r="C482" t="str">
            <v>Mid Columbia</v>
          </cell>
          <cell r="F482">
            <v>0</v>
          </cell>
          <cell r="G482">
            <v>-1906.7699999999895</v>
          </cell>
          <cell r="H482">
            <v>-2640.8899999999994</v>
          </cell>
          <cell r="I482">
            <v>-2839.7399999999907</v>
          </cell>
          <cell r="J482">
            <v>-2341.5</v>
          </cell>
          <cell r="K482">
            <v>-4089.75</v>
          </cell>
          <cell r="L482">
            <v>-4458.2200000000012</v>
          </cell>
          <cell r="M482">
            <v>-4361.9400000000023</v>
          </cell>
          <cell r="N482">
            <v>-2529.3600000000006</v>
          </cell>
          <cell r="O482">
            <v>-2366.711000000003</v>
          </cell>
          <cell r="P482">
            <v>-37.415699999999958</v>
          </cell>
          <cell r="Q482">
            <v>-288.03769999999986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</row>
        <row r="483">
          <cell r="C483" t="str">
            <v>Mona</v>
          </cell>
          <cell r="F483">
            <v>104.29700000000048</v>
          </cell>
          <cell r="G483">
            <v>-153.38700000000244</v>
          </cell>
          <cell r="H483">
            <v>-145.46700000000419</v>
          </cell>
          <cell r="I483">
            <v>-484.64299999999639</v>
          </cell>
          <cell r="J483">
            <v>-403.56999999999971</v>
          </cell>
          <cell r="K483">
            <v>-120.29139900000064</v>
          </cell>
          <cell r="L483">
            <v>-5.6635616799999866</v>
          </cell>
          <cell r="M483">
            <v>-16.008229999999998</v>
          </cell>
          <cell r="N483">
            <v>-176.84949999999935</v>
          </cell>
          <cell r="O483">
            <v>-190.02400000000125</v>
          </cell>
          <cell r="P483">
            <v>-554.89300000000003</v>
          </cell>
          <cell r="Q483">
            <v>-886.19599999999991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</row>
        <row r="484">
          <cell r="C484" t="str">
            <v>Palo Verde</v>
          </cell>
          <cell r="F484">
            <v>-97.429999999993015</v>
          </cell>
          <cell r="G484">
            <v>-172.06999999999243</v>
          </cell>
          <cell r="H484">
            <v>-213.48000000001048</v>
          </cell>
          <cell r="I484">
            <v>-220.41000000000349</v>
          </cell>
          <cell r="J484">
            <v>-521.33400000000256</v>
          </cell>
          <cell r="K484">
            <v>0</v>
          </cell>
          <cell r="L484">
            <v>-213.83999999999651</v>
          </cell>
          <cell r="M484">
            <v>-172.50999999999476</v>
          </cell>
          <cell r="N484">
            <v>0</v>
          </cell>
          <cell r="O484">
            <v>-97.309999999997672</v>
          </cell>
          <cell r="P484">
            <v>0</v>
          </cell>
          <cell r="Q484">
            <v>-167.30500000000757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</row>
        <row r="485">
          <cell r="C485" t="str">
            <v>SP15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</row>
        <row r="486">
          <cell r="C486" t="str">
            <v>Emergency Purchases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</row>
        <row r="488">
          <cell r="F488">
            <v>-412.50599999999395</v>
          </cell>
          <cell r="G488">
            <v>-2624.2223999999696</v>
          </cell>
          <cell r="H488">
            <v>-3680.8919999999925</v>
          </cell>
          <cell r="I488">
            <v>-5296.3829999999143</v>
          </cell>
          <cell r="J488">
            <v>-4032.1539999999804</v>
          </cell>
          <cell r="K488">
            <v>-4670.6753989999415</v>
          </cell>
          <cell r="L488">
            <v>-5498.8171716799843</v>
          </cell>
          <cell r="M488">
            <v>-5090.7130299999844</v>
          </cell>
          <cell r="N488">
            <v>-2944.1151599999866</v>
          </cell>
          <cell r="O488">
            <v>-2992.304999999993</v>
          </cell>
          <cell r="P488">
            <v>-793.73780000000261</v>
          </cell>
          <cell r="Q488">
            <v>-2673.8736999999965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</row>
        <row r="490">
          <cell r="A490" t="str">
            <v xml:space="preserve">Total Purchased Power &amp; Net Interchange </v>
          </cell>
          <cell r="F490">
            <v>13357.148399999831</v>
          </cell>
          <cell r="G490">
            <v>9812.8847999998834</v>
          </cell>
          <cell r="H490">
            <v>10088.762400000356</v>
          </cell>
          <cell r="I490">
            <v>8029.0889999999199</v>
          </cell>
          <cell r="J490">
            <v>9737.500400000019</v>
          </cell>
          <cell r="K490">
            <v>8654.7966010000091</v>
          </cell>
          <cell r="L490">
            <v>8270.8372283199569</v>
          </cell>
          <cell r="M490">
            <v>8678.941370000015</v>
          </cell>
          <cell r="N490">
            <v>10381.356839999906</v>
          </cell>
          <cell r="O490">
            <v>10777.349400000181</v>
          </cell>
          <cell r="P490">
            <v>12531.734200000064</v>
          </cell>
          <cell r="Q490">
            <v>11095.780700000003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</row>
        <row r="492">
          <cell r="A492" t="str">
            <v>Coal Generation</v>
          </cell>
        </row>
        <row r="493">
          <cell r="C493" t="str">
            <v>Cholla</v>
          </cell>
          <cell r="F493">
            <v>52.391340000001946</v>
          </cell>
          <cell r="G493">
            <v>-378.4062200000044</v>
          </cell>
          <cell r="H493">
            <v>-294.95635000000766</v>
          </cell>
          <cell r="I493">
            <v>-148.58462999999756</v>
          </cell>
          <cell r="J493">
            <v>-58.785019999995711</v>
          </cell>
          <cell r="K493">
            <v>-17.968869999996969</v>
          </cell>
          <cell r="L493">
            <v>-197.65765999999712</v>
          </cell>
          <cell r="M493">
            <v>-92.069799999997485</v>
          </cell>
          <cell r="N493">
            <v>-35.938399999999092</v>
          </cell>
          <cell r="O493">
            <v>-35.938130000009551</v>
          </cell>
          <cell r="P493">
            <v>-172.58978999999817</v>
          </cell>
          <cell r="Q493">
            <v>-147.86738999999943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</row>
        <row r="494">
          <cell r="C494" t="str">
            <v>Colstrip</v>
          </cell>
          <cell r="F494">
            <v>0</v>
          </cell>
          <cell r="G494">
            <v>-3.0935699999972712</v>
          </cell>
          <cell r="H494">
            <v>-0.42223999998532236</v>
          </cell>
          <cell r="I494">
            <v>-59.528317000003881</v>
          </cell>
          <cell r="J494">
            <v>0</v>
          </cell>
          <cell r="K494">
            <v>-11.152815000008559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</row>
        <row r="495">
          <cell r="C495" t="str">
            <v>Craig</v>
          </cell>
          <cell r="F495">
            <v>-88.087575000012293</v>
          </cell>
          <cell r="G495">
            <v>-181.17761800001608</v>
          </cell>
          <cell r="H495">
            <v>-41.776514999990468</v>
          </cell>
          <cell r="I495">
            <v>0</v>
          </cell>
          <cell r="J495">
            <v>0</v>
          </cell>
          <cell r="K495">
            <v>0</v>
          </cell>
          <cell r="L495">
            <v>-89.822688000000198</v>
          </cell>
          <cell r="M495">
            <v>-112.31384800000524</v>
          </cell>
          <cell r="N495">
            <v>0</v>
          </cell>
          <cell r="O495">
            <v>-55.522703999988153</v>
          </cell>
          <cell r="P495">
            <v>-69.463272000008146</v>
          </cell>
          <cell r="Q495">
            <v>-77.292577000000165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</row>
        <row r="496">
          <cell r="C496" t="str">
            <v>Dave Johnston</v>
          </cell>
          <cell r="F496">
            <v>0</v>
          </cell>
          <cell r="G496">
            <v>-125.22591299994383</v>
          </cell>
          <cell r="H496">
            <v>-183.38199300004635</v>
          </cell>
          <cell r="I496">
            <v>-629.79826499999035</v>
          </cell>
          <cell r="J496">
            <v>-949.96073900000192</v>
          </cell>
          <cell r="K496">
            <v>-432.19715699995868</v>
          </cell>
          <cell r="L496">
            <v>0</v>
          </cell>
          <cell r="M496">
            <v>0</v>
          </cell>
          <cell r="N496">
            <v>0</v>
          </cell>
          <cell r="O496">
            <v>-118.11215199995786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</row>
        <row r="497">
          <cell r="C497" t="str">
            <v>Hayden</v>
          </cell>
          <cell r="F497">
            <v>-54.98471299999801</v>
          </cell>
          <cell r="G497">
            <v>-99.270954999999958</v>
          </cell>
          <cell r="H497">
            <v>-65.096231000003172</v>
          </cell>
          <cell r="I497">
            <v>-3.0475939999996626</v>
          </cell>
          <cell r="J497">
            <v>0</v>
          </cell>
          <cell r="K497">
            <v>0</v>
          </cell>
          <cell r="L497">
            <v>0</v>
          </cell>
          <cell r="M497">
            <v>-7.2559200000032433</v>
          </cell>
          <cell r="N497">
            <v>-11.768995000005816</v>
          </cell>
          <cell r="O497">
            <v>-19.336067000011099</v>
          </cell>
          <cell r="P497">
            <v>-8.1245959999978368</v>
          </cell>
          <cell r="Q497">
            <v>-61.345532999999705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</row>
        <row r="498">
          <cell r="C498" t="str">
            <v>Hunter</v>
          </cell>
          <cell r="F498">
            <v>-2246.0425040000118</v>
          </cell>
          <cell r="G498">
            <v>-2583.3498660000041</v>
          </cell>
          <cell r="H498">
            <v>-1754.1782179999864</v>
          </cell>
          <cell r="I498">
            <v>-778.39444499998353</v>
          </cell>
          <cell r="J498">
            <v>-701.19997700001113</v>
          </cell>
          <cell r="K498">
            <v>-859.18211999995401</v>
          </cell>
          <cell r="L498">
            <v>-2623.0411689999746</v>
          </cell>
          <cell r="M498">
            <v>-4357.4572550000157</v>
          </cell>
          <cell r="N498">
            <v>-3660.0203090000432</v>
          </cell>
          <cell r="O498">
            <v>-1434.5573759999825</v>
          </cell>
          <cell r="P498">
            <v>-2609.8699590000324</v>
          </cell>
          <cell r="Q498">
            <v>-3680.7017110000597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</row>
        <row r="499">
          <cell r="C499" t="str">
            <v>Huntington</v>
          </cell>
          <cell r="F499">
            <v>0</v>
          </cell>
          <cell r="G499">
            <v>-267.27398399997037</v>
          </cell>
          <cell r="H499">
            <v>-843.91609000007156</v>
          </cell>
          <cell r="I499">
            <v>-2274.3881019999972</v>
          </cell>
          <cell r="J499">
            <v>-3839.7335650000605</v>
          </cell>
          <cell r="K499">
            <v>-3049.5478589999839</v>
          </cell>
          <cell r="L499">
            <v>-55.522730000084266</v>
          </cell>
          <cell r="M499">
            <v>-75.876079999958165</v>
          </cell>
          <cell r="N499">
            <v>-464.7247099999804</v>
          </cell>
          <cell r="O499">
            <v>-1714.9516949999961</v>
          </cell>
          <cell r="P499">
            <v>-218.99126999999862</v>
          </cell>
          <cell r="Q499">
            <v>104.59094999998342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</row>
        <row r="500">
          <cell r="C500" t="str">
            <v>Jim Bridger</v>
          </cell>
          <cell r="F500">
            <v>-1616.6003100001253</v>
          </cell>
          <cell r="G500">
            <v>-1178.6090900000418</v>
          </cell>
          <cell r="H500">
            <v>-3079.5651530000614</v>
          </cell>
          <cell r="I500">
            <v>-1102.866577000008</v>
          </cell>
          <cell r="J500">
            <v>-1123.4760649999371</v>
          </cell>
          <cell r="K500">
            <v>-1577.170213000034</v>
          </cell>
          <cell r="L500">
            <v>-2126.0111889998661</v>
          </cell>
          <cell r="M500">
            <v>-2779.3007660000585</v>
          </cell>
          <cell r="N500">
            <v>-4454.8087329999544</v>
          </cell>
          <cell r="O500">
            <v>-3315.248397999967</v>
          </cell>
          <cell r="P500">
            <v>-4802.1912899999879</v>
          </cell>
          <cell r="Q500">
            <v>-3780.3791199999396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</row>
        <row r="501">
          <cell r="C501" t="str">
            <v>Naughton</v>
          </cell>
          <cell r="F501">
            <v>0</v>
          </cell>
          <cell r="G501">
            <v>-290.6915099999751</v>
          </cell>
          <cell r="H501">
            <v>-187.82331800000975</v>
          </cell>
          <cell r="I501">
            <v>-836.94478799999342</v>
          </cell>
          <cell r="J501">
            <v>-907.91177999999491</v>
          </cell>
          <cell r="K501">
            <v>-320.3352630000154</v>
          </cell>
          <cell r="L501">
            <v>0</v>
          </cell>
          <cell r="M501">
            <v>0</v>
          </cell>
          <cell r="N501">
            <v>0</v>
          </cell>
          <cell r="O501">
            <v>-18.507568000000902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</row>
        <row r="502">
          <cell r="C502" t="str">
            <v>Wyodak</v>
          </cell>
          <cell r="F502">
            <v>0</v>
          </cell>
          <cell r="G502">
            <v>-2.8592400000197813</v>
          </cell>
          <cell r="H502">
            <v>0</v>
          </cell>
          <cell r="I502">
            <v>-133.55533000000287</v>
          </cell>
          <cell r="J502">
            <v>-37.015130000014324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-15.591579999978421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</row>
        <row r="503">
          <cell r="C503" t="str">
            <v>Ramp Loss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</row>
        <row r="505">
          <cell r="A505" t="str">
            <v>Total Coal Generation</v>
          </cell>
          <cell r="F505">
            <v>-3953.3237619996071</v>
          </cell>
          <cell r="G505">
            <v>-5109.9579660003074</v>
          </cell>
          <cell r="H505">
            <v>-6451.1161079998128</v>
          </cell>
          <cell r="I505">
            <v>-5967.1080480003729</v>
          </cell>
          <cell r="J505">
            <v>-7618.08227599971</v>
          </cell>
          <cell r="K505">
            <v>-6267.5542969997041</v>
          </cell>
          <cell r="L505">
            <v>-5092.0554359997623</v>
          </cell>
          <cell r="M505">
            <v>-7424.2736689997837</v>
          </cell>
          <cell r="N505">
            <v>-8627.2611469998956</v>
          </cell>
          <cell r="O505">
            <v>-6727.7656700001098</v>
          </cell>
          <cell r="P505">
            <v>-7881.230177000165</v>
          </cell>
          <cell r="Q505">
            <v>-7642.9953810004517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</row>
        <row r="507">
          <cell r="A507" t="str">
            <v>Gas Generation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-463.65331999998307</v>
          </cell>
          <cell r="P508">
            <v>-1567.7802000000374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</row>
        <row r="510">
          <cell r="F510">
            <v>-944.89363800000865</v>
          </cell>
          <cell r="G510">
            <v>-847.96681000001263</v>
          </cell>
          <cell r="H510">
            <v>-379.9398199999705</v>
          </cell>
          <cell r="I510">
            <v>-263.02808000001824</v>
          </cell>
          <cell r="J510">
            <v>-237.41015700000571</v>
          </cell>
          <cell r="K510">
            <v>-288.59237000002759</v>
          </cell>
          <cell r="L510">
            <v>-81.607705000031274</v>
          </cell>
          <cell r="M510">
            <v>-22.990380999981426</v>
          </cell>
          <cell r="N510">
            <v>-28.123277999984566</v>
          </cell>
          <cell r="O510">
            <v>-558.53042400005506</v>
          </cell>
          <cell r="P510">
            <v>-652.1228799999808</v>
          </cell>
          <cell r="Q510">
            <v>52.59209600003669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</row>
        <row r="512">
          <cell r="F512">
            <v>-10</v>
          </cell>
          <cell r="G512">
            <v>0</v>
          </cell>
          <cell r="H512">
            <v>-1.2683259999994334</v>
          </cell>
          <cell r="I512">
            <v>-152.54802300000119</v>
          </cell>
          <cell r="J512">
            <v>-138.72150700000202</v>
          </cell>
          <cell r="K512">
            <v>-45.436440000001312</v>
          </cell>
          <cell r="L512">
            <v>-85.502347499997995</v>
          </cell>
          <cell r="M512">
            <v>-130.8134089999985</v>
          </cell>
          <cell r="N512">
            <v>-107.29284800000096</v>
          </cell>
          <cell r="O512">
            <v>-100.18023300000095</v>
          </cell>
          <cell r="P512">
            <v>60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</row>
        <row r="513">
          <cell r="F513">
            <v>0</v>
          </cell>
          <cell r="G513">
            <v>0</v>
          </cell>
          <cell r="H513">
            <v>-66.900300000008428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</row>
        <row r="514">
          <cell r="F514">
            <v>-170.12991000001784</v>
          </cell>
          <cell r="G514">
            <v>-111.96659000002546</v>
          </cell>
          <cell r="H514">
            <v>-169.15278000000399</v>
          </cell>
          <cell r="I514">
            <v>-363.28586000000359</v>
          </cell>
          <cell r="J514">
            <v>0</v>
          </cell>
          <cell r="K514">
            <v>-77.964289999974426</v>
          </cell>
          <cell r="L514">
            <v>-18.507570000016131</v>
          </cell>
          <cell r="M514">
            <v>0</v>
          </cell>
          <cell r="N514">
            <v>0</v>
          </cell>
          <cell r="O514">
            <v>-121.52397999999812</v>
          </cell>
          <cell r="P514">
            <v>-210.19315999996616</v>
          </cell>
          <cell r="Q514">
            <v>325.3110400000005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</row>
        <row r="515">
          <cell r="F515">
            <v>-8289.8977399999858</v>
          </cell>
          <cell r="G515">
            <v>-1343.1145299999916</v>
          </cell>
          <cell r="H515">
            <v>-208.45478999998886</v>
          </cell>
          <cell r="I515">
            <v>-562.87131499999668</v>
          </cell>
          <cell r="J515">
            <v>-909.55443499999819</v>
          </cell>
          <cell r="K515">
            <v>-1443.4804330000188</v>
          </cell>
          <cell r="L515">
            <v>-100.88183199998457</v>
          </cell>
          <cell r="M515">
            <v>-193.3820939999423</v>
          </cell>
          <cell r="N515">
            <v>-686.02523599995766</v>
          </cell>
          <cell r="O515">
            <v>-738.89150999992853</v>
          </cell>
          <cell r="P515">
            <v>-1380.782349999994</v>
          </cell>
          <cell r="Q515">
            <v>-1696.740540000028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</row>
        <row r="518">
          <cell r="A518" t="str">
            <v>Total Gas Generation</v>
          </cell>
          <cell r="F518">
            <v>-9414.9212880001869</v>
          </cell>
          <cell r="G518">
            <v>-2303.0479300000006</v>
          </cell>
          <cell r="H518">
            <v>-825.7160159999039</v>
          </cell>
          <cell r="I518">
            <v>-1341.7332780000288</v>
          </cell>
          <cell r="J518">
            <v>-1285.6860990000423</v>
          </cell>
          <cell r="K518">
            <v>-1855.4735329998657</v>
          </cell>
          <cell r="L518">
            <v>-286.49945449992083</v>
          </cell>
          <cell r="M518">
            <v>-347.18588399980217</v>
          </cell>
          <cell r="N518">
            <v>-821.44136199983768</v>
          </cell>
          <cell r="O518">
            <v>-1982.7794670001604</v>
          </cell>
          <cell r="P518">
            <v>-3750.878589999862</v>
          </cell>
          <cell r="Q518">
            <v>-1318.8374040001072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</row>
        <row r="520">
          <cell r="A520" t="str">
            <v>Hydro Generation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>
            <v>0</v>
          </cell>
        </row>
        <row r="524">
          <cell r="A524" t="str">
            <v>Total Hydro Generation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</row>
        <row r="526">
          <cell r="A526" t="str">
            <v>Other Generation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0</v>
          </cell>
          <cell r="EC538">
            <v>0</v>
          </cell>
          <cell r="ED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0</v>
          </cell>
          <cell r="EB539">
            <v>0</v>
          </cell>
          <cell r="EC539">
            <v>0</v>
          </cell>
          <cell r="ED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0</v>
          </cell>
        </row>
        <row r="546">
          <cell r="A546" t="str">
            <v>Total Other Generation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</row>
        <row r="548">
          <cell r="A548" t="str">
            <v>IRP Resources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T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T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0</v>
          </cell>
          <cell r="EB563">
            <v>0</v>
          </cell>
          <cell r="EC563">
            <v>0</v>
          </cell>
          <cell r="ED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0</v>
          </cell>
          <cell r="DH564">
            <v>0</v>
          </cell>
          <cell r="DI564">
            <v>0</v>
          </cell>
          <cell r="DJ564">
            <v>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T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0</v>
          </cell>
          <cell r="EA564">
            <v>0</v>
          </cell>
          <cell r="EB564">
            <v>0</v>
          </cell>
          <cell r="EC564">
            <v>0</v>
          </cell>
          <cell r="ED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</row>
        <row r="573">
          <cell r="A573" t="str">
            <v>Total IRP Resources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</row>
        <row r="575">
          <cell r="A575" t="str">
            <v>Growth Station Resources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>
            <v>0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>
            <v>0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0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</row>
        <row r="584">
          <cell r="A584" t="str">
            <v>Total Growth Station Resources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</row>
        <row r="585">
          <cell r="F585" t="str">
            <v>=</v>
          </cell>
          <cell r="G585" t="str">
            <v>=</v>
          </cell>
          <cell r="H585" t="str">
            <v>=</v>
          </cell>
          <cell r="I585" t="str">
            <v>=</v>
          </cell>
          <cell r="J585" t="str">
            <v>=</v>
          </cell>
          <cell r="K585" t="str">
            <v>=</v>
          </cell>
          <cell r="L585" t="str">
            <v>=</v>
          </cell>
          <cell r="M585" t="str">
            <v>=</v>
          </cell>
          <cell r="N585" t="str">
            <v>=</v>
          </cell>
          <cell r="O585" t="str">
            <v>=</v>
          </cell>
          <cell r="P585" t="str">
            <v>=</v>
          </cell>
          <cell r="Q585" t="str">
            <v>=</v>
          </cell>
          <cell r="R585" t="str">
            <v>=</v>
          </cell>
          <cell r="S585" t="str">
            <v>=</v>
          </cell>
          <cell r="T585" t="str">
            <v>=</v>
          </cell>
          <cell r="U585" t="str">
            <v>=</v>
          </cell>
          <cell r="V585" t="str">
            <v>=</v>
          </cell>
          <cell r="W585" t="str">
            <v>=</v>
          </cell>
          <cell r="X585" t="str">
            <v>=</v>
          </cell>
          <cell r="Y585" t="str">
            <v>=</v>
          </cell>
          <cell r="Z585" t="str">
            <v>=</v>
          </cell>
          <cell r="AA585" t="str">
            <v>=</v>
          </cell>
          <cell r="AB585" t="str">
            <v>=</v>
          </cell>
          <cell r="AC585" t="str">
            <v>=</v>
          </cell>
          <cell r="AD585" t="str">
            <v>=</v>
          </cell>
          <cell r="AE585" t="str">
            <v>=</v>
          </cell>
          <cell r="AF585" t="str">
            <v>=</v>
          </cell>
          <cell r="AG585" t="str">
            <v>=</v>
          </cell>
          <cell r="AH585" t="str">
            <v>=</v>
          </cell>
          <cell r="AI585" t="str">
            <v>=</v>
          </cell>
          <cell r="AJ585" t="str">
            <v>=</v>
          </cell>
          <cell r="AK585" t="str">
            <v>=</v>
          </cell>
          <cell r="AL585" t="str">
            <v>=</v>
          </cell>
          <cell r="AM585" t="str">
            <v>=</v>
          </cell>
          <cell r="AN585" t="str">
            <v>=</v>
          </cell>
          <cell r="AO585" t="str">
            <v>=</v>
          </cell>
          <cell r="AP585" t="str">
            <v>=</v>
          </cell>
          <cell r="AQ585" t="str">
            <v>=</v>
          </cell>
          <cell r="AR585" t="str">
            <v>=</v>
          </cell>
          <cell r="AS585" t="str">
            <v>=</v>
          </cell>
          <cell r="AT585" t="str">
            <v>=</v>
          </cell>
          <cell r="AU585" t="str">
            <v>=</v>
          </cell>
          <cell r="AV585" t="str">
            <v>=</v>
          </cell>
          <cell r="AW585" t="str">
            <v>=</v>
          </cell>
          <cell r="AX585" t="str">
            <v>=</v>
          </cell>
          <cell r="AY585" t="str">
            <v>=</v>
          </cell>
          <cell r="AZ585" t="str">
            <v>=</v>
          </cell>
          <cell r="BA585" t="str">
            <v>=</v>
          </cell>
          <cell r="BB585" t="str">
            <v>=</v>
          </cell>
          <cell r="BC585" t="str">
            <v>=</v>
          </cell>
          <cell r="BD585" t="str">
            <v>=</v>
          </cell>
          <cell r="BE585" t="str">
            <v>=</v>
          </cell>
          <cell r="BF585" t="str">
            <v>=</v>
          </cell>
          <cell r="BG585" t="str">
            <v>=</v>
          </cell>
          <cell r="BH585" t="str">
            <v>=</v>
          </cell>
          <cell r="BI585" t="str">
            <v>=</v>
          </cell>
          <cell r="BJ585" t="str">
            <v>=</v>
          </cell>
          <cell r="BK585" t="str">
            <v>=</v>
          </cell>
          <cell r="BL585" t="str">
            <v>=</v>
          </cell>
          <cell r="BM585" t="str">
            <v>=</v>
          </cell>
          <cell r="BN585" t="str">
            <v>=</v>
          </cell>
          <cell r="BO585" t="str">
            <v>=</v>
          </cell>
          <cell r="BP585" t="str">
            <v>=</v>
          </cell>
          <cell r="BQ585" t="str">
            <v>=</v>
          </cell>
          <cell r="BR585" t="str">
            <v>=</v>
          </cell>
          <cell r="BS585" t="str">
            <v>=</v>
          </cell>
          <cell r="BT585" t="str">
            <v>=</v>
          </cell>
          <cell r="BU585" t="str">
            <v>=</v>
          </cell>
          <cell r="BV585" t="str">
            <v>=</v>
          </cell>
          <cell r="BW585" t="str">
            <v>=</v>
          </cell>
          <cell r="BX585" t="str">
            <v>=</v>
          </cell>
          <cell r="BY585" t="str">
            <v>=</v>
          </cell>
          <cell r="BZ585" t="str">
            <v>=</v>
          </cell>
          <cell r="CA585" t="str">
            <v>=</v>
          </cell>
          <cell r="CB585" t="str">
            <v>=</v>
          </cell>
          <cell r="CC585" t="str">
            <v>=</v>
          </cell>
          <cell r="CD585" t="str">
            <v>=</v>
          </cell>
          <cell r="CE585" t="str">
            <v>=</v>
          </cell>
          <cell r="CF585" t="str">
            <v>=</v>
          </cell>
          <cell r="CG585" t="str">
            <v>=</v>
          </cell>
          <cell r="CH585" t="str">
            <v>=</v>
          </cell>
          <cell r="CI585" t="str">
            <v>=</v>
          </cell>
          <cell r="CJ585" t="str">
            <v>=</v>
          </cell>
          <cell r="CK585" t="str">
            <v>=</v>
          </cell>
          <cell r="CL585" t="str">
            <v>=</v>
          </cell>
          <cell r="CM585" t="str">
            <v>=</v>
          </cell>
          <cell r="CN585" t="str">
            <v>=</v>
          </cell>
          <cell r="CO585" t="str">
            <v>=</v>
          </cell>
          <cell r="CP585" t="str">
            <v>=</v>
          </cell>
          <cell r="CQ585" t="str">
            <v>=</v>
          </cell>
          <cell r="CR585" t="str">
            <v>=</v>
          </cell>
          <cell r="CS585" t="str">
            <v>=</v>
          </cell>
          <cell r="CT585" t="str">
            <v>=</v>
          </cell>
          <cell r="CU585" t="str">
            <v>=</v>
          </cell>
          <cell r="CV585" t="str">
            <v>=</v>
          </cell>
          <cell r="CW585" t="str">
            <v>=</v>
          </cell>
          <cell r="CX585" t="str">
            <v>=</v>
          </cell>
          <cell r="CY585" t="str">
            <v>=</v>
          </cell>
          <cell r="CZ585" t="str">
            <v>=</v>
          </cell>
          <cell r="DA585" t="str">
            <v>=</v>
          </cell>
          <cell r="DB585" t="str">
            <v>=</v>
          </cell>
          <cell r="DC585" t="str">
            <v>=</v>
          </cell>
          <cell r="DD585" t="str">
            <v>=</v>
          </cell>
          <cell r="DE585" t="str">
            <v>=</v>
          </cell>
          <cell r="DF585" t="str">
            <v>=</v>
          </cell>
          <cell r="DG585" t="str">
            <v>=</v>
          </cell>
          <cell r="DH585" t="str">
            <v>=</v>
          </cell>
          <cell r="DI585" t="str">
            <v>=</v>
          </cell>
          <cell r="DJ585" t="str">
            <v>=</v>
          </cell>
          <cell r="DK585" t="str">
            <v>=</v>
          </cell>
          <cell r="DL585" t="str">
            <v>=</v>
          </cell>
          <cell r="DM585" t="str">
            <v>=</v>
          </cell>
          <cell r="DN585" t="str">
            <v>=</v>
          </cell>
          <cell r="DO585" t="str">
            <v>=</v>
          </cell>
          <cell r="DP585" t="str">
            <v>=</v>
          </cell>
          <cell r="DQ585" t="str">
            <v>=</v>
          </cell>
          <cell r="DR585" t="str">
            <v>=</v>
          </cell>
          <cell r="DS585" t="str">
            <v>=</v>
          </cell>
          <cell r="DT585" t="str">
            <v>=</v>
          </cell>
          <cell r="DU585" t="str">
            <v>=</v>
          </cell>
          <cell r="DV585" t="str">
            <v>=</v>
          </cell>
          <cell r="DW585" t="str">
            <v>=</v>
          </cell>
          <cell r="DX585" t="str">
            <v>=</v>
          </cell>
          <cell r="DY585" t="str">
            <v>=</v>
          </cell>
          <cell r="DZ585" t="str">
            <v>=</v>
          </cell>
          <cell r="EA585" t="str">
            <v>=</v>
          </cell>
          <cell r="EB585" t="str">
            <v>=</v>
          </cell>
          <cell r="EC585" t="str">
            <v>=</v>
          </cell>
          <cell r="ED585" t="str">
            <v>=</v>
          </cell>
        </row>
        <row r="586">
          <cell r="A586" t="str">
            <v>Total Resources</v>
          </cell>
          <cell r="F586">
            <v>-11.096649999730289</v>
          </cell>
          <cell r="G586">
            <v>2399.8789039999247</v>
          </cell>
          <cell r="H586">
            <v>2811.9302760018036</v>
          </cell>
          <cell r="I586">
            <v>720.24767399951816</v>
          </cell>
          <cell r="J586">
            <v>833.73202499933541</v>
          </cell>
          <cell r="K586">
            <v>531.76877100020647</v>
          </cell>
          <cell r="L586">
            <v>2892.2823378201574</v>
          </cell>
          <cell r="M586">
            <v>907.48181700147688</v>
          </cell>
          <cell r="N586">
            <v>932.65433099959046</v>
          </cell>
          <cell r="O586">
            <v>2066.8042629994452</v>
          </cell>
          <cell r="P586">
            <v>899.62543299980462</v>
          </cell>
          <cell r="Q586">
            <v>2133.947915000841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>
            <v>0</v>
          </cell>
          <cell r="EC586">
            <v>0</v>
          </cell>
          <cell r="ED586">
            <v>0</v>
          </cell>
        </row>
        <row r="587">
          <cell r="F587" t="str">
            <v>=</v>
          </cell>
          <cell r="G587" t="str">
            <v>=</v>
          </cell>
          <cell r="H587" t="str">
            <v>=</v>
          </cell>
          <cell r="I587" t="str">
            <v>=</v>
          </cell>
          <cell r="J587" t="str">
            <v>=</v>
          </cell>
          <cell r="K587" t="str">
            <v>=</v>
          </cell>
          <cell r="L587" t="str">
            <v>=</v>
          </cell>
          <cell r="M587" t="str">
            <v>=</v>
          </cell>
          <cell r="N587" t="str">
            <v>=</v>
          </cell>
          <cell r="O587" t="str">
            <v>=</v>
          </cell>
          <cell r="P587" t="str">
            <v>=</v>
          </cell>
          <cell r="Q587" t="str">
            <v>=</v>
          </cell>
          <cell r="R587" t="str">
            <v>=</v>
          </cell>
          <cell r="S587" t="str">
            <v>=</v>
          </cell>
          <cell r="T587" t="str">
            <v>=</v>
          </cell>
          <cell r="U587" t="str">
            <v>=</v>
          </cell>
          <cell r="V587" t="str">
            <v>=</v>
          </cell>
          <cell r="W587" t="str">
            <v>=</v>
          </cell>
          <cell r="X587" t="str">
            <v>=</v>
          </cell>
          <cell r="Y587" t="str">
            <v>=</v>
          </cell>
          <cell r="Z587" t="str">
            <v>=</v>
          </cell>
          <cell r="AA587" t="str">
            <v>=</v>
          </cell>
          <cell r="AB587" t="str">
            <v>=</v>
          </cell>
          <cell r="AC587" t="str">
            <v>=</v>
          </cell>
          <cell r="AD587" t="str">
            <v>=</v>
          </cell>
          <cell r="AE587" t="str">
            <v>=</v>
          </cell>
          <cell r="AF587" t="str">
            <v>=</v>
          </cell>
          <cell r="AG587" t="str">
            <v>=</v>
          </cell>
          <cell r="AH587" t="str">
            <v>=</v>
          </cell>
          <cell r="AI587" t="str">
            <v>=</v>
          </cell>
          <cell r="AJ587" t="str">
            <v>=</v>
          </cell>
          <cell r="AK587" t="str">
            <v>=</v>
          </cell>
          <cell r="AL587" t="str">
            <v>=</v>
          </cell>
          <cell r="AM587" t="str">
            <v>=</v>
          </cell>
          <cell r="AN587" t="str">
            <v>=</v>
          </cell>
          <cell r="AO587" t="str">
            <v>=</v>
          </cell>
          <cell r="AP587" t="str">
            <v>=</v>
          </cell>
          <cell r="AQ587" t="str">
            <v>=</v>
          </cell>
          <cell r="AR587" t="str">
            <v>=</v>
          </cell>
          <cell r="AS587" t="str">
            <v>=</v>
          </cell>
          <cell r="AT587" t="str">
            <v>=</v>
          </cell>
          <cell r="AU587" t="str">
            <v>=</v>
          </cell>
          <cell r="AV587" t="str">
            <v>=</v>
          </cell>
          <cell r="AW587" t="str">
            <v>=</v>
          </cell>
          <cell r="AX587" t="str">
            <v>=</v>
          </cell>
          <cell r="AY587" t="str">
            <v>=</v>
          </cell>
          <cell r="AZ587" t="str">
            <v>=</v>
          </cell>
          <cell r="BA587" t="str">
            <v>=</v>
          </cell>
          <cell r="BB587" t="str">
            <v>=</v>
          </cell>
          <cell r="BC587" t="str">
            <v>=</v>
          </cell>
          <cell r="BD587" t="str">
            <v>=</v>
          </cell>
          <cell r="BE587" t="str">
            <v>=</v>
          </cell>
          <cell r="BF587" t="str">
            <v>=</v>
          </cell>
          <cell r="BG587" t="str">
            <v>=</v>
          </cell>
          <cell r="BH587" t="str">
            <v>=</v>
          </cell>
          <cell r="BI587" t="str">
            <v>=</v>
          </cell>
          <cell r="BJ587" t="str">
            <v>=</v>
          </cell>
          <cell r="BK587" t="str">
            <v>=</v>
          </cell>
          <cell r="BL587" t="str">
            <v>=</v>
          </cell>
          <cell r="BM587" t="str">
            <v>=</v>
          </cell>
          <cell r="BN587" t="str">
            <v>=</v>
          </cell>
          <cell r="BO587" t="str">
            <v>=</v>
          </cell>
          <cell r="BP587" t="str">
            <v>=</v>
          </cell>
          <cell r="BQ587" t="str">
            <v>=</v>
          </cell>
          <cell r="BR587" t="str">
            <v>=</v>
          </cell>
          <cell r="BS587" t="str">
            <v>=</v>
          </cell>
          <cell r="BT587" t="str">
            <v>=</v>
          </cell>
          <cell r="BU587" t="str">
            <v>=</v>
          </cell>
          <cell r="BV587" t="str">
            <v>=</v>
          </cell>
          <cell r="BW587" t="str">
            <v>=</v>
          </cell>
          <cell r="BX587" t="str">
            <v>=</v>
          </cell>
          <cell r="BY587" t="str">
            <v>=</v>
          </cell>
          <cell r="BZ587" t="str">
            <v>=</v>
          </cell>
          <cell r="CA587" t="str">
            <v>=</v>
          </cell>
          <cell r="CB587" t="str">
            <v>=</v>
          </cell>
          <cell r="CC587" t="str">
            <v>=</v>
          </cell>
          <cell r="CD587" t="str">
            <v>=</v>
          </cell>
          <cell r="CE587" t="str">
            <v>=</v>
          </cell>
          <cell r="CF587" t="str">
            <v>=</v>
          </cell>
          <cell r="CG587" t="str">
            <v>=</v>
          </cell>
          <cell r="CH587" t="str">
            <v>=</v>
          </cell>
          <cell r="CI587" t="str">
            <v>=</v>
          </cell>
          <cell r="CJ587" t="str">
            <v>=</v>
          </cell>
          <cell r="CK587" t="str">
            <v>=</v>
          </cell>
          <cell r="CL587" t="str">
            <v>=</v>
          </cell>
          <cell r="CM587" t="str">
            <v>=</v>
          </cell>
          <cell r="CN587" t="str">
            <v>=</v>
          </cell>
          <cell r="CO587" t="str">
            <v>=</v>
          </cell>
          <cell r="CP587" t="str">
            <v>=</v>
          </cell>
          <cell r="CQ587" t="str">
            <v>=</v>
          </cell>
          <cell r="CR587" t="str">
            <v>=</v>
          </cell>
          <cell r="CS587" t="str">
            <v>=</v>
          </cell>
          <cell r="CT587" t="str">
            <v>=</v>
          </cell>
          <cell r="CU587" t="str">
            <v>=</v>
          </cell>
          <cell r="CV587" t="str">
            <v>=</v>
          </cell>
          <cell r="CW587" t="str">
            <v>=</v>
          </cell>
          <cell r="CX587" t="str">
            <v>=</v>
          </cell>
          <cell r="CY587" t="str">
            <v>=</v>
          </cell>
          <cell r="CZ587" t="str">
            <v>=</v>
          </cell>
          <cell r="DA587" t="str">
            <v>=</v>
          </cell>
          <cell r="DB587" t="str">
            <v>=</v>
          </cell>
          <cell r="DC587" t="str">
            <v>=</v>
          </cell>
          <cell r="DD587" t="str">
            <v>=</v>
          </cell>
          <cell r="DE587" t="str">
            <v>=</v>
          </cell>
          <cell r="DF587" t="str">
            <v>=</v>
          </cell>
          <cell r="DG587" t="str">
            <v>=</v>
          </cell>
          <cell r="DH587" t="str">
            <v>=</v>
          </cell>
          <cell r="DI587" t="str">
            <v>=</v>
          </cell>
          <cell r="DJ587" t="str">
            <v>=</v>
          </cell>
          <cell r="DK587" t="str">
            <v>=</v>
          </cell>
          <cell r="DL587" t="str">
            <v>=</v>
          </cell>
          <cell r="DM587" t="str">
            <v>=</v>
          </cell>
          <cell r="DN587" t="str">
            <v>=</v>
          </cell>
          <cell r="DO587" t="str">
            <v>=</v>
          </cell>
          <cell r="DP587" t="str">
            <v>=</v>
          </cell>
          <cell r="DQ587" t="str">
            <v>=</v>
          </cell>
          <cell r="DR587" t="str">
            <v>=</v>
          </cell>
          <cell r="DS587" t="str">
            <v>=</v>
          </cell>
          <cell r="DT587" t="str">
            <v>=</v>
          </cell>
          <cell r="DU587" t="str">
            <v>=</v>
          </cell>
          <cell r="DV587" t="str">
            <v>=</v>
          </cell>
          <cell r="DW587" t="str">
            <v>=</v>
          </cell>
          <cell r="DX587" t="str">
            <v>=</v>
          </cell>
          <cell r="DY587" t="str">
            <v>=</v>
          </cell>
          <cell r="DZ587" t="str">
            <v>=</v>
          </cell>
          <cell r="EA587" t="str">
            <v>=</v>
          </cell>
          <cell r="EB587" t="str">
            <v>=</v>
          </cell>
          <cell r="EC587" t="str">
            <v>=</v>
          </cell>
          <cell r="ED587" t="str">
            <v>=</v>
          </cell>
        </row>
        <row r="588"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 t="str">
            <v/>
          </cell>
          <cell r="AA588" t="str">
            <v/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F588" t="str">
            <v/>
          </cell>
          <cell r="AG588" t="str">
            <v/>
          </cell>
          <cell r="AH588" t="str">
            <v/>
          </cell>
          <cell r="AI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/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  <cell r="BI588" t="str">
            <v/>
          </cell>
          <cell r="BJ588" t="str">
            <v/>
          </cell>
          <cell r="BK588" t="str">
            <v/>
          </cell>
          <cell r="BL588" t="str">
            <v/>
          </cell>
          <cell r="BM588" t="str">
            <v/>
          </cell>
          <cell r="BN588" t="str">
            <v/>
          </cell>
          <cell r="BO588" t="str">
            <v/>
          </cell>
          <cell r="BP588" t="str">
            <v/>
          </cell>
          <cell r="BQ588" t="str">
            <v/>
          </cell>
          <cell r="BR588" t="str">
            <v/>
          </cell>
          <cell r="BS588" t="str">
            <v/>
          </cell>
          <cell r="BT588" t="str">
            <v/>
          </cell>
          <cell r="BU588" t="str">
            <v/>
          </cell>
          <cell r="BV588" t="str">
            <v/>
          </cell>
          <cell r="BW588" t="str">
            <v/>
          </cell>
          <cell r="BX588" t="str">
            <v/>
          </cell>
          <cell r="BY588" t="str">
            <v/>
          </cell>
          <cell r="BZ588" t="str">
            <v/>
          </cell>
          <cell r="CA588" t="str">
            <v/>
          </cell>
          <cell r="CB588" t="str">
            <v/>
          </cell>
          <cell r="CC588" t="str">
            <v/>
          </cell>
          <cell r="CD588" t="str">
            <v/>
          </cell>
          <cell r="CE588" t="str">
            <v/>
          </cell>
          <cell r="CF588" t="str">
            <v/>
          </cell>
          <cell r="CG588" t="str">
            <v/>
          </cell>
          <cell r="CH588" t="str">
            <v/>
          </cell>
          <cell r="CI588" t="str">
            <v/>
          </cell>
          <cell r="CJ588" t="str">
            <v/>
          </cell>
          <cell r="CK588" t="str">
            <v/>
          </cell>
          <cell r="CL588" t="str">
            <v/>
          </cell>
          <cell r="CM588" t="str">
            <v/>
          </cell>
          <cell r="CN588" t="str">
            <v/>
          </cell>
          <cell r="CO588" t="str">
            <v/>
          </cell>
          <cell r="CP588" t="str">
            <v/>
          </cell>
          <cell r="CQ588" t="str">
            <v/>
          </cell>
          <cell r="CR588" t="str">
            <v/>
          </cell>
          <cell r="CS588" t="str">
            <v/>
          </cell>
          <cell r="CT588" t="str">
            <v/>
          </cell>
          <cell r="CU588" t="str">
            <v/>
          </cell>
          <cell r="CV588" t="str">
            <v/>
          </cell>
          <cell r="CW588" t="str">
            <v/>
          </cell>
          <cell r="CX588" t="str">
            <v/>
          </cell>
          <cell r="CY588" t="str">
            <v/>
          </cell>
          <cell r="CZ588" t="str">
            <v/>
          </cell>
          <cell r="DA588" t="str">
            <v/>
          </cell>
          <cell r="DB588" t="str">
            <v/>
          </cell>
          <cell r="DC588" t="str">
            <v/>
          </cell>
          <cell r="DD588" t="str">
            <v/>
          </cell>
          <cell r="DE588" t="str">
            <v/>
          </cell>
          <cell r="DF588" t="str">
            <v/>
          </cell>
          <cell r="DG588" t="str">
            <v/>
          </cell>
          <cell r="DH588" t="str">
            <v/>
          </cell>
          <cell r="DI588" t="str">
            <v/>
          </cell>
          <cell r="DJ588" t="str">
            <v/>
          </cell>
          <cell r="DK588" t="str">
            <v/>
          </cell>
          <cell r="DL588" t="str">
            <v/>
          </cell>
          <cell r="DM588" t="str">
            <v/>
          </cell>
          <cell r="DN588" t="str">
            <v/>
          </cell>
          <cell r="DO588" t="str">
            <v/>
          </cell>
          <cell r="DP588" t="str">
            <v/>
          </cell>
          <cell r="DQ588" t="str">
            <v/>
          </cell>
          <cell r="DR588" t="str">
            <v/>
          </cell>
          <cell r="DS588" t="str">
            <v/>
          </cell>
          <cell r="DT588" t="str">
            <v/>
          </cell>
          <cell r="DU588" t="str">
            <v/>
          </cell>
          <cell r="DV588" t="str">
            <v/>
          </cell>
          <cell r="DW588" t="str">
            <v/>
          </cell>
          <cell r="DX588" t="str">
            <v/>
          </cell>
          <cell r="DY588" t="str">
            <v/>
          </cell>
          <cell r="DZ588" t="str">
            <v/>
          </cell>
          <cell r="EA588" t="str">
            <v/>
          </cell>
          <cell r="EB588" t="str">
            <v/>
          </cell>
          <cell r="EC588" t="str">
            <v/>
          </cell>
          <cell r="ED588" t="str">
            <v/>
          </cell>
        </row>
        <row r="589"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 t="str">
            <v/>
          </cell>
          <cell r="AA589" t="str">
            <v/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F589" t="str">
            <v/>
          </cell>
          <cell r="AG589" t="str">
            <v/>
          </cell>
          <cell r="AH589" t="str">
            <v/>
          </cell>
          <cell r="AI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/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  <cell r="BI589" t="str">
            <v/>
          </cell>
          <cell r="BJ589" t="str">
            <v/>
          </cell>
          <cell r="BK589" t="str">
            <v/>
          </cell>
          <cell r="BL589" t="str">
            <v/>
          </cell>
          <cell r="BM589" t="str">
            <v/>
          </cell>
          <cell r="BN589" t="str">
            <v/>
          </cell>
          <cell r="BO589" t="str">
            <v/>
          </cell>
          <cell r="BP589" t="str">
            <v/>
          </cell>
          <cell r="BQ589" t="str">
            <v/>
          </cell>
          <cell r="BR589" t="str">
            <v/>
          </cell>
          <cell r="BS589" t="str">
            <v/>
          </cell>
          <cell r="BT589" t="str">
            <v/>
          </cell>
          <cell r="BU589" t="str">
            <v/>
          </cell>
          <cell r="BV589" t="str">
            <v/>
          </cell>
          <cell r="BW589" t="str">
            <v/>
          </cell>
          <cell r="BX589" t="str">
            <v/>
          </cell>
          <cell r="BY589" t="str">
            <v/>
          </cell>
          <cell r="BZ589" t="str">
            <v/>
          </cell>
          <cell r="CA589" t="str">
            <v/>
          </cell>
          <cell r="CB589" t="str">
            <v/>
          </cell>
          <cell r="CC589" t="str">
            <v/>
          </cell>
          <cell r="CD589" t="str">
            <v/>
          </cell>
          <cell r="CE589" t="str">
            <v/>
          </cell>
          <cell r="CF589" t="str">
            <v/>
          </cell>
          <cell r="CG589" t="str">
            <v/>
          </cell>
          <cell r="CH589" t="str">
            <v/>
          </cell>
          <cell r="CI589" t="str">
            <v/>
          </cell>
          <cell r="CJ589" t="str">
            <v/>
          </cell>
          <cell r="CK589" t="str">
            <v/>
          </cell>
          <cell r="CL589" t="str">
            <v/>
          </cell>
          <cell r="CM589" t="str">
            <v/>
          </cell>
          <cell r="CN589" t="str">
            <v/>
          </cell>
          <cell r="CO589" t="str">
            <v/>
          </cell>
          <cell r="CP589" t="str">
            <v/>
          </cell>
          <cell r="CQ589" t="str">
            <v/>
          </cell>
          <cell r="CR589" t="str">
            <v/>
          </cell>
          <cell r="CS589" t="str">
            <v/>
          </cell>
          <cell r="CT589" t="str">
            <v/>
          </cell>
          <cell r="CU589" t="str">
            <v/>
          </cell>
          <cell r="CV589" t="str">
            <v/>
          </cell>
          <cell r="CW589" t="str">
            <v/>
          </cell>
          <cell r="CX589" t="str">
            <v/>
          </cell>
          <cell r="CY589" t="str">
            <v/>
          </cell>
          <cell r="CZ589" t="str">
            <v/>
          </cell>
          <cell r="DA589" t="str">
            <v/>
          </cell>
          <cell r="DB589" t="str">
            <v/>
          </cell>
          <cell r="DC589" t="str">
            <v/>
          </cell>
          <cell r="DD589" t="str">
            <v/>
          </cell>
          <cell r="DE589" t="str">
            <v/>
          </cell>
          <cell r="DF589" t="str">
            <v/>
          </cell>
          <cell r="DG589" t="str">
            <v/>
          </cell>
          <cell r="DH589" t="str">
            <v/>
          </cell>
          <cell r="DI589" t="str">
            <v/>
          </cell>
          <cell r="DJ589" t="str">
            <v/>
          </cell>
          <cell r="DK589" t="str">
            <v/>
          </cell>
          <cell r="DL589" t="str">
            <v/>
          </cell>
          <cell r="DM589" t="str">
            <v/>
          </cell>
          <cell r="DN589" t="str">
            <v/>
          </cell>
          <cell r="DO589" t="str">
            <v/>
          </cell>
          <cell r="DP589" t="str">
            <v/>
          </cell>
          <cell r="DQ589" t="str">
            <v/>
          </cell>
          <cell r="DR589" t="str">
            <v/>
          </cell>
          <cell r="DS589" t="str">
            <v/>
          </cell>
          <cell r="DT589" t="str">
            <v/>
          </cell>
          <cell r="DU589" t="str">
            <v/>
          </cell>
          <cell r="DV589" t="str">
            <v/>
          </cell>
          <cell r="DW589" t="str">
            <v/>
          </cell>
          <cell r="DX589" t="str">
            <v/>
          </cell>
          <cell r="DY589" t="str">
            <v/>
          </cell>
          <cell r="DZ589" t="str">
            <v/>
          </cell>
          <cell r="EA589" t="str">
            <v/>
          </cell>
          <cell r="EB589" t="str">
            <v/>
          </cell>
          <cell r="EC589" t="str">
            <v/>
          </cell>
          <cell r="ED589" t="str">
            <v/>
          </cell>
        </row>
        <row r="590">
          <cell r="J590" t="str">
            <v>"The Rack"</v>
          </cell>
          <cell r="W590" t="str">
            <v>"The Rack"</v>
          </cell>
          <cell r="AJ590" t="str">
            <v>"The Rack"</v>
          </cell>
          <cell r="AW590" t="str">
            <v>"The Rack"</v>
          </cell>
          <cell r="BJ590" t="str">
            <v>"The Rack"</v>
          </cell>
          <cell r="BW590" t="str">
            <v>"The Rack"</v>
          </cell>
          <cell r="CJ590" t="str">
            <v>"The Rack"</v>
          </cell>
          <cell r="CW590" t="str">
            <v>"The Rack"</v>
          </cell>
          <cell r="DJ590" t="str">
            <v>"The Rack"</v>
          </cell>
          <cell r="DW590" t="str">
            <v>"The Rack"</v>
          </cell>
        </row>
        <row r="592">
          <cell r="A592" t="str">
            <v>Fuel Burned  (MMBtu)</v>
          </cell>
        </row>
        <row r="593">
          <cell r="F593">
            <v>534.60000000009313</v>
          </cell>
          <cell r="G593">
            <v>-3737.3999999999069</v>
          </cell>
          <cell r="H593">
            <v>-2910.8999999999069</v>
          </cell>
          <cell r="I593">
            <v>-1465.5</v>
          </cell>
          <cell r="J593">
            <v>-578.9000000001397</v>
          </cell>
          <cell r="K593">
            <v>-178</v>
          </cell>
          <cell r="L593">
            <v>-1949.8000000000466</v>
          </cell>
          <cell r="M593">
            <v>-908.89999999990687</v>
          </cell>
          <cell r="N593">
            <v>-356.29999999981374</v>
          </cell>
          <cell r="O593">
            <v>-353.89999999990687</v>
          </cell>
          <cell r="P593">
            <v>-1702.5999999998603</v>
          </cell>
          <cell r="Q593">
            <v>-1454.1000000000931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</row>
        <row r="594">
          <cell r="F594">
            <v>0</v>
          </cell>
          <cell r="G594">
            <v>-27.78000000002794</v>
          </cell>
          <cell r="H594">
            <v>-3.9699999999720603</v>
          </cell>
          <cell r="I594">
            <v>-547.09999999997672</v>
          </cell>
          <cell r="J594">
            <v>0</v>
          </cell>
          <cell r="K594">
            <v>-100.28000000002794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</row>
        <row r="595">
          <cell r="F595">
            <v>-845.25</v>
          </cell>
          <cell r="G595">
            <v>-1731.2100000000792</v>
          </cell>
          <cell r="H595">
            <v>-417.09000000008382</v>
          </cell>
          <cell r="I595">
            <v>0</v>
          </cell>
          <cell r="J595">
            <v>0</v>
          </cell>
          <cell r="K595">
            <v>0</v>
          </cell>
          <cell r="L595">
            <v>-864.87999999988824</v>
          </cell>
          <cell r="M595">
            <v>-1096</v>
          </cell>
          <cell r="N595">
            <v>0</v>
          </cell>
          <cell r="O595">
            <v>-541.60000000009313</v>
          </cell>
          <cell r="P595">
            <v>-685.18999999994412</v>
          </cell>
          <cell r="Q595">
            <v>-749.96999999997206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</row>
        <row r="596">
          <cell r="F596">
            <v>0</v>
          </cell>
          <cell r="G596">
            <v>-1389.25</v>
          </cell>
          <cell r="H596">
            <v>-1964.6299999998882</v>
          </cell>
          <cell r="I596">
            <v>-6994.3600000003353</v>
          </cell>
          <cell r="J596">
            <v>-10517.900000000373</v>
          </cell>
          <cell r="K596">
            <v>-4994.8500000005588</v>
          </cell>
          <cell r="L596">
            <v>0</v>
          </cell>
          <cell r="M596">
            <v>0</v>
          </cell>
          <cell r="N596">
            <v>0</v>
          </cell>
          <cell r="O596">
            <v>-1327.2600000007078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0</v>
          </cell>
          <cell r="EC596">
            <v>0</v>
          </cell>
          <cell r="ED596">
            <v>0</v>
          </cell>
        </row>
        <row r="597">
          <cell r="F597">
            <v>-592.46999999997206</v>
          </cell>
          <cell r="G597">
            <v>-991.37000000005355</v>
          </cell>
          <cell r="H597">
            <v>-658.60599999997066</v>
          </cell>
          <cell r="I597">
            <v>-31</v>
          </cell>
          <cell r="J597">
            <v>0</v>
          </cell>
          <cell r="K597">
            <v>0</v>
          </cell>
          <cell r="L597">
            <v>0</v>
          </cell>
          <cell r="M597">
            <v>-76.25</v>
          </cell>
          <cell r="N597">
            <v>-117.67000000004191</v>
          </cell>
          <cell r="O597">
            <v>-198.0899999999674</v>
          </cell>
          <cell r="P597">
            <v>-78.39000000001397</v>
          </cell>
          <cell r="Q597">
            <v>-625.13000000000466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</row>
        <row r="598">
          <cell r="F598">
            <v>-22806.100000000559</v>
          </cell>
          <cell r="G598">
            <v>-25149.899999999441</v>
          </cell>
          <cell r="H598">
            <v>-16977.739999999758</v>
          </cell>
          <cell r="I598">
            <v>-7509.3999999999069</v>
          </cell>
          <cell r="J598">
            <v>-6796.5</v>
          </cell>
          <cell r="K598">
            <v>-8328.3900000001304</v>
          </cell>
          <cell r="L598">
            <v>-25705.200000000186</v>
          </cell>
          <cell r="M598">
            <v>-42580.500000000931</v>
          </cell>
          <cell r="N598">
            <v>-35591.299999999814</v>
          </cell>
          <cell r="O598">
            <v>-14100.800000000745</v>
          </cell>
          <cell r="P598">
            <v>-25328.099999999627</v>
          </cell>
          <cell r="Q598">
            <v>-35687.199999999255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</row>
        <row r="599">
          <cell r="F599">
            <v>0</v>
          </cell>
          <cell r="G599">
            <v>-2457.3999999994412</v>
          </cell>
          <cell r="H599">
            <v>-7886.6000000005588</v>
          </cell>
          <cell r="I599">
            <v>-21183.199999999255</v>
          </cell>
          <cell r="J599">
            <v>-35525.700000000186</v>
          </cell>
          <cell r="K599">
            <v>-28443.5</v>
          </cell>
          <cell r="L599">
            <v>-553.70000000018626</v>
          </cell>
          <cell r="M599">
            <v>-749</v>
          </cell>
          <cell r="N599">
            <v>-4543</v>
          </cell>
          <cell r="O599">
            <v>-16686.900000000373</v>
          </cell>
          <cell r="P599">
            <v>-2169.4000000003725</v>
          </cell>
          <cell r="Q599">
            <v>1108.2000000001863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</row>
        <row r="600">
          <cell r="F600">
            <v>-16187.800000000745</v>
          </cell>
          <cell r="G600">
            <v>-12115.200000001118</v>
          </cell>
          <cell r="H600">
            <v>-30455.500000000931</v>
          </cell>
          <cell r="I600">
            <v>-10661.099999999627</v>
          </cell>
          <cell r="J600">
            <v>-10876.459999999963</v>
          </cell>
          <cell r="K600">
            <v>-15166.300000000745</v>
          </cell>
          <cell r="L600">
            <v>-21247.10000000149</v>
          </cell>
          <cell r="M600">
            <v>-28192.900000000373</v>
          </cell>
          <cell r="N600">
            <v>-43580.500000000931</v>
          </cell>
          <cell r="O600">
            <v>-32429.919999999925</v>
          </cell>
          <cell r="P600">
            <v>-46371.100000000559</v>
          </cell>
          <cell r="Q600">
            <v>-37702.5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0</v>
          </cell>
        </row>
        <row r="601">
          <cell r="F601">
            <v>0</v>
          </cell>
          <cell r="G601">
            <v>-2808.5</v>
          </cell>
          <cell r="H601">
            <v>-1769.5</v>
          </cell>
          <cell r="I601">
            <v>-8021.1000000000931</v>
          </cell>
          <cell r="J601">
            <v>-8835.3900000001304</v>
          </cell>
          <cell r="K601">
            <v>-3180.1999999997206</v>
          </cell>
          <cell r="L601">
            <v>0</v>
          </cell>
          <cell r="M601">
            <v>0</v>
          </cell>
          <cell r="N601">
            <v>0</v>
          </cell>
          <cell r="O601">
            <v>-176.20000000018626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0</v>
          </cell>
        </row>
        <row r="602">
          <cell r="F602">
            <v>0</v>
          </cell>
          <cell r="G602">
            <v>-32.5</v>
          </cell>
          <cell r="H602">
            <v>0</v>
          </cell>
          <cell r="I602">
            <v>-1481.2399999999907</v>
          </cell>
          <cell r="J602">
            <v>-404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-178.29999999981374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-2787.2999999998137</v>
          </cell>
          <cell r="P604">
            <v>-9491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0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</row>
        <row r="606">
          <cell r="F606">
            <v>-5457.4859999998007</v>
          </cell>
          <cell r="G606">
            <v>-5050.3840000000782</v>
          </cell>
          <cell r="H606">
            <v>-2323.2140000001527</v>
          </cell>
          <cell r="I606">
            <v>-1528.1610000000801</v>
          </cell>
          <cell r="J606">
            <v>-1393.0719999999274</v>
          </cell>
          <cell r="K606">
            <v>-1670.1000000000931</v>
          </cell>
          <cell r="L606">
            <v>-497.25999999977648</v>
          </cell>
          <cell r="M606">
            <v>-212.22000000020489</v>
          </cell>
          <cell r="N606">
            <v>-189.56499999947846</v>
          </cell>
          <cell r="O606">
            <v>-3342.320000000298</v>
          </cell>
          <cell r="P606">
            <v>-3872.7650000001304</v>
          </cell>
          <cell r="Q606">
            <v>197.5500000002794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>
            <v>0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0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</row>
        <row r="608">
          <cell r="F608">
            <v>-163.20900000003166</v>
          </cell>
          <cell r="G608">
            <v>0</v>
          </cell>
          <cell r="H608">
            <v>-10.190999999991618</v>
          </cell>
          <cell r="I608">
            <v>-1231.9670000000333</v>
          </cell>
          <cell r="J608">
            <v>-1122.5950000000012</v>
          </cell>
          <cell r="K608">
            <v>-368.14100000000326</v>
          </cell>
          <cell r="L608">
            <v>-686.81600000004983</v>
          </cell>
          <cell r="M608">
            <v>-1060.1000000000349</v>
          </cell>
          <cell r="N608">
            <v>-867.78499999997439</v>
          </cell>
          <cell r="O608">
            <v>-812.57399999999325</v>
          </cell>
          <cell r="P608">
            <v>979.26699999999255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</row>
        <row r="609">
          <cell r="F609">
            <v>0</v>
          </cell>
          <cell r="G609">
            <v>0</v>
          </cell>
          <cell r="H609">
            <v>-194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</row>
        <row r="610">
          <cell r="F610">
            <v>-843.79999999981374</v>
          </cell>
          <cell r="G610">
            <v>-695.69999999995343</v>
          </cell>
          <cell r="H610">
            <v>-1027</v>
          </cell>
          <cell r="I610">
            <v>-2074.7999999998137</v>
          </cell>
          <cell r="J610">
            <v>0</v>
          </cell>
          <cell r="K610">
            <v>-429.5</v>
          </cell>
          <cell r="L610">
            <v>-112</v>
          </cell>
          <cell r="M610">
            <v>0</v>
          </cell>
          <cell r="N610">
            <v>0</v>
          </cell>
          <cell r="O610">
            <v>-734.20000000018626</v>
          </cell>
          <cell r="P610">
            <v>-1269.2999999998137</v>
          </cell>
          <cell r="Q610">
            <v>1887.5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</row>
        <row r="611">
          <cell r="F611">
            <v>-58895.5</v>
          </cell>
          <cell r="G611">
            <v>-9262.7999999998137</v>
          </cell>
          <cell r="H611">
            <v>-1370.8999999999069</v>
          </cell>
          <cell r="I611">
            <v>-3715.7630000000354</v>
          </cell>
          <cell r="J611">
            <v>-5851.1299999998882</v>
          </cell>
          <cell r="K611">
            <v>-9484.8100000000559</v>
          </cell>
          <cell r="L611">
            <v>-698.16999999992549</v>
          </cell>
          <cell r="M611">
            <v>-1321.0140000004321</v>
          </cell>
          <cell r="N611">
            <v>-4641.5500000002794</v>
          </cell>
          <cell r="O611">
            <v>-4796.1200000001118</v>
          </cell>
          <cell r="P611">
            <v>-8995</v>
          </cell>
          <cell r="Q611">
            <v>-11800.599999999627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>
            <v>0</v>
          </cell>
          <cell r="ED612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>
            <v>0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</row>
        <row r="623">
          <cell r="A623" t="str">
            <v>Burn Rate (MMBtu/MWh)</v>
          </cell>
        </row>
        <row r="624">
          <cell r="F624">
            <v>0</v>
          </cell>
          <cell r="G624">
            <v>5.0000000000000001E-3</v>
          </cell>
          <cell r="H624">
            <v>5.0000000000000001E-3</v>
          </cell>
          <cell r="I624">
            <v>3.0000000000000001E-3</v>
          </cell>
          <cell r="J624">
            <v>1E-3</v>
          </cell>
          <cell r="K624">
            <v>0</v>
          </cell>
          <cell r="L624">
            <v>2E-3</v>
          </cell>
          <cell r="M624">
            <v>1E-3</v>
          </cell>
          <cell r="N624">
            <v>0</v>
          </cell>
          <cell r="O624">
            <v>0</v>
          </cell>
          <cell r="P624">
            <v>2E-3</v>
          </cell>
          <cell r="Q624">
            <v>2E-3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1E-3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</row>
        <row r="626">
          <cell r="F626">
            <v>0</v>
          </cell>
          <cell r="G626">
            <v>1E-3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0</v>
          </cell>
          <cell r="ED627">
            <v>0</v>
          </cell>
          <cell r="EE627">
            <v>0</v>
          </cell>
        </row>
        <row r="628">
          <cell r="F628">
            <v>1E-3</v>
          </cell>
          <cell r="G628">
            <v>4.0000000000000001E-3</v>
          </cell>
          <cell r="H628">
            <v>3.0000000000000001E-3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1E-3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>
            <v>0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</row>
        <row r="629">
          <cell r="F629">
            <v>1E-3</v>
          </cell>
          <cell r="G629">
            <v>5.0000000000000001E-3</v>
          </cell>
          <cell r="H629">
            <v>7.0000000000000001E-3</v>
          </cell>
          <cell r="I629">
            <v>4.0000000000000001E-3</v>
          </cell>
          <cell r="J629">
            <v>2E-3</v>
          </cell>
          <cell r="K629">
            <v>3.0000000000000001E-3</v>
          </cell>
          <cell r="L629">
            <v>3.0000000000000001E-3</v>
          </cell>
          <cell r="M629">
            <v>5.0000000000000001E-3</v>
          </cell>
          <cell r="N629">
            <v>7.0000000000000001E-3</v>
          </cell>
          <cell r="O629">
            <v>3.0000000000000001E-3</v>
          </cell>
          <cell r="P629">
            <v>8.0000000000000002E-3</v>
          </cell>
          <cell r="Q629">
            <v>6.0000000000000001E-3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0</v>
          </cell>
          <cell r="EE629">
            <v>0</v>
          </cell>
        </row>
        <row r="630">
          <cell r="F630">
            <v>0</v>
          </cell>
          <cell r="G630">
            <v>1E-3</v>
          </cell>
          <cell r="H630">
            <v>1E-3</v>
          </cell>
          <cell r="I630">
            <v>7.0000000000000001E-3</v>
          </cell>
          <cell r="J630">
            <v>1.0999999999999999E-2</v>
          </cell>
          <cell r="K630">
            <v>6.0000000000000001E-3</v>
          </cell>
          <cell r="L630">
            <v>0</v>
          </cell>
          <cell r="M630">
            <v>0</v>
          </cell>
          <cell r="N630">
            <v>0</v>
          </cell>
          <cell r="O630">
            <v>2E-3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</row>
        <row r="631">
          <cell r="F631">
            <v>0</v>
          </cell>
          <cell r="G631">
            <v>0</v>
          </cell>
          <cell r="H631">
            <v>4.0000000000000001E-3</v>
          </cell>
          <cell r="I631">
            <v>3.0000000000000001E-3</v>
          </cell>
          <cell r="J631">
            <v>3.0000000000000001E-3</v>
          </cell>
          <cell r="K631">
            <v>4.0000000000000001E-3</v>
          </cell>
          <cell r="L631">
            <v>1E-3</v>
          </cell>
          <cell r="M631">
            <v>1E-3</v>
          </cell>
          <cell r="N631">
            <v>5.0000000000000001E-3</v>
          </cell>
          <cell r="O631">
            <v>5.0000000000000001E-3</v>
          </cell>
          <cell r="P631">
            <v>8.0000000000000002E-3</v>
          </cell>
          <cell r="Q631">
            <v>2E-3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</row>
        <row r="632">
          <cell r="F632">
            <v>0</v>
          </cell>
          <cell r="G632">
            <v>1E-3</v>
          </cell>
          <cell r="H632">
            <v>1E-3</v>
          </cell>
          <cell r="I632">
            <v>5.0000000000000001E-3</v>
          </cell>
          <cell r="J632">
            <v>4.0000000000000001E-3</v>
          </cell>
          <cell r="K632">
            <v>1E-3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2E-3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2E-3</v>
          </cell>
          <cell r="P635">
            <v>6.0000000000000001E-3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</row>
        <row r="637">
          <cell r="F637">
            <v>6.0000000000000001E-3</v>
          </cell>
          <cell r="G637">
            <v>4.0000000000000001E-3</v>
          </cell>
          <cell r="H637">
            <v>1E-3</v>
          </cell>
          <cell r="I637">
            <v>2E-3</v>
          </cell>
          <cell r="J637">
            <v>1E-3</v>
          </cell>
          <cell r="K637">
            <v>1E-3</v>
          </cell>
          <cell r="L637">
            <v>0</v>
          </cell>
          <cell r="M637">
            <v>0</v>
          </cell>
          <cell r="N637">
            <v>0</v>
          </cell>
          <cell r="O637">
            <v>2E-3</v>
          </cell>
          <cell r="P637">
            <v>2E-3</v>
          </cell>
          <cell r="Q637">
            <v>-1E-3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</row>
        <row r="639">
          <cell r="F639">
            <v>0</v>
          </cell>
          <cell r="G639">
            <v>0</v>
          </cell>
          <cell r="H639">
            <v>2E-3</v>
          </cell>
          <cell r="I639">
            <v>4.2000000000000003E-2</v>
          </cell>
          <cell r="J639">
            <v>0.02</v>
          </cell>
          <cell r="K639">
            <v>1.9E-2</v>
          </cell>
          <cell r="L639">
            <v>2.4E-2</v>
          </cell>
          <cell r="M639">
            <v>3.5000000000000003E-2</v>
          </cell>
          <cell r="N639">
            <v>3.4000000000000002E-2</v>
          </cell>
          <cell r="O639">
            <v>4.8000000000000001E-2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</row>
        <row r="640">
          <cell r="F640">
            <v>0</v>
          </cell>
          <cell r="G640">
            <v>0</v>
          </cell>
          <cell r="H640">
            <v>1E-3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>
            <v>0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0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>
            <v>0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</row>
        <row r="641">
          <cell r="F641">
            <v>1E-3</v>
          </cell>
          <cell r="G641">
            <v>0</v>
          </cell>
          <cell r="H641">
            <v>0</v>
          </cell>
          <cell r="I641">
            <v>1E-3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-1E-3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</row>
        <row r="642">
          <cell r="F642">
            <v>3.0000000000000001E-3</v>
          </cell>
          <cell r="G642">
            <v>1E-3</v>
          </cell>
          <cell r="H642">
            <v>0</v>
          </cell>
          <cell r="I642">
            <v>1E-3</v>
          </cell>
          <cell r="J642">
            <v>2E-3</v>
          </cell>
          <cell r="K642">
            <v>2E-3</v>
          </cell>
          <cell r="L642">
            <v>0</v>
          </cell>
          <cell r="M642">
            <v>0</v>
          </cell>
          <cell r="N642">
            <v>0</v>
          </cell>
          <cell r="O642">
            <v>1E-3</v>
          </cell>
          <cell r="P642">
            <v>2E-3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0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0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0</v>
          </cell>
          <cell r="EE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0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>
            <v>0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0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M650">
            <v>0</v>
          </cell>
          <cell r="CN650">
            <v>0</v>
          </cell>
          <cell r="CO650">
            <v>0</v>
          </cell>
          <cell r="CP650">
            <v>0</v>
          </cell>
          <cell r="CQ650">
            <v>0</v>
          </cell>
          <cell r="CR650">
            <v>0</v>
          </cell>
          <cell r="CS650">
            <v>0</v>
          </cell>
          <cell r="CT650">
            <v>0</v>
          </cell>
          <cell r="CU650">
            <v>0</v>
          </cell>
          <cell r="CV650">
            <v>0</v>
          </cell>
          <cell r="CW650">
            <v>0</v>
          </cell>
          <cell r="CX650">
            <v>0</v>
          </cell>
          <cell r="CY650">
            <v>0</v>
          </cell>
          <cell r="CZ650">
            <v>0</v>
          </cell>
          <cell r="DA650">
            <v>0</v>
          </cell>
          <cell r="DB650">
            <v>0</v>
          </cell>
          <cell r="DC650">
            <v>0</v>
          </cell>
          <cell r="DD650">
            <v>0</v>
          </cell>
          <cell r="DE650">
            <v>0</v>
          </cell>
          <cell r="DF650">
            <v>0</v>
          </cell>
          <cell r="DG650">
            <v>0</v>
          </cell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T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0</v>
          </cell>
          <cell r="EB650">
            <v>0</v>
          </cell>
          <cell r="EC650">
            <v>0</v>
          </cell>
          <cell r="ED650">
            <v>0</v>
          </cell>
          <cell r="EE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P651">
            <v>0</v>
          </cell>
          <cell r="CQ651">
            <v>0</v>
          </cell>
          <cell r="CR651">
            <v>0</v>
          </cell>
          <cell r="CS651">
            <v>0</v>
          </cell>
          <cell r="CT651">
            <v>0</v>
          </cell>
          <cell r="CU651">
            <v>0</v>
          </cell>
          <cell r="CV651">
            <v>0</v>
          </cell>
          <cell r="CW651">
            <v>0</v>
          </cell>
          <cell r="CX651">
            <v>0</v>
          </cell>
          <cell r="CY651">
            <v>0</v>
          </cell>
          <cell r="CZ651">
            <v>0</v>
          </cell>
          <cell r="DA651">
            <v>0</v>
          </cell>
          <cell r="DB651">
            <v>0</v>
          </cell>
          <cell r="DC651">
            <v>0</v>
          </cell>
          <cell r="DD651">
            <v>0</v>
          </cell>
          <cell r="DE651">
            <v>0</v>
          </cell>
          <cell r="DF651">
            <v>0</v>
          </cell>
          <cell r="DG651">
            <v>0</v>
          </cell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T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0</v>
          </cell>
          <cell r="EB651">
            <v>0</v>
          </cell>
          <cell r="EC651">
            <v>0</v>
          </cell>
          <cell r="ED651">
            <v>0</v>
          </cell>
          <cell r="EE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P652">
            <v>0</v>
          </cell>
          <cell r="CQ652">
            <v>0</v>
          </cell>
          <cell r="CR652">
            <v>0</v>
          </cell>
          <cell r="CS652">
            <v>0</v>
          </cell>
          <cell r="CT652">
            <v>0</v>
          </cell>
          <cell r="CU652">
            <v>0</v>
          </cell>
          <cell r="CV652">
            <v>0</v>
          </cell>
          <cell r="CW652">
            <v>0</v>
          </cell>
          <cell r="CX652">
            <v>0</v>
          </cell>
          <cell r="CY652">
            <v>0</v>
          </cell>
          <cell r="CZ652">
            <v>0</v>
          </cell>
          <cell r="DA652">
            <v>0</v>
          </cell>
          <cell r="DB652">
            <v>0</v>
          </cell>
          <cell r="DC652">
            <v>0</v>
          </cell>
          <cell r="DD652">
            <v>0</v>
          </cell>
          <cell r="DE652">
            <v>0</v>
          </cell>
          <cell r="DF652">
            <v>0</v>
          </cell>
          <cell r="DG652">
            <v>0</v>
          </cell>
          <cell r="DH652">
            <v>0</v>
          </cell>
          <cell r="DI652">
            <v>0</v>
          </cell>
          <cell r="DJ652">
            <v>0</v>
          </cell>
          <cell r="DK652">
            <v>0</v>
          </cell>
          <cell r="DL652">
            <v>0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0</v>
          </cell>
          <cell r="DR652">
            <v>0</v>
          </cell>
          <cell r="DS652">
            <v>0</v>
          </cell>
          <cell r="DT652">
            <v>0</v>
          </cell>
          <cell r="DU652">
            <v>0</v>
          </cell>
          <cell r="DV652">
            <v>0</v>
          </cell>
          <cell r="DW652">
            <v>0</v>
          </cell>
          <cell r="DX652">
            <v>0</v>
          </cell>
          <cell r="DY652">
            <v>0</v>
          </cell>
          <cell r="DZ652">
            <v>0</v>
          </cell>
          <cell r="EA652">
            <v>0</v>
          </cell>
          <cell r="EB652">
            <v>0</v>
          </cell>
          <cell r="EC652">
            <v>0</v>
          </cell>
          <cell r="ED652">
            <v>0</v>
          </cell>
          <cell r="EE652">
            <v>0</v>
          </cell>
        </row>
        <row r="654">
          <cell r="A654" t="str">
            <v>Average Fuel Cost ($/MMBtu)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P655">
            <v>0</v>
          </cell>
          <cell r="CQ655">
            <v>0</v>
          </cell>
          <cell r="CR655">
            <v>0</v>
          </cell>
          <cell r="CS655">
            <v>0</v>
          </cell>
          <cell r="CT655">
            <v>0</v>
          </cell>
          <cell r="CU655">
            <v>0</v>
          </cell>
          <cell r="CV655">
            <v>0</v>
          </cell>
          <cell r="CW655">
            <v>0</v>
          </cell>
          <cell r="CX655">
            <v>0</v>
          </cell>
          <cell r="CY655">
            <v>0</v>
          </cell>
          <cell r="CZ655">
            <v>0</v>
          </cell>
          <cell r="DA655">
            <v>0</v>
          </cell>
          <cell r="DB655">
            <v>0</v>
          </cell>
          <cell r="DC655">
            <v>0</v>
          </cell>
          <cell r="DD655">
            <v>0</v>
          </cell>
          <cell r="DE655">
            <v>0</v>
          </cell>
          <cell r="DF655">
            <v>0</v>
          </cell>
          <cell r="DG655">
            <v>0</v>
          </cell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T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  <cell r="DZ655">
            <v>0</v>
          </cell>
          <cell r="EA655">
            <v>0</v>
          </cell>
          <cell r="EB655">
            <v>0</v>
          </cell>
          <cell r="EC655">
            <v>0</v>
          </cell>
          <cell r="ED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0</v>
          </cell>
          <cell r="CY656">
            <v>0</v>
          </cell>
          <cell r="CZ656">
            <v>0</v>
          </cell>
          <cell r="DA656">
            <v>0</v>
          </cell>
          <cell r="DB656">
            <v>0</v>
          </cell>
          <cell r="DC656">
            <v>0</v>
          </cell>
          <cell r="DD656">
            <v>0</v>
          </cell>
          <cell r="DE656">
            <v>0</v>
          </cell>
          <cell r="DF656">
            <v>0</v>
          </cell>
          <cell r="DG656">
            <v>0</v>
          </cell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T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0</v>
          </cell>
          <cell r="EB656">
            <v>0</v>
          </cell>
          <cell r="EC656">
            <v>0</v>
          </cell>
          <cell r="ED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  <cell r="DD657">
            <v>0</v>
          </cell>
          <cell r="DE657">
            <v>0</v>
          </cell>
          <cell r="DF657">
            <v>0</v>
          </cell>
          <cell r="DG657">
            <v>0</v>
          </cell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T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P658">
            <v>0</v>
          </cell>
          <cell r="CQ658">
            <v>0</v>
          </cell>
          <cell r="CR658">
            <v>0</v>
          </cell>
          <cell r="CS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0</v>
          </cell>
          <cell r="CX658">
            <v>0</v>
          </cell>
          <cell r="CY658">
            <v>0</v>
          </cell>
          <cell r="CZ658">
            <v>0</v>
          </cell>
          <cell r="DA658">
            <v>0</v>
          </cell>
          <cell r="DB658">
            <v>0</v>
          </cell>
          <cell r="DC658">
            <v>0</v>
          </cell>
          <cell r="DD658">
            <v>0</v>
          </cell>
          <cell r="DE658">
            <v>0</v>
          </cell>
          <cell r="DF658">
            <v>0</v>
          </cell>
          <cell r="DG658">
            <v>0</v>
          </cell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T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0</v>
          </cell>
          <cell r="EB658">
            <v>0</v>
          </cell>
          <cell r="EC658">
            <v>0</v>
          </cell>
          <cell r="ED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0</v>
          </cell>
          <cell r="CH659">
            <v>0</v>
          </cell>
          <cell r="CI659">
            <v>0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P659">
            <v>0</v>
          </cell>
          <cell r="CQ659">
            <v>0</v>
          </cell>
          <cell r="CR659">
            <v>0</v>
          </cell>
          <cell r="CS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0</v>
          </cell>
          <cell r="CX659">
            <v>0</v>
          </cell>
          <cell r="CY659">
            <v>0</v>
          </cell>
          <cell r="CZ659">
            <v>0</v>
          </cell>
          <cell r="DA659">
            <v>0</v>
          </cell>
          <cell r="DB659">
            <v>0</v>
          </cell>
          <cell r="DC659">
            <v>0</v>
          </cell>
          <cell r="DD659">
            <v>0</v>
          </cell>
          <cell r="DE659">
            <v>0</v>
          </cell>
          <cell r="DF659">
            <v>0</v>
          </cell>
          <cell r="DG659">
            <v>0</v>
          </cell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>
            <v>0</v>
          </cell>
          <cell r="DN659">
            <v>0</v>
          </cell>
          <cell r="DO659">
            <v>0</v>
          </cell>
          <cell r="DP659">
            <v>0</v>
          </cell>
          <cell r="DQ659">
            <v>0</v>
          </cell>
          <cell r="DR659">
            <v>0</v>
          </cell>
          <cell r="DS659">
            <v>0</v>
          </cell>
          <cell r="DT659">
            <v>0</v>
          </cell>
          <cell r="DU659">
            <v>0</v>
          </cell>
          <cell r="DV659">
            <v>0</v>
          </cell>
          <cell r="DW659">
            <v>0</v>
          </cell>
          <cell r="DX659">
            <v>0</v>
          </cell>
          <cell r="DY659">
            <v>0</v>
          </cell>
          <cell r="DZ659">
            <v>0</v>
          </cell>
          <cell r="EA659">
            <v>0</v>
          </cell>
          <cell r="EB659">
            <v>0</v>
          </cell>
          <cell r="EC659">
            <v>0</v>
          </cell>
          <cell r="ED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0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P660">
            <v>0</v>
          </cell>
          <cell r="CQ660">
            <v>0</v>
          </cell>
          <cell r="CR660">
            <v>0</v>
          </cell>
          <cell r="CS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Y660">
            <v>0</v>
          </cell>
          <cell r="CZ660">
            <v>0</v>
          </cell>
          <cell r="DA660">
            <v>0</v>
          </cell>
          <cell r="DB660">
            <v>0</v>
          </cell>
          <cell r="DC660">
            <v>0</v>
          </cell>
          <cell r="DD660">
            <v>0</v>
          </cell>
          <cell r="DE660">
            <v>0</v>
          </cell>
          <cell r="DF660">
            <v>0</v>
          </cell>
          <cell r="DG660">
            <v>0</v>
          </cell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>
            <v>0</v>
          </cell>
          <cell r="DN660">
            <v>0</v>
          </cell>
          <cell r="DO660">
            <v>0</v>
          </cell>
          <cell r="DP660">
            <v>0</v>
          </cell>
          <cell r="DQ660">
            <v>0</v>
          </cell>
          <cell r="DR660">
            <v>0</v>
          </cell>
          <cell r="DS660">
            <v>0</v>
          </cell>
          <cell r="DT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0</v>
          </cell>
          <cell r="EB660">
            <v>0</v>
          </cell>
          <cell r="EC660">
            <v>0</v>
          </cell>
          <cell r="ED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P661">
            <v>0</v>
          </cell>
          <cell r="CQ661">
            <v>0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0</v>
          </cell>
          <cell r="CY661">
            <v>0</v>
          </cell>
          <cell r="CZ661">
            <v>0</v>
          </cell>
          <cell r="DA661">
            <v>0</v>
          </cell>
          <cell r="DB661">
            <v>0</v>
          </cell>
          <cell r="DC661">
            <v>0</v>
          </cell>
          <cell r="DD661">
            <v>0</v>
          </cell>
          <cell r="DE661">
            <v>0</v>
          </cell>
          <cell r="DF661">
            <v>0</v>
          </cell>
          <cell r="DG661">
            <v>0</v>
          </cell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0</v>
          </cell>
          <cell r="DR661">
            <v>0</v>
          </cell>
          <cell r="DS661">
            <v>0</v>
          </cell>
          <cell r="DT661">
            <v>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0</v>
          </cell>
          <cell r="EB661">
            <v>0</v>
          </cell>
          <cell r="EC661">
            <v>0</v>
          </cell>
          <cell r="ED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0</v>
          </cell>
          <cell r="CS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Y662">
            <v>0</v>
          </cell>
          <cell r="CZ662">
            <v>0</v>
          </cell>
          <cell r="DA662">
            <v>0</v>
          </cell>
          <cell r="DB662">
            <v>0</v>
          </cell>
          <cell r="DC662">
            <v>0</v>
          </cell>
          <cell r="DD662">
            <v>0</v>
          </cell>
          <cell r="DE662">
            <v>0</v>
          </cell>
          <cell r="DF662">
            <v>0</v>
          </cell>
          <cell r="DG662">
            <v>0</v>
          </cell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T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  <cell r="EA662">
            <v>0</v>
          </cell>
          <cell r="EB662">
            <v>0</v>
          </cell>
          <cell r="EC662">
            <v>0</v>
          </cell>
          <cell r="ED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P663">
            <v>0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0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P664">
            <v>0</v>
          </cell>
          <cell r="CQ664">
            <v>0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Y664">
            <v>0</v>
          </cell>
          <cell r="CZ664">
            <v>0</v>
          </cell>
          <cell r="DA664">
            <v>0</v>
          </cell>
          <cell r="DB664">
            <v>0</v>
          </cell>
          <cell r="DC664">
            <v>0</v>
          </cell>
          <cell r="DD664">
            <v>0</v>
          </cell>
          <cell r="DE664">
            <v>0</v>
          </cell>
          <cell r="DF664">
            <v>0</v>
          </cell>
          <cell r="DG664">
            <v>0</v>
          </cell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T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0</v>
          </cell>
          <cell r="EB664">
            <v>0</v>
          </cell>
          <cell r="EC664">
            <v>0</v>
          </cell>
          <cell r="ED664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P666">
            <v>0</v>
          </cell>
          <cell r="CQ666">
            <v>0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Y666">
            <v>0</v>
          </cell>
          <cell r="CZ666">
            <v>0</v>
          </cell>
          <cell r="DA666">
            <v>0</v>
          </cell>
          <cell r="DB666">
            <v>0</v>
          </cell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0</v>
          </cell>
          <cell r="DH666">
            <v>0</v>
          </cell>
          <cell r="DI666">
            <v>0</v>
          </cell>
          <cell r="DJ666">
            <v>0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0</v>
          </cell>
          <cell r="DR666">
            <v>0</v>
          </cell>
          <cell r="DS666">
            <v>0</v>
          </cell>
          <cell r="DT666">
            <v>0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0</v>
          </cell>
          <cell r="EB666">
            <v>0</v>
          </cell>
          <cell r="EC666">
            <v>0</v>
          </cell>
          <cell r="ED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P667">
            <v>0</v>
          </cell>
          <cell r="CQ667">
            <v>0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Y667">
            <v>0</v>
          </cell>
          <cell r="CZ667">
            <v>0</v>
          </cell>
          <cell r="DA667">
            <v>0</v>
          </cell>
          <cell r="DB667">
            <v>0</v>
          </cell>
          <cell r="DC667">
            <v>0</v>
          </cell>
          <cell r="DD667">
            <v>0</v>
          </cell>
          <cell r="DE667">
            <v>0</v>
          </cell>
          <cell r="DF667">
            <v>0</v>
          </cell>
          <cell r="DG667">
            <v>0</v>
          </cell>
          <cell r="DH667">
            <v>0</v>
          </cell>
          <cell r="DI667">
            <v>0</v>
          </cell>
          <cell r="DJ667">
            <v>0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T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0</v>
          </cell>
          <cell r="EB667">
            <v>0</v>
          </cell>
          <cell r="EC667">
            <v>0</v>
          </cell>
          <cell r="ED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  <cell r="CF668">
            <v>0</v>
          </cell>
          <cell r="CG668">
            <v>0</v>
          </cell>
          <cell r="CH668">
            <v>0</v>
          </cell>
          <cell r="CI668">
            <v>0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P668">
            <v>0</v>
          </cell>
          <cell r="CQ668">
            <v>0</v>
          </cell>
          <cell r="CR668">
            <v>0</v>
          </cell>
          <cell r="CS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Y668">
            <v>0</v>
          </cell>
          <cell r="CZ668">
            <v>0</v>
          </cell>
          <cell r="DA668">
            <v>0</v>
          </cell>
          <cell r="DB668">
            <v>0</v>
          </cell>
          <cell r="DC668">
            <v>0</v>
          </cell>
          <cell r="DD668">
            <v>0</v>
          </cell>
          <cell r="DE668">
            <v>0</v>
          </cell>
          <cell r="DF668">
            <v>0</v>
          </cell>
          <cell r="DG668">
            <v>0</v>
          </cell>
          <cell r="DH668">
            <v>0</v>
          </cell>
          <cell r="DI668">
            <v>0</v>
          </cell>
          <cell r="DJ668">
            <v>0</v>
          </cell>
          <cell r="DK668">
            <v>0</v>
          </cell>
          <cell r="DL668">
            <v>0</v>
          </cell>
          <cell r="DM668">
            <v>0</v>
          </cell>
          <cell r="DN668">
            <v>0</v>
          </cell>
          <cell r="DO668">
            <v>0</v>
          </cell>
          <cell r="DP668">
            <v>0</v>
          </cell>
          <cell r="DQ668">
            <v>0</v>
          </cell>
          <cell r="DR668">
            <v>0</v>
          </cell>
          <cell r="DS668">
            <v>0</v>
          </cell>
          <cell r="DT668">
            <v>0</v>
          </cell>
          <cell r="DU668">
            <v>0</v>
          </cell>
          <cell r="DV668">
            <v>0</v>
          </cell>
          <cell r="DW668">
            <v>0</v>
          </cell>
          <cell r="DX668">
            <v>0</v>
          </cell>
          <cell r="DY668">
            <v>0</v>
          </cell>
          <cell r="DZ668">
            <v>0</v>
          </cell>
          <cell r="EA668">
            <v>0</v>
          </cell>
          <cell r="EB668">
            <v>0</v>
          </cell>
          <cell r="EC668">
            <v>0</v>
          </cell>
          <cell r="ED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0</v>
          </cell>
          <cell r="BP669">
            <v>0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0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0</v>
          </cell>
          <cell r="CI669">
            <v>0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P669">
            <v>0</v>
          </cell>
          <cell r="CQ669">
            <v>0</v>
          </cell>
          <cell r="CR669">
            <v>0</v>
          </cell>
          <cell r="CS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Y669">
            <v>0</v>
          </cell>
          <cell r="CZ669">
            <v>0</v>
          </cell>
          <cell r="DA669">
            <v>0</v>
          </cell>
          <cell r="DB669">
            <v>0</v>
          </cell>
          <cell r="DC669">
            <v>0</v>
          </cell>
          <cell r="DD669">
            <v>0</v>
          </cell>
          <cell r="DE669">
            <v>0</v>
          </cell>
          <cell r="DF669">
            <v>0</v>
          </cell>
          <cell r="DG669">
            <v>0</v>
          </cell>
          <cell r="DH669">
            <v>0</v>
          </cell>
          <cell r="DI669">
            <v>0</v>
          </cell>
          <cell r="DJ669">
            <v>0</v>
          </cell>
          <cell r="DK669">
            <v>0</v>
          </cell>
          <cell r="DL669">
            <v>0</v>
          </cell>
          <cell r="DM669">
            <v>0</v>
          </cell>
          <cell r="DN669">
            <v>0</v>
          </cell>
          <cell r="DO669">
            <v>0</v>
          </cell>
          <cell r="DP669">
            <v>0</v>
          </cell>
          <cell r="DQ669">
            <v>0</v>
          </cell>
          <cell r="DR669">
            <v>0</v>
          </cell>
          <cell r="DS669">
            <v>0</v>
          </cell>
          <cell r="DT669">
            <v>0</v>
          </cell>
          <cell r="DU669">
            <v>0</v>
          </cell>
          <cell r="DV669">
            <v>0</v>
          </cell>
          <cell r="DW669">
            <v>0</v>
          </cell>
          <cell r="DX669">
            <v>0</v>
          </cell>
          <cell r="DY669">
            <v>0</v>
          </cell>
          <cell r="DZ669">
            <v>0</v>
          </cell>
          <cell r="EA669">
            <v>0</v>
          </cell>
          <cell r="EB669">
            <v>0</v>
          </cell>
          <cell r="EC669">
            <v>0</v>
          </cell>
          <cell r="ED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0</v>
          </cell>
          <cell r="CD670">
            <v>0</v>
          </cell>
          <cell r="CE670">
            <v>0</v>
          </cell>
          <cell r="CF670">
            <v>0</v>
          </cell>
          <cell r="CG670">
            <v>0</v>
          </cell>
          <cell r="CH670">
            <v>0</v>
          </cell>
          <cell r="CI670">
            <v>0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P670">
            <v>0</v>
          </cell>
          <cell r="CQ670">
            <v>0</v>
          </cell>
          <cell r="CR670">
            <v>0</v>
          </cell>
          <cell r="CS670">
            <v>0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Y670">
            <v>0</v>
          </cell>
          <cell r="CZ670">
            <v>0</v>
          </cell>
          <cell r="DA670">
            <v>0</v>
          </cell>
          <cell r="DB670">
            <v>0</v>
          </cell>
          <cell r="DC670">
            <v>0</v>
          </cell>
          <cell r="DD670">
            <v>0</v>
          </cell>
          <cell r="DE670">
            <v>0</v>
          </cell>
          <cell r="DF670">
            <v>0</v>
          </cell>
          <cell r="DG670">
            <v>0</v>
          </cell>
          <cell r="DH670">
            <v>0</v>
          </cell>
          <cell r="DI670">
            <v>0</v>
          </cell>
          <cell r="DJ670">
            <v>0</v>
          </cell>
          <cell r="DK670">
            <v>0</v>
          </cell>
          <cell r="DL670">
            <v>0</v>
          </cell>
          <cell r="DM670">
            <v>0</v>
          </cell>
          <cell r="DN670">
            <v>0</v>
          </cell>
          <cell r="DO670">
            <v>0</v>
          </cell>
          <cell r="DP670">
            <v>0</v>
          </cell>
          <cell r="DQ670">
            <v>0</v>
          </cell>
          <cell r="DR670">
            <v>0</v>
          </cell>
          <cell r="DS670">
            <v>0</v>
          </cell>
          <cell r="DT670">
            <v>0</v>
          </cell>
          <cell r="DU670">
            <v>0</v>
          </cell>
          <cell r="DV670">
            <v>0</v>
          </cell>
          <cell r="DW670">
            <v>0</v>
          </cell>
          <cell r="DX670">
            <v>0</v>
          </cell>
          <cell r="DY670">
            <v>0</v>
          </cell>
          <cell r="DZ670">
            <v>0</v>
          </cell>
          <cell r="EA670">
            <v>0</v>
          </cell>
          <cell r="EB670">
            <v>0</v>
          </cell>
          <cell r="EC670">
            <v>0</v>
          </cell>
          <cell r="ED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0</v>
          </cell>
          <cell r="CH671">
            <v>0</v>
          </cell>
          <cell r="CI671">
            <v>0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P671">
            <v>0</v>
          </cell>
          <cell r="CQ671">
            <v>0</v>
          </cell>
          <cell r="CR671">
            <v>0</v>
          </cell>
          <cell r="CS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Y671">
            <v>0</v>
          </cell>
          <cell r="CZ671">
            <v>0</v>
          </cell>
          <cell r="DA671">
            <v>0</v>
          </cell>
          <cell r="DB671">
            <v>0</v>
          </cell>
          <cell r="DC671">
            <v>0</v>
          </cell>
          <cell r="DD671">
            <v>0</v>
          </cell>
          <cell r="DE671">
            <v>0</v>
          </cell>
          <cell r="DF671">
            <v>0</v>
          </cell>
          <cell r="DG671">
            <v>0</v>
          </cell>
          <cell r="DH671">
            <v>0</v>
          </cell>
          <cell r="DI671">
            <v>0</v>
          </cell>
          <cell r="DJ671">
            <v>0</v>
          </cell>
          <cell r="DK671">
            <v>0</v>
          </cell>
          <cell r="DL671">
            <v>0</v>
          </cell>
          <cell r="DM671">
            <v>0</v>
          </cell>
          <cell r="DN671">
            <v>0</v>
          </cell>
          <cell r="DO671">
            <v>0</v>
          </cell>
          <cell r="DP671">
            <v>0</v>
          </cell>
          <cell r="DQ671">
            <v>0</v>
          </cell>
          <cell r="DR671">
            <v>0</v>
          </cell>
          <cell r="DS671">
            <v>0</v>
          </cell>
          <cell r="DT671">
            <v>0</v>
          </cell>
          <cell r="DU671">
            <v>0</v>
          </cell>
          <cell r="DV671">
            <v>0</v>
          </cell>
          <cell r="DW671">
            <v>0</v>
          </cell>
          <cell r="DX671">
            <v>0</v>
          </cell>
          <cell r="DY671">
            <v>0</v>
          </cell>
          <cell r="DZ671">
            <v>0</v>
          </cell>
          <cell r="EA671">
            <v>0</v>
          </cell>
          <cell r="EB671">
            <v>0</v>
          </cell>
          <cell r="EC671">
            <v>0</v>
          </cell>
          <cell r="ED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0</v>
          </cell>
          <cell r="CC672">
            <v>0</v>
          </cell>
          <cell r="CD672">
            <v>0</v>
          </cell>
          <cell r="CE672">
            <v>0</v>
          </cell>
          <cell r="CF672">
            <v>0</v>
          </cell>
          <cell r="CG672">
            <v>0</v>
          </cell>
          <cell r="CH672">
            <v>0</v>
          </cell>
          <cell r="CI672">
            <v>0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P672">
            <v>0</v>
          </cell>
          <cell r="CQ672">
            <v>0</v>
          </cell>
          <cell r="CR672">
            <v>0</v>
          </cell>
          <cell r="CS672">
            <v>0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Y672">
            <v>0</v>
          </cell>
          <cell r="CZ672">
            <v>0</v>
          </cell>
          <cell r="DA672">
            <v>0</v>
          </cell>
          <cell r="DB672">
            <v>0</v>
          </cell>
          <cell r="DC672">
            <v>0</v>
          </cell>
          <cell r="DD672">
            <v>0</v>
          </cell>
          <cell r="DE672">
            <v>0</v>
          </cell>
          <cell r="DF672">
            <v>0</v>
          </cell>
          <cell r="DG672">
            <v>0</v>
          </cell>
          <cell r="DH672">
            <v>0</v>
          </cell>
          <cell r="DI672">
            <v>0</v>
          </cell>
          <cell r="DJ672">
            <v>0</v>
          </cell>
          <cell r="DK672">
            <v>0</v>
          </cell>
          <cell r="DL672">
            <v>0</v>
          </cell>
          <cell r="DM672">
            <v>0</v>
          </cell>
          <cell r="DN672">
            <v>0</v>
          </cell>
          <cell r="DO672">
            <v>0</v>
          </cell>
          <cell r="DP672">
            <v>0</v>
          </cell>
          <cell r="DQ672">
            <v>0</v>
          </cell>
          <cell r="DR672">
            <v>0</v>
          </cell>
          <cell r="DS672">
            <v>0</v>
          </cell>
          <cell r="DT672">
            <v>0</v>
          </cell>
          <cell r="DU672">
            <v>0</v>
          </cell>
          <cell r="DV672">
            <v>0</v>
          </cell>
          <cell r="DW672">
            <v>0</v>
          </cell>
          <cell r="DX672">
            <v>0</v>
          </cell>
          <cell r="DY672">
            <v>0</v>
          </cell>
          <cell r="DZ672">
            <v>0</v>
          </cell>
          <cell r="EA672">
            <v>0</v>
          </cell>
          <cell r="EB672">
            <v>0</v>
          </cell>
          <cell r="EC672">
            <v>0</v>
          </cell>
          <cell r="ED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  <cell r="CF673">
            <v>0</v>
          </cell>
          <cell r="CG673">
            <v>0</v>
          </cell>
          <cell r="CH673">
            <v>0</v>
          </cell>
          <cell r="CI673">
            <v>0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P673">
            <v>0</v>
          </cell>
          <cell r="CQ673">
            <v>0</v>
          </cell>
          <cell r="CR673">
            <v>0</v>
          </cell>
          <cell r="CS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T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0</v>
          </cell>
          <cell r="CD675">
            <v>0</v>
          </cell>
          <cell r="CE675">
            <v>0</v>
          </cell>
          <cell r="CF675">
            <v>0</v>
          </cell>
          <cell r="CG675">
            <v>0</v>
          </cell>
          <cell r="CH675">
            <v>0</v>
          </cell>
          <cell r="CI675">
            <v>0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P675">
            <v>0</v>
          </cell>
          <cell r="CQ675">
            <v>0</v>
          </cell>
          <cell r="CR675">
            <v>0</v>
          </cell>
          <cell r="CS675">
            <v>0</v>
          </cell>
          <cell r="CT675">
            <v>0</v>
          </cell>
          <cell r="CU675">
            <v>0</v>
          </cell>
          <cell r="CV675">
            <v>0</v>
          </cell>
          <cell r="CW675">
            <v>0</v>
          </cell>
          <cell r="CX675">
            <v>0</v>
          </cell>
          <cell r="CY675">
            <v>0</v>
          </cell>
          <cell r="CZ675">
            <v>0</v>
          </cell>
          <cell r="DA675">
            <v>0</v>
          </cell>
          <cell r="DB675">
            <v>0</v>
          </cell>
          <cell r="DC675">
            <v>0</v>
          </cell>
          <cell r="DD675">
            <v>0</v>
          </cell>
          <cell r="DE675">
            <v>0</v>
          </cell>
          <cell r="DF675">
            <v>0</v>
          </cell>
          <cell r="DG675">
            <v>0</v>
          </cell>
          <cell r="DH675">
            <v>0</v>
          </cell>
          <cell r="DI675">
            <v>0</v>
          </cell>
          <cell r="DJ675">
            <v>0</v>
          </cell>
          <cell r="DK675">
            <v>0</v>
          </cell>
          <cell r="DL675">
            <v>0</v>
          </cell>
          <cell r="DM675">
            <v>0</v>
          </cell>
          <cell r="DN675">
            <v>0</v>
          </cell>
          <cell r="DO675">
            <v>0</v>
          </cell>
          <cell r="DP675">
            <v>0</v>
          </cell>
          <cell r="DQ675">
            <v>0</v>
          </cell>
          <cell r="DR675">
            <v>0</v>
          </cell>
          <cell r="DS675">
            <v>0</v>
          </cell>
          <cell r="DT675">
            <v>0</v>
          </cell>
          <cell r="DU675">
            <v>0</v>
          </cell>
          <cell r="DV675">
            <v>0</v>
          </cell>
          <cell r="DW675">
            <v>0</v>
          </cell>
          <cell r="DX675">
            <v>0</v>
          </cell>
          <cell r="DY675">
            <v>0</v>
          </cell>
          <cell r="DZ675">
            <v>0</v>
          </cell>
          <cell r="EA675">
            <v>0</v>
          </cell>
          <cell r="EB675">
            <v>0</v>
          </cell>
          <cell r="EC675">
            <v>0</v>
          </cell>
          <cell r="ED675">
            <v>0</v>
          </cell>
        </row>
        <row r="676"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P676">
            <v>0</v>
          </cell>
          <cell r="CQ676">
            <v>0</v>
          </cell>
          <cell r="CR676">
            <v>0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0</v>
          </cell>
          <cell r="DC676">
            <v>0</v>
          </cell>
          <cell r="DD676">
            <v>0</v>
          </cell>
          <cell r="DE676">
            <v>0</v>
          </cell>
          <cell r="DF676">
            <v>0</v>
          </cell>
          <cell r="DG676">
            <v>0</v>
          </cell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0</v>
          </cell>
          <cell r="DN676">
            <v>0</v>
          </cell>
          <cell r="DO676">
            <v>0</v>
          </cell>
          <cell r="DP676">
            <v>0</v>
          </cell>
          <cell r="DQ676">
            <v>0</v>
          </cell>
          <cell r="DR676">
            <v>0</v>
          </cell>
          <cell r="DS676">
            <v>0</v>
          </cell>
          <cell r="DT676">
            <v>0</v>
          </cell>
          <cell r="DU676">
            <v>0</v>
          </cell>
          <cell r="DV676">
            <v>0</v>
          </cell>
          <cell r="DW676">
            <v>0</v>
          </cell>
          <cell r="DX676">
            <v>0</v>
          </cell>
          <cell r="DY676">
            <v>0</v>
          </cell>
          <cell r="DZ676">
            <v>0</v>
          </cell>
          <cell r="EA676">
            <v>0</v>
          </cell>
          <cell r="EB676">
            <v>0</v>
          </cell>
          <cell r="EC676">
            <v>0</v>
          </cell>
          <cell r="ED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</v>
          </cell>
          <cell r="CD677">
            <v>0</v>
          </cell>
          <cell r="CE677">
            <v>0</v>
          </cell>
          <cell r="CF677">
            <v>0</v>
          </cell>
          <cell r="CG677">
            <v>0</v>
          </cell>
          <cell r="CH677">
            <v>0</v>
          </cell>
          <cell r="CI677">
            <v>0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P677">
            <v>0</v>
          </cell>
          <cell r="CQ677">
            <v>0</v>
          </cell>
          <cell r="CR677">
            <v>0</v>
          </cell>
          <cell r="CS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0</v>
          </cell>
          <cell r="CY677">
            <v>0</v>
          </cell>
          <cell r="CZ677">
            <v>0</v>
          </cell>
          <cell r="DA677">
            <v>0</v>
          </cell>
          <cell r="DB677">
            <v>0</v>
          </cell>
          <cell r="DC677">
            <v>0</v>
          </cell>
          <cell r="DD677">
            <v>0</v>
          </cell>
          <cell r="DE677">
            <v>0</v>
          </cell>
          <cell r="DF677">
            <v>0</v>
          </cell>
          <cell r="DG677">
            <v>0</v>
          </cell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>
            <v>0</v>
          </cell>
          <cell r="DN677">
            <v>0</v>
          </cell>
          <cell r="DO677">
            <v>0</v>
          </cell>
          <cell r="DP677">
            <v>0</v>
          </cell>
          <cell r="DQ677">
            <v>0</v>
          </cell>
          <cell r="DR677">
            <v>0</v>
          </cell>
          <cell r="DS677">
            <v>0</v>
          </cell>
          <cell r="DT677">
            <v>0</v>
          </cell>
          <cell r="DU677">
            <v>0</v>
          </cell>
          <cell r="DV677">
            <v>0</v>
          </cell>
          <cell r="DW677">
            <v>0</v>
          </cell>
          <cell r="DX677">
            <v>0</v>
          </cell>
          <cell r="DY677">
            <v>0</v>
          </cell>
          <cell r="DZ677">
            <v>0</v>
          </cell>
          <cell r="EA677">
            <v>0</v>
          </cell>
          <cell r="EB677">
            <v>0</v>
          </cell>
          <cell r="EC677">
            <v>0</v>
          </cell>
          <cell r="ED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G678">
            <v>0</v>
          </cell>
          <cell r="CH678">
            <v>0</v>
          </cell>
          <cell r="CI678">
            <v>0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P678">
            <v>0</v>
          </cell>
          <cell r="CQ678">
            <v>0</v>
          </cell>
          <cell r="CR678">
            <v>0</v>
          </cell>
          <cell r="CS678">
            <v>0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0</v>
          </cell>
          <cell r="CY678">
            <v>0</v>
          </cell>
          <cell r="CZ678">
            <v>0</v>
          </cell>
          <cell r="DA678">
            <v>0</v>
          </cell>
          <cell r="DB678">
            <v>0</v>
          </cell>
          <cell r="DC678">
            <v>0</v>
          </cell>
          <cell r="DD678">
            <v>0</v>
          </cell>
          <cell r="DE678">
            <v>0</v>
          </cell>
          <cell r="DF678">
            <v>0</v>
          </cell>
          <cell r="DG678">
            <v>0</v>
          </cell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>
            <v>0</v>
          </cell>
          <cell r="DN678">
            <v>0</v>
          </cell>
          <cell r="DO678">
            <v>0</v>
          </cell>
          <cell r="DP678">
            <v>0</v>
          </cell>
          <cell r="DQ678">
            <v>0</v>
          </cell>
          <cell r="DR678">
            <v>0</v>
          </cell>
          <cell r="DS678">
            <v>0</v>
          </cell>
          <cell r="DT678">
            <v>0</v>
          </cell>
          <cell r="DU678">
            <v>0</v>
          </cell>
          <cell r="DV678">
            <v>0</v>
          </cell>
          <cell r="DW678">
            <v>0</v>
          </cell>
          <cell r="DX678">
            <v>0</v>
          </cell>
          <cell r="DY678">
            <v>0</v>
          </cell>
          <cell r="DZ678">
            <v>0</v>
          </cell>
          <cell r="EA678">
            <v>0</v>
          </cell>
          <cell r="EB678">
            <v>0</v>
          </cell>
          <cell r="EC678">
            <v>0</v>
          </cell>
          <cell r="ED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</v>
          </cell>
          <cell r="CD679">
            <v>0</v>
          </cell>
          <cell r="CE679">
            <v>0</v>
          </cell>
          <cell r="CF679">
            <v>0</v>
          </cell>
          <cell r="CG679">
            <v>0</v>
          </cell>
          <cell r="CH679">
            <v>0</v>
          </cell>
          <cell r="CI679">
            <v>0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P679">
            <v>0</v>
          </cell>
          <cell r="CQ679">
            <v>0</v>
          </cell>
          <cell r="CR679">
            <v>0</v>
          </cell>
          <cell r="CS679">
            <v>0</v>
          </cell>
          <cell r="CT679">
            <v>0</v>
          </cell>
          <cell r="CU679">
            <v>0</v>
          </cell>
          <cell r="CV679">
            <v>0</v>
          </cell>
          <cell r="CW679">
            <v>0</v>
          </cell>
          <cell r="CX679">
            <v>0</v>
          </cell>
          <cell r="CY679">
            <v>0</v>
          </cell>
          <cell r="CZ679">
            <v>0</v>
          </cell>
          <cell r="DA679">
            <v>0</v>
          </cell>
          <cell r="DB679">
            <v>0</v>
          </cell>
          <cell r="DC679">
            <v>0</v>
          </cell>
          <cell r="DD679">
            <v>0</v>
          </cell>
          <cell r="DE679">
            <v>0</v>
          </cell>
          <cell r="DF679">
            <v>0</v>
          </cell>
          <cell r="DG679">
            <v>0</v>
          </cell>
          <cell r="DH679">
            <v>0</v>
          </cell>
          <cell r="DI679">
            <v>0</v>
          </cell>
          <cell r="DJ679">
            <v>0</v>
          </cell>
          <cell r="DK679">
            <v>0</v>
          </cell>
          <cell r="DL679">
            <v>0</v>
          </cell>
          <cell r="DM679">
            <v>0</v>
          </cell>
          <cell r="DN679">
            <v>0</v>
          </cell>
          <cell r="DO679">
            <v>0</v>
          </cell>
          <cell r="DP679">
            <v>0</v>
          </cell>
          <cell r="DQ679">
            <v>0</v>
          </cell>
          <cell r="DR679">
            <v>0</v>
          </cell>
          <cell r="DS679">
            <v>0</v>
          </cell>
          <cell r="DT679">
            <v>0</v>
          </cell>
          <cell r="DU679">
            <v>0</v>
          </cell>
          <cell r="DV679">
            <v>0</v>
          </cell>
          <cell r="DW679">
            <v>0</v>
          </cell>
          <cell r="DX679">
            <v>0</v>
          </cell>
          <cell r="DY679">
            <v>0</v>
          </cell>
          <cell r="DZ679">
            <v>0</v>
          </cell>
          <cell r="EA679">
            <v>0</v>
          </cell>
          <cell r="EB679">
            <v>0</v>
          </cell>
          <cell r="EC679">
            <v>0</v>
          </cell>
          <cell r="ED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0</v>
          </cell>
          <cell r="CF680">
            <v>0</v>
          </cell>
          <cell r="CG680">
            <v>0</v>
          </cell>
          <cell r="CH680">
            <v>0</v>
          </cell>
          <cell r="CI680">
            <v>0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P680">
            <v>0</v>
          </cell>
          <cell r="CQ680">
            <v>0</v>
          </cell>
          <cell r="CR680">
            <v>0</v>
          </cell>
          <cell r="CS680">
            <v>0</v>
          </cell>
          <cell r="CT680">
            <v>0</v>
          </cell>
          <cell r="CU680">
            <v>0</v>
          </cell>
          <cell r="CV680">
            <v>0</v>
          </cell>
          <cell r="CW680">
            <v>0</v>
          </cell>
          <cell r="CX680">
            <v>0</v>
          </cell>
          <cell r="CY680">
            <v>0</v>
          </cell>
          <cell r="CZ680">
            <v>0</v>
          </cell>
          <cell r="DA680">
            <v>0</v>
          </cell>
          <cell r="DB680">
            <v>0</v>
          </cell>
          <cell r="DC680">
            <v>0</v>
          </cell>
          <cell r="DD680">
            <v>0</v>
          </cell>
          <cell r="DE680">
            <v>0</v>
          </cell>
          <cell r="DF680">
            <v>0</v>
          </cell>
          <cell r="DG680">
            <v>0</v>
          </cell>
          <cell r="DH680">
            <v>0</v>
          </cell>
          <cell r="DI680">
            <v>0</v>
          </cell>
          <cell r="DJ680">
            <v>0</v>
          </cell>
          <cell r="DK680">
            <v>0</v>
          </cell>
          <cell r="DL680">
            <v>0</v>
          </cell>
          <cell r="DM680">
            <v>0</v>
          </cell>
          <cell r="DN680">
            <v>0</v>
          </cell>
          <cell r="DO680">
            <v>0</v>
          </cell>
          <cell r="DP680">
            <v>0</v>
          </cell>
          <cell r="DQ680">
            <v>0</v>
          </cell>
          <cell r="DR680">
            <v>0</v>
          </cell>
          <cell r="DS680">
            <v>0</v>
          </cell>
          <cell r="DT680">
            <v>0</v>
          </cell>
          <cell r="DU680">
            <v>0</v>
          </cell>
          <cell r="DV680">
            <v>0</v>
          </cell>
          <cell r="DW680">
            <v>0</v>
          </cell>
          <cell r="DX680">
            <v>0</v>
          </cell>
          <cell r="DY680">
            <v>0</v>
          </cell>
          <cell r="DZ680">
            <v>0</v>
          </cell>
          <cell r="EA680">
            <v>0</v>
          </cell>
          <cell r="EB680">
            <v>0</v>
          </cell>
          <cell r="EC680">
            <v>0</v>
          </cell>
          <cell r="ED680">
            <v>0</v>
          </cell>
        </row>
        <row r="681"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</v>
          </cell>
          <cell r="CD681">
            <v>0</v>
          </cell>
          <cell r="CE681">
            <v>0</v>
          </cell>
          <cell r="CF681">
            <v>0</v>
          </cell>
          <cell r="CG681">
            <v>0</v>
          </cell>
          <cell r="CH681">
            <v>0</v>
          </cell>
          <cell r="CI681">
            <v>0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P681">
            <v>0</v>
          </cell>
          <cell r="CQ681">
            <v>0</v>
          </cell>
          <cell r="CR681">
            <v>0</v>
          </cell>
          <cell r="CS681">
            <v>0</v>
          </cell>
          <cell r="CT681">
            <v>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Y681">
            <v>0</v>
          </cell>
          <cell r="CZ681">
            <v>0</v>
          </cell>
          <cell r="DA681">
            <v>0</v>
          </cell>
          <cell r="DB681">
            <v>0</v>
          </cell>
          <cell r="DC681">
            <v>0</v>
          </cell>
          <cell r="DD681">
            <v>0</v>
          </cell>
          <cell r="DE681">
            <v>0</v>
          </cell>
          <cell r="DF681">
            <v>0</v>
          </cell>
          <cell r="DG681">
            <v>0</v>
          </cell>
          <cell r="DH681">
            <v>0</v>
          </cell>
          <cell r="DI681">
            <v>0</v>
          </cell>
          <cell r="DJ681">
            <v>0</v>
          </cell>
          <cell r="DK681">
            <v>0</v>
          </cell>
          <cell r="DL681">
            <v>0</v>
          </cell>
          <cell r="DM681">
            <v>0</v>
          </cell>
          <cell r="DN681">
            <v>0</v>
          </cell>
          <cell r="DO681">
            <v>0</v>
          </cell>
          <cell r="DP681">
            <v>0</v>
          </cell>
          <cell r="DQ681">
            <v>0</v>
          </cell>
          <cell r="DR681">
            <v>0</v>
          </cell>
          <cell r="DS681">
            <v>0</v>
          </cell>
          <cell r="DT681">
            <v>0</v>
          </cell>
          <cell r="DU681">
            <v>0</v>
          </cell>
          <cell r="DV681">
            <v>0</v>
          </cell>
          <cell r="DW681">
            <v>0</v>
          </cell>
          <cell r="DX681">
            <v>0</v>
          </cell>
          <cell r="DY681">
            <v>0</v>
          </cell>
          <cell r="DZ681">
            <v>0</v>
          </cell>
          <cell r="EA681">
            <v>0</v>
          </cell>
          <cell r="EB681">
            <v>0</v>
          </cell>
          <cell r="EC681">
            <v>0</v>
          </cell>
          <cell r="ED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</v>
          </cell>
          <cell r="CD682">
            <v>0</v>
          </cell>
          <cell r="CE682">
            <v>0</v>
          </cell>
          <cell r="CF682">
            <v>0</v>
          </cell>
          <cell r="CG682">
            <v>0</v>
          </cell>
          <cell r="CH682">
            <v>0</v>
          </cell>
          <cell r="CI682">
            <v>0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P682">
            <v>0</v>
          </cell>
          <cell r="CQ682">
            <v>0</v>
          </cell>
          <cell r="CR682">
            <v>0</v>
          </cell>
          <cell r="CS682">
            <v>0</v>
          </cell>
          <cell r="CT682">
            <v>0</v>
          </cell>
          <cell r="CU682">
            <v>0</v>
          </cell>
          <cell r="CV682">
            <v>0</v>
          </cell>
          <cell r="CW682">
            <v>0</v>
          </cell>
          <cell r="CX682">
            <v>0</v>
          </cell>
          <cell r="CY682">
            <v>0</v>
          </cell>
          <cell r="CZ682">
            <v>0</v>
          </cell>
          <cell r="DA682">
            <v>0</v>
          </cell>
          <cell r="DB682">
            <v>0</v>
          </cell>
          <cell r="DC682">
            <v>0</v>
          </cell>
          <cell r="DD682">
            <v>0</v>
          </cell>
          <cell r="DE682">
            <v>0</v>
          </cell>
          <cell r="DF682">
            <v>0</v>
          </cell>
          <cell r="DG682">
            <v>0</v>
          </cell>
          <cell r="DH682">
            <v>0</v>
          </cell>
          <cell r="DI682">
            <v>0</v>
          </cell>
          <cell r="DJ682">
            <v>0</v>
          </cell>
          <cell r="DK682">
            <v>0</v>
          </cell>
          <cell r="DL682">
            <v>0</v>
          </cell>
          <cell r="DM682">
            <v>0</v>
          </cell>
          <cell r="DN682">
            <v>0</v>
          </cell>
          <cell r="DO682">
            <v>0</v>
          </cell>
          <cell r="DP682">
            <v>0</v>
          </cell>
          <cell r="DQ682">
            <v>0</v>
          </cell>
          <cell r="DR682">
            <v>0</v>
          </cell>
          <cell r="DS682">
            <v>0</v>
          </cell>
          <cell r="DT682">
            <v>0</v>
          </cell>
          <cell r="DU682">
            <v>0</v>
          </cell>
          <cell r="DV682">
            <v>0</v>
          </cell>
          <cell r="DW682">
            <v>0</v>
          </cell>
          <cell r="DX682">
            <v>0</v>
          </cell>
          <cell r="DY682">
            <v>0</v>
          </cell>
          <cell r="DZ682">
            <v>0</v>
          </cell>
          <cell r="EA682">
            <v>0</v>
          </cell>
          <cell r="EB682">
            <v>0</v>
          </cell>
          <cell r="EC682">
            <v>0</v>
          </cell>
          <cell r="ED682">
            <v>0</v>
          </cell>
        </row>
        <row r="684">
          <cell r="A684" t="str">
            <v>Peak Capacity (Nameplate)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0</v>
          </cell>
          <cell r="CD685">
            <v>0</v>
          </cell>
          <cell r="CE685">
            <v>0</v>
          </cell>
          <cell r="CF685">
            <v>0</v>
          </cell>
          <cell r="CG685">
            <v>0</v>
          </cell>
          <cell r="CH685">
            <v>0</v>
          </cell>
          <cell r="CI685">
            <v>0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P685">
            <v>0</v>
          </cell>
          <cell r="CQ685">
            <v>0</v>
          </cell>
          <cell r="CR685">
            <v>0</v>
          </cell>
          <cell r="CS685">
            <v>0</v>
          </cell>
          <cell r="CT685">
            <v>0</v>
          </cell>
          <cell r="CU685">
            <v>0</v>
          </cell>
          <cell r="CV685">
            <v>0</v>
          </cell>
          <cell r="CW685">
            <v>0</v>
          </cell>
          <cell r="CX685">
            <v>0</v>
          </cell>
          <cell r="CY685">
            <v>0</v>
          </cell>
          <cell r="CZ685">
            <v>0</v>
          </cell>
          <cell r="DA685">
            <v>0</v>
          </cell>
          <cell r="DB685">
            <v>0</v>
          </cell>
          <cell r="DC685">
            <v>0</v>
          </cell>
          <cell r="DD685">
            <v>0</v>
          </cell>
          <cell r="DE685">
            <v>0</v>
          </cell>
          <cell r="DF685">
            <v>0</v>
          </cell>
          <cell r="DG685">
            <v>0</v>
          </cell>
          <cell r="DH685">
            <v>0</v>
          </cell>
          <cell r="DI685">
            <v>0</v>
          </cell>
          <cell r="DJ685">
            <v>0</v>
          </cell>
          <cell r="DK685">
            <v>0</v>
          </cell>
          <cell r="DL685">
            <v>0</v>
          </cell>
          <cell r="DM685">
            <v>0</v>
          </cell>
          <cell r="DN685">
            <v>0</v>
          </cell>
          <cell r="DO685">
            <v>0</v>
          </cell>
          <cell r="DP685">
            <v>0</v>
          </cell>
          <cell r="DQ685">
            <v>0</v>
          </cell>
          <cell r="DR685">
            <v>0</v>
          </cell>
          <cell r="DS685">
            <v>0</v>
          </cell>
          <cell r="DT685">
            <v>0</v>
          </cell>
          <cell r="DU685">
            <v>0</v>
          </cell>
          <cell r="DV685">
            <v>0</v>
          </cell>
          <cell r="DW685">
            <v>0</v>
          </cell>
          <cell r="DX685">
            <v>0</v>
          </cell>
          <cell r="DY685">
            <v>0</v>
          </cell>
          <cell r="DZ685">
            <v>0</v>
          </cell>
          <cell r="EA685">
            <v>0</v>
          </cell>
          <cell r="EB685">
            <v>0</v>
          </cell>
          <cell r="EC685">
            <v>0</v>
          </cell>
          <cell r="ED685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  <cell r="CF687">
            <v>0</v>
          </cell>
          <cell r="CG687">
            <v>0</v>
          </cell>
          <cell r="CH687">
            <v>0</v>
          </cell>
          <cell r="CI687">
            <v>0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P687">
            <v>0</v>
          </cell>
          <cell r="CQ687">
            <v>0</v>
          </cell>
          <cell r="CR687">
            <v>0</v>
          </cell>
          <cell r="CS687">
            <v>0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0</v>
          </cell>
          <cell r="CY687">
            <v>0</v>
          </cell>
          <cell r="CZ687">
            <v>0</v>
          </cell>
          <cell r="DA687">
            <v>0</v>
          </cell>
          <cell r="DB687">
            <v>0</v>
          </cell>
          <cell r="DC687">
            <v>0</v>
          </cell>
          <cell r="DD687">
            <v>0</v>
          </cell>
          <cell r="DE687">
            <v>0</v>
          </cell>
          <cell r="DF687">
            <v>0</v>
          </cell>
          <cell r="DG687">
            <v>0</v>
          </cell>
          <cell r="DH687">
            <v>0</v>
          </cell>
          <cell r="DI687">
            <v>0</v>
          </cell>
          <cell r="DJ687">
            <v>0</v>
          </cell>
          <cell r="DK687">
            <v>0</v>
          </cell>
          <cell r="DL687">
            <v>0</v>
          </cell>
          <cell r="DM687">
            <v>0</v>
          </cell>
          <cell r="DN687">
            <v>0</v>
          </cell>
          <cell r="DO687">
            <v>0</v>
          </cell>
          <cell r="DP687">
            <v>0</v>
          </cell>
          <cell r="DQ687">
            <v>0</v>
          </cell>
          <cell r="DR687">
            <v>0</v>
          </cell>
          <cell r="DS687">
            <v>0</v>
          </cell>
          <cell r="DT687">
            <v>0</v>
          </cell>
          <cell r="DU687">
            <v>0</v>
          </cell>
          <cell r="DV687">
            <v>0</v>
          </cell>
          <cell r="DW687">
            <v>0</v>
          </cell>
          <cell r="DX687">
            <v>0</v>
          </cell>
          <cell r="DY687">
            <v>0</v>
          </cell>
          <cell r="DZ687">
            <v>0</v>
          </cell>
          <cell r="EA687">
            <v>0</v>
          </cell>
          <cell r="EB687">
            <v>0</v>
          </cell>
          <cell r="EC687">
            <v>0</v>
          </cell>
          <cell r="ED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</v>
          </cell>
          <cell r="CD688">
            <v>0</v>
          </cell>
          <cell r="CE688">
            <v>0</v>
          </cell>
          <cell r="CF688">
            <v>0</v>
          </cell>
          <cell r="CG688">
            <v>0</v>
          </cell>
          <cell r="CH688">
            <v>0</v>
          </cell>
          <cell r="CI688">
            <v>0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P688">
            <v>0</v>
          </cell>
          <cell r="CQ688">
            <v>0</v>
          </cell>
          <cell r="CR688">
            <v>0</v>
          </cell>
          <cell r="CS688">
            <v>0</v>
          </cell>
          <cell r="CT688">
            <v>0</v>
          </cell>
          <cell r="CU688">
            <v>0</v>
          </cell>
          <cell r="CV688">
            <v>0</v>
          </cell>
          <cell r="CW688">
            <v>0</v>
          </cell>
          <cell r="CX688">
            <v>0</v>
          </cell>
          <cell r="CY688">
            <v>0</v>
          </cell>
          <cell r="CZ688">
            <v>0</v>
          </cell>
          <cell r="DA688">
            <v>0</v>
          </cell>
          <cell r="DB688">
            <v>0</v>
          </cell>
          <cell r="DC688">
            <v>0</v>
          </cell>
          <cell r="DD688">
            <v>0</v>
          </cell>
          <cell r="DE688">
            <v>0</v>
          </cell>
          <cell r="DF688">
            <v>0</v>
          </cell>
          <cell r="DG688">
            <v>0</v>
          </cell>
          <cell r="DH688">
            <v>0</v>
          </cell>
          <cell r="DI688">
            <v>0</v>
          </cell>
          <cell r="DJ688">
            <v>0</v>
          </cell>
          <cell r="DK688">
            <v>0</v>
          </cell>
          <cell r="DL688">
            <v>0</v>
          </cell>
          <cell r="DM688">
            <v>0</v>
          </cell>
          <cell r="DN688">
            <v>0</v>
          </cell>
          <cell r="DO688">
            <v>0</v>
          </cell>
          <cell r="DP688">
            <v>0</v>
          </cell>
          <cell r="DQ688">
            <v>0</v>
          </cell>
          <cell r="DR688">
            <v>0</v>
          </cell>
          <cell r="DS688">
            <v>0</v>
          </cell>
          <cell r="DT688">
            <v>0</v>
          </cell>
          <cell r="DU688">
            <v>0</v>
          </cell>
          <cell r="DV688">
            <v>0</v>
          </cell>
          <cell r="DW688">
            <v>0</v>
          </cell>
          <cell r="DX688">
            <v>0</v>
          </cell>
          <cell r="DY688">
            <v>0</v>
          </cell>
          <cell r="DZ688">
            <v>0</v>
          </cell>
          <cell r="EA688">
            <v>0</v>
          </cell>
          <cell r="EB688">
            <v>0</v>
          </cell>
          <cell r="EC688">
            <v>0</v>
          </cell>
          <cell r="ED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</v>
          </cell>
          <cell r="CD689">
            <v>0</v>
          </cell>
          <cell r="CE689">
            <v>0</v>
          </cell>
          <cell r="CF689">
            <v>0</v>
          </cell>
          <cell r="CG689">
            <v>0</v>
          </cell>
          <cell r="CH689">
            <v>0</v>
          </cell>
          <cell r="CI689">
            <v>0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P689">
            <v>0</v>
          </cell>
          <cell r="CQ689">
            <v>0</v>
          </cell>
          <cell r="CR689">
            <v>0</v>
          </cell>
          <cell r="CS689">
            <v>0</v>
          </cell>
          <cell r="CT689">
            <v>0</v>
          </cell>
          <cell r="CU689">
            <v>0</v>
          </cell>
          <cell r="CV689">
            <v>0</v>
          </cell>
          <cell r="CW689">
            <v>0</v>
          </cell>
          <cell r="CX689">
            <v>0</v>
          </cell>
          <cell r="CY689">
            <v>0</v>
          </cell>
          <cell r="CZ689">
            <v>0</v>
          </cell>
          <cell r="DA689">
            <v>0</v>
          </cell>
          <cell r="DB689">
            <v>0</v>
          </cell>
          <cell r="DC689">
            <v>0</v>
          </cell>
          <cell r="DD689">
            <v>0</v>
          </cell>
          <cell r="DE689">
            <v>0</v>
          </cell>
          <cell r="DF689">
            <v>0</v>
          </cell>
          <cell r="DG689">
            <v>0</v>
          </cell>
          <cell r="DH689">
            <v>0</v>
          </cell>
          <cell r="DI689">
            <v>0</v>
          </cell>
          <cell r="DJ689">
            <v>0</v>
          </cell>
          <cell r="DK689">
            <v>0</v>
          </cell>
          <cell r="DL689">
            <v>0</v>
          </cell>
          <cell r="DM689">
            <v>0</v>
          </cell>
          <cell r="DN689">
            <v>0</v>
          </cell>
          <cell r="DO689">
            <v>0</v>
          </cell>
          <cell r="DP689">
            <v>0</v>
          </cell>
          <cell r="DQ689">
            <v>0</v>
          </cell>
          <cell r="DR689">
            <v>0</v>
          </cell>
          <cell r="DS689">
            <v>0</v>
          </cell>
          <cell r="DT689">
            <v>0</v>
          </cell>
          <cell r="DU689">
            <v>0</v>
          </cell>
          <cell r="DV689">
            <v>0</v>
          </cell>
          <cell r="DW689">
            <v>0</v>
          </cell>
          <cell r="DX689">
            <v>0</v>
          </cell>
          <cell r="DY689">
            <v>0</v>
          </cell>
          <cell r="DZ689">
            <v>0</v>
          </cell>
          <cell r="EA689">
            <v>0</v>
          </cell>
          <cell r="EB689">
            <v>0</v>
          </cell>
          <cell r="EC689">
            <v>0</v>
          </cell>
          <cell r="ED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</v>
          </cell>
          <cell r="CD690">
            <v>0</v>
          </cell>
          <cell r="CE690">
            <v>0</v>
          </cell>
          <cell r="CF690">
            <v>0</v>
          </cell>
          <cell r="CG690">
            <v>0</v>
          </cell>
          <cell r="CH690">
            <v>0</v>
          </cell>
          <cell r="CI690">
            <v>0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P690">
            <v>0</v>
          </cell>
          <cell r="CQ690">
            <v>0</v>
          </cell>
          <cell r="CR690">
            <v>0</v>
          </cell>
          <cell r="CS690">
            <v>0</v>
          </cell>
          <cell r="CT690">
            <v>0</v>
          </cell>
          <cell r="CU690">
            <v>0</v>
          </cell>
          <cell r="CV690">
            <v>0</v>
          </cell>
          <cell r="CW690">
            <v>0</v>
          </cell>
          <cell r="CX690">
            <v>0</v>
          </cell>
          <cell r="CY690">
            <v>0</v>
          </cell>
          <cell r="CZ690">
            <v>0</v>
          </cell>
          <cell r="DA690">
            <v>0</v>
          </cell>
          <cell r="DB690">
            <v>0</v>
          </cell>
          <cell r="DC690">
            <v>0</v>
          </cell>
          <cell r="DD690">
            <v>0</v>
          </cell>
          <cell r="DE690">
            <v>0</v>
          </cell>
          <cell r="DF690">
            <v>0</v>
          </cell>
          <cell r="DG690">
            <v>0</v>
          </cell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>
            <v>0</v>
          </cell>
          <cell r="DN690">
            <v>0</v>
          </cell>
          <cell r="DO690">
            <v>0</v>
          </cell>
          <cell r="DP690">
            <v>0</v>
          </cell>
          <cell r="DQ690">
            <v>0</v>
          </cell>
          <cell r="DR690">
            <v>0</v>
          </cell>
          <cell r="DS690">
            <v>0</v>
          </cell>
          <cell r="DT690">
            <v>0</v>
          </cell>
          <cell r="DU690">
            <v>0</v>
          </cell>
          <cell r="DV690">
            <v>0</v>
          </cell>
          <cell r="DW690">
            <v>0</v>
          </cell>
          <cell r="DX690">
            <v>0</v>
          </cell>
          <cell r="DY690">
            <v>0</v>
          </cell>
          <cell r="DZ690">
            <v>0</v>
          </cell>
          <cell r="EA690">
            <v>0</v>
          </cell>
          <cell r="EB690">
            <v>0</v>
          </cell>
          <cell r="EC690">
            <v>0</v>
          </cell>
          <cell r="ED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0</v>
          </cell>
          <cell r="CD691">
            <v>0</v>
          </cell>
          <cell r="CE691">
            <v>0</v>
          </cell>
          <cell r="CF691">
            <v>0</v>
          </cell>
          <cell r="CG691">
            <v>0</v>
          </cell>
          <cell r="CH691">
            <v>0</v>
          </cell>
          <cell r="CI691">
            <v>0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P691">
            <v>0</v>
          </cell>
          <cell r="CQ691">
            <v>0</v>
          </cell>
          <cell r="CR691">
            <v>0</v>
          </cell>
          <cell r="CS691">
            <v>0</v>
          </cell>
          <cell r="CT691">
            <v>0</v>
          </cell>
          <cell r="CU691">
            <v>0</v>
          </cell>
          <cell r="CV691">
            <v>0</v>
          </cell>
          <cell r="CW691">
            <v>0</v>
          </cell>
          <cell r="CX691">
            <v>0</v>
          </cell>
          <cell r="CY691">
            <v>0</v>
          </cell>
          <cell r="CZ691">
            <v>0</v>
          </cell>
          <cell r="DA691">
            <v>0</v>
          </cell>
          <cell r="DB691">
            <v>0</v>
          </cell>
          <cell r="DC691">
            <v>0</v>
          </cell>
          <cell r="DD691">
            <v>0</v>
          </cell>
          <cell r="DE691">
            <v>0</v>
          </cell>
          <cell r="DF691">
            <v>0</v>
          </cell>
          <cell r="DG691">
            <v>0</v>
          </cell>
          <cell r="DH691">
            <v>0</v>
          </cell>
          <cell r="DI691">
            <v>0</v>
          </cell>
          <cell r="DJ691">
            <v>0</v>
          </cell>
          <cell r="DK691">
            <v>0</v>
          </cell>
          <cell r="DL691">
            <v>0</v>
          </cell>
          <cell r="DM691">
            <v>0</v>
          </cell>
          <cell r="DN691">
            <v>0</v>
          </cell>
          <cell r="DO691">
            <v>0</v>
          </cell>
          <cell r="DP691">
            <v>0</v>
          </cell>
          <cell r="DQ691">
            <v>0</v>
          </cell>
          <cell r="DR691">
            <v>0</v>
          </cell>
          <cell r="DS691">
            <v>0</v>
          </cell>
          <cell r="DT691">
            <v>0</v>
          </cell>
          <cell r="DU691">
            <v>0</v>
          </cell>
          <cell r="DV691">
            <v>0</v>
          </cell>
          <cell r="DW691">
            <v>0</v>
          </cell>
          <cell r="DX691">
            <v>0</v>
          </cell>
          <cell r="DY691">
            <v>0</v>
          </cell>
          <cell r="DZ691">
            <v>0</v>
          </cell>
          <cell r="EA691">
            <v>0</v>
          </cell>
          <cell r="EB691">
            <v>0</v>
          </cell>
          <cell r="EC691">
            <v>0</v>
          </cell>
          <cell r="ED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0</v>
          </cell>
          <cell r="CD692">
            <v>0</v>
          </cell>
          <cell r="CE692">
            <v>0</v>
          </cell>
          <cell r="CF692">
            <v>0</v>
          </cell>
          <cell r="CG692">
            <v>0</v>
          </cell>
          <cell r="CH692">
            <v>0</v>
          </cell>
          <cell r="CI692">
            <v>0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P692">
            <v>0</v>
          </cell>
          <cell r="CQ692">
            <v>0</v>
          </cell>
          <cell r="CR692">
            <v>0</v>
          </cell>
          <cell r="CS692">
            <v>0</v>
          </cell>
          <cell r="CT692">
            <v>0</v>
          </cell>
          <cell r="CU692">
            <v>0</v>
          </cell>
          <cell r="CV692">
            <v>0</v>
          </cell>
          <cell r="CW692">
            <v>0</v>
          </cell>
          <cell r="CX692">
            <v>0</v>
          </cell>
          <cell r="CY692">
            <v>0</v>
          </cell>
          <cell r="CZ692">
            <v>0</v>
          </cell>
          <cell r="DA692">
            <v>0</v>
          </cell>
          <cell r="DB692">
            <v>0</v>
          </cell>
          <cell r="DC692">
            <v>0</v>
          </cell>
          <cell r="DD692">
            <v>0</v>
          </cell>
          <cell r="DE692">
            <v>0</v>
          </cell>
          <cell r="DF692">
            <v>0</v>
          </cell>
          <cell r="DG692">
            <v>0</v>
          </cell>
          <cell r="DH692">
            <v>0</v>
          </cell>
          <cell r="DI692">
            <v>0</v>
          </cell>
          <cell r="DJ692">
            <v>0</v>
          </cell>
          <cell r="DK692">
            <v>0</v>
          </cell>
          <cell r="DL692">
            <v>0</v>
          </cell>
          <cell r="DM692">
            <v>0</v>
          </cell>
          <cell r="DN692">
            <v>0</v>
          </cell>
          <cell r="DO692">
            <v>0</v>
          </cell>
          <cell r="DP692">
            <v>0</v>
          </cell>
          <cell r="DQ692">
            <v>0</v>
          </cell>
          <cell r="DR692">
            <v>0</v>
          </cell>
          <cell r="DS692">
            <v>0</v>
          </cell>
          <cell r="DT692">
            <v>0</v>
          </cell>
          <cell r="DU692">
            <v>0</v>
          </cell>
          <cell r="DV692">
            <v>0</v>
          </cell>
          <cell r="DW692">
            <v>0</v>
          </cell>
          <cell r="DX692">
            <v>0</v>
          </cell>
          <cell r="DY692">
            <v>0</v>
          </cell>
          <cell r="DZ692">
            <v>0</v>
          </cell>
          <cell r="EA692">
            <v>0</v>
          </cell>
          <cell r="EB692">
            <v>0</v>
          </cell>
          <cell r="EC692">
            <v>0</v>
          </cell>
          <cell r="ED692">
            <v>0</v>
          </cell>
        </row>
        <row r="693"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</v>
          </cell>
          <cell r="CD693">
            <v>0</v>
          </cell>
          <cell r="CE693">
            <v>0</v>
          </cell>
          <cell r="CF693">
            <v>0</v>
          </cell>
          <cell r="CG693">
            <v>0</v>
          </cell>
          <cell r="CH693">
            <v>0</v>
          </cell>
          <cell r="CI693">
            <v>0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P693">
            <v>0</v>
          </cell>
          <cell r="CQ693">
            <v>0</v>
          </cell>
          <cell r="CR693">
            <v>0</v>
          </cell>
          <cell r="CS693">
            <v>0</v>
          </cell>
          <cell r="CT693">
            <v>0</v>
          </cell>
          <cell r="CU693">
            <v>0</v>
          </cell>
          <cell r="CV693">
            <v>0</v>
          </cell>
          <cell r="CW693">
            <v>0</v>
          </cell>
          <cell r="CX693">
            <v>0</v>
          </cell>
          <cell r="CY693">
            <v>0</v>
          </cell>
          <cell r="CZ693">
            <v>0</v>
          </cell>
          <cell r="DA693">
            <v>0</v>
          </cell>
          <cell r="DB693">
            <v>0</v>
          </cell>
          <cell r="DC693">
            <v>0</v>
          </cell>
          <cell r="DD693">
            <v>0</v>
          </cell>
          <cell r="DE693">
            <v>0</v>
          </cell>
          <cell r="DF693">
            <v>0</v>
          </cell>
          <cell r="DG693">
            <v>0</v>
          </cell>
          <cell r="DH693">
            <v>0</v>
          </cell>
          <cell r="DI693">
            <v>0</v>
          </cell>
          <cell r="DJ693">
            <v>0</v>
          </cell>
          <cell r="DK693">
            <v>0</v>
          </cell>
          <cell r="DL693">
            <v>0</v>
          </cell>
          <cell r="DM693">
            <v>0</v>
          </cell>
          <cell r="DN693">
            <v>0</v>
          </cell>
          <cell r="DO693">
            <v>0</v>
          </cell>
          <cell r="DP693">
            <v>0</v>
          </cell>
          <cell r="DQ693">
            <v>0</v>
          </cell>
          <cell r="DR693">
            <v>0</v>
          </cell>
          <cell r="DS693">
            <v>0</v>
          </cell>
          <cell r="DT693">
            <v>0</v>
          </cell>
          <cell r="DU693">
            <v>0</v>
          </cell>
          <cell r="DV693">
            <v>0</v>
          </cell>
          <cell r="DW693">
            <v>0</v>
          </cell>
          <cell r="DX693">
            <v>0</v>
          </cell>
          <cell r="DY693">
            <v>0</v>
          </cell>
          <cell r="DZ693">
            <v>0</v>
          </cell>
          <cell r="EA693">
            <v>0</v>
          </cell>
          <cell r="EB693">
            <v>0</v>
          </cell>
          <cell r="EC693">
            <v>0</v>
          </cell>
          <cell r="ED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</v>
          </cell>
          <cell r="CD694">
            <v>0</v>
          </cell>
          <cell r="CE694">
            <v>0</v>
          </cell>
          <cell r="CF694">
            <v>0</v>
          </cell>
          <cell r="CG694">
            <v>0</v>
          </cell>
          <cell r="CH694">
            <v>0</v>
          </cell>
          <cell r="CI694">
            <v>0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P694">
            <v>0</v>
          </cell>
          <cell r="CQ694">
            <v>0</v>
          </cell>
          <cell r="CR694">
            <v>0</v>
          </cell>
          <cell r="CS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Y694">
            <v>0</v>
          </cell>
          <cell r="CZ694">
            <v>0</v>
          </cell>
          <cell r="DA694">
            <v>0</v>
          </cell>
          <cell r="DB694">
            <v>0</v>
          </cell>
          <cell r="DC694">
            <v>0</v>
          </cell>
          <cell r="DD694">
            <v>0</v>
          </cell>
          <cell r="DE694">
            <v>0</v>
          </cell>
          <cell r="DF694">
            <v>0</v>
          </cell>
          <cell r="DG694">
            <v>0</v>
          </cell>
          <cell r="DH694">
            <v>0</v>
          </cell>
          <cell r="DI694">
            <v>0</v>
          </cell>
          <cell r="DJ694">
            <v>0</v>
          </cell>
          <cell r="DK694">
            <v>0</v>
          </cell>
          <cell r="DL694">
            <v>0</v>
          </cell>
          <cell r="DM694">
            <v>0</v>
          </cell>
          <cell r="DN694">
            <v>0</v>
          </cell>
          <cell r="DO694">
            <v>0</v>
          </cell>
          <cell r="DP694">
            <v>0</v>
          </cell>
          <cell r="DQ694">
            <v>0</v>
          </cell>
          <cell r="DR694">
            <v>0</v>
          </cell>
          <cell r="DS694">
            <v>0</v>
          </cell>
          <cell r="DT694">
            <v>0</v>
          </cell>
          <cell r="DU694">
            <v>0</v>
          </cell>
          <cell r="DV694">
            <v>0</v>
          </cell>
          <cell r="DW694">
            <v>0</v>
          </cell>
          <cell r="DX694">
            <v>0</v>
          </cell>
          <cell r="DY694">
            <v>0</v>
          </cell>
          <cell r="DZ694">
            <v>0</v>
          </cell>
          <cell r="EA694">
            <v>0</v>
          </cell>
          <cell r="EB694">
            <v>0</v>
          </cell>
          <cell r="EC694">
            <v>0</v>
          </cell>
          <cell r="ED694">
            <v>0</v>
          </cell>
        </row>
        <row r="695"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</v>
          </cell>
          <cell r="CD695">
            <v>0</v>
          </cell>
          <cell r="CE695">
            <v>0</v>
          </cell>
          <cell r="CF695">
            <v>0</v>
          </cell>
          <cell r="CG695">
            <v>0</v>
          </cell>
          <cell r="CH695">
            <v>0</v>
          </cell>
          <cell r="CI695">
            <v>0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P695">
            <v>0</v>
          </cell>
          <cell r="CQ695">
            <v>0</v>
          </cell>
          <cell r="CR695">
            <v>0</v>
          </cell>
          <cell r="CS695">
            <v>0</v>
          </cell>
          <cell r="CT695">
            <v>0</v>
          </cell>
          <cell r="CU695">
            <v>0</v>
          </cell>
          <cell r="CV695">
            <v>0</v>
          </cell>
          <cell r="CW695">
            <v>0</v>
          </cell>
          <cell r="CX695">
            <v>0</v>
          </cell>
          <cell r="CY695">
            <v>0</v>
          </cell>
          <cell r="CZ695">
            <v>0</v>
          </cell>
          <cell r="DA695">
            <v>0</v>
          </cell>
          <cell r="DB695">
            <v>0</v>
          </cell>
          <cell r="DC695">
            <v>0</v>
          </cell>
          <cell r="DD695">
            <v>0</v>
          </cell>
          <cell r="DE695">
            <v>0</v>
          </cell>
          <cell r="DF695">
            <v>0</v>
          </cell>
          <cell r="DG695">
            <v>0</v>
          </cell>
          <cell r="DH695">
            <v>0</v>
          </cell>
          <cell r="DI695">
            <v>0</v>
          </cell>
          <cell r="DJ695">
            <v>0</v>
          </cell>
          <cell r="DK695">
            <v>0</v>
          </cell>
          <cell r="DL695">
            <v>0</v>
          </cell>
          <cell r="DM695">
            <v>0</v>
          </cell>
          <cell r="DN695">
            <v>0</v>
          </cell>
          <cell r="DO695">
            <v>0</v>
          </cell>
          <cell r="DP695">
            <v>0</v>
          </cell>
          <cell r="DQ695">
            <v>0</v>
          </cell>
          <cell r="DR695">
            <v>0</v>
          </cell>
          <cell r="DS695">
            <v>0</v>
          </cell>
          <cell r="DT695">
            <v>0</v>
          </cell>
          <cell r="DU695">
            <v>0</v>
          </cell>
          <cell r="DV695">
            <v>0</v>
          </cell>
          <cell r="DW695">
            <v>0</v>
          </cell>
          <cell r="DX695">
            <v>0</v>
          </cell>
          <cell r="DY695">
            <v>0</v>
          </cell>
          <cell r="DZ695">
            <v>0</v>
          </cell>
          <cell r="EA695">
            <v>0</v>
          </cell>
          <cell r="EB695">
            <v>0</v>
          </cell>
          <cell r="EC695">
            <v>0</v>
          </cell>
          <cell r="ED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</v>
          </cell>
          <cell r="CD696">
            <v>0</v>
          </cell>
          <cell r="CE696">
            <v>0</v>
          </cell>
          <cell r="CF696">
            <v>0</v>
          </cell>
          <cell r="CG696">
            <v>0</v>
          </cell>
          <cell r="CH696">
            <v>0</v>
          </cell>
          <cell r="CI696">
            <v>0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P696">
            <v>0</v>
          </cell>
          <cell r="CQ696">
            <v>0</v>
          </cell>
          <cell r="CR696">
            <v>0</v>
          </cell>
          <cell r="CS696">
            <v>0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Y696">
            <v>0</v>
          </cell>
          <cell r="CZ696">
            <v>0</v>
          </cell>
          <cell r="DA696">
            <v>0</v>
          </cell>
          <cell r="DB696">
            <v>0</v>
          </cell>
          <cell r="DC696">
            <v>0</v>
          </cell>
          <cell r="DD696">
            <v>0</v>
          </cell>
          <cell r="DE696">
            <v>0</v>
          </cell>
          <cell r="DF696">
            <v>0</v>
          </cell>
          <cell r="DG696">
            <v>0</v>
          </cell>
          <cell r="DH696">
            <v>0</v>
          </cell>
          <cell r="DI696">
            <v>0</v>
          </cell>
          <cell r="DJ696">
            <v>0</v>
          </cell>
          <cell r="DK696">
            <v>0</v>
          </cell>
          <cell r="DL696">
            <v>0</v>
          </cell>
          <cell r="DM696">
            <v>0</v>
          </cell>
          <cell r="DN696">
            <v>0</v>
          </cell>
          <cell r="DO696">
            <v>0</v>
          </cell>
          <cell r="DP696">
            <v>0</v>
          </cell>
          <cell r="DQ696">
            <v>0</v>
          </cell>
          <cell r="DR696">
            <v>0</v>
          </cell>
          <cell r="DS696">
            <v>0</v>
          </cell>
          <cell r="DT696">
            <v>0</v>
          </cell>
          <cell r="DU696">
            <v>0</v>
          </cell>
          <cell r="DV696">
            <v>0</v>
          </cell>
          <cell r="DW696">
            <v>0</v>
          </cell>
          <cell r="DX696">
            <v>0</v>
          </cell>
          <cell r="DY696">
            <v>0</v>
          </cell>
          <cell r="DZ696">
            <v>0</v>
          </cell>
          <cell r="EA696">
            <v>0</v>
          </cell>
          <cell r="EB696">
            <v>0</v>
          </cell>
          <cell r="EC696">
            <v>0</v>
          </cell>
          <cell r="ED696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</v>
          </cell>
          <cell r="CD698">
            <v>0</v>
          </cell>
          <cell r="CE698">
            <v>0</v>
          </cell>
          <cell r="CF698">
            <v>0</v>
          </cell>
          <cell r="CG698">
            <v>0</v>
          </cell>
          <cell r="CH698">
            <v>0</v>
          </cell>
          <cell r="CI698">
            <v>0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P698">
            <v>0</v>
          </cell>
          <cell r="CQ698">
            <v>0</v>
          </cell>
          <cell r="CR698">
            <v>0</v>
          </cell>
          <cell r="CS698">
            <v>0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0</v>
          </cell>
          <cell r="CY698">
            <v>0</v>
          </cell>
          <cell r="CZ698">
            <v>0</v>
          </cell>
          <cell r="DA698">
            <v>0</v>
          </cell>
          <cell r="DB698">
            <v>0</v>
          </cell>
          <cell r="DC698">
            <v>0</v>
          </cell>
          <cell r="DD698">
            <v>0</v>
          </cell>
          <cell r="DE698">
            <v>0</v>
          </cell>
          <cell r="DF698">
            <v>0</v>
          </cell>
          <cell r="DG698">
            <v>0</v>
          </cell>
          <cell r="DH698">
            <v>0</v>
          </cell>
          <cell r="DI698">
            <v>0</v>
          </cell>
          <cell r="DJ698">
            <v>0</v>
          </cell>
          <cell r="DK698">
            <v>0</v>
          </cell>
          <cell r="DL698">
            <v>0</v>
          </cell>
          <cell r="DM698">
            <v>0</v>
          </cell>
          <cell r="DN698">
            <v>0</v>
          </cell>
          <cell r="DO698">
            <v>0</v>
          </cell>
          <cell r="DP698">
            <v>0</v>
          </cell>
          <cell r="DQ698">
            <v>0</v>
          </cell>
          <cell r="DR698">
            <v>0</v>
          </cell>
          <cell r="DS698">
            <v>0</v>
          </cell>
          <cell r="DT698">
            <v>0</v>
          </cell>
          <cell r="DU698">
            <v>0</v>
          </cell>
          <cell r="DV698">
            <v>0</v>
          </cell>
          <cell r="DW698">
            <v>0</v>
          </cell>
          <cell r="DX698">
            <v>0</v>
          </cell>
          <cell r="DY698">
            <v>0</v>
          </cell>
          <cell r="DZ698">
            <v>0</v>
          </cell>
          <cell r="EA698">
            <v>0</v>
          </cell>
          <cell r="EB698">
            <v>0</v>
          </cell>
          <cell r="EC698">
            <v>0</v>
          </cell>
          <cell r="ED698">
            <v>0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</v>
          </cell>
          <cell r="CD699">
            <v>0</v>
          </cell>
          <cell r="CE699">
            <v>0</v>
          </cell>
          <cell r="CF699">
            <v>0</v>
          </cell>
          <cell r="CG699">
            <v>0</v>
          </cell>
          <cell r="CH699">
            <v>0</v>
          </cell>
          <cell r="CI699">
            <v>0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P699">
            <v>0</v>
          </cell>
          <cell r="CQ699">
            <v>0</v>
          </cell>
          <cell r="CR699">
            <v>0</v>
          </cell>
          <cell r="CS699">
            <v>0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0</v>
          </cell>
          <cell r="CY699">
            <v>0</v>
          </cell>
          <cell r="CZ699">
            <v>0</v>
          </cell>
          <cell r="DA699">
            <v>0</v>
          </cell>
          <cell r="DB699">
            <v>0</v>
          </cell>
          <cell r="DC699">
            <v>0</v>
          </cell>
          <cell r="DD699">
            <v>0</v>
          </cell>
          <cell r="DE699">
            <v>0</v>
          </cell>
          <cell r="DF699">
            <v>0</v>
          </cell>
          <cell r="DG699">
            <v>0</v>
          </cell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>
            <v>0</v>
          </cell>
          <cell r="DN699">
            <v>0</v>
          </cell>
          <cell r="DO699">
            <v>0</v>
          </cell>
          <cell r="DP699">
            <v>0</v>
          </cell>
          <cell r="DQ699">
            <v>0</v>
          </cell>
          <cell r="DR699">
            <v>0</v>
          </cell>
          <cell r="DS699">
            <v>0</v>
          </cell>
          <cell r="DT699">
            <v>0</v>
          </cell>
          <cell r="DU699">
            <v>0</v>
          </cell>
          <cell r="DV699">
            <v>0</v>
          </cell>
          <cell r="DW699">
            <v>0</v>
          </cell>
          <cell r="DX699">
            <v>0</v>
          </cell>
          <cell r="DY699">
            <v>0</v>
          </cell>
          <cell r="DZ699">
            <v>0</v>
          </cell>
          <cell r="EA699">
            <v>0</v>
          </cell>
          <cell r="EB699">
            <v>0</v>
          </cell>
          <cell r="EC699">
            <v>0</v>
          </cell>
          <cell r="ED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0</v>
          </cell>
          <cell r="CD700">
            <v>0</v>
          </cell>
          <cell r="CE700">
            <v>0</v>
          </cell>
          <cell r="CF700">
            <v>0</v>
          </cell>
          <cell r="CG700">
            <v>0</v>
          </cell>
          <cell r="CH700">
            <v>0</v>
          </cell>
          <cell r="CI700">
            <v>0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P700">
            <v>0</v>
          </cell>
          <cell r="CQ700">
            <v>0</v>
          </cell>
          <cell r="CR700">
            <v>0</v>
          </cell>
          <cell r="CS700">
            <v>0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0</v>
          </cell>
          <cell r="CY700">
            <v>0</v>
          </cell>
          <cell r="CZ700">
            <v>0</v>
          </cell>
          <cell r="DA700">
            <v>0</v>
          </cell>
          <cell r="DB700">
            <v>0</v>
          </cell>
          <cell r="DC700">
            <v>0</v>
          </cell>
          <cell r="DD700">
            <v>0</v>
          </cell>
          <cell r="DE700">
            <v>0</v>
          </cell>
          <cell r="DF700">
            <v>0</v>
          </cell>
          <cell r="DG700">
            <v>0</v>
          </cell>
          <cell r="DH700">
            <v>0</v>
          </cell>
          <cell r="DI700">
            <v>0</v>
          </cell>
          <cell r="DJ700">
            <v>0</v>
          </cell>
          <cell r="DK700">
            <v>0</v>
          </cell>
          <cell r="DL700">
            <v>0</v>
          </cell>
          <cell r="DM700">
            <v>0</v>
          </cell>
          <cell r="DN700">
            <v>0</v>
          </cell>
          <cell r="DO700">
            <v>0</v>
          </cell>
          <cell r="DP700">
            <v>0</v>
          </cell>
          <cell r="DQ700">
            <v>0</v>
          </cell>
          <cell r="DR700">
            <v>0</v>
          </cell>
          <cell r="DS700">
            <v>0</v>
          </cell>
          <cell r="DT700">
            <v>0</v>
          </cell>
          <cell r="DU700">
            <v>0</v>
          </cell>
          <cell r="DV700">
            <v>0</v>
          </cell>
          <cell r="DW700">
            <v>0</v>
          </cell>
          <cell r="DX700">
            <v>0</v>
          </cell>
          <cell r="DY700">
            <v>0</v>
          </cell>
          <cell r="DZ700">
            <v>0</v>
          </cell>
          <cell r="EA700">
            <v>0</v>
          </cell>
          <cell r="EB700">
            <v>0</v>
          </cell>
          <cell r="EC700">
            <v>0</v>
          </cell>
          <cell r="ED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0</v>
          </cell>
          <cell r="CD701">
            <v>0</v>
          </cell>
          <cell r="CE701">
            <v>0</v>
          </cell>
          <cell r="CF701">
            <v>0</v>
          </cell>
          <cell r="CG701">
            <v>0</v>
          </cell>
          <cell r="CH701">
            <v>0</v>
          </cell>
          <cell r="CI701">
            <v>0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P701">
            <v>0</v>
          </cell>
          <cell r="CQ701">
            <v>0</v>
          </cell>
          <cell r="CR701">
            <v>0</v>
          </cell>
          <cell r="CS701">
            <v>0</v>
          </cell>
          <cell r="CT701">
            <v>0</v>
          </cell>
          <cell r="CU701">
            <v>0</v>
          </cell>
          <cell r="CV701">
            <v>0</v>
          </cell>
          <cell r="CW701">
            <v>0</v>
          </cell>
          <cell r="CX701">
            <v>0</v>
          </cell>
          <cell r="CY701">
            <v>0</v>
          </cell>
          <cell r="CZ701">
            <v>0</v>
          </cell>
          <cell r="DA701">
            <v>0</v>
          </cell>
          <cell r="DB701">
            <v>0</v>
          </cell>
          <cell r="DC701">
            <v>0</v>
          </cell>
          <cell r="DD701">
            <v>0</v>
          </cell>
          <cell r="DE701">
            <v>0</v>
          </cell>
          <cell r="DF701">
            <v>0</v>
          </cell>
          <cell r="DG701">
            <v>0</v>
          </cell>
          <cell r="DH701">
            <v>0</v>
          </cell>
          <cell r="DI701">
            <v>0</v>
          </cell>
          <cell r="DJ701">
            <v>0</v>
          </cell>
          <cell r="DK701">
            <v>0</v>
          </cell>
          <cell r="DL701">
            <v>0</v>
          </cell>
          <cell r="DM701">
            <v>0</v>
          </cell>
          <cell r="DN701">
            <v>0</v>
          </cell>
          <cell r="DO701">
            <v>0</v>
          </cell>
          <cell r="DP701">
            <v>0</v>
          </cell>
          <cell r="DQ701">
            <v>0</v>
          </cell>
          <cell r="DR701">
            <v>0</v>
          </cell>
          <cell r="DS701">
            <v>0</v>
          </cell>
          <cell r="DT701">
            <v>0</v>
          </cell>
          <cell r="DU701">
            <v>0</v>
          </cell>
          <cell r="DV701">
            <v>0</v>
          </cell>
          <cell r="DW701">
            <v>0</v>
          </cell>
          <cell r="DX701">
            <v>0</v>
          </cell>
          <cell r="DY701">
            <v>0</v>
          </cell>
          <cell r="DZ701">
            <v>0</v>
          </cell>
          <cell r="EA701">
            <v>0</v>
          </cell>
          <cell r="EB701">
            <v>0</v>
          </cell>
          <cell r="EC701">
            <v>0</v>
          </cell>
          <cell r="ED701">
            <v>0</v>
          </cell>
        </row>
        <row r="702"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  <cell r="BO702">
            <v>0</v>
          </cell>
          <cell r="BP702">
            <v>0</v>
          </cell>
          <cell r="BQ702">
            <v>0</v>
          </cell>
          <cell r="BR702">
            <v>0</v>
          </cell>
          <cell r="BS702">
            <v>0</v>
          </cell>
          <cell r="BT702">
            <v>0</v>
          </cell>
          <cell r="BU702">
            <v>0</v>
          </cell>
          <cell r="BV702">
            <v>0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B702">
            <v>0</v>
          </cell>
          <cell r="CC702">
            <v>0</v>
          </cell>
          <cell r="CD702">
            <v>0</v>
          </cell>
          <cell r="CE702">
            <v>0</v>
          </cell>
          <cell r="CF702">
            <v>0</v>
          </cell>
          <cell r="CG702">
            <v>0</v>
          </cell>
          <cell r="CH702">
            <v>0</v>
          </cell>
          <cell r="CI702">
            <v>0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P702">
            <v>0</v>
          </cell>
          <cell r="CQ702">
            <v>0</v>
          </cell>
          <cell r="CR702">
            <v>0</v>
          </cell>
          <cell r="CS702">
            <v>0</v>
          </cell>
          <cell r="CT702">
            <v>0</v>
          </cell>
          <cell r="CU702">
            <v>0</v>
          </cell>
          <cell r="CV702">
            <v>0</v>
          </cell>
          <cell r="CW702">
            <v>0</v>
          </cell>
          <cell r="CX702">
            <v>0</v>
          </cell>
          <cell r="CY702">
            <v>0</v>
          </cell>
          <cell r="CZ702">
            <v>0</v>
          </cell>
          <cell r="DA702">
            <v>0</v>
          </cell>
          <cell r="DB702">
            <v>0</v>
          </cell>
          <cell r="DC702">
            <v>0</v>
          </cell>
          <cell r="DD702">
            <v>0</v>
          </cell>
          <cell r="DE702">
            <v>0</v>
          </cell>
          <cell r="DF702">
            <v>0</v>
          </cell>
          <cell r="DG702">
            <v>0</v>
          </cell>
          <cell r="DH702">
            <v>0</v>
          </cell>
          <cell r="DI702">
            <v>0</v>
          </cell>
          <cell r="DJ702">
            <v>0</v>
          </cell>
          <cell r="DK702">
            <v>0</v>
          </cell>
          <cell r="DL702">
            <v>0</v>
          </cell>
          <cell r="DM702">
            <v>0</v>
          </cell>
          <cell r="DN702">
            <v>0</v>
          </cell>
          <cell r="DO702">
            <v>0</v>
          </cell>
          <cell r="DP702">
            <v>0</v>
          </cell>
          <cell r="DQ702">
            <v>0</v>
          </cell>
          <cell r="DR702">
            <v>0</v>
          </cell>
          <cell r="DS702">
            <v>0</v>
          </cell>
          <cell r="DT702">
            <v>0</v>
          </cell>
          <cell r="DU702">
            <v>0</v>
          </cell>
          <cell r="DV702">
            <v>0</v>
          </cell>
          <cell r="DW702">
            <v>0</v>
          </cell>
          <cell r="DX702">
            <v>0</v>
          </cell>
          <cell r="DY702">
            <v>0</v>
          </cell>
          <cell r="DZ702">
            <v>0</v>
          </cell>
          <cell r="EA702">
            <v>0</v>
          </cell>
          <cell r="EB702">
            <v>0</v>
          </cell>
          <cell r="EC702">
            <v>0</v>
          </cell>
          <cell r="ED702">
            <v>0</v>
          </cell>
        </row>
        <row r="703"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0</v>
          </cell>
          <cell r="BN703">
            <v>0</v>
          </cell>
          <cell r="BO703">
            <v>0</v>
          </cell>
          <cell r="BP703">
            <v>0</v>
          </cell>
          <cell r="BQ703">
            <v>0</v>
          </cell>
          <cell r="BR703">
            <v>0</v>
          </cell>
          <cell r="BS703">
            <v>0</v>
          </cell>
          <cell r="BT703">
            <v>0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B703">
            <v>0</v>
          </cell>
          <cell r="CC703">
            <v>0</v>
          </cell>
          <cell r="CD703">
            <v>0</v>
          </cell>
          <cell r="CE703">
            <v>0</v>
          </cell>
          <cell r="CF703">
            <v>0</v>
          </cell>
          <cell r="CG703">
            <v>0</v>
          </cell>
          <cell r="CH703">
            <v>0</v>
          </cell>
          <cell r="CI703">
            <v>0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P703">
            <v>0</v>
          </cell>
          <cell r="CQ703">
            <v>0</v>
          </cell>
          <cell r="CR703">
            <v>0</v>
          </cell>
          <cell r="CS703">
            <v>0</v>
          </cell>
          <cell r="CT703">
            <v>0</v>
          </cell>
          <cell r="CU703">
            <v>0</v>
          </cell>
          <cell r="CV703">
            <v>0</v>
          </cell>
          <cell r="CW703">
            <v>0</v>
          </cell>
          <cell r="CX703">
            <v>0</v>
          </cell>
          <cell r="CY703">
            <v>0</v>
          </cell>
          <cell r="CZ703">
            <v>0</v>
          </cell>
          <cell r="DA703">
            <v>0</v>
          </cell>
          <cell r="DB703">
            <v>0</v>
          </cell>
          <cell r="DC703">
            <v>0</v>
          </cell>
          <cell r="DD703">
            <v>0</v>
          </cell>
          <cell r="DE703">
            <v>0</v>
          </cell>
          <cell r="DF703">
            <v>0</v>
          </cell>
          <cell r="DG703">
            <v>0</v>
          </cell>
          <cell r="DH703">
            <v>0</v>
          </cell>
          <cell r="DI703">
            <v>0</v>
          </cell>
          <cell r="DJ703">
            <v>0</v>
          </cell>
          <cell r="DK703">
            <v>0</v>
          </cell>
          <cell r="DL703">
            <v>0</v>
          </cell>
          <cell r="DM703">
            <v>0</v>
          </cell>
          <cell r="DN703">
            <v>0</v>
          </cell>
          <cell r="DO703">
            <v>0</v>
          </cell>
          <cell r="DP703">
            <v>0</v>
          </cell>
          <cell r="DQ703">
            <v>0</v>
          </cell>
          <cell r="DR703">
            <v>0</v>
          </cell>
          <cell r="DS703">
            <v>0</v>
          </cell>
          <cell r="DT703">
            <v>0</v>
          </cell>
          <cell r="DU703">
            <v>0</v>
          </cell>
          <cell r="DV703">
            <v>0</v>
          </cell>
          <cell r="DW703">
            <v>0</v>
          </cell>
          <cell r="DX703">
            <v>0</v>
          </cell>
          <cell r="DY703">
            <v>0</v>
          </cell>
          <cell r="DZ703">
            <v>0</v>
          </cell>
          <cell r="EA703">
            <v>0</v>
          </cell>
          <cell r="EB703">
            <v>0</v>
          </cell>
          <cell r="EC703">
            <v>0</v>
          </cell>
          <cell r="ED703">
            <v>0</v>
          </cell>
        </row>
        <row r="704"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B705">
            <v>0</v>
          </cell>
          <cell r="CC705">
            <v>0</v>
          </cell>
          <cell r="CD705">
            <v>0</v>
          </cell>
          <cell r="CE705">
            <v>0</v>
          </cell>
          <cell r="CF705">
            <v>0</v>
          </cell>
          <cell r="CG705">
            <v>0</v>
          </cell>
          <cell r="CH705">
            <v>0</v>
          </cell>
          <cell r="CI705">
            <v>0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P705">
            <v>0</v>
          </cell>
          <cell r="CQ705">
            <v>0</v>
          </cell>
          <cell r="CR705">
            <v>0</v>
          </cell>
          <cell r="CS705">
            <v>0</v>
          </cell>
          <cell r="CT705">
            <v>0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Y705">
            <v>0</v>
          </cell>
          <cell r="CZ705">
            <v>0</v>
          </cell>
          <cell r="DA705">
            <v>0</v>
          </cell>
          <cell r="DB705">
            <v>0</v>
          </cell>
          <cell r="DC705">
            <v>0</v>
          </cell>
          <cell r="DD705">
            <v>0</v>
          </cell>
          <cell r="DE705">
            <v>0</v>
          </cell>
          <cell r="DF705">
            <v>0</v>
          </cell>
          <cell r="DG705">
            <v>0</v>
          </cell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>
            <v>0</v>
          </cell>
          <cell r="DN705">
            <v>0</v>
          </cell>
          <cell r="DO705">
            <v>0</v>
          </cell>
          <cell r="DP705">
            <v>0</v>
          </cell>
          <cell r="DQ705">
            <v>0</v>
          </cell>
          <cell r="DR705">
            <v>0</v>
          </cell>
          <cell r="DS705">
            <v>0</v>
          </cell>
          <cell r="DT705">
            <v>0</v>
          </cell>
          <cell r="DU705">
            <v>0</v>
          </cell>
          <cell r="DV705">
            <v>0</v>
          </cell>
          <cell r="DW705">
            <v>0</v>
          </cell>
          <cell r="DX705">
            <v>0</v>
          </cell>
          <cell r="DY705">
            <v>0</v>
          </cell>
          <cell r="DZ705">
            <v>0</v>
          </cell>
          <cell r="EA705">
            <v>0</v>
          </cell>
          <cell r="EB705">
            <v>0</v>
          </cell>
          <cell r="EC705">
            <v>0</v>
          </cell>
          <cell r="ED705">
            <v>0</v>
          </cell>
        </row>
        <row r="706"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V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B706">
            <v>0</v>
          </cell>
          <cell r="CC706">
            <v>0</v>
          </cell>
          <cell r="CD706">
            <v>0</v>
          </cell>
          <cell r="CE706">
            <v>0</v>
          </cell>
          <cell r="CF706">
            <v>0</v>
          </cell>
          <cell r="CG706">
            <v>0</v>
          </cell>
          <cell r="CH706">
            <v>0</v>
          </cell>
          <cell r="CI706">
            <v>0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P706">
            <v>0</v>
          </cell>
          <cell r="CQ706">
            <v>0</v>
          </cell>
          <cell r="CR706">
            <v>0</v>
          </cell>
          <cell r="CS706">
            <v>0</v>
          </cell>
          <cell r="CT706">
            <v>0</v>
          </cell>
          <cell r="CU706">
            <v>0</v>
          </cell>
          <cell r="CV706">
            <v>0</v>
          </cell>
          <cell r="CW706">
            <v>0</v>
          </cell>
          <cell r="CX706">
            <v>0</v>
          </cell>
          <cell r="CY706">
            <v>0</v>
          </cell>
          <cell r="CZ706">
            <v>0</v>
          </cell>
          <cell r="DA706">
            <v>0</v>
          </cell>
          <cell r="DB706">
            <v>0</v>
          </cell>
          <cell r="DC706">
            <v>0</v>
          </cell>
          <cell r="DD706">
            <v>0</v>
          </cell>
          <cell r="DE706">
            <v>0</v>
          </cell>
          <cell r="DF706">
            <v>0</v>
          </cell>
          <cell r="DG706">
            <v>0</v>
          </cell>
          <cell r="DH706">
            <v>0</v>
          </cell>
          <cell r="DI706">
            <v>0</v>
          </cell>
          <cell r="DJ706">
            <v>0</v>
          </cell>
          <cell r="DK706">
            <v>0</v>
          </cell>
          <cell r="DL706">
            <v>0</v>
          </cell>
          <cell r="DM706">
            <v>0</v>
          </cell>
          <cell r="DN706">
            <v>0</v>
          </cell>
          <cell r="DO706">
            <v>0</v>
          </cell>
          <cell r="DP706">
            <v>0</v>
          </cell>
          <cell r="DQ706">
            <v>0</v>
          </cell>
          <cell r="DR706">
            <v>0</v>
          </cell>
          <cell r="DS706">
            <v>0</v>
          </cell>
          <cell r="DT706">
            <v>0</v>
          </cell>
          <cell r="DU706">
            <v>0</v>
          </cell>
          <cell r="DV706">
            <v>0</v>
          </cell>
          <cell r="DW706">
            <v>0</v>
          </cell>
          <cell r="DX706">
            <v>0</v>
          </cell>
          <cell r="DY706">
            <v>0</v>
          </cell>
          <cell r="DZ706">
            <v>0</v>
          </cell>
          <cell r="EA706">
            <v>0</v>
          </cell>
          <cell r="EB706">
            <v>0</v>
          </cell>
          <cell r="EC706">
            <v>0</v>
          </cell>
          <cell r="ED70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0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0</v>
          </cell>
          <cell r="CB717">
            <v>0</v>
          </cell>
          <cell r="CC717">
            <v>0</v>
          </cell>
          <cell r="CD717">
            <v>0</v>
          </cell>
          <cell r="CE717">
            <v>0</v>
          </cell>
          <cell r="CF717">
            <v>0</v>
          </cell>
          <cell r="CG717">
            <v>0</v>
          </cell>
          <cell r="CH717">
            <v>0</v>
          </cell>
          <cell r="CI717">
            <v>0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P717">
            <v>0</v>
          </cell>
          <cell r="CQ717">
            <v>0</v>
          </cell>
          <cell r="CR717">
            <v>0</v>
          </cell>
          <cell r="CS717">
            <v>0</v>
          </cell>
          <cell r="CT717">
            <v>0</v>
          </cell>
          <cell r="CU717">
            <v>0</v>
          </cell>
          <cell r="CV717">
            <v>0</v>
          </cell>
          <cell r="CW717">
            <v>0</v>
          </cell>
          <cell r="CX717">
            <v>0</v>
          </cell>
          <cell r="CY717">
            <v>0</v>
          </cell>
          <cell r="CZ717">
            <v>0</v>
          </cell>
          <cell r="DA717">
            <v>0</v>
          </cell>
          <cell r="DB717">
            <v>0</v>
          </cell>
          <cell r="DC717">
            <v>0</v>
          </cell>
          <cell r="DD717">
            <v>0</v>
          </cell>
          <cell r="DE717">
            <v>0</v>
          </cell>
          <cell r="DF717">
            <v>0</v>
          </cell>
          <cell r="DG717">
            <v>0</v>
          </cell>
          <cell r="DH717">
            <v>0</v>
          </cell>
          <cell r="DI717">
            <v>0</v>
          </cell>
          <cell r="DJ717">
            <v>0</v>
          </cell>
          <cell r="DK717">
            <v>0</v>
          </cell>
          <cell r="DL717">
            <v>0</v>
          </cell>
          <cell r="DM717">
            <v>0</v>
          </cell>
          <cell r="DN717">
            <v>0</v>
          </cell>
          <cell r="DO717">
            <v>0</v>
          </cell>
          <cell r="DP717">
            <v>0</v>
          </cell>
          <cell r="DQ717">
            <v>0</v>
          </cell>
          <cell r="DR717">
            <v>0</v>
          </cell>
          <cell r="DS717">
            <v>0</v>
          </cell>
          <cell r="DT717">
            <v>0</v>
          </cell>
          <cell r="DU717">
            <v>0</v>
          </cell>
          <cell r="DV717">
            <v>0</v>
          </cell>
          <cell r="DW717">
            <v>0</v>
          </cell>
          <cell r="DX717">
            <v>0</v>
          </cell>
          <cell r="DY717">
            <v>0</v>
          </cell>
          <cell r="DZ717">
            <v>0</v>
          </cell>
          <cell r="EA717">
            <v>0</v>
          </cell>
          <cell r="EB717">
            <v>0</v>
          </cell>
          <cell r="EC717">
            <v>0</v>
          </cell>
          <cell r="ED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0</v>
          </cell>
          <cell r="BP718">
            <v>0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0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0</v>
          </cell>
          <cell r="CB718">
            <v>0</v>
          </cell>
          <cell r="CC718">
            <v>0</v>
          </cell>
          <cell r="CD718">
            <v>0</v>
          </cell>
          <cell r="CE718">
            <v>0</v>
          </cell>
          <cell r="CF718">
            <v>0</v>
          </cell>
          <cell r="CG718">
            <v>0</v>
          </cell>
          <cell r="CH718">
            <v>0</v>
          </cell>
          <cell r="CI718">
            <v>0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P718">
            <v>0</v>
          </cell>
          <cell r="CQ718">
            <v>0</v>
          </cell>
          <cell r="CR718">
            <v>0</v>
          </cell>
          <cell r="CS718">
            <v>0</v>
          </cell>
          <cell r="CT718">
            <v>0</v>
          </cell>
          <cell r="CU718">
            <v>0</v>
          </cell>
          <cell r="CV718">
            <v>0</v>
          </cell>
          <cell r="CW718">
            <v>0</v>
          </cell>
          <cell r="CX718">
            <v>0</v>
          </cell>
          <cell r="CY718">
            <v>0</v>
          </cell>
          <cell r="CZ718">
            <v>0</v>
          </cell>
          <cell r="DA718">
            <v>0</v>
          </cell>
          <cell r="DB718">
            <v>0</v>
          </cell>
          <cell r="DC718">
            <v>0</v>
          </cell>
          <cell r="DD718">
            <v>0</v>
          </cell>
          <cell r="DE718">
            <v>0</v>
          </cell>
          <cell r="DF718">
            <v>0</v>
          </cell>
          <cell r="DG718">
            <v>0</v>
          </cell>
          <cell r="DH718">
            <v>0</v>
          </cell>
          <cell r="DI718">
            <v>0</v>
          </cell>
          <cell r="DJ718">
            <v>0</v>
          </cell>
          <cell r="DK718">
            <v>0</v>
          </cell>
          <cell r="DL718">
            <v>0</v>
          </cell>
          <cell r="DM718">
            <v>0</v>
          </cell>
          <cell r="DN718">
            <v>0</v>
          </cell>
          <cell r="DO718">
            <v>0</v>
          </cell>
          <cell r="DP718">
            <v>0</v>
          </cell>
          <cell r="DQ718">
            <v>0</v>
          </cell>
          <cell r="DR718">
            <v>0</v>
          </cell>
          <cell r="DS718">
            <v>0</v>
          </cell>
          <cell r="DT718">
            <v>0</v>
          </cell>
          <cell r="DU718">
            <v>0</v>
          </cell>
          <cell r="DV718">
            <v>0</v>
          </cell>
          <cell r="DW718">
            <v>0</v>
          </cell>
          <cell r="DX718">
            <v>0</v>
          </cell>
          <cell r="DY718">
            <v>0</v>
          </cell>
          <cell r="DZ718">
            <v>0</v>
          </cell>
          <cell r="EA718">
            <v>0</v>
          </cell>
          <cell r="EB718">
            <v>0</v>
          </cell>
          <cell r="EC718">
            <v>0</v>
          </cell>
          <cell r="ED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0</v>
          </cell>
          <cell r="CB719">
            <v>0</v>
          </cell>
          <cell r="CC719">
            <v>0</v>
          </cell>
          <cell r="CD719">
            <v>0</v>
          </cell>
          <cell r="CE719">
            <v>0</v>
          </cell>
          <cell r="CF719">
            <v>0</v>
          </cell>
          <cell r="CG719">
            <v>0</v>
          </cell>
          <cell r="CH719">
            <v>0</v>
          </cell>
          <cell r="CI719">
            <v>0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P719">
            <v>0</v>
          </cell>
          <cell r="CQ719">
            <v>0</v>
          </cell>
          <cell r="CR719">
            <v>0</v>
          </cell>
          <cell r="CS719">
            <v>0</v>
          </cell>
          <cell r="CT719">
            <v>0</v>
          </cell>
          <cell r="CU719">
            <v>0</v>
          </cell>
          <cell r="CV719">
            <v>0</v>
          </cell>
          <cell r="CW719">
            <v>0</v>
          </cell>
          <cell r="CX719">
            <v>0</v>
          </cell>
          <cell r="CY719">
            <v>0</v>
          </cell>
          <cell r="CZ719">
            <v>0</v>
          </cell>
          <cell r="DA719">
            <v>0</v>
          </cell>
          <cell r="DB719">
            <v>0</v>
          </cell>
          <cell r="DC719">
            <v>0</v>
          </cell>
          <cell r="DD719">
            <v>0</v>
          </cell>
          <cell r="DE719">
            <v>0</v>
          </cell>
          <cell r="DF719">
            <v>0</v>
          </cell>
          <cell r="DG719">
            <v>0</v>
          </cell>
          <cell r="DH719">
            <v>0</v>
          </cell>
          <cell r="DI719">
            <v>0</v>
          </cell>
          <cell r="DJ719">
            <v>0</v>
          </cell>
          <cell r="DK719">
            <v>0</v>
          </cell>
          <cell r="DL719">
            <v>0</v>
          </cell>
          <cell r="DM719">
            <v>0</v>
          </cell>
          <cell r="DN719">
            <v>0</v>
          </cell>
          <cell r="DO719">
            <v>0</v>
          </cell>
          <cell r="DP719">
            <v>0</v>
          </cell>
          <cell r="DQ719">
            <v>0</v>
          </cell>
          <cell r="DR719">
            <v>0</v>
          </cell>
          <cell r="DS719">
            <v>0</v>
          </cell>
          <cell r="DT719">
            <v>0</v>
          </cell>
          <cell r="DU719">
            <v>0</v>
          </cell>
          <cell r="DV719">
            <v>0</v>
          </cell>
          <cell r="DW719">
            <v>0</v>
          </cell>
          <cell r="DX719">
            <v>0</v>
          </cell>
          <cell r="DY719">
            <v>0</v>
          </cell>
          <cell r="DZ719">
            <v>0</v>
          </cell>
          <cell r="EA719">
            <v>0</v>
          </cell>
          <cell r="EB719">
            <v>0</v>
          </cell>
          <cell r="EC719">
            <v>0</v>
          </cell>
          <cell r="ED719">
            <v>0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G720">
            <v>0</v>
          </cell>
          <cell r="CH720">
            <v>0</v>
          </cell>
          <cell r="CI720">
            <v>0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P720">
            <v>0</v>
          </cell>
          <cell r="CQ720">
            <v>0</v>
          </cell>
          <cell r="CR720">
            <v>0</v>
          </cell>
          <cell r="CS720">
            <v>0</v>
          </cell>
          <cell r="CT720">
            <v>0</v>
          </cell>
          <cell r="CU720">
            <v>0</v>
          </cell>
          <cell r="CV720">
            <v>0</v>
          </cell>
          <cell r="CW720">
            <v>0</v>
          </cell>
          <cell r="CX720">
            <v>0</v>
          </cell>
          <cell r="CY720">
            <v>0</v>
          </cell>
          <cell r="CZ720">
            <v>0</v>
          </cell>
          <cell r="DA720">
            <v>0</v>
          </cell>
          <cell r="DB720">
            <v>0</v>
          </cell>
          <cell r="DC720">
            <v>0</v>
          </cell>
          <cell r="DD720">
            <v>0</v>
          </cell>
          <cell r="DE720">
            <v>0</v>
          </cell>
          <cell r="DF720">
            <v>0</v>
          </cell>
          <cell r="DG720">
            <v>0</v>
          </cell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0</v>
          </cell>
          <cell r="DS720">
            <v>0</v>
          </cell>
          <cell r="DT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  <cell r="DY720">
            <v>0</v>
          </cell>
          <cell r="DZ720">
            <v>0</v>
          </cell>
          <cell r="EA720">
            <v>0</v>
          </cell>
          <cell r="EB720">
            <v>0</v>
          </cell>
          <cell r="EC720">
            <v>0</v>
          </cell>
          <cell r="ED720">
            <v>0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0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0</v>
          </cell>
          <cell r="CA722">
            <v>0</v>
          </cell>
          <cell r="CB722">
            <v>0</v>
          </cell>
          <cell r="CC722">
            <v>0</v>
          </cell>
          <cell r="CD722">
            <v>0</v>
          </cell>
          <cell r="CE722">
            <v>0</v>
          </cell>
          <cell r="CF722">
            <v>0</v>
          </cell>
          <cell r="CG722">
            <v>0</v>
          </cell>
          <cell r="CH722">
            <v>0</v>
          </cell>
          <cell r="CI722">
            <v>0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P722">
            <v>0</v>
          </cell>
          <cell r="CQ722">
            <v>0</v>
          </cell>
          <cell r="CR722">
            <v>0</v>
          </cell>
          <cell r="CS722">
            <v>0</v>
          </cell>
          <cell r="CT722">
            <v>0</v>
          </cell>
          <cell r="CU722">
            <v>0</v>
          </cell>
          <cell r="CV722">
            <v>0</v>
          </cell>
          <cell r="CW722">
            <v>0</v>
          </cell>
          <cell r="CX722">
            <v>0</v>
          </cell>
          <cell r="CY722">
            <v>0</v>
          </cell>
          <cell r="CZ722">
            <v>0</v>
          </cell>
          <cell r="DA722">
            <v>0</v>
          </cell>
          <cell r="DB722">
            <v>0</v>
          </cell>
          <cell r="DC722">
            <v>0</v>
          </cell>
          <cell r="DD722">
            <v>0</v>
          </cell>
          <cell r="DE722">
            <v>0</v>
          </cell>
          <cell r="DF722">
            <v>0</v>
          </cell>
          <cell r="DG722">
            <v>0</v>
          </cell>
          <cell r="DH722">
            <v>0</v>
          </cell>
          <cell r="DI722">
            <v>0</v>
          </cell>
          <cell r="DJ722">
            <v>0</v>
          </cell>
          <cell r="DK722">
            <v>0</v>
          </cell>
          <cell r="DL722">
            <v>0</v>
          </cell>
          <cell r="DM722">
            <v>0</v>
          </cell>
          <cell r="DN722">
            <v>0</v>
          </cell>
          <cell r="DO722">
            <v>0</v>
          </cell>
          <cell r="DP722">
            <v>0</v>
          </cell>
          <cell r="DQ722">
            <v>0</v>
          </cell>
          <cell r="DR722">
            <v>0</v>
          </cell>
          <cell r="DS722">
            <v>0</v>
          </cell>
          <cell r="DT722">
            <v>0</v>
          </cell>
          <cell r="DU722">
            <v>0</v>
          </cell>
          <cell r="DV722">
            <v>0</v>
          </cell>
          <cell r="DW722">
            <v>0</v>
          </cell>
          <cell r="DX722">
            <v>0</v>
          </cell>
          <cell r="DY722">
            <v>0</v>
          </cell>
          <cell r="DZ722">
            <v>0</v>
          </cell>
          <cell r="EA722">
            <v>0</v>
          </cell>
          <cell r="EB722">
            <v>0</v>
          </cell>
          <cell r="EC722">
            <v>0</v>
          </cell>
          <cell r="ED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0</v>
          </cell>
          <cell r="CD723">
            <v>0</v>
          </cell>
          <cell r="CE723">
            <v>0</v>
          </cell>
          <cell r="CF723">
            <v>0</v>
          </cell>
          <cell r="CG723">
            <v>0</v>
          </cell>
          <cell r="CH723">
            <v>0</v>
          </cell>
          <cell r="CI723">
            <v>0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P723">
            <v>0</v>
          </cell>
          <cell r="CQ723">
            <v>0</v>
          </cell>
          <cell r="CR723">
            <v>0</v>
          </cell>
          <cell r="CS723">
            <v>0</v>
          </cell>
          <cell r="CT723">
            <v>0</v>
          </cell>
          <cell r="CU723">
            <v>0</v>
          </cell>
          <cell r="CV723">
            <v>0</v>
          </cell>
          <cell r="CW723">
            <v>0</v>
          </cell>
          <cell r="CX723">
            <v>0</v>
          </cell>
          <cell r="CY723">
            <v>0</v>
          </cell>
          <cell r="CZ723">
            <v>0</v>
          </cell>
          <cell r="DA723">
            <v>0</v>
          </cell>
          <cell r="DB723">
            <v>0</v>
          </cell>
          <cell r="DC723">
            <v>0</v>
          </cell>
          <cell r="DD723">
            <v>0</v>
          </cell>
          <cell r="DE723">
            <v>0</v>
          </cell>
          <cell r="DF723">
            <v>0</v>
          </cell>
          <cell r="DG723">
            <v>0</v>
          </cell>
          <cell r="DH723">
            <v>0</v>
          </cell>
          <cell r="DI723">
            <v>0</v>
          </cell>
          <cell r="DJ723">
            <v>0</v>
          </cell>
          <cell r="DK723">
            <v>0</v>
          </cell>
          <cell r="DL723">
            <v>0</v>
          </cell>
          <cell r="DM723">
            <v>0</v>
          </cell>
          <cell r="DN723">
            <v>0</v>
          </cell>
          <cell r="DO723">
            <v>0</v>
          </cell>
          <cell r="DP723">
            <v>0</v>
          </cell>
          <cell r="DQ723">
            <v>0</v>
          </cell>
          <cell r="DR723">
            <v>0</v>
          </cell>
          <cell r="DS723">
            <v>0</v>
          </cell>
          <cell r="DT723">
            <v>0</v>
          </cell>
          <cell r="DU723">
            <v>0</v>
          </cell>
          <cell r="DV723">
            <v>0</v>
          </cell>
          <cell r="DW723">
            <v>0</v>
          </cell>
          <cell r="DX723">
            <v>0</v>
          </cell>
          <cell r="DY723">
            <v>0</v>
          </cell>
          <cell r="DZ723">
            <v>0</v>
          </cell>
          <cell r="EA723">
            <v>0</v>
          </cell>
          <cell r="EB723">
            <v>0</v>
          </cell>
          <cell r="EC723">
            <v>0</v>
          </cell>
          <cell r="ED723">
            <v>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0</v>
          </cell>
          <cell r="BP724">
            <v>0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0</v>
          </cell>
          <cell r="CB724">
            <v>0</v>
          </cell>
          <cell r="CC724">
            <v>0</v>
          </cell>
          <cell r="CD724">
            <v>0</v>
          </cell>
          <cell r="CE724">
            <v>0</v>
          </cell>
          <cell r="CF724">
            <v>0</v>
          </cell>
          <cell r="CG724">
            <v>0</v>
          </cell>
          <cell r="CH724">
            <v>0</v>
          </cell>
          <cell r="CI724">
            <v>0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P724">
            <v>0</v>
          </cell>
          <cell r="CQ724">
            <v>0</v>
          </cell>
          <cell r="CR724">
            <v>0</v>
          </cell>
          <cell r="CS724">
            <v>0</v>
          </cell>
          <cell r="CT724">
            <v>0</v>
          </cell>
          <cell r="CU724">
            <v>0</v>
          </cell>
          <cell r="CV724">
            <v>0</v>
          </cell>
          <cell r="CW724">
            <v>0</v>
          </cell>
          <cell r="CX724">
            <v>0</v>
          </cell>
          <cell r="CY724">
            <v>0</v>
          </cell>
          <cell r="CZ724">
            <v>0</v>
          </cell>
          <cell r="DA724">
            <v>0</v>
          </cell>
          <cell r="DB724">
            <v>0</v>
          </cell>
          <cell r="DC724">
            <v>0</v>
          </cell>
          <cell r="DD724">
            <v>0</v>
          </cell>
          <cell r="DE724">
            <v>0</v>
          </cell>
          <cell r="DF724">
            <v>0</v>
          </cell>
          <cell r="DG724">
            <v>0</v>
          </cell>
          <cell r="DH724">
            <v>0</v>
          </cell>
          <cell r="DI724">
            <v>0</v>
          </cell>
          <cell r="DJ724">
            <v>0</v>
          </cell>
          <cell r="DK724">
            <v>0</v>
          </cell>
          <cell r="DL724">
            <v>0</v>
          </cell>
          <cell r="DM724">
            <v>0</v>
          </cell>
          <cell r="DN724">
            <v>0</v>
          </cell>
          <cell r="DO724">
            <v>0</v>
          </cell>
          <cell r="DP724">
            <v>0</v>
          </cell>
          <cell r="DQ724">
            <v>0</v>
          </cell>
          <cell r="DR724">
            <v>0</v>
          </cell>
          <cell r="DS724">
            <v>0</v>
          </cell>
          <cell r="DT724">
            <v>0</v>
          </cell>
          <cell r="DU724">
            <v>0</v>
          </cell>
          <cell r="DV724">
            <v>0</v>
          </cell>
          <cell r="DW724">
            <v>0</v>
          </cell>
          <cell r="DX724">
            <v>0</v>
          </cell>
          <cell r="DY724">
            <v>0</v>
          </cell>
          <cell r="DZ724">
            <v>0</v>
          </cell>
          <cell r="EA724">
            <v>0</v>
          </cell>
          <cell r="EB724">
            <v>0</v>
          </cell>
          <cell r="EC724">
            <v>0</v>
          </cell>
          <cell r="ED724">
            <v>0</v>
          </cell>
        </row>
        <row r="726">
          <cell r="A726" t="str">
            <v>Capacity Factor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0</v>
          </cell>
          <cell r="BP727">
            <v>0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0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0</v>
          </cell>
          <cell r="CA727">
            <v>0</v>
          </cell>
          <cell r="CB727">
            <v>0</v>
          </cell>
          <cell r="CC727">
            <v>0</v>
          </cell>
          <cell r="CD727">
            <v>0</v>
          </cell>
          <cell r="CE727">
            <v>0</v>
          </cell>
          <cell r="CF727">
            <v>0</v>
          </cell>
          <cell r="CG727">
            <v>0</v>
          </cell>
          <cell r="CH727">
            <v>0</v>
          </cell>
          <cell r="CI727">
            <v>0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P727">
            <v>0</v>
          </cell>
          <cell r="CQ727">
            <v>0</v>
          </cell>
          <cell r="CR727">
            <v>0</v>
          </cell>
          <cell r="CS727">
            <v>0</v>
          </cell>
          <cell r="CT727">
            <v>0</v>
          </cell>
          <cell r="CU727">
            <v>0</v>
          </cell>
          <cell r="CV727">
            <v>0</v>
          </cell>
          <cell r="CW727">
            <v>0</v>
          </cell>
          <cell r="CX727">
            <v>0</v>
          </cell>
          <cell r="CY727">
            <v>0</v>
          </cell>
          <cell r="CZ727">
            <v>0</v>
          </cell>
          <cell r="DA727">
            <v>0</v>
          </cell>
          <cell r="DB727">
            <v>0</v>
          </cell>
          <cell r="DC727">
            <v>0</v>
          </cell>
          <cell r="DD727">
            <v>0</v>
          </cell>
          <cell r="DE727">
            <v>0</v>
          </cell>
          <cell r="DF727">
            <v>0</v>
          </cell>
          <cell r="DG727">
            <v>0</v>
          </cell>
          <cell r="DH727">
            <v>0</v>
          </cell>
          <cell r="DI727">
            <v>0</v>
          </cell>
          <cell r="DJ727">
            <v>0</v>
          </cell>
          <cell r="DK727">
            <v>0</v>
          </cell>
          <cell r="DL727">
            <v>0</v>
          </cell>
          <cell r="DM727">
            <v>0</v>
          </cell>
          <cell r="DN727">
            <v>0</v>
          </cell>
          <cell r="DO727">
            <v>0</v>
          </cell>
          <cell r="DP727">
            <v>0</v>
          </cell>
          <cell r="DQ727">
            <v>0</v>
          </cell>
          <cell r="DR727">
            <v>0</v>
          </cell>
          <cell r="DS727">
            <v>0</v>
          </cell>
          <cell r="DT727">
            <v>0</v>
          </cell>
          <cell r="DU727">
            <v>0</v>
          </cell>
          <cell r="DV727">
            <v>0</v>
          </cell>
          <cell r="DW727">
            <v>0</v>
          </cell>
          <cell r="DX727">
            <v>0</v>
          </cell>
          <cell r="DY727">
            <v>0</v>
          </cell>
          <cell r="DZ727">
            <v>0</v>
          </cell>
          <cell r="EA727">
            <v>0</v>
          </cell>
          <cell r="EB727">
            <v>0</v>
          </cell>
          <cell r="EC727">
            <v>0</v>
          </cell>
          <cell r="ED727">
            <v>0</v>
          </cell>
        </row>
        <row r="729">
          <cell r="F729">
            <v>0</v>
          </cell>
          <cell r="G729">
            <v>-1E-3</v>
          </cell>
          <cell r="H729">
            <v>-1E-3</v>
          </cell>
          <cell r="I729">
            <v>-1E-3</v>
          </cell>
          <cell r="J729">
            <v>0</v>
          </cell>
          <cell r="K729">
            <v>0</v>
          </cell>
          <cell r="L729">
            <v>-1E-3</v>
          </cell>
          <cell r="M729">
            <v>0</v>
          </cell>
          <cell r="N729">
            <v>0</v>
          </cell>
          <cell r="O729">
            <v>0</v>
          </cell>
          <cell r="P729">
            <v>-1E-3</v>
          </cell>
          <cell r="Q729">
            <v>-1E-3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0</v>
          </cell>
          <cell r="BK729">
            <v>0</v>
          </cell>
          <cell r="BL729">
            <v>0</v>
          </cell>
          <cell r="BM729">
            <v>0</v>
          </cell>
          <cell r="BN729">
            <v>0</v>
          </cell>
          <cell r="BO729">
            <v>0</v>
          </cell>
          <cell r="BP729">
            <v>0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0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0</v>
          </cell>
          <cell r="CA729">
            <v>0</v>
          </cell>
          <cell r="CB729">
            <v>0</v>
          </cell>
          <cell r="CC729">
            <v>0</v>
          </cell>
          <cell r="CD729">
            <v>0</v>
          </cell>
          <cell r="CE729">
            <v>0</v>
          </cell>
          <cell r="CF729">
            <v>0</v>
          </cell>
          <cell r="CG729">
            <v>0</v>
          </cell>
          <cell r="CH729">
            <v>0</v>
          </cell>
          <cell r="CI729">
            <v>0</v>
          </cell>
          <cell r="CJ729">
            <v>0</v>
          </cell>
          <cell r="CK729">
            <v>0</v>
          </cell>
          <cell r="CL729">
            <v>0</v>
          </cell>
          <cell r="CM729">
            <v>0</v>
          </cell>
          <cell r="CN729">
            <v>0</v>
          </cell>
          <cell r="CO729">
            <v>0</v>
          </cell>
          <cell r="CP729">
            <v>0</v>
          </cell>
          <cell r="CQ729">
            <v>0</v>
          </cell>
          <cell r="CR729">
            <v>0</v>
          </cell>
          <cell r="CS729">
            <v>0</v>
          </cell>
          <cell r="CT729">
            <v>0</v>
          </cell>
          <cell r="CU729">
            <v>0</v>
          </cell>
          <cell r="CV729">
            <v>0</v>
          </cell>
          <cell r="CW729">
            <v>0</v>
          </cell>
          <cell r="CX729">
            <v>0</v>
          </cell>
          <cell r="CY729">
            <v>0</v>
          </cell>
          <cell r="CZ729">
            <v>0</v>
          </cell>
          <cell r="DA729">
            <v>0</v>
          </cell>
          <cell r="DB729">
            <v>0</v>
          </cell>
          <cell r="DC729">
            <v>0</v>
          </cell>
          <cell r="DD729">
            <v>0</v>
          </cell>
          <cell r="DE729">
            <v>0</v>
          </cell>
          <cell r="DF729">
            <v>0</v>
          </cell>
          <cell r="DG729">
            <v>0</v>
          </cell>
          <cell r="DH729">
            <v>0</v>
          </cell>
          <cell r="DI729">
            <v>0</v>
          </cell>
          <cell r="DJ729">
            <v>0</v>
          </cell>
          <cell r="DK729">
            <v>0</v>
          </cell>
          <cell r="DL729">
            <v>0</v>
          </cell>
          <cell r="DM729">
            <v>0</v>
          </cell>
          <cell r="DN729">
            <v>0</v>
          </cell>
          <cell r="DO729">
            <v>0</v>
          </cell>
          <cell r="DP729">
            <v>0</v>
          </cell>
          <cell r="DQ729">
            <v>0</v>
          </cell>
          <cell r="DR729">
            <v>0</v>
          </cell>
          <cell r="DS729">
            <v>0</v>
          </cell>
          <cell r="DT729">
            <v>0</v>
          </cell>
          <cell r="DU729">
            <v>0</v>
          </cell>
          <cell r="DV729">
            <v>0</v>
          </cell>
          <cell r="DW729">
            <v>0</v>
          </cell>
          <cell r="DX729">
            <v>0</v>
          </cell>
          <cell r="DY729">
            <v>0</v>
          </cell>
          <cell r="DZ729">
            <v>0</v>
          </cell>
          <cell r="EA729">
            <v>0</v>
          </cell>
          <cell r="EB729">
            <v>0</v>
          </cell>
          <cell r="EC729">
            <v>0</v>
          </cell>
          <cell r="ED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-1E-3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0</v>
          </cell>
          <cell r="CA730">
            <v>0</v>
          </cell>
          <cell r="CB730">
            <v>0</v>
          </cell>
          <cell r="CC730">
            <v>0</v>
          </cell>
          <cell r="CD730">
            <v>0</v>
          </cell>
          <cell r="CE730">
            <v>0</v>
          </cell>
          <cell r="CF730">
            <v>0</v>
          </cell>
          <cell r="CG730">
            <v>0</v>
          </cell>
          <cell r="CH730">
            <v>0</v>
          </cell>
          <cell r="CI730">
            <v>0</v>
          </cell>
          <cell r="CJ730">
            <v>0</v>
          </cell>
          <cell r="CK730">
            <v>0</v>
          </cell>
          <cell r="CL730">
            <v>0</v>
          </cell>
          <cell r="CM730">
            <v>0</v>
          </cell>
          <cell r="CN730">
            <v>0</v>
          </cell>
          <cell r="CO730">
            <v>0</v>
          </cell>
          <cell r="CP730">
            <v>0</v>
          </cell>
          <cell r="CQ730">
            <v>0</v>
          </cell>
          <cell r="CR730">
            <v>0</v>
          </cell>
          <cell r="CS730">
            <v>0</v>
          </cell>
          <cell r="CT730">
            <v>0</v>
          </cell>
          <cell r="CU730">
            <v>0</v>
          </cell>
          <cell r="CV730">
            <v>0</v>
          </cell>
          <cell r="CW730">
            <v>0</v>
          </cell>
          <cell r="CX730">
            <v>0</v>
          </cell>
          <cell r="CY730">
            <v>0</v>
          </cell>
          <cell r="CZ730">
            <v>0</v>
          </cell>
          <cell r="DA730">
            <v>0</v>
          </cell>
          <cell r="DB730">
            <v>0</v>
          </cell>
          <cell r="DC730">
            <v>0</v>
          </cell>
          <cell r="DD730">
            <v>0</v>
          </cell>
          <cell r="DE730">
            <v>0</v>
          </cell>
          <cell r="DF730">
            <v>0</v>
          </cell>
          <cell r="DG730">
            <v>0</v>
          </cell>
          <cell r="DH730">
            <v>0</v>
          </cell>
          <cell r="DI730">
            <v>0</v>
          </cell>
          <cell r="DJ730">
            <v>0</v>
          </cell>
          <cell r="DK730">
            <v>0</v>
          </cell>
          <cell r="DL730">
            <v>0</v>
          </cell>
          <cell r="DM730">
            <v>0</v>
          </cell>
          <cell r="DN730">
            <v>0</v>
          </cell>
          <cell r="DO730">
            <v>0</v>
          </cell>
          <cell r="DP730">
            <v>0</v>
          </cell>
          <cell r="DQ730">
            <v>0</v>
          </cell>
          <cell r="DR730">
            <v>0</v>
          </cell>
          <cell r="DS730">
            <v>0</v>
          </cell>
          <cell r="DT730">
            <v>0</v>
          </cell>
          <cell r="DU730">
            <v>0</v>
          </cell>
          <cell r="DV730">
            <v>0</v>
          </cell>
          <cell r="DW730">
            <v>0</v>
          </cell>
          <cell r="DX730">
            <v>0</v>
          </cell>
          <cell r="DY730">
            <v>0</v>
          </cell>
          <cell r="DZ730">
            <v>0</v>
          </cell>
          <cell r="EA730">
            <v>0</v>
          </cell>
          <cell r="EB730">
            <v>0</v>
          </cell>
          <cell r="EC730">
            <v>0</v>
          </cell>
          <cell r="ED730">
            <v>0</v>
          </cell>
        </row>
        <row r="731">
          <cell r="F731">
            <v>-1E-3</v>
          </cell>
          <cell r="G731">
            <v>-2E-3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-1E-3</v>
          </cell>
          <cell r="M731">
            <v>-1E-3</v>
          </cell>
          <cell r="N731">
            <v>0</v>
          </cell>
          <cell r="O731">
            <v>0</v>
          </cell>
          <cell r="P731">
            <v>-1E-3</v>
          </cell>
          <cell r="Q731">
            <v>-1E-3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0</v>
          </cell>
          <cell r="BP731">
            <v>0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0</v>
          </cell>
          <cell r="BV731">
            <v>0</v>
          </cell>
          <cell r="BW731">
            <v>0</v>
          </cell>
          <cell r="BX731">
            <v>0</v>
          </cell>
          <cell r="BY731">
            <v>0</v>
          </cell>
          <cell r="BZ731">
            <v>0</v>
          </cell>
          <cell r="CA731">
            <v>0</v>
          </cell>
          <cell r="CB731">
            <v>0</v>
          </cell>
          <cell r="CC731">
            <v>0</v>
          </cell>
          <cell r="CD731">
            <v>0</v>
          </cell>
          <cell r="CE731">
            <v>0</v>
          </cell>
          <cell r="CF731">
            <v>0</v>
          </cell>
          <cell r="CG731">
            <v>0</v>
          </cell>
          <cell r="CH731">
            <v>0</v>
          </cell>
          <cell r="CI731">
            <v>0</v>
          </cell>
          <cell r="CJ731">
            <v>0</v>
          </cell>
          <cell r="CK731">
            <v>0</v>
          </cell>
          <cell r="CL731">
            <v>0</v>
          </cell>
          <cell r="CM731">
            <v>0</v>
          </cell>
          <cell r="CN731">
            <v>0</v>
          </cell>
          <cell r="CO731">
            <v>0</v>
          </cell>
          <cell r="CP731">
            <v>0</v>
          </cell>
          <cell r="CQ731">
            <v>0</v>
          </cell>
          <cell r="CR731">
            <v>0</v>
          </cell>
          <cell r="CS731">
            <v>0</v>
          </cell>
          <cell r="CT731">
            <v>0</v>
          </cell>
          <cell r="CU731">
            <v>0</v>
          </cell>
          <cell r="CV731">
            <v>0</v>
          </cell>
          <cell r="CW731">
            <v>0</v>
          </cell>
          <cell r="CX731">
            <v>0</v>
          </cell>
          <cell r="CY731">
            <v>0</v>
          </cell>
          <cell r="CZ731">
            <v>0</v>
          </cell>
          <cell r="DA731">
            <v>0</v>
          </cell>
          <cell r="DB731">
            <v>0</v>
          </cell>
          <cell r="DC731">
            <v>0</v>
          </cell>
          <cell r="DD731">
            <v>0</v>
          </cell>
          <cell r="DE731">
            <v>0</v>
          </cell>
          <cell r="DF731">
            <v>0</v>
          </cell>
          <cell r="DG731">
            <v>0</v>
          </cell>
          <cell r="DH731">
            <v>0</v>
          </cell>
          <cell r="DI731">
            <v>0</v>
          </cell>
          <cell r="DJ731">
            <v>0</v>
          </cell>
          <cell r="DK731">
            <v>0</v>
          </cell>
          <cell r="DL731">
            <v>0</v>
          </cell>
          <cell r="DM731">
            <v>0</v>
          </cell>
          <cell r="DN731">
            <v>0</v>
          </cell>
          <cell r="DO731">
            <v>0</v>
          </cell>
          <cell r="DP731">
            <v>0</v>
          </cell>
          <cell r="DQ731">
            <v>0</v>
          </cell>
          <cell r="DR731">
            <v>0</v>
          </cell>
          <cell r="DS731">
            <v>0</v>
          </cell>
          <cell r="DT731">
            <v>0</v>
          </cell>
          <cell r="DU731">
            <v>0</v>
          </cell>
          <cell r="DV731">
            <v>0</v>
          </cell>
          <cell r="DW731">
            <v>0</v>
          </cell>
          <cell r="DX731">
            <v>0</v>
          </cell>
          <cell r="DY731">
            <v>0</v>
          </cell>
          <cell r="DZ731">
            <v>0</v>
          </cell>
          <cell r="EA731">
            <v>0</v>
          </cell>
          <cell r="EB731">
            <v>0</v>
          </cell>
          <cell r="EC731">
            <v>0</v>
          </cell>
          <cell r="ED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-1E-3</v>
          </cell>
          <cell r="J732">
            <v>-2E-3</v>
          </cell>
          <cell r="K732">
            <v>-1E-3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O732">
            <v>0</v>
          </cell>
          <cell r="BP732">
            <v>0</v>
          </cell>
          <cell r="BQ732">
            <v>0</v>
          </cell>
          <cell r="BR732">
            <v>0</v>
          </cell>
          <cell r="BS732">
            <v>0</v>
          </cell>
          <cell r="BT732">
            <v>0</v>
          </cell>
          <cell r="BU732">
            <v>0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  <cell r="BZ732">
            <v>0</v>
          </cell>
          <cell r="CA732">
            <v>0</v>
          </cell>
          <cell r="CB732">
            <v>0</v>
          </cell>
          <cell r="CC732">
            <v>0</v>
          </cell>
          <cell r="CD732">
            <v>0</v>
          </cell>
          <cell r="CE732">
            <v>0</v>
          </cell>
          <cell r="CF732">
            <v>0</v>
          </cell>
          <cell r="CG732">
            <v>0</v>
          </cell>
          <cell r="CH732">
            <v>0</v>
          </cell>
          <cell r="CI732">
            <v>0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P732">
            <v>0</v>
          </cell>
          <cell r="CQ732">
            <v>0</v>
          </cell>
          <cell r="CR732">
            <v>0</v>
          </cell>
          <cell r="CS732">
            <v>0</v>
          </cell>
          <cell r="CT732">
            <v>0</v>
          </cell>
          <cell r="CU732">
            <v>0</v>
          </cell>
          <cell r="CV732">
            <v>0</v>
          </cell>
          <cell r="CW732">
            <v>0</v>
          </cell>
          <cell r="CX732">
            <v>0</v>
          </cell>
          <cell r="CY732">
            <v>0</v>
          </cell>
          <cell r="CZ732">
            <v>0</v>
          </cell>
          <cell r="DA732">
            <v>0</v>
          </cell>
          <cell r="DB732">
            <v>0</v>
          </cell>
          <cell r="DC732">
            <v>0</v>
          </cell>
          <cell r="DD732">
            <v>0</v>
          </cell>
          <cell r="DE732">
            <v>0</v>
          </cell>
          <cell r="DF732">
            <v>0</v>
          </cell>
          <cell r="DG732">
            <v>0</v>
          </cell>
          <cell r="DH732">
            <v>0</v>
          </cell>
          <cell r="DI732">
            <v>0</v>
          </cell>
          <cell r="DJ732">
            <v>0</v>
          </cell>
          <cell r="DK732">
            <v>0</v>
          </cell>
          <cell r="DL732">
            <v>0</v>
          </cell>
          <cell r="DM732">
            <v>0</v>
          </cell>
          <cell r="DN732">
            <v>0</v>
          </cell>
          <cell r="DO732">
            <v>0</v>
          </cell>
          <cell r="DP732">
            <v>0</v>
          </cell>
          <cell r="DQ732">
            <v>0</v>
          </cell>
          <cell r="DR732">
            <v>0</v>
          </cell>
          <cell r="DS732">
            <v>0</v>
          </cell>
          <cell r="DT732">
            <v>0</v>
          </cell>
          <cell r="DU732">
            <v>0</v>
          </cell>
          <cell r="DV732">
            <v>0</v>
          </cell>
          <cell r="DW732">
            <v>0</v>
          </cell>
          <cell r="DX732">
            <v>0</v>
          </cell>
          <cell r="DY732">
            <v>0</v>
          </cell>
          <cell r="DZ732">
            <v>0</v>
          </cell>
          <cell r="EA732">
            <v>0</v>
          </cell>
          <cell r="EB732">
            <v>0</v>
          </cell>
          <cell r="EC732">
            <v>0</v>
          </cell>
          <cell r="ED732">
            <v>0</v>
          </cell>
        </row>
        <row r="733">
          <cell r="F733">
            <v>-1E-3</v>
          </cell>
          <cell r="G733">
            <v>-2E-3</v>
          </cell>
          <cell r="H733">
            <v>-1E-3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-1E-3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0</v>
          </cell>
          <cell r="CB733">
            <v>0</v>
          </cell>
          <cell r="CC733">
            <v>0</v>
          </cell>
          <cell r="CD733">
            <v>0</v>
          </cell>
          <cell r="CE733">
            <v>0</v>
          </cell>
          <cell r="CF733">
            <v>0</v>
          </cell>
          <cell r="CG733">
            <v>0</v>
          </cell>
          <cell r="CH733">
            <v>0</v>
          </cell>
          <cell r="CI733">
            <v>0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P733">
            <v>0</v>
          </cell>
          <cell r="CQ733">
            <v>0</v>
          </cell>
          <cell r="CR733">
            <v>0</v>
          </cell>
          <cell r="CS733">
            <v>0</v>
          </cell>
          <cell r="CT733">
            <v>0</v>
          </cell>
          <cell r="CU733">
            <v>0</v>
          </cell>
          <cell r="CV733">
            <v>0</v>
          </cell>
          <cell r="CW733">
            <v>0</v>
          </cell>
          <cell r="CX733">
            <v>0</v>
          </cell>
          <cell r="CY733">
            <v>0</v>
          </cell>
          <cell r="CZ733">
            <v>0</v>
          </cell>
          <cell r="DA733">
            <v>0</v>
          </cell>
          <cell r="DB733">
            <v>0</v>
          </cell>
          <cell r="DC733">
            <v>0</v>
          </cell>
          <cell r="DD733">
            <v>0</v>
          </cell>
          <cell r="DE733">
            <v>0</v>
          </cell>
          <cell r="DF733">
            <v>0</v>
          </cell>
          <cell r="DG733">
            <v>0</v>
          </cell>
          <cell r="DH733">
            <v>0</v>
          </cell>
          <cell r="DI733">
            <v>0</v>
          </cell>
          <cell r="DJ733">
            <v>0</v>
          </cell>
          <cell r="DK733">
            <v>0</v>
          </cell>
          <cell r="DL733">
            <v>0</v>
          </cell>
          <cell r="DM733">
            <v>0</v>
          </cell>
          <cell r="DN733">
            <v>0</v>
          </cell>
          <cell r="DO733">
            <v>0</v>
          </cell>
          <cell r="DP733">
            <v>0</v>
          </cell>
          <cell r="DQ733">
            <v>0</v>
          </cell>
          <cell r="DR733">
            <v>0</v>
          </cell>
          <cell r="DS733">
            <v>0</v>
          </cell>
          <cell r="DT733">
            <v>0</v>
          </cell>
          <cell r="DU733">
            <v>0</v>
          </cell>
          <cell r="DV733">
            <v>0</v>
          </cell>
          <cell r="DW733">
            <v>0</v>
          </cell>
          <cell r="DX733">
            <v>0</v>
          </cell>
          <cell r="DY733">
            <v>0</v>
          </cell>
          <cell r="DZ733">
            <v>0</v>
          </cell>
          <cell r="EA733">
            <v>0</v>
          </cell>
          <cell r="EB733">
            <v>0</v>
          </cell>
          <cell r="EC733">
            <v>0</v>
          </cell>
          <cell r="ED733">
            <v>0</v>
          </cell>
        </row>
        <row r="734">
          <cell r="F734">
            <v>-3.0000000000000001E-3</v>
          </cell>
          <cell r="G734">
            <v>-3.0000000000000001E-3</v>
          </cell>
          <cell r="H734">
            <v>-2E-3</v>
          </cell>
          <cell r="I734">
            <v>-1E-3</v>
          </cell>
          <cell r="J734">
            <v>-1E-3</v>
          </cell>
          <cell r="K734">
            <v>-1E-3</v>
          </cell>
          <cell r="L734">
            <v>-3.0000000000000001E-3</v>
          </cell>
          <cell r="M734">
            <v>-5.0000000000000001E-3</v>
          </cell>
          <cell r="N734">
            <v>-4.0000000000000001E-3</v>
          </cell>
          <cell r="O734">
            <v>-2E-3</v>
          </cell>
          <cell r="P734">
            <v>-3.0000000000000001E-3</v>
          </cell>
          <cell r="Q734">
            <v>-4.0000000000000001E-3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0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0</v>
          </cell>
          <cell r="CA734">
            <v>0</v>
          </cell>
          <cell r="CB734">
            <v>0</v>
          </cell>
          <cell r="CC734">
            <v>0</v>
          </cell>
          <cell r="CD734">
            <v>0</v>
          </cell>
          <cell r="CE734">
            <v>0</v>
          </cell>
          <cell r="CF734">
            <v>0</v>
          </cell>
          <cell r="CG734">
            <v>0</v>
          </cell>
          <cell r="CH734">
            <v>0</v>
          </cell>
          <cell r="CI734">
            <v>0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P734">
            <v>0</v>
          </cell>
          <cell r="CQ734">
            <v>0</v>
          </cell>
          <cell r="CR734">
            <v>0</v>
          </cell>
          <cell r="CS734">
            <v>0</v>
          </cell>
          <cell r="CT734">
            <v>0</v>
          </cell>
          <cell r="CU734">
            <v>0</v>
          </cell>
          <cell r="CV734">
            <v>0</v>
          </cell>
          <cell r="CW734">
            <v>0</v>
          </cell>
          <cell r="CX734">
            <v>0</v>
          </cell>
          <cell r="CY734">
            <v>0</v>
          </cell>
          <cell r="CZ734">
            <v>0</v>
          </cell>
          <cell r="DA734">
            <v>0</v>
          </cell>
          <cell r="DB734">
            <v>0</v>
          </cell>
          <cell r="DC734">
            <v>0</v>
          </cell>
          <cell r="DD734">
            <v>0</v>
          </cell>
          <cell r="DE734">
            <v>0</v>
          </cell>
          <cell r="DF734">
            <v>0</v>
          </cell>
          <cell r="DG734">
            <v>0</v>
          </cell>
          <cell r="DH734">
            <v>0</v>
          </cell>
          <cell r="DI734">
            <v>0</v>
          </cell>
          <cell r="DJ734">
            <v>0</v>
          </cell>
          <cell r="DK734">
            <v>0</v>
          </cell>
          <cell r="DL734">
            <v>0</v>
          </cell>
          <cell r="DM734">
            <v>0</v>
          </cell>
          <cell r="DN734">
            <v>0</v>
          </cell>
          <cell r="DO734">
            <v>0</v>
          </cell>
          <cell r="DP734">
            <v>0</v>
          </cell>
          <cell r="DQ734">
            <v>0</v>
          </cell>
          <cell r="DR734">
            <v>0</v>
          </cell>
          <cell r="DS734">
            <v>0</v>
          </cell>
          <cell r="DT734">
            <v>0</v>
          </cell>
          <cell r="DU734">
            <v>0</v>
          </cell>
          <cell r="DV734">
            <v>0</v>
          </cell>
          <cell r="DW734">
            <v>0</v>
          </cell>
          <cell r="DX734">
            <v>0</v>
          </cell>
          <cell r="DY734">
            <v>0</v>
          </cell>
          <cell r="DZ734">
            <v>0</v>
          </cell>
          <cell r="EA734">
            <v>0</v>
          </cell>
          <cell r="EB734">
            <v>0</v>
          </cell>
          <cell r="EC734">
            <v>0</v>
          </cell>
          <cell r="ED734">
            <v>0</v>
          </cell>
        </row>
        <row r="735">
          <cell r="F735">
            <v>0</v>
          </cell>
          <cell r="G735">
            <v>0</v>
          </cell>
          <cell r="H735">
            <v>-1E-3</v>
          </cell>
          <cell r="I735">
            <v>-3.0000000000000001E-3</v>
          </cell>
          <cell r="J735">
            <v>-6.0000000000000001E-3</v>
          </cell>
          <cell r="K735">
            <v>-5.0000000000000001E-3</v>
          </cell>
          <cell r="L735">
            <v>0</v>
          </cell>
          <cell r="M735">
            <v>0</v>
          </cell>
          <cell r="N735">
            <v>-1E-3</v>
          </cell>
          <cell r="O735">
            <v>-3.0000000000000001E-3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0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0</v>
          </cell>
          <cell r="CA735">
            <v>0</v>
          </cell>
          <cell r="CB735">
            <v>0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G735">
            <v>0</v>
          </cell>
          <cell r="CH735">
            <v>0</v>
          </cell>
          <cell r="CI735">
            <v>0</v>
          </cell>
          <cell r="CJ735">
            <v>0</v>
          </cell>
          <cell r="CK735">
            <v>0</v>
          </cell>
          <cell r="CL735">
            <v>0</v>
          </cell>
          <cell r="CM735">
            <v>0</v>
          </cell>
          <cell r="CN735">
            <v>0</v>
          </cell>
          <cell r="CO735">
            <v>0</v>
          </cell>
          <cell r="CP735">
            <v>0</v>
          </cell>
          <cell r="CQ735">
            <v>0</v>
          </cell>
          <cell r="CR735">
            <v>0</v>
          </cell>
          <cell r="CS735">
            <v>0</v>
          </cell>
          <cell r="CT735">
            <v>0</v>
          </cell>
          <cell r="CU735">
            <v>0</v>
          </cell>
          <cell r="CV735">
            <v>0</v>
          </cell>
          <cell r="CW735">
            <v>0</v>
          </cell>
          <cell r="CX735">
            <v>0</v>
          </cell>
          <cell r="CY735">
            <v>0</v>
          </cell>
          <cell r="CZ735">
            <v>0</v>
          </cell>
          <cell r="DA735">
            <v>0</v>
          </cell>
          <cell r="DB735">
            <v>0</v>
          </cell>
          <cell r="DC735">
            <v>0</v>
          </cell>
          <cell r="DD735">
            <v>0</v>
          </cell>
          <cell r="DE735">
            <v>0</v>
          </cell>
          <cell r="DF735">
            <v>0</v>
          </cell>
          <cell r="DG735">
            <v>0</v>
          </cell>
          <cell r="DH735">
            <v>0</v>
          </cell>
          <cell r="DI735">
            <v>0</v>
          </cell>
          <cell r="DJ735">
            <v>0</v>
          </cell>
          <cell r="DK735">
            <v>0</v>
          </cell>
          <cell r="DL735">
            <v>0</v>
          </cell>
          <cell r="DM735">
            <v>0</v>
          </cell>
          <cell r="DN735">
            <v>0</v>
          </cell>
          <cell r="DO735">
            <v>0</v>
          </cell>
          <cell r="DP735">
            <v>0</v>
          </cell>
          <cell r="DQ735">
            <v>0</v>
          </cell>
          <cell r="DR735">
            <v>0</v>
          </cell>
          <cell r="DS735">
            <v>0</v>
          </cell>
          <cell r="DT735">
            <v>0</v>
          </cell>
          <cell r="DU735">
            <v>0</v>
          </cell>
          <cell r="DV735">
            <v>0</v>
          </cell>
          <cell r="DW735">
            <v>0</v>
          </cell>
          <cell r="DX735">
            <v>0</v>
          </cell>
          <cell r="DY735">
            <v>0</v>
          </cell>
          <cell r="DZ735">
            <v>0</v>
          </cell>
          <cell r="EA735">
            <v>0</v>
          </cell>
          <cell r="EB735">
            <v>0</v>
          </cell>
          <cell r="EC735">
            <v>0</v>
          </cell>
          <cell r="ED735">
            <v>0</v>
          </cell>
        </row>
        <row r="736">
          <cell r="F736">
            <v>-2E-3</v>
          </cell>
          <cell r="G736">
            <v>-1E-3</v>
          </cell>
          <cell r="H736">
            <v>-3.0000000000000001E-3</v>
          </cell>
          <cell r="I736">
            <v>-1E-3</v>
          </cell>
          <cell r="J736">
            <v>-1E-3</v>
          </cell>
          <cell r="K736">
            <v>-2E-3</v>
          </cell>
          <cell r="L736">
            <v>-2E-3</v>
          </cell>
          <cell r="M736">
            <v>-3.0000000000000001E-3</v>
          </cell>
          <cell r="N736">
            <v>-4.0000000000000001E-3</v>
          </cell>
          <cell r="O736">
            <v>-3.0000000000000001E-3</v>
          </cell>
          <cell r="P736">
            <v>-5.0000000000000001E-3</v>
          </cell>
          <cell r="Q736">
            <v>-4.0000000000000001E-3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</v>
          </cell>
          <cell r="CD736">
            <v>0</v>
          </cell>
          <cell r="CE736">
            <v>0</v>
          </cell>
          <cell r="CF736">
            <v>0</v>
          </cell>
          <cell r="CG736">
            <v>0</v>
          </cell>
          <cell r="CH736">
            <v>0</v>
          </cell>
          <cell r="CI736">
            <v>0</v>
          </cell>
          <cell r="CJ736">
            <v>0</v>
          </cell>
          <cell r="CK736">
            <v>0</v>
          </cell>
          <cell r="CL736">
            <v>0</v>
          </cell>
          <cell r="CM736">
            <v>0</v>
          </cell>
          <cell r="CN736">
            <v>0</v>
          </cell>
          <cell r="CO736">
            <v>0</v>
          </cell>
          <cell r="CP736">
            <v>0</v>
          </cell>
          <cell r="CQ736">
            <v>0</v>
          </cell>
          <cell r="CR736">
            <v>0</v>
          </cell>
          <cell r="CS736">
            <v>0</v>
          </cell>
          <cell r="CT736">
            <v>0</v>
          </cell>
          <cell r="CU736">
            <v>0</v>
          </cell>
          <cell r="CV736">
            <v>0</v>
          </cell>
          <cell r="CW736">
            <v>0</v>
          </cell>
          <cell r="CX736">
            <v>0</v>
          </cell>
          <cell r="CY736">
            <v>0</v>
          </cell>
          <cell r="CZ736">
            <v>0</v>
          </cell>
          <cell r="DA736">
            <v>0</v>
          </cell>
          <cell r="DB736">
            <v>0</v>
          </cell>
          <cell r="DC736">
            <v>0</v>
          </cell>
          <cell r="DD736">
            <v>0</v>
          </cell>
          <cell r="DE736">
            <v>0</v>
          </cell>
          <cell r="DF736">
            <v>0</v>
          </cell>
          <cell r="DG736">
            <v>0</v>
          </cell>
          <cell r="DH736">
            <v>0</v>
          </cell>
          <cell r="DI736">
            <v>0</v>
          </cell>
          <cell r="DJ736">
            <v>0</v>
          </cell>
          <cell r="DK736">
            <v>0</v>
          </cell>
          <cell r="DL736">
            <v>0</v>
          </cell>
          <cell r="DM736">
            <v>0</v>
          </cell>
          <cell r="DN736">
            <v>0</v>
          </cell>
          <cell r="DO736">
            <v>0</v>
          </cell>
          <cell r="DP736">
            <v>0</v>
          </cell>
          <cell r="DQ736">
            <v>0</v>
          </cell>
          <cell r="DR736">
            <v>0</v>
          </cell>
          <cell r="DS736">
            <v>0</v>
          </cell>
          <cell r="DT736">
            <v>0</v>
          </cell>
          <cell r="DU736">
            <v>0</v>
          </cell>
          <cell r="DV736">
            <v>0</v>
          </cell>
          <cell r="DW736">
            <v>0</v>
          </cell>
          <cell r="DX736">
            <v>0</v>
          </cell>
          <cell r="DY736">
            <v>0</v>
          </cell>
          <cell r="DZ736">
            <v>0</v>
          </cell>
          <cell r="EA736">
            <v>0</v>
          </cell>
          <cell r="EB736">
            <v>0</v>
          </cell>
          <cell r="EC736">
            <v>0</v>
          </cell>
          <cell r="ED736">
            <v>0</v>
          </cell>
        </row>
        <row r="737">
          <cell r="F737">
            <v>0</v>
          </cell>
          <cell r="G737">
            <v>-1E-3</v>
          </cell>
          <cell r="H737">
            <v>-1E-3</v>
          </cell>
          <cell r="I737">
            <v>-3.0000000000000001E-3</v>
          </cell>
          <cell r="J737">
            <v>-3.0000000000000001E-3</v>
          </cell>
          <cell r="K737">
            <v>-1E-3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0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0</v>
          </cell>
          <cell r="CA737">
            <v>0</v>
          </cell>
          <cell r="CB737">
            <v>0</v>
          </cell>
          <cell r="CC737">
            <v>0</v>
          </cell>
          <cell r="CD737">
            <v>0</v>
          </cell>
          <cell r="CE737">
            <v>0</v>
          </cell>
          <cell r="CF737">
            <v>0</v>
          </cell>
          <cell r="CG737">
            <v>0</v>
          </cell>
          <cell r="CH737">
            <v>0</v>
          </cell>
          <cell r="CI737">
            <v>0</v>
          </cell>
          <cell r="CJ737">
            <v>0</v>
          </cell>
          <cell r="CK737">
            <v>0</v>
          </cell>
          <cell r="CL737">
            <v>0</v>
          </cell>
          <cell r="CM737">
            <v>0</v>
          </cell>
          <cell r="CN737">
            <v>0</v>
          </cell>
          <cell r="CO737">
            <v>0</v>
          </cell>
          <cell r="CP737">
            <v>0</v>
          </cell>
          <cell r="CQ737">
            <v>0</v>
          </cell>
          <cell r="CR737">
            <v>0</v>
          </cell>
          <cell r="CS737">
            <v>0</v>
          </cell>
          <cell r="CT737">
            <v>0</v>
          </cell>
          <cell r="CU737">
            <v>0</v>
          </cell>
          <cell r="CV737">
            <v>0</v>
          </cell>
          <cell r="CW737">
            <v>0</v>
          </cell>
          <cell r="CX737">
            <v>0</v>
          </cell>
          <cell r="CY737">
            <v>0</v>
          </cell>
          <cell r="CZ737">
            <v>0</v>
          </cell>
          <cell r="DA737">
            <v>0</v>
          </cell>
          <cell r="DB737">
            <v>0</v>
          </cell>
          <cell r="DC737">
            <v>0</v>
          </cell>
          <cell r="DD737">
            <v>0</v>
          </cell>
          <cell r="DE737">
            <v>0</v>
          </cell>
          <cell r="DF737">
            <v>0</v>
          </cell>
          <cell r="DG737">
            <v>0</v>
          </cell>
          <cell r="DH737">
            <v>0</v>
          </cell>
          <cell r="DI737">
            <v>0</v>
          </cell>
          <cell r="DJ737">
            <v>0</v>
          </cell>
          <cell r="DK737">
            <v>0</v>
          </cell>
          <cell r="DL737">
            <v>0</v>
          </cell>
          <cell r="DM737">
            <v>0</v>
          </cell>
          <cell r="DN737">
            <v>0</v>
          </cell>
          <cell r="DO737">
            <v>0</v>
          </cell>
          <cell r="DP737">
            <v>0</v>
          </cell>
          <cell r="DQ737">
            <v>0</v>
          </cell>
          <cell r="DR737">
            <v>0</v>
          </cell>
          <cell r="DS737">
            <v>0</v>
          </cell>
          <cell r="DT737">
            <v>0</v>
          </cell>
          <cell r="DU737">
            <v>0</v>
          </cell>
          <cell r="DV737">
            <v>0</v>
          </cell>
          <cell r="DW737">
            <v>0</v>
          </cell>
          <cell r="DX737">
            <v>0</v>
          </cell>
          <cell r="DY737">
            <v>0</v>
          </cell>
          <cell r="DZ737">
            <v>0</v>
          </cell>
          <cell r="EA737">
            <v>0</v>
          </cell>
          <cell r="EB737">
            <v>0</v>
          </cell>
          <cell r="EC737">
            <v>0</v>
          </cell>
          <cell r="ED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-1E-3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0</v>
          </cell>
          <cell r="CB738">
            <v>0</v>
          </cell>
          <cell r="CC738">
            <v>0</v>
          </cell>
          <cell r="CD738">
            <v>0</v>
          </cell>
          <cell r="CE738">
            <v>0</v>
          </cell>
          <cell r="CF738">
            <v>0</v>
          </cell>
          <cell r="CG738">
            <v>0</v>
          </cell>
          <cell r="CH738">
            <v>0</v>
          </cell>
          <cell r="CI738">
            <v>0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P738">
            <v>0</v>
          </cell>
          <cell r="CQ738">
            <v>0</v>
          </cell>
          <cell r="CR738">
            <v>0</v>
          </cell>
          <cell r="CS738">
            <v>0</v>
          </cell>
          <cell r="CT738">
            <v>0</v>
          </cell>
          <cell r="CU738">
            <v>0</v>
          </cell>
          <cell r="CV738">
            <v>0</v>
          </cell>
          <cell r="CW738">
            <v>0</v>
          </cell>
          <cell r="CX738">
            <v>0</v>
          </cell>
          <cell r="CY738">
            <v>0</v>
          </cell>
          <cell r="CZ738">
            <v>0</v>
          </cell>
          <cell r="DA738">
            <v>0</v>
          </cell>
          <cell r="DB738">
            <v>0</v>
          </cell>
          <cell r="DC738">
            <v>0</v>
          </cell>
          <cell r="DD738">
            <v>0</v>
          </cell>
          <cell r="DE738">
            <v>0</v>
          </cell>
          <cell r="DF738">
            <v>0</v>
          </cell>
          <cell r="DG738">
            <v>0</v>
          </cell>
          <cell r="DH738">
            <v>0</v>
          </cell>
          <cell r="DI738">
            <v>0</v>
          </cell>
          <cell r="DJ738">
            <v>0</v>
          </cell>
          <cell r="DK738">
            <v>0</v>
          </cell>
          <cell r="DL738">
            <v>0</v>
          </cell>
          <cell r="DM738">
            <v>0</v>
          </cell>
          <cell r="DN738">
            <v>0</v>
          </cell>
          <cell r="DO738">
            <v>0</v>
          </cell>
          <cell r="DP738">
            <v>0</v>
          </cell>
          <cell r="DQ738">
            <v>0</v>
          </cell>
          <cell r="DR738">
            <v>0</v>
          </cell>
          <cell r="DS738">
            <v>0</v>
          </cell>
          <cell r="DT738">
            <v>0</v>
          </cell>
          <cell r="DU738">
            <v>0</v>
          </cell>
          <cell r="DV738">
            <v>0</v>
          </cell>
          <cell r="DW738">
            <v>0</v>
          </cell>
          <cell r="DX738">
            <v>0</v>
          </cell>
          <cell r="DY738">
            <v>0</v>
          </cell>
          <cell r="DZ738">
            <v>0</v>
          </cell>
          <cell r="EA738">
            <v>0</v>
          </cell>
          <cell r="EB738">
            <v>0</v>
          </cell>
          <cell r="EC738">
            <v>0</v>
          </cell>
          <cell r="ED738">
            <v>0</v>
          </cell>
        </row>
        <row r="740"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-1E-3</v>
          </cell>
          <cell r="P740">
            <v>-4.0000000000000001E-3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0</v>
          </cell>
          <cell r="BP740">
            <v>0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0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0</v>
          </cell>
          <cell r="CA740">
            <v>0</v>
          </cell>
          <cell r="CB740">
            <v>0</v>
          </cell>
          <cell r="CC740">
            <v>0</v>
          </cell>
          <cell r="CD740">
            <v>0</v>
          </cell>
          <cell r="CE740">
            <v>0</v>
          </cell>
          <cell r="CF740">
            <v>0</v>
          </cell>
          <cell r="CG740">
            <v>0</v>
          </cell>
          <cell r="CH740">
            <v>0</v>
          </cell>
          <cell r="CI740">
            <v>0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P740">
            <v>0</v>
          </cell>
          <cell r="CQ740">
            <v>0</v>
          </cell>
          <cell r="CR740">
            <v>0</v>
          </cell>
          <cell r="CS740">
            <v>0</v>
          </cell>
          <cell r="CT740">
            <v>0</v>
          </cell>
          <cell r="CU740">
            <v>0</v>
          </cell>
          <cell r="CV740">
            <v>0</v>
          </cell>
          <cell r="CW740">
            <v>0</v>
          </cell>
          <cell r="CX740">
            <v>0</v>
          </cell>
          <cell r="CY740">
            <v>0</v>
          </cell>
          <cell r="CZ740">
            <v>0</v>
          </cell>
          <cell r="DA740">
            <v>0</v>
          </cell>
          <cell r="DB740">
            <v>0</v>
          </cell>
          <cell r="DC740">
            <v>0</v>
          </cell>
          <cell r="DD740">
            <v>0</v>
          </cell>
          <cell r="DE740">
            <v>0</v>
          </cell>
          <cell r="DF740">
            <v>0</v>
          </cell>
          <cell r="DG740">
            <v>0</v>
          </cell>
          <cell r="DH740">
            <v>0</v>
          </cell>
          <cell r="DI740">
            <v>0</v>
          </cell>
          <cell r="DJ740">
            <v>0</v>
          </cell>
          <cell r="DK740">
            <v>0</v>
          </cell>
          <cell r="DL740">
            <v>0</v>
          </cell>
          <cell r="DM740">
            <v>0</v>
          </cell>
          <cell r="DN740">
            <v>0</v>
          </cell>
          <cell r="DO740">
            <v>0</v>
          </cell>
          <cell r="DP740">
            <v>0</v>
          </cell>
          <cell r="DQ740">
            <v>0</v>
          </cell>
          <cell r="DR740">
            <v>0</v>
          </cell>
          <cell r="DS740">
            <v>0</v>
          </cell>
          <cell r="DT740">
            <v>0</v>
          </cell>
          <cell r="DU740">
            <v>0</v>
          </cell>
          <cell r="DV740">
            <v>0</v>
          </cell>
          <cell r="DW740">
            <v>0</v>
          </cell>
          <cell r="DX740">
            <v>0</v>
          </cell>
          <cell r="DY740">
            <v>0</v>
          </cell>
          <cell r="DZ740">
            <v>0</v>
          </cell>
          <cell r="EA740">
            <v>0</v>
          </cell>
          <cell r="EB740">
            <v>0</v>
          </cell>
          <cell r="EC740">
            <v>0</v>
          </cell>
          <cell r="ED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</row>
        <row r="742">
          <cell r="F742">
            <v>-2E-3</v>
          </cell>
          <cell r="G742">
            <v>-2E-3</v>
          </cell>
          <cell r="H742">
            <v>-1E-3</v>
          </cell>
          <cell r="I742">
            <v>-1E-3</v>
          </cell>
          <cell r="J742">
            <v>-1E-3</v>
          </cell>
          <cell r="K742">
            <v>-1E-3</v>
          </cell>
          <cell r="L742">
            <v>0</v>
          </cell>
          <cell r="M742">
            <v>0</v>
          </cell>
          <cell r="N742">
            <v>0</v>
          </cell>
          <cell r="O742">
            <v>-1E-3</v>
          </cell>
          <cell r="P742">
            <v>-2E-3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T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</row>
        <row r="744">
          <cell r="F744">
            <v>0</v>
          </cell>
          <cell r="G744">
            <v>0</v>
          </cell>
          <cell r="H744">
            <v>0</v>
          </cell>
          <cell r="I744">
            <v>-2E-3</v>
          </cell>
          <cell r="J744">
            <v>-2E-3</v>
          </cell>
          <cell r="K744">
            <v>-1E-3</v>
          </cell>
          <cell r="L744">
            <v>-1E-3</v>
          </cell>
          <cell r="M744">
            <v>-1E-3</v>
          </cell>
          <cell r="N744">
            <v>-1E-3</v>
          </cell>
          <cell r="O744">
            <v>-1E-3</v>
          </cell>
          <cell r="P744">
            <v>1E-3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</row>
        <row r="745"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T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</row>
        <row r="746">
          <cell r="F746">
            <v>0</v>
          </cell>
          <cell r="G746">
            <v>0</v>
          </cell>
          <cell r="H746">
            <v>0</v>
          </cell>
          <cell r="I746">
            <v>-1E-3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-1E-3</v>
          </cell>
          <cell r="Q746">
            <v>1E-3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T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</row>
        <row r="747">
          <cell r="F747">
            <v>-1.7000000000000001E-2</v>
          </cell>
          <cell r="G747">
            <v>-3.0000000000000001E-3</v>
          </cell>
          <cell r="H747">
            <v>0</v>
          </cell>
          <cell r="I747">
            <v>-1E-3</v>
          </cell>
          <cell r="J747">
            <v>-2E-3</v>
          </cell>
          <cell r="K747">
            <v>-3.0000000000000001E-3</v>
          </cell>
          <cell r="L747">
            <v>0</v>
          </cell>
          <cell r="M747">
            <v>0</v>
          </cell>
          <cell r="N747">
            <v>-1E-3</v>
          </cell>
          <cell r="O747">
            <v>-2E-3</v>
          </cell>
          <cell r="P747">
            <v>-3.0000000000000001E-3</v>
          </cell>
          <cell r="Q747">
            <v>-3.0000000000000001E-3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T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</row>
        <row r="748"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0</v>
          </cell>
          <cell r="CW753">
            <v>0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  <cell r="DD753">
            <v>0</v>
          </cell>
          <cell r="DE753">
            <v>0</v>
          </cell>
          <cell r="DF753">
            <v>0</v>
          </cell>
          <cell r="DG753">
            <v>0</v>
          </cell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T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0</v>
          </cell>
          <cell r="CU759">
            <v>0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</row>
        <row r="762"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0</v>
          </cell>
          <cell r="CU762">
            <v>0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  <cell r="DD762">
            <v>0</v>
          </cell>
          <cell r="DE762">
            <v>0</v>
          </cell>
          <cell r="DF762">
            <v>0</v>
          </cell>
          <cell r="DG762">
            <v>0</v>
          </cell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T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0</v>
          </cell>
          <cell r="CU763">
            <v>0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  <cell r="DD763">
            <v>0</v>
          </cell>
          <cell r="DE763">
            <v>0</v>
          </cell>
          <cell r="DF763">
            <v>0</v>
          </cell>
          <cell r="DG763">
            <v>0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T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</row>
        <row r="764"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0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</row>
        <row r="765"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</row>
        <row r="766"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</row>
        <row r="768"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</row>
        <row r="769"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</row>
        <row r="770"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</row>
        <row r="772">
          <cell r="A772" t="str">
            <v>Integration Charge</v>
          </cell>
        </row>
        <row r="775"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0</v>
          </cell>
          <cell r="CU775">
            <v>0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  <cell r="DD775">
            <v>0</v>
          </cell>
          <cell r="DE775">
            <v>0</v>
          </cell>
          <cell r="DF775">
            <v>0</v>
          </cell>
          <cell r="DG775">
            <v>0</v>
          </cell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T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</row>
        <row r="776"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0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T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  <cell r="CT777">
            <v>0</v>
          </cell>
          <cell r="CU777">
            <v>0</v>
          </cell>
          <cell r="CV777">
            <v>0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  <cell r="DD777">
            <v>0</v>
          </cell>
          <cell r="DE777">
            <v>0</v>
          </cell>
          <cell r="DF777">
            <v>0</v>
          </cell>
          <cell r="DG777">
            <v>0</v>
          </cell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T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</row>
        <row r="778"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  <cell r="CF778">
            <v>0</v>
          </cell>
          <cell r="CG778">
            <v>0</v>
          </cell>
          <cell r="CH778">
            <v>0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0</v>
          </cell>
          <cell r="CS778">
            <v>0</v>
          </cell>
          <cell r="CT778">
            <v>0</v>
          </cell>
          <cell r="CU778">
            <v>0</v>
          </cell>
          <cell r="CV778">
            <v>0</v>
          </cell>
          <cell r="CW778">
            <v>0</v>
          </cell>
          <cell r="CX778">
            <v>0</v>
          </cell>
          <cell r="CY778">
            <v>0</v>
          </cell>
          <cell r="CZ778">
            <v>0</v>
          </cell>
          <cell r="DA778">
            <v>0</v>
          </cell>
          <cell r="DB778">
            <v>0</v>
          </cell>
          <cell r="DC778">
            <v>0</v>
          </cell>
          <cell r="DD778">
            <v>0</v>
          </cell>
          <cell r="DE778">
            <v>0</v>
          </cell>
          <cell r="DF778">
            <v>0</v>
          </cell>
          <cell r="DG778">
            <v>0</v>
          </cell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T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</row>
        <row r="779"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0</v>
          </cell>
          <cell r="CF779">
            <v>0</v>
          </cell>
          <cell r="CG779">
            <v>0</v>
          </cell>
          <cell r="CH779">
            <v>0</v>
          </cell>
          <cell r="CI779">
            <v>0</v>
          </cell>
          <cell r="CJ779">
            <v>0</v>
          </cell>
          <cell r="CK779">
            <v>0</v>
          </cell>
          <cell r="CL779">
            <v>0</v>
          </cell>
          <cell r="CM779">
            <v>0</v>
          </cell>
          <cell r="CN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0</v>
          </cell>
          <cell r="CU779">
            <v>0</v>
          </cell>
          <cell r="CV779">
            <v>0</v>
          </cell>
          <cell r="CW779">
            <v>0</v>
          </cell>
          <cell r="CX779">
            <v>0</v>
          </cell>
          <cell r="CY779">
            <v>0</v>
          </cell>
          <cell r="CZ779">
            <v>0</v>
          </cell>
          <cell r="DA779">
            <v>0</v>
          </cell>
          <cell r="DB779">
            <v>0</v>
          </cell>
          <cell r="DC779">
            <v>0</v>
          </cell>
          <cell r="DD779">
            <v>0</v>
          </cell>
          <cell r="DE779">
            <v>0</v>
          </cell>
          <cell r="DF779">
            <v>0</v>
          </cell>
          <cell r="DG779">
            <v>0</v>
          </cell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T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</row>
        <row r="780"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>
            <v>0</v>
          </cell>
          <cell r="CK780">
            <v>0</v>
          </cell>
          <cell r="CL780">
            <v>0</v>
          </cell>
          <cell r="CM780">
            <v>0</v>
          </cell>
          <cell r="CN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0</v>
          </cell>
          <cell r="CS780">
            <v>0</v>
          </cell>
          <cell r="CT780">
            <v>0</v>
          </cell>
          <cell r="CU780">
            <v>0</v>
          </cell>
          <cell r="CV780">
            <v>0</v>
          </cell>
          <cell r="CW780">
            <v>0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  <cell r="DD780">
            <v>0</v>
          </cell>
          <cell r="DE780">
            <v>0</v>
          </cell>
          <cell r="DF780">
            <v>0</v>
          </cell>
          <cell r="DG780">
            <v>0</v>
          </cell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T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0</v>
          </cell>
          <cell r="CB781">
            <v>0</v>
          </cell>
          <cell r="CC781">
            <v>0</v>
          </cell>
          <cell r="CD781">
            <v>0</v>
          </cell>
          <cell r="CE781">
            <v>0</v>
          </cell>
          <cell r="CF781">
            <v>0</v>
          </cell>
          <cell r="CG781">
            <v>0</v>
          </cell>
          <cell r="CH781">
            <v>0</v>
          </cell>
          <cell r="CI781">
            <v>0</v>
          </cell>
          <cell r="CJ781">
            <v>0</v>
          </cell>
          <cell r="CK781">
            <v>0</v>
          </cell>
          <cell r="CL781">
            <v>0</v>
          </cell>
          <cell r="CM781">
            <v>0</v>
          </cell>
          <cell r="CN781">
            <v>0</v>
          </cell>
          <cell r="CO781">
            <v>0</v>
          </cell>
          <cell r="CP781">
            <v>0</v>
          </cell>
          <cell r="CQ781">
            <v>0</v>
          </cell>
          <cell r="CR781">
            <v>0</v>
          </cell>
          <cell r="CS781">
            <v>0</v>
          </cell>
          <cell r="CT781">
            <v>0</v>
          </cell>
          <cell r="CU781">
            <v>0</v>
          </cell>
          <cell r="CV781">
            <v>0</v>
          </cell>
          <cell r="CW781">
            <v>0</v>
          </cell>
          <cell r="CX781">
            <v>0</v>
          </cell>
          <cell r="CY781">
            <v>0</v>
          </cell>
          <cell r="CZ781">
            <v>0</v>
          </cell>
          <cell r="DA781">
            <v>0</v>
          </cell>
          <cell r="DB781">
            <v>0</v>
          </cell>
          <cell r="DC781">
            <v>0</v>
          </cell>
          <cell r="DD781">
            <v>0</v>
          </cell>
          <cell r="DE781">
            <v>0</v>
          </cell>
          <cell r="DF781">
            <v>0</v>
          </cell>
          <cell r="DG781">
            <v>0</v>
          </cell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T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  <cell r="CF782">
            <v>0</v>
          </cell>
          <cell r="CG782">
            <v>0</v>
          </cell>
          <cell r="CH782">
            <v>0</v>
          </cell>
          <cell r="CI782">
            <v>0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0</v>
          </cell>
          <cell r="CS782">
            <v>0</v>
          </cell>
          <cell r="CT782">
            <v>0</v>
          </cell>
          <cell r="CU782">
            <v>0</v>
          </cell>
          <cell r="CV782">
            <v>0</v>
          </cell>
          <cell r="CW782">
            <v>0</v>
          </cell>
          <cell r="CX782">
            <v>0</v>
          </cell>
          <cell r="CY782">
            <v>0</v>
          </cell>
          <cell r="CZ782">
            <v>0</v>
          </cell>
          <cell r="DA782">
            <v>0</v>
          </cell>
          <cell r="DB782">
            <v>0</v>
          </cell>
          <cell r="DC782">
            <v>0</v>
          </cell>
          <cell r="DD782">
            <v>0</v>
          </cell>
          <cell r="DE782">
            <v>0</v>
          </cell>
          <cell r="DF782">
            <v>0</v>
          </cell>
          <cell r="DG782">
            <v>0</v>
          </cell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T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0</v>
          </cell>
          <cell r="CU783">
            <v>0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  <cell r="DD783">
            <v>0</v>
          </cell>
          <cell r="DE783">
            <v>0</v>
          </cell>
          <cell r="DF783">
            <v>0</v>
          </cell>
          <cell r="DG783">
            <v>0</v>
          </cell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T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0</v>
          </cell>
          <cell r="CS784">
            <v>0</v>
          </cell>
          <cell r="CT784">
            <v>0</v>
          </cell>
          <cell r="CU784">
            <v>0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  <cell r="DD784">
            <v>0</v>
          </cell>
          <cell r="DE784">
            <v>0</v>
          </cell>
          <cell r="DF784">
            <v>0</v>
          </cell>
          <cell r="DG784">
            <v>0</v>
          </cell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T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</row>
        <row r="785"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0</v>
          </cell>
          <cell r="CW785">
            <v>0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  <cell r="DD785">
            <v>0</v>
          </cell>
          <cell r="DE785">
            <v>0</v>
          </cell>
          <cell r="DF785">
            <v>0</v>
          </cell>
          <cell r="DG785">
            <v>0</v>
          </cell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T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0</v>
          </cell>
          <cell r="CU786">
            <v>0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  <cell r="DD786">
            <v>0</v>
          </cell>
          <cell r="DE786">
            <v>0</v>
          </cell>
          <cell r="DF786">
            <v>0</v>
          </cell>
          <cell r="DG786">
            <v>0</v>
          </cell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T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</row>
        <row r="787"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0</v>
          </cell>
          <cell r="CU787">
            <v>0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  <cell r="DD787">
            <v>0</v>
          </cell>
          <cell r="DE787">
            <v>0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T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</row>
        <row r="788"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0</v>
          </cell>
          <cell r="CS788">
            <v>0</v>
          </cell>
          <cell r="CT788">
            <v>0</v>
          </cell>
          <cell r="CU788">
            <v>0</v>
          </cell>
          <cell r="CV788">
            <v>0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  <cell r="DD788">
            <v>0</v>
          </cell>
          <cell r="DE788">
            <v>0</v>
          </cell>
          <cell r="DF788">
            <v>0</v>
          </cell>
          <cell r="DG788">
            <v>0</v>
          </cell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T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0</v>
          </cell>
          <cell r="CW790">
            <v>0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  <cell r="DD790">
            <v>0</v>
          </cell>
          <cell r="DE790">
            <v>0</v>
          </cell>
          <cell r="DF790">
            <v>0</v>
          </cell>
          <cell r="DG790">
            <v>0</v>
          </cell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T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0</v>
          </cell>
          <cell r="CU791">
            <v>0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  <cell r="DD791">
            <v>0</v>
          </cell>
          <cell r="DE791">
            <v>0</v>
          </cell>
          <cell r="DF791">
            <v>0</v>
          </cell>
          <cell r="DG791">
            <v>0</v>
          </cell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T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0</v>
          </cell>
          <cell r="CU792">
            <v>0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  <cell r="DD792">
            <v>0</v>
          </cell>
          <cell r="DE792">
            <v>0</v>
          </cell>
          <cell r="DF792">
            <v>0</v>
          </cell>
          <cell r="DG792">
            <v>0</v>
          </cell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T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</row>
        <row r="793"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0</v>
          </cell>
          <cell r="CH793">
            <v>0</v>
          </cell>
          <cell r="CI793">
            <v>0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P793">
            <v>0</v>
          </cell>
          <cell r="CQ793">
            <v>0</v>
          </cell>
          <cell r="CR793">
            <v>0</v>
          </cell>
          <cell r="CS793">
            <v>0</v>
          </cell>
          <cell r="CT793">
            <v>0</v>
          </cell>
          <cell r="CU793">
            <v>0</v>
          </cell>
          <cell r="CV793">
            <v>0</v>
          </cell>
          <cell r="CW793">
            <v>0</v>
          </cell>
          <cell r="CX793">
            <v>0</v>
          </cell>
          <cell r="CY793">
            <v>0</v>
          </cell>
          <cell r="CZ793">
            <v>0</v>
          </cell>
          <cell r="DA793">
            <v>0</v>
          </cell>
          <cell r="DB793">
            <v>0</v>
          </cell>
          <cell r="DC793">
            <v>0</v>
          </cell>
          <cell r="DD793">
            <v>0</v>
          </cell>
          <cell r="DE793">
            <v>0</v>
          </cell>
          <cell r="DF793">
            <v>0</v>
          </cell>
          <cell r="DG793">
            <v>0</v>
          </cell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T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</row>
        <row r="794"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  <cell r="CW794">
            <v>0</v>
          </cell>
          <cell r="CX794">
            <v>0</v>
          </cell>
          <cell r="CY794">
            <v>0</v>
          </cell>
          <cell r="CZ794">
            <v>0</v>
          </cell>
          <cell r="DA794">
            <v>0</v>
          </cell>
          <cell r="DB794">
            <v>0</v>
          </cell>
          <cell r="DC794">
            <v>0</v>
          </cell>
          <cell r="DD794">
            <v>0</v>
          </cell>
          <cell r="DE794">
            <v>0</v>
          </cell>
          <cell r="DF794">
            <v>0</v>
          </cell>
          <cell r="DG794">
            <v>0</v>
          </cell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T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0</v>
          </cell>
          <cell r="CU795">
            <v>0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  <cell r="DD795">
            <v>0</v>
          </cell>
          <cell r="DE795">
            <v>0</v>
          </cell>
          <cell r="DF795">
            <v>0</v>
          </cell>
          <cell r="DG795">
            <v>0</v>
          </cell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T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</row>
        <row r="796"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0</v>
          </cell>
          <cell r="CU796">
            <v>0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  <cell r="DD796">
            <v>0</v>
          </cell>
          <cell r="DE796">
            <v>0</v>
          </cell>
          <cell r="DF796">
            <v>0</v>
          </cell>
          <cell r="DG796">
            <v>0</v>
          </cell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T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0</v>
          </cell>
          <cell r="CU797">
            <v>0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  <cell r="DD797">
            <v>0</v>
          </cell>
          <cell r="DE797">
            <v>0</v>
          </cell>
          <cell r="DF797">
            <v>0</v>
          </cell>
          <cell r="DG797">
            <v>0</v>
          </cell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T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</row>
        <row r="798"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0</v>
          </cell>
          <cell r="CW798">
            <v>0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  <cell r="DD798">
            <v>0</v>
          </cell>
          <cell r="DE798">
            <v>0</v>
          </cell>
          <cell r="DF798">
            <v>0</v>
          </cell>
          <cell r="DG798">
            <v>0</v>
          </cell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T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0</v>
          </cell>
          <cell r="CQ799">
            <v>0</v>
          </cell>
          <cell r="CR799">
            <v>0</v>
          </cell>
          <cell r="CS799">
            <v>0</v>
          </cell>
          <cell r="CT799">
            <v>0</v>
          </cell>
          <cell r="CU799">
            <v>0</v>
          </cell>
          <cell r="CV799">
            <v>0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  <cell r="DD799">
            <v>0</v>
          </cell>
          <cell r="DE799">
            <v>0</v>
          </cell>
          <cell r="DF799">
            <v>0</v>
          </cell>
          <cell r="DG799">
            <v>0</v>
          </cell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T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0</v>
          </cell>
          <cell r="CU800">
            <v>0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  <cell r="DD800">
            <v>0</v>
          </cell>
          <cell r="DE800">
            <v>0</v>
          </cell>
          <cell r="DF800">
            <v>0</v>
          </cell>
          <cell r="DG800">
            <v>0</v>
          </cell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T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0</v>
          </cell>
          <cell r="CU801">
            <v>0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  <cell r="DD801">
            <v>0</v>
          </cell>
          <cell r="DE801">
            <v>0</v>
          </cell>
          <cell r="DF801">
            <v>0</v>
          </cell>
          <cell r="DG801">
            <v>0</v>
          </cell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T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0</v>
          </cell>
          <cell r="CU802">
            <v>0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  <cell r="DD802">
            <v>0</v>
          </cell>
          <cell r="DE802">
            <v>0</v>
          </cell>
          <cell r="DF802">
            <v>0</v>
          </cell>
          <cell r="DG802">
            <v>0</v>
          </cell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T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  <cell r="CF803">
            <v>0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0</v>
          </cell>
          <cell r="CU803">
            <v>0</v>
          </cell>
          <cell r="CV803">
            <v>0</v>
          </cell>
          <cell r="CW803">
            <v>0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  <cell r="DD803">
            <v>0</v>
          </cell>
          <cell r="DE803">
            <v>0</v>
          </cell>
          <cell r="DF803">
            <v>0</v>
          </cell>
          <cell r="DG803">
            <v>0</v>
          </cell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T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</row>
        <row r="805"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  <cell r="CJ805">
            <v>0</v>
          </cell>
          <cell r="CK805">
            <v>0</v>
          </cell>
          <cell r="CL805">
            <v>0</v>
          </cell>
          <cell r="CM805">
            <v>0</v>
          </cell>
          <cell r="CN805">
            <v>0</v>
          </cell>
          <cell r="CO805">
            <v>0</v>
          </cell>
          <cell r="CP805">
            <v>0</v>
          </cell>
          <cell r="CQ805">
            <v>0</v>
          </cell>
          <cell r="CR805">
            <v>0</v>
          </cell>
          <cell r="CS805">
            <v>0</v>
          </cell>
          <cell r="CT805">
            <v>0</v>
          </cell>
          <cell r="CU805">
            <v>0</v>
          </cell>
          <cell r="CV805">
            <v>0</v>
          </cell>
          <cell r="CW805">
            <v>0</v>
          </cell>
          <cell r="CX805">
            <v>0</v>
          </cell>
          <cell r="CY805">
            <v>0</v>
          </cell>
          <cell r="CZ805">
            <v>0</v>
          </cell>
          <cell r="DA805">
            <v>0</v>
          </cell>
          <cell r="DB805">
            <v>0</v>
          </cell>
          <cell r="DC805">
            <v>0</v>
          </cell>
          <cell r="DD805">
            <v>0</v>
          </cell>
          <cell r="DE805">
            <v>0</v>
          </cell>
          <cell r="DF805">
            <v>0</v>
          </cell>
          <cell r="DG805">
            <v>0</v>
          </cell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T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  <cell r="CF806">
            <v>0</v>
          </cell>
          <cell r="CG806">
            <v>0</v>
          </cell>
          <cell r="CH806">
            <v>0</v>
          </cell>
          <cell r="CI806">
            <v>0</v>
          </cell>
          <cell r="CJ806">
            <v>0</v>
          </cell>
          <cell r="CK806">
            <v>0</v>
          </cell>
          <cell r="CL806">
            <v>0</v>
          </cell>
          <cell r="CM806">
            <v>0</v>
          </cell>
          <cell r="CN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0</v>
          </cell>
          <cell r="CU806">
            <v>0</v>
          </cell>
          <cell r="CV806">
            <v>0</v>
          </cell>
          <cell r="CW806">
            <v>0</v>
          </cell>
          <cell r="CX806">
            <v>0</v>
          </cell>
          <cell r="CY806">
            <v>0</v>
          </cell>
          <cell r="CZ806">
            <v>0</v>
          </cell>
          <cell r="DA806">
            <v>0</v>
          </cell>
          <cell r="DB806">
            <v>0</v>
          </cell>
          <cell r="DC806">
            <v>0</v>
          </cell>
          <cell r="DD806">
            <v>0</v>
          </cell>
          <cell r="DE806">
            <v>0</v>
          </cell>
          <cell r="DF806">
            <v>0</v>
          </cell>
          <cell r="DG806">
            <v>0</v>
          </cell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T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0</v>
          </cell>
          <cell r="CU807">
            <v>0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  <cell r="DD807">
            <v>0</v>
          </cell>
          <cell r="DE807">
            <v>0</v>
          </cell>
          <cell r="DF807">
            <v>0</v>
          </cell>
          <cell r="DG807">
            <v>0</v>
          </cell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T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0</v>
          </cell>
          <cell r="CU808">
            <v>0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  <cell r="DD808">
            <v>0</v>
          </cell>
          <cell r="DE808">
            <v>0</v>
          </cell>
          <cell r="DF808">
            <v>0</v>
          </cell>
          <cell r="DG808">
            <v>0</v>
          </cell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T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</row>
        <row r="811"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H811">
            <v>0</v>
          </cell>
          <cell r="BI811">
            <v>0</v>
          </cell>
          <cell r="BJ811">
            <v>0</v>
          </cell>
          <cell r="BK811">
            <v>0</v>
          </cell>
          <cell r="BL811">
            <v>0</v>
          </cell>
          <cell r="BM811">
            <v>0</v>
          </cell>
          <cell r="BN811">
            <v>0</v>
          </cell>
          <cell r="BO811">
            <v>0</v>
          </cell>
          <cell r="BP811">
            <v>0</v>
          </cell>
          <cell r="BQ811">
            <v>0</v>
          </cell>
          <cell r="BR811">
            <v>0</v>
          </cell>
          <cell r="BS811">
            <v>0</v>
          </cell>
          <cell r="BT811">
            <v>0</v>
          </cell>
          <cell r="BU811">
            <v>0</v>
          </cell>
          <cell r="BV811">
            <v>0</v>
          </cell>
          <cell r="BW811">
            <v>0</v>
          </cell>
          <cell r="BX811">
            <v>0</v>
          </cell>
          <cell r="BY811">
            <v>0</v>
          </cell>
          <cell r="BZ811">
            <v>0</v>
          </cell>
          <cell r="CA811">
            <v>0</v>
          </cell>
          <cell r="CB811">
            <v>0</v>
          </cell>
          <cell r="CC811">
            <v>0</v>
          </cell>
          <cell r="CD811">
            <v>0</v>
          </cell>
          <cell r="CE811">
            <v>0</v>
          </cell>
          <cell r="CF811">
            <v>0</v>
          </cell>
          <cell r="CG811">
            <v>0</v>
          </cell>
          <cell r="CH811">
            <v>0</v>
          </cell>
          <cell r="CI811">
            <v>0</v>
          </cell>
          <cell r="CJ811">
            <v>0</v>
          </cell>
          <cell r="CK811">
            <v>0</v>
          </cell>
          <cell r="CL811">
            <v>0</v>
          </cell>
          <cell r="CM811">
            <v>0</v>
          </cell>
          <cell r="CN811">
            <v>0</v>
          </cell>
          <cell r="CO811">
            <v>0</v>
          </cell>
          <cell r="CP811">
            <v>0</v>
          </cell>
          <cell r="CQ811">
            <v>0</v>
          </cell>
          <cell r="CR811">
            <v>0</v>
          </cell>
          <cell r="CS811">
            <v>0</v>
          </cell>
          <cell r="CT811">
            <v>0</v>
          </cell>
          <cell r="CU811">
            <v>0</v>
          </cell>
          <cell r="CV811">
            <v>0</v>
          </cell>
          <cell r="CW811">
            <v>0</v>
          </cell>
          <cell r="CX811">
            <v>0</v>
          </cell>
          <cell r="CY811">
            <v>0</v>
          </cell>
          <cell r="CZ811">
            <v>0</v>
          </cell>
          <cell r="DA811">
            <v>0</v>
          </cell>
          <cell r="DB811">
            <v>0</v>
          </cell>
          <cell r="DC811">
            <v>0</v>
          </cell>
          <cell r="DD811">
            <v>0</v>
          </cell>
          <cell r="DE811">
            <v>0</v>
          </cell>
          <cell r="DF811">
            <v>0</v>
          </cell>
          <cell r="DG811">
            <v>0</v>
          </cell>
          <cell r="DH811">
            <v>0</v>
          </cell>
          <cell r="DI811">
            <v>0</v>
          </cell>
          <cell r="DJ811">
            <v>0</v>
          </cell>
          <cell r="DK811">
            <v>0</v>
          </cell>
          <cell r="DL811">
            <v>0</v>
          </cell>
          <cell r="DM811">
            <v>0</v>
          </cell>
          <cell r="DN811">
            <v>0</v>
          </cell>
          <cell r="DO811">
            <v>0</v>
          </cell>
          <cell r="DP811">
            <v>0</v>
          </cell>
          <cell r="DQ811">
            <v>0</v>
          </cell>
          <cell r="DR811">
            <v>0</v>
          </cell>
          <cell r="DS811">
            <v>0</v>
          </cell>
          <cell r="DT811">
            <v>0</v>
          </cell>
          <cell r="DU811">
            <v>0</v>
          </cell>
          <cell r="DV811">
            <v>0</v>
          </cell>
          <cell r="DW811">
            <v>0</v>
          </cell>
          <cell r="DX811">
            <v>0</v>
          </cell>
          <cell r="DY811">
            <v>0</v>
          </cell>
          <cell r="DZ811">
            <v>0</v>
          </cell>
          <cell r="EA811">
            <v>0</v>
          </cell>
          <cell r="EB811">
            <v>0</v>
          </cell>
          <cell r="EC811">
            <v>0</v>
          </cell>
          <cell r="ED811">
            <v>0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0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  <cell r="BY812">
            <v>0</v>
          </cell>
          <cell r="BZ812">
            <v>0</v>
          </cell>
          <cell r="CA812">
            <v>0</v>
          </cell>
          <cell r="CB812">
            <v>0</v>
          </cell>
          <cell r="CC812">
            <v>0</v>
          </cell>
          <cell r="CD812">
            <v>0</v>
          </cell>
          <cell r="CE812">
            <v>0</v>
          </cell>
          <cell r="CF812">
            <v>0</v>
          </cell>
          <cell r="CG812">
            <v>0</v>
          </cell>
          <cell r="CH812">
            <v>0</v>
          </cell>
          <cell r="CI812">
            <v>0</v>
          </cell>
          <cell r="CJ812">
            <v>0</v>
          </cell>
          <cell r="CK812">
            <v>0</v>
          </cell>
          <cell r="CL812">
            <v>0</v>
          </cell>
          <cell r="CM812">
            <v>0</v>
          </cell>
          <cell r="CN812">
            <v>0</v>
          </cell>
          <cell r="CO812">
            <v>0</v>
          </cell>
          <cell r="CP812">
            <v>0</v>
          </cell>
          <cell r="CQ812">
            <v>0</v>
          </cell>
          <cell r="CR812">
            <v>0</v>
          </cell>
          <cell r="CS812">
            <v>0</v>
          </cell>
          <cell r="CT812">
            <v>0</v>
          </cell>
          <cell r="CU812">
            <v>0</v>
          </cell>
          <cell r="CV812">
            <v>0</v>
          </cell>
          <cell r="CW812">
            <v>0</v>
          </cell>
          <cell r="CX812">
            <v>0</v>
          </cell>
          <cell r="CY812">
            <v>0</v>
          </cell>
          <cell r="CZ812">
            <v>0</v>
          </cell>
          <cell r="DA812">
            <v>0</v>
          </cell>
          <cell r="DB812">
            <v>0</v>
          </cell>
          <cell r="DC812">
            <v>0</v>
          </cell>
          <cell r="DD812">
            <v>0</v>
          </cell>
          <cell r="DE812">
            <v>0</v>
          </cell>
          <cell r="DF812">
            <v>0</v>
          </cell>
          <cell r="DG812">
            <v>0</v>
          </cell>
          <cell r="DH812">
            <v>0</v>
          </cell>
          <cell r="DI812">
            <v>0</v>
          </cell>
          <cell r="DJ812">
            <v>0</v>
          </cell>
          <cell r="DK812">
            <v>0</v>
          </cell>
          <cell r="DL812">
            <v>0</v>
          </cell>
          <cell r="DM812">
            <v>0</v>
          </cell>
          <cell r="DN812">
            <v>0</v>
          </cell>
          <cell r="DO812">
            <v>0</v>
          </cell>
          <cell r="DP812">
            <v>0</v>
          </cell>
          <cell r="DQ812">
            <v>0</v>
          </cell>
          <cell r="DR812">
            <v>0</v>
          </cell>
          <cell r="DS812">
            <v>0</v>
          </cell>
          <cell r="DT812">
            <v>0</v>
          </cell>
          <cell r="DU812">
            <v>0</v>
          </cell>
          <cell r="DV812">
            <v>0</v>
          </cell>
          <cell r="DW812">
            <v>0</v>
          </cell>
          <cell r="DX812">
            <v>0</v>
          </cell>
          <cell r="DY812">
            <v>0</v>
          </cell>
          <cell r="DZ812">
            <v>0</v>
          </cell>
          <cell r="EA812">
            <v>0</v>
          </cell>
          <cell r="EB812">
            <v>0</v>
          </cell>
          <cell r="EC812">
            <v>0</v>
          </cell>
          <cell r="ED812">
            <v>0</v>
          </cell>
        </row>
        <row r="813"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  <cell r="BD813">
            <v>0</v>
          </cell>
          <cell r="BE813">
            <v>0</v>
          </cell>
          <cell r="BF813">
            <v>0</v>
          </cell>
          <cell r="BG813">
            <v>0</v>
          </cell>
          <cell r="BH813">
            <v>0</v>
          </cell>
          <cell r="BI813">
            <v>0</v>
          </cell>
          <cell r="BJ813">
            <v>0</v>
          </cell>
          <cell r="BK813">
            <v>0</v>
          </cell>
          <cell r="BL813">
            <v>0</v>
          </cell>
          <cell r="BM813">
            <v>0</v>
          </cell>
          <cell r="BN813">
            <v>0</v>
          </cell>
          <cell r="BO813">
            <v>0</v>
          </cell>
          <cell r="BP813">
            <v>0</v>
          </cell>
          <cell r="BQ813">
            <v>0</v>
          </cell>
          <cell r="BR813">
            <v>0</v>
          </cell>
          <cell r="BS813">
            <v>0</v>
          </cell>
          <cell r="BT813">
            <v>0</v>
          </cell>
          <cell r="BU813">
            <v>0</v>
          </cell>
          <cell r="BV813">
            <v>0</v>
          </cell>
          <cell r="BW813">
            <v>0</v>
          </cell>
          <cell r="BX813">
            <v>0</v>
          </cell>
          <cell r="BY813">
            <v>0</v>
          </cell>
          <cell r="BZ813">
            <v>0</v>
          </cell>
          <cell r="CA813">
            <v>0</v>
          </cell>
          <cell r="CB813">
            <v>0</v>
          </cell>
          <cell r="CC813">
            <v>0</v>
          </cell>
          <cell r="CD813">
            <v>0</v>
          </cell>
          <cell r="CE813">
            <v>0</v>
          </cell>
          <cell r="CF813">
            <v>0</v>
          </cell>
          <cell r="CG813">
            <v>0</v>
          </cell>
          <cell r="CH813">
            <v>0</v>
          </cell>
          <cell r="CI813">
            <v>0</v>
          </cell>
          <cell r="CJ813">
            <v>0</v>
          </cell>
          <cell r="CK813">
            <v>0</v>
          </cell>
          <cell r="CL813">
            <v>0</v>
          </cell>
          <cell r="CM813">
            <v>0</v>
          </cell>
          <cell r="CN813">
            <v>0</v>
          </cell>
          <cell r="CO813">
            <v>0</v>
          </cell>
          <cell r="CP813">
            <v>0</v>
          </cell>
          <cell r="CQ813">
            <v>0</v>
          </cell>
          <cell r="CR813">
            <v>0</v>
          </cell>
          <cell r="CS813">
            <v>0</v>
          </cell>
          <cell r="CT813">
            <v>0</v>
          </cell>
          <cell r="CU813">
            <v>0</v>
          </cell>
          <cell r="CV813">
            <v>0</v>
          </cell>
          <cell r="CW813">
            <v>0</v>
          </cell>
          <cell r="CX813">
            <v>0</v>
          </cell>
          <cell r="CY813">
            <v>0</v>
          </cell>
          <cell r="CZ813">
            <v>0</v>
          </cell>
          <cell r="DA813">
            <v>0</v>
          </cell>
          <cell r="DB813">
            <v>0</v>
          </cell>
          <cell r="DC813">
            <v>0</v>
          </cell>
          <cell r="DD813">
            <v>0</v>
          </cell>
          <cell r="DE813">
            <v>0</v>
          </cell>
          <cell r="DF813">
            <v>0</v>
          </cell>
          <cell r="DG813">
            <v>0</v>
          </cell>
          <cell r="DH813">
            <v>0</v>
          </cell>
          <cell r="DI813">
            <v>0</v>
          </cell>
          <cell r="DJ813">
            <v>0</v>
          </cell>
          <cell r="DK813">
            <v>0</v>
          </cell>
          <cell r="DL813">
            <v>0</v>
          </cell>
          <cell r="DM813">
            <v>0</v>
          </cell>
          <cell r="DN813">
            <v>0</v>
          </cell>
          <cell r="DO813">
            <v>0</v>
          </cell>
          <cell r="DP813">
            <v>0</v>
          </cell>
          <cell r="DQ813">
            <v>0</v>
          </cell>
          <cell r="DR813">
            <v>0</v>
          </cell>
          <cell r="DS813">
            <v>0</v>
          </cell>
          <cell r="DT813">
            <v>0</v>
          </cell>
          <cell r="DU813">
            <v>0</v>
          </cell>
          <cell r="DV813">
            <v>0</v>
          </cell>
          <cell r="DW813">
            <v>0</v>
          </cell>
          <cell r="DX813">
            <v>0</v>
          </cell>
          <cell r="DY813">
            <v>0</v>
          </cell>
          <cell r="DZ813">
            <v>0</v>
          </cell>
          <cell r="EA813">
            <v>0</v>
          </cell>
          <cell r="EB813">
            <v>0</v>
          </cell>
          <cell r="EC813">
            <v>0</v>
          </cell>
          <cell r="ED813">
            <v>0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0</v>
          </cell>
          <cell r="BN814">
            <v>0</v>
          </cell>
          <cell r="BO814">
            <v>0</v>
          </cell>
          <cell r="BP814">
            <v>0</v>
          </cell>
          <cell r="BQ814">
            <v>0</v>
          </cell>
          <cell r="BR814">
            <v>0</v>
          </cell>
          <cell r="BS814">
            <v>0</v>
          </cell>
          <cell r="BT814">
            <v>0</v>
          </cell>
          <cell r="BU814">
            <v>0</v>
          </cell>
          <cell r="BV814">
            <v>0</v>
          </cell>
          <cell r="BW814">
            <v>0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G814">
            <v>0</v>
          </cell>
          <cell r="CH814">
            <v>0</v>
          </cell>
          <cell r="CI814">
            <v>0</v>
          </cell>
          <cell r="CJ814">
            <v>0</v>
          </cell>
          <cell r="CK814">
            <v>0</v>
          </cell>
          <cell r="CL814">
            <v>0</v>
          </cell>
          <cell r="CM814">
            <v>0</v>
          </cell>
          <cell r="CN814">
            <v>0</v>
          </cell>
          <cell r="CO814">
            <v>0</v>
          </cell>
          <cell r="CP814">
            <v>0</v>
          </cell>
          <cell r="CQ814">
            <v>0</v>
          </cell>
          <cell r="CR814">
            <v>0</v>
          </cell>
          <cell r="CS814">
            <v>0</v>
          </cell>
          <cell r="CT814">
            <v>0</v>
          </cell>
          <cell r="CU814">
            <v>0</v>
          </cell>
          <cell r="CV814">
            <v>0</v>
          </cell>
          <cell r="CW814">
            <v>0</v>
          </cell>
          <cell r="CX814">
            <v>0</v>
          </cell>
          <cell r="CY814">
            <v>0</v>
          </cell>
          <cell r="CZ814">
            <v>0</v>
          </cell>
          <cell r="DA814">
            <v>0</v>
          </cell>
          <cell r="DB814">
            <v>0</v>
          </cell>
          <cell r="DC814">
            <v>0</v>
          </cell>
          <cell r="DD814">
            <v>0</v>
          </cell>
          <cell r="DE814">
            <v>0</v>
          </cell>
          <cell r="DF814">
            <v>0</v>
          </cell>
          <cell r="DG814">
            <v>0</v>
          </cell>
          <cell r="DH814">
            <v>0</v>
          </cell>
          <cell r="DI814">
            <v>0</v>
          </cell>
          <cell r="DJ814">
            <v>0</v>
          </cell>
          <cell r="DK814">
            <v>0</v>
          </cell>
          <cell r="DL814">
            <v>0</v>
          </cell>
          <cell r="DM814">
            <v>0</v>
          </cell>
          <cell r="DN814">
            <v>0</v>
          </cell>
          <cell r="DO814">
            <v>0</v>
          </cell>
          <cell r="DP814">
            <v>0</v>
          </cell>
          <cell r="DQ814">
            <v>0</v>
          </cell>
          <cell r="DR814">
            <v>0</v>
          </cell>
          <cell r="DS814">
            <v>0</v>
          </cell>
          <cell r="DT814">
            <v>0</v>
          </cell>
          <cell r="DU814">
            <v>0</v>
          </cell>
          <cell r="DV814">
            <v>0</v>
          </cell>
          <cell r="DW814">
            <v>0</v>
          </cell>
          <cell r="DX814">
            <v>0</v>
          </cell>
          <cell r="DY814">
            <v>0</v>
          </cell>
          <cell r="DZ814">
            <v>0</v>
          </cell>
          <cell r="EA814">
            <v>0</v>
          </cell>
          <cell r="EB814">
            <v>0</v>
          </cell>
          <cell r="EC814">
            <v>0</v>
          </cell>
          <cell r="ED814">
            <v>0</v>
          </cell>
        </row>
        <row r="815"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R815">
            <v>0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0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0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  <cell r="BT815">
            <v>0</v>
          </cell>
          <cell r="BU815">
            <v>0</v>
          </cell>
          <cell r="BV815">
            <v>0</v>
          </cell>
          <cell r="BW815">
            <v>0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E815">
            <v>0</v>
          </cell>
          <cell r="CF815">
            <v>0</v>
          </cell>
          <cell r="CG815">
            <v>0</v>
          </cell>
          <cell r="CH815">
            <v>0</v>
          </cell>
          <cell r="CI815">
            <v>0</v>
          </cell>
          <cell r="CJ815">
            <v>0</v>
          </cell>
          <cell r="CK815">
            <v>0</v>
          </cell>
          <cell r="CL815">
            <v>0</v>
          </cell>
          <cell r="CM815">
            <v>0</v>
          </cell>
          <cell r="CN815">
            <v>0</v>
          </cell>
          <cell r="CO815">
            <v>0</v>
          </cell>
          <cell r="CP815">
            <v>0</v>
          </cell>
          <cell r="CQ815">
            <v>0</v>
          </cell>
          <cell r="CR815">
            <v>0</v>
          </cell>
          <cell r="CS815">
            <v>0</v>
          </cell>
          <cell r="CT815">
            <v>0</v>
          </cell>
          <cell r="CU815">
            <v>0</v>
          </cell>
          <cell r="CV815">
            <v>0</v>
          </cell>
          <cell r="CW815">
            <v>0</v>
          </cell>
          <cell r="CX815">
            <v>0</v>
          </cell>
          <cell r="CY815">
            <v>0</v>
          </cell>
          <cell r="CZ815">
            <v>0</v>
          </cell>
          <cell r="DA815">
            <v>0</v>
          </cell>
          <cell r="DB815">
            <v>0</v>
          </cell>
          <cell r="DC815">
            <v>0</v>
          </cell>
          <cell r="DD815">
            <v>0</v>
          </cell>
          <cell r="DE815">
            <v>0</v>
          </cell>
          <cell r="DF815">
            <v>0</v>
          </cell>
          <cell r="DG815">
            <v>0</v>
          </cell>
          <cell r="DH815">
            <v>0</v>
          </cell>
          <cell r="DI815">
            <v>0</v>
          </cell>
          <cell r="DJ815">
            <v>0</v>
          </cell>
          <cell r="DK815">
            <v>0</v>
          </cell>
          <cell r="DL815">
            <v>0</v>
          </cell>
          <cell r="DM815">
            <v>0</v>
          </cell>
          <cell r="DN815">
            <v>0</v>
          </cell>
          <cell r="DO815">
            <v>0</v>
          </cell>
          <cell r="DP815">
            <v>0</v>
          </cell>
          <cell r="DQ815">
            <v>0</v>
          </cell>
          <cell r="DR815">
            <v>0</v>
          </cell>
          <cell r="DS815">
            <v>0</v>
          </cell>
          <cell r="DT815">
            <v>0</v>
          </cell>
          <cell r="DU815">
            <v>0</v>
          </cell>
          <cell r="DV815">
            <v>0</v>
          </cell>
          <cell r="DW815">
            <v>0</v>
          </cell>
          <cell r="DX815">
            <v>0</v>
          </cell>
          <cell r="DY815">
            <v>0</v>
          </cell>
          <cell r="DZ815">
            <v>0</v>
          </cell>
          <cell r="EA815">
            <v>0</v>
          </cell>
          <cell r="EB815">
            <v>0</v>
          </cell>
          <cell r="EC815">
            <v>0</v>
          </cell>
          <cell r="ED815">
            <v>0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0</v>
          </cell>
          <cell r="BD816">
            <v>0</v>
          </cell>
          <cell r="BE816">
            <v>0</v>
          </cell>
          <cell r="BF816">
            <v>0</v>
          </cell>
          <cell r="BG816">
            <v>0</v>
          </cell>
          <cell r="BH816">
            <v>0</v>
          </cell>
          <cell r="BI816">
            <v>0</v>
          </cell>
          <cell r="BJ816">
            <v>0</v>
          </cell>
          <cell r="BK816">
            <v>0</v>
          </cell>
          <cell r="BL816">
            <v>0</v>
          </cell>
          <cell r="BM816">
            <v>0</v>
          </cell>
          <cell r="BN816">
            <v>0</v>
          </cell>
          <cell r="BO816">
            <v>0</v>
          </cell>
          <cell r="BP816">
            <v>0</v>
          </cell>
          <cell r="BQ816">
            <v>0</v>
          </cell>
          <cell r="BR816">
            <v>0</v>
          </cell>
          <cell r="BS816">
            <v>0</v>
          </cell>
          <cell r="BT816">
            <v>0</v>
          </cell>
          <cell r="BU816">
            <v>0</v>
          </cell>
          <cell r="BV816">
            <v>0</v>
          </cell>
          <cell r="BW816">
            <v>0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0</v>
          </cell>
          <cell r="CH816">
            <v>0</v>
          </cell>
          <cell r="CI816">
            <v>0</v>
          </cell>
          <cell r="CJ816">
            <v>0</v>
          </cell>
          <cell r="CK816">
            <v>0</v>
          </cell>
          <cell r="CL816">
            <v>0</v>
          </cell>
          <cell r="CM816">
            <v>0</v>
          </cell>
          <cell r="CN816">
            <v>0</v>
          </cell>
          <cell r="CO816">
            <v>0</v>
          </cell>
          <cell r="CP816">
            <v>0</v>
          </cell>
          <cell r="CQ816">
            <v>0</v>
          </cell>
          <cell r="CR816">
            <v>0</v>
          </cell>
          <cell r="CS816">
            <v>0</v>
          </cell>
          <cell r="CT816">
            <v>0</v>
          </cell>
          <cell r="CU816">
            <v>0</v>
          </cell>
          <cell r="CV816">
            <v>0</v>
          </cell>
          <cell r="CW816">
            <v>0</v>
          </cell>
          <cell r="CX816">
            <v>0</v>
          </cell>
          <cell r="CY816">
            <v>0</v>
          </cell>
          <cell r="CZ816">
            <v>0</v>
          </cell>
          <cell r="DA816">
            <v>0</v>
          </cell>
          <cell r="DB816">
            <v>0</v>
          </cell>
          <cell r="DC816">
            <v>0</v>
          </cell>
          <cell r="DD816">
            <v>0</v>
          </cell>
          <cell r="DE816">
            <v>0</v>
          </cell>
          <cell r="DF816">
            <v>0</v>
          </cell>
          <cell r="DG816">
            <v>0</v>
          </cell>
          <cell r="DH816">
            <v>0</v>
          </cell>
          <cell r="DI816">
            <v>0</v>
          </cell>
          <cell r="DJ816">
            <v>0</v>
          </cell>
          <cell r="DK816">
            <v>0</v>
          </cell>
          <cell r="DL816">
            <v>0</v>
          </cell>
          <cell r="DM816">
            <v>0</v>
          </cell>
          <cell r="DN816">
            <v>0</v>
          </cell>
          <cell r="DO816">
            <v>0</v>
          </cell>
          <cell r="DP816">
            <v>0</v>
          </cell>
          <cell r="DQ816">
            <v>0</v>
          </cell>
          <cell r="DR816">
            <v>0</v>
          </cell>
          <cell r="DS816">
            <v>0</v>
          </cell>
          <cell r="DT816">
            <v>0</v>
          </cell>
          <cell r="DU816">
            <v>0</v>
          </cell>
          <cell r="DV816">
            <v>0</v>
          </cell>
          <cell r="DW816">
            <v>0</v>
          </cell>
          <cell r="DX816">
            <v>0</v>
          </cell>
          <cell r="DY816">
            <v>0</v>
          </cell>
          <cell r="DZ816">
            <v>0</v>
          </cell>
          <cell r="EA816">
            <v>0</v>
          </cell>
          <cell r="EB816">
            <v>0</v>
          </cell>
          <cell r="EC816">
            <v>0</v>
          </cell>
          <cell r="ED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  <cell r="BI817">
            <v>0</v>
          </cell>
          <cell r="BJ817">
            <v>0</v>
          </cell>
          <cell r="BK817">
            <v>0</v>
          </cell>
          <cell r="BL817">
            <v>0</v>
          </cell>
          <cell r="BM817">
            <v>0</v>
          </cell>
          <cell r="BN817">
            <v>0</v>
          </cell>
          <cell r="BO817">
            <v>0</v>
          </cell>
          <cell r="BP817">
            <v>0</v>
          </cell>
          <cell r="BQ817">
            <v>0</v>
          </cell>
          <cell r="BR817">
            <v>0</v>
          </cell>
          <cell r="BS817">
            <v>0</v>
          </cell>
          <cell r="BT817">
            <v>0</v>
          </cell>
          <cell r="BU817">
            <v>0</v>
          </cell>
          <cell r="BV817">
            <v>0</v>
          </cell>
          <cell r="BW817">
            <v>0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0</v>
          </cell>
          <cell r="CH817">
            <v>0</v>
          </cell>
          <cell r="CI817">
            <v>0</v>
          </cell>
          <cell r="CJ817">
            <v>0</v>
          </cell>
          <cell r="CK817">
            <v>0</v>
          </cell>
          <cell r="CL817">
            <v>0</v>
          </cell>
          <cell r="CM817">
            <v>0</v>
          </cell>
          <cell r="CN817">
            <v>0</v>
          </cell>
          <cell r="CO817">
            <v>0</v>
          </cell>
          <cell r="CP817">
            <v>0</v>
          </cell>
          <cell r="CQ817">
            <v>0</v>
          </cell>
          <cell r="CR817">
            <v>0</v>
          </cell>
          <cell r="CS817">
            <v>0</v>
          </cell>
          <cell r="CT817">
            <v>0</v>
          </cell>
          <cell r="CU817">
            <v>0</v>
          </cell>
          <cell r="CV817">
            <v>0</v>
          </cell>
          <cell r="CW817">
            <v>0</v>
          </cell>
          <cell r="CX817">
            <v>0</v>
          </cell>
          <cell r="CY817">
            <v>0</v>
          </cell>
          <cell r="CZ817">
            <v>0</v>
          </cell>
          <cell r="DA817">
            <v>0</v>
          </cell>
          <cell r="DB817">
            <v>0</v>
          </cell>
          <cell r="DC817">
            <v>0</v>
          </cell>
          <cell r="DD817">
            <v>0</v>
          </cell>
          <cell r="DE817">
            <v>0</v>
          </cell>
          <cell r="DF817">
            <v>0</v>
          </cell>
          <cell r="DG817">
            <v>0</v>
          </cell>
          <cell r="DH817">
            <v>0</v>
          </cell>
          <cell r="DI817">
            <v>0</v>
          </cell>
          <cell r="DJ817">
            <v>0</v>
          </cell>
          <cell r="DK817">
            <v>0</v>
          </cell>
          <cell r="DL817">
            <v>0</v>
          </cell>
          <cell r="DM817">
            <v>0</v>
          </cell>
          <cell r="DN817">
            <v>0</v>
          </cell>
          <cell r="DO817">
            <v>0</v>
          </cell>
          <cell r="DP817">
            <v>0</v>
          </cell>
          <cell r="DQ817">
            <v>0</v>
          </cell>
          <cell r="DR817">
            <v>0</v>
          </cell>
          <cell r="DS817">
            <v>0</v>
          </cell>
          <cell r="DT817">
            <v>0</v>
          </cell>
          <cell r="DU817">
            <v>0</v>
          </cell>
          <cell r="DV817">
            <v>0</v>
          </cell>
          <cell r="DW817">
            <v>0</v>
          </cell>
          <cell r="DX817">
            <v>0</v>
          </cell>
          <cell r="DY817">
            <v>0</v>
          </cell>
          <cell r="DZ817">
            <v>0</v>
          </cell>
          <cell r="EA817">
            <v>0</v>
          </cell>
          <cell r="EB817">
            <v>0</v>
          </cell>
          <cell r="EC817">
            <v>0</v>
          </cell>
          <cell r="ED817">
            <v>0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  <cell r="BL818">
            <v>0</v>
          </cell>
          <cell r="BM818">
            <v>0</v>
          </cell>
          <cell r="BN818">
            <v>0</v>
          </cell>
          <cell r="BO818">
            <v>0</v>
          </cell>
          <cell r="BP818">
            <v>0</v>
          </cell>
          <cell r="BQ818">
            <v>0</v>
          </cell>
          <cell r="BR818">
            <v>0</v>
          </cell>
          <cell r="BS818">
            <v>0</v>
          </cell>
          <cell r="BT818">
            <v>0</v>
          </cell>
          <cell r="BU818">
            <v>0</v>
          </cell>
          <cell r="BV818">
            <v>0</v>
          </cell>
          <cell r="BW818">
            <v>0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0</v>
          </cell>
          <cell r="CH818">
            <v>0</v>
          </cell>
          <cell r="CI818">
            <v>0</v>
          </cell>
          <cell r="CJ818">
            <v>0</v>
          </cell>
          <cell r="CK818">
            <v>0</v>
          </cell>
          <cell r="CL818">
            <v>0</v>
          </cell>
          <cell r="CM818">
            <v>0</v>
          </cell>
          <cell r="CN818">
            <v>0</v>
          </cell>
          <cell r="CO818">
            <v>0</v>
          </cell>
          <cell r="CP818">
            <v>0</v>
          </cell>
          <cell r="CQ818">
            <v>0</v>
          </cell>
          <cell r="CR818">
            <v>0</v>
          </cell>
          <cell r="CS818">
            <v>0</v>
          </cell>
          <cell r="CT818">
            <v>0</v>
          </cell>
          <cell r="CU818">
            <v>0</v>
          </cell>
          <cell r="CV818">
            <v>0</v>
          </cell>
          <cell r="CW818">
            <v>0</v>
          </cell>
          <cell r="CX818">
            <v>0</v>
          </cell>
          <cell r="CY818">
            <v>0</v>
          </cell>
          <cell r="CZ818">
            <v>0</v>
          </cell>
          <cell r="DA818">
            <v>0</v>
          </cell>
          <cell r="DB818">
            <v>0</v>
          </cell>
          <cell r="DC818">
            <v>0</v>
          </cell>
          <cell r="DD818">
            <v>0</v>
          </cell>
          <cell r="DE818">
            <v>0</v>
          </cell>
          <cell r="DF818">
            <v>0</v>
          </cell>
          <cell r="DG818">
            <v>0</v>
          </cell>
          <cell r="DH818">
            <v>0</v>
          </cell>
          <cell r="DI818">
            <v>0</v>
          </cell>
          <cell r="DJ818">
            <v>0</v>
          </cell>
          <cell r="DK818">
            <v>0</v>
          </cell>
          <cell r="DL818">
            <v>0</v>
          </cell>
          <cell r="DM818">
            <v>0</v>
          </cell>
          <cell r="DN818">
            <v>0</v>
          </cell>
          <cell r="DO818">
            <v>0</v>
          </cell>
          <cell r="DP818">
            <v>0</v>
          </cell>
          <cell r="DQ818">
            <v>0</v>
          </cell>
          <cell r="DR818">
            <v>0</v>
          </cell>
          <cell r="DS818">
            <v>0</v>
          </cell>
          <cell r="DT818">
            <v>0</v>
          </cell>
          <cell r="DU818">
            <v>0</v>
          </cell>
          <cell r="DV818">
            <v>0</v>
          </cell>
          <cell r="DW818">
            <v>0</v>
          </cell>
          <cell r="DX818">
            <v>0</v>
          </cell>
          <cell r="DY818">
            <v>0</v>
          </cell>
          <cell r="DZ818">
            <v>0</v>
          </cell>
          <cell r="EA818">
            <v>0</v>
          </cell>
          <cell r="EB818">
            <v>0</v>
          </cell>
          <cell r="EC818">
            <v>0</v>
          </cell>
          <cell r="ED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0</v>
          </cell>
          <cell r="BJ819">
            <v>0</v>
          </cell>
          <cell r="BK819">
            <v>0</v>
          </cell>
          <cell r="BL819">
            <v>0</v>
          </cell>
          <cell r="BM819">
            <v>0</v>
          </cell>
          <cell r="BN819">
            <v>0</v>
          </cell>
          <cell r="BO819">
            <v>0</v>
          </cell>
          <cell r="BP819">
            <v>0</v>
          </cell>
          <cell r="BQ819">
            <v>0</v>
          </cell>
          <cell r="BR819">
            <v>0</v>
          </cell>
          <cell r="BS819">
            <v>0</v>
          </cell>
          <cell r="BT819">
            <v>0</v>
          </cell>
          <cell r="BU819">
            <v>0</v>
          </cell>
          <cell r="BV819">
            <v>0</v>
          </cell>
          <cell r="BW819">
            <v>0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0</v>
          </cell>
          <cell r="CH819">
            <v>0</v>
          </cell>
          <cell r="CI819">
            <v>0</v>
          </cell>
          <cell r="CJ819">
            <v>0</v>
          </cell>
          <cell r="CK819">
            <v>0</v>
          </cell>
          <cell r="CL819">
            <v>0</v>
          </cell>
          <cell r="CM819">
            <v>0</v>
          </cell>
          <cell r="CN819">
            <v>0</v>
          </cell>
          <cell r="CO819">
            <v>0</v>
          </cell>
          <cell r="CP819">
            <v>0</v>
          </cell>
          <cell r="CQ819">
            <v>0</v>
          </cell>
          <cell r="CR819">
            <v>0</v>
          </cell>
          <cell r="CS819">
            <v>0</v>
          </cell>
          <cell r="CT819">
            <v>0</v>
          </cell>
          <cell r="CU819">
            <v>0</v>
          </cell>
          <cell r="CV819">
            <v>0</v>
          </cell>
          <cell r="CW819">
            <v>0</v>
          </cell>
          <cell r="CX819">
            <v>0</v>
          </cell>
          <cell r="CY819">
            <v>0</v>
          </cell>
          <cell r="CZ819">
            <v>0</v>
          </cell>
          <cell r="DA819">
            <v>0</v>
          </cell>
          <cell r="DB819">
            <v>0</v>
          </cell>
          <cell r="DC819">
            <v>0</v>
          </cell>
          <cell r="DD819">
            <v>0</v>
          </cell>
          <cell r="DE819">
            <v>0</v>
          </cell>
          <cell r="DF819">
            <v>0</v>
          </cell>
          <cell r="DG819">
            <v>0</v>
          </cell>
          <cell r="DH819">
            <v>0</v>
          </cell>
          <cell r="DI819">
            <v>0</v>
          </cell>
          <cell r="DJ819">
            <v>0</v>
          </cell>
          <cell r="DK819">
            <v>0</v>
          </cell>
          <cell r="DL819">
            <v>0</v>
          </cell>
          <cell r="DM819">
            <v>0</v>
          </cell>
          <cell r="DN819">
            <v>0</v>
          </cell>
          <cell r="DO819">
            <v>0</v>
          </cell>
          <cell r="DP819">
            <v>0</v>
          </cell>
          <cell r="DQ819">
            <v>0</v>
          </cell>
          <cell r="DR819">
            <v>0</v>
          </cell>
          <cell r="DS819">
            <v>0</v>
          </cell>
          <cell r="DT819">
            <v>0</v>
          </cell>
          <cell r="DU819">
            <v>0</v>
          </cell>
          <cell r="DV819">
            <v>0</v>
          </cell>
          <cell r="DW819">
            <v>0</v>
          </cell>
          <cell r="DX819">
            <v>0</v>
          </cell>
          <cell r="DY819">
            <v>0</v>
          </cell>
          <cell r="DZ819">
            <v>0</v>
          </cell>
          <cell r="EA819">
            <v>0</v>
          </cell>
          <cell r="EB819">
            <v>0</v>
          </cell>
          <cell r="EC819">
            <v>0</v>
          </cell>
          <cell r="ED819">
            <v>0</v>
          </cell>
        </row>
        <row r="820"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O820">
            <v>0</v>
          </cell>
          <cell r="BP820">
            <v>0</v>
          </cell>
          <cell r="BQ820">
            <v>0</v>
          </cell>
          <cell r="BR820">
            <v>0</v>
          </cell>
          <cell r="BS820">
            <v>0</v>
          </cell>
          <cell r="BT820">
            <v>0</v>
          </cell>
          <cell r="BU820">
            <v>0</v>
          </cell>
          <cell r="BV820">
            <v>0</v>
          </cell>
          <cell r="BW820">
            <v>0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0</v>
          </cell>
          <cell r="CH820">
            <v>0</v>
          </cell>
          <cell r="CI820">
            <v>0</v>
          </cell>
          <cell r="CJ820">
            <v>0</v>
          </cell>
          <cell r="CK820">
            <v>0</v>
          </cell>
          <cell r="CL820">
            <v>0</v>
          </cell>
          <cell r="CM820">
            <v>0</v>
          </cell>
          <cell r="CN820">
            <v>0</v>
          </cell>
          <cell r="CO820">
            <v>0</v>
          </cell>
          <cell r="CP820">
            <v>0</v>
          </cell>
          <cell r="CQ820">
            <v>0</v>
          </cell>
          <cell r="CR820">
            <v>0</v>
          </cell>
          <cell r="CS820">
            <v>0</v>
          </cell>
          <cell r="CT820">
            <v>0</v>
          </cell>
          <cell r="CU820">
            <v>0</v>
          </cell>
          <cell r="CV820">
            <v>0</v>
          </cell>
          <cell r="CW820">
            <v>0</v>
          </cell>
          <cell r="CX820">
            <v>0</v>
          </cell>
          <cell r="CY820">
            <v>0</v>
          </cell>
          <cell r="CZ820">
            <v>0</v>
          </cell>
          <cell r="DA820">
            <v>0</v>
          </cell>
          <cell r="DB820">
            <v>0</v>
          </cell>
          <cell r="DC820">
            <v>0</v>
          </cell>
          <cell r="DD820">
            <v>0</v>
          </cell>
          <cell r="DE820">
            <v>0</v>
          </cell>
          <cell r="DF820">
            <v>0</v>
          </cell>
          <cell r="DG820">
            <v>0</v>
          </cell>
          <cell r="DH820">
            <v>0</v>
          </cell>
          <cell r="DI820">
            <v>0</v>
          </cell>
          <cell r="DJ820">
            <v>0</v>
          </cell>
          <cell r="DK820">
            <v>0</v>
          </cell>
          <cell r="DL820">
            <v>0</v>
          </cell>
          <cell r="DM820">
            <v>0</v>
          </cell>
          <cell r="DN820">
            <v>0</v>
          </cell>
          <cell r="DO820">
            <v>0</v>
          </cell>
          <cell r="DP820">
            <v>0</v>
          </cell>
          <cell r="DQ820">
            <v>0</v>
          </cell>
          <cell r="DR820">
            <v>0</v>
          </cell>
          <cell r="DS820">
            <v>0</v>
          </cell>
          <cell r="DT820">
            <v>0</v>
          </cell>
          <cell r="DU820">
            <v>0</v>
          </cell>
          <cell r="DV820">
            <v>0</v>
          </cell>
          <cell r="DW820">
            <v>0</v>
          </cell>
          <cell r="DX820">
            <v>0</v>
          </cell>
          <cell r="DY820">
            <v>0</v>
          </cell>
          <cell r="DZ820">
            <v>0</v>
          </cell>
          <cell r="EA820">
            <v>0</v>
          </cell>
          <cell r="EB820">
            <v>0</v>
          </cell>
          <cell r="EC820">
            <v>0</v>
          </cell>
          <cell r="ED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0</v>
          </cell>
          <cell r="BD821">
            <v>0</v>
          </cell>
          <cell r="BE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0</v>
          </cell>
          <cell r="BJ821">
            <v>0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0</v>
          </cell>
          <cell r="CM821">
            <v>0</v>
          </cell>
          <cell r="CN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0</v>
          </cell>
          <cell r="CS821">
            <v>0</v>
          </cell>
          <cell r="CT821">
            <v>0</v>
          </cell>
          <cell r="CU821">
            <v>0</v>
          </cell>
          <cell r="CV821">
            <v>0</v>
          </cell>
          <cell r="CW821">
            <v>0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  <cell r="DD821">
            <v>0</v>
          </cell>
          <cell r="DE821">
            <v>0</v>
          </cell>
          <cell r="DF821">
            <v>0</v>
          </cell>
          <cell r="DG821">
            <v>0</v>
          </cell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T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  <cell r="BL822">
            <v>0</v>
          </cell>
          <cell r="BM822">
            <v>0</v>
          </cell>
          <cell r="BN822">
            <v>0</v>
          </cell>
          <cell r="BO822">
            <v>0</v>
          </cell>
          <cell r="BP822">
            <v>0</v>
          </cell>
          <cell r="BQ822">
            <v>0</v>
          </cell>
          <cell r="BR822">
            <v>0</v>
          </cell>
          <cell r="BS822">
            <v>0</v>
          </cell>
          <cell r="BT822">
            <v>0</v>
          </cell>
          <cell r="BU822">
            <v>0</v>
          </cell>
          <cell r="BV822">
            <v>0</v>
          </cell>
          <cell r="BW822">
            <v>0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0</v>
          </cell>
          <cell r="CH822">
            <v>0</v>
          </cell>
          <cell r="CI822">
            <v>0</v>
          </cell>
          <cell r="CJ822">
            <v>0</v>
          </cell>
          <cell r="CK822">
            <v>0</v>
          </cell>
          <cell r="CL822">
            <v>0</v>
          </cell>
          <cell r="CM822">
            <v>0</v>
          </cell>
          <cell r="CN822">
            <v>0</v>
          </cell>
          <cell r="CO822">
            <v>0</v>
          </cell>
          <cell r="CP822">
            <v>0</v>
          </cell>
          <cell r="CQ822">
            <v>0</v>
          </cell>
          <cell r="CR822">
            <v>0</v>
          </cell>
          <cell r="CS822">
            <v>0</v>
          </cell>
          <cell r="CT822">
            <v>0</v>
          </cell>
          <cell r="CU822">
            <v>0</v>
          </cell>
          <cell r="CV822">
            <v>0</v>
          </cell>
          <cell r="CW822">
            <v>0</v>
          </cell>
          <cell r="CX822">
            <v>0</v>
          </cell>
          <cell r="CY822">
            <v>0</v>
          </cell>
          <cell r="CZ822">
            <v>0</v>
          </cell>
          <cell r="DA822">
            <v>0</v>
          </cell>
          <cell r="DB822">
            <v>0</v>
          </cell>
          <cell r="DC822">
            <v>0</v>
          </cell>
          <cell r="DD822">
            <v>0</v>
          </cell>
          <cell r="DE822">
            <v>0</v>
          </cell>
          <cell r="DF822">
            <v>0</v>
          </cell>
          <cell r="DG822">
            <v>0</v>
          </cell>
          <cell r="DH822">
            <v>0</v>
          </cell>
          <cell r="DI822">
            <v>0</v>
          </cell>
          <cell r="DJ822">
            <v>0</v>
          </cell>
          <cell r="DK822">
            <v>0</v>
          </cell>
          <cell r="DL822">
            <v>0</v>
          </cell>
          <cell r="DM822">
            <v>0</v>
          </cell>
          <cell r="DN822">
            <v>0</v>
          </cell>
          <cell r="DO822">
            <v>0</v>
          </cell>
          <cell r="DP822">
            <v>0</v>
          </cell>
          <cell r="DQ822">
            <v>0</v>
          </cell>
          <cell r="DR822">
            <v>0</v>
          </cell>
          <cell r="DS822">
            <v>0</v>
          </cell>
          <cell r="DT822">
            <v>0</v>
          </cell>
          <cell r="DU822">
            <v>0</v>
          </cell>
          <cell r="DV822">
            <v>0</v>
          </cell>
          <cell r="DW822">
            <v>0</v>
          </cell>
          <cell r="DX822">
            <v>0</v>
          </cell>
          <cell r="DY822">
            <v>0</v>
          </cell>
          <cell r="DZ822">
            <v>0</v>
          </cell>
          <cell r="EA822">
            <v>0</v>
          </cell>
          <cell r="EB822">
            <v>0</v>
          </cell>
          <cell r="EC822">
            <v>0</v>
          </cell>
          <cell r="ED822">
            <v>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0</v>
          </cell>
          <cell r="BJ823">
            <v>0</v>
          </cell>
          <cell r="BK823">
            <v>0</v>
          </cell>
          <cell r="BL823">
            <v>0</v>
          </cell>
          <cell r="BM823">
            <v>0</v>
          </cell>
          <cell r="BN823">
            <v>0</v>
          </cell>
          <cell r="BO823">
            <v>0</v>
          </cell>
          <cell r="BP823">
            <v>0</v>
          </cell>
          <cell r="BQ823">
            <v>0</v>
          </cell>
          <cell r="BR823">
            <v>0</v>
          </cell>
          <cell r="BS823">
            <v>0</v>
          </cell>
          <cell r="BT823">
            <v>0</v>
          </cell>
          <cell r="BU823">
            <v>0</v>
          </cell>
          <cell r="BV823">
            <v>0</v>
          </cell>
          <cell r="BW823">
            <v>0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0</v>
          </cell>
          <cell r="CH823">
            <v>0</v>
          </cell>
          <cell r="CI823">
            <v>0</v>
          </cell>
          <cell r="CJ823">
            <v>0</v>
          </cell>
          <cell r="CK823">
            <v>0</v>
          </cell>
          <cell r="CL823">
            <v>0</v>
          </cell>
          <cell r="CM823">
            <v>0</v>
          </cell>
          <cell r="CN823">
            <v>0</v>
          </cell>
          <cell r="CO823">
            <v>0</v>
          </cell>
          <cell r="CP823">
            <v>0</v>
          </cell>
          <cell r="CQ823">
            <v>0</v>
          </cell>
          <cell r="CR823">
            <v>0</v>
          </cell>
          <cell r="CS823">
            <v>0</v>
          </cell>
          <cell r="CT823">
            <v>0</v>
          </cell>
          <cell r="CU823">
            <v>0</v>
          </cell>
          <cell r="CV823">
            <v>0</v>
          </cell>
          <cell r="CW823">
            <v>0</v>
          </cell>
          <cell r="CX823">
            <v>0</v>
          </cell>
          <cell r="CY823">
            <v>0</v>
          </cell>
          <cell r="CZ823">
            <v>0</v>
          </cell>
          <cell r="DA823">
            <v>0</v>
          </cell>
          <cell r="DB823">
            <v>0</v>
          </cell>
          <cell r="DC823">
            <v>0</v>
          </cell>
          <cell r="DD823">
            <v>0</v>
          </cell>
          <cell r="DE823">
            <v>0</v>
          </cell>
          <cell r="DF823">
            <v>0</v>
          </cell>
          <cell r="DG823">
            <v>0</v>
          </cell>
          <cell r="DH823">
            <v>0</v>
          </cell>
          <cell r="DI823">
            <v>0</v>
          </cell>
          <cell r="DJ823">
            <v>0</v>
          </cell>
          <cell r="DK823">
            <v>0</v>
          </cell>
          <cell r="DL823">
            <v>0</v>
          </cell>
          <cell r="DM823">
            <v>0</v>
          </cell>
          <cell r="DN823">
            <v>0</v>
          </cell>
          <cell r="DO823">
            <v>0</v>
          </cell>
          <cell r="DP823">
            <v>0</v>
          </cell>
          <cell r="DQ823">
            <v>0</v>
          </cell>
          <cell r="DR823">
            <v>0</v>
          </cell>
          <cell r="DS823">
            <v>0</v>
          </cell>
          <cell r="DT823">
            <v>0</v>
          </cell>
          <cell r="DU823">
            <v>0</v>
          </cell>
          <cell r="DV823">
            <v>0</v>
          </cell>
          <cell r="DW823">
            <v>0</v>
          </cell>
          <cell r="DX823">
            <v>0</v>
          </cell>
          <cell r="DY823">
            <v>0</v>
          </cell>
          <cell r="DZ823">
            <v>0</v>
          </cell>
          <cell r="EA823">
            <v>0</v>
          </cell>
          <cell r="EB823">
            <v>0</v>
          </cell>
          <cell r="EC823">
            <v>0</v>
          </cell>
          <cell r="ED823">
            <v>0</v>
          </cell>
        </row>
        <row r="824"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0</v>
          </cell>
          <cell r="BD824">
            <v>0</v>
          </cell>
          <cell r="BE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0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  <cell r="BT824">
            <v>0</v>
          </cell>
          <cell r="BU824">
            <v>0</v>
          </cell>
          <cell r="BV824">
            <v>0</v>
          </cell>
          <cell r="BW824">
            <v>0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G824">
            <v>0</v>
          </cell>
          <cell r="CH824">
            <v>0</v>
          </cell>
          <cell r="CI824">
            <v>0</v>
          </cell>
          <cell r="CJ824">
            <v>0</v>
          </cell>
          <cell r="CK824">
            <v>0</v>
          </cell>
          <cell r="CL824">
            <v>0</v>
          </cell>
          <cell r="CM824">
            <v>0</v>
          </cell>
          <cell r="CN824">
            <v>0</v>
          </cell>
          <cell r="CO824">
            <v>0</v>
          </cell>
          <cell r="CP824">
            <v>0</v>
          </cell>
          <cell r="CQ824">
            <v>0</v>
          </cell>
          <cell r="CR824">
            <v>0</v>
          </cell>
          <cell r="CS824">
            <v>0</v>
          </cell>
          <cell r="CT824">
            <v>0</v>
          </cell>
          <cell r="CU824">
            <v>0</v>
          </cell>
          <cell r="CV824">
            <v>0</v>
          </cell>
          <cell r="CW824">
            <v>0</v>
          </cell>
          <cell r="CX824">
            <v>0</v>
          </cell>
          <cell r="CY824">
            <v>0</v>
          </cell>
          <cell r="CZ824">
            <v>0</v>
          </cell>
          <cell r="DA824">
            <v>0</v>
          </cell>
          <cell r="DB824">
            <v>0</v>
          </cell>
          <cell r="DC824">
            <v>0</v>
          </cell>
          <cell r="DD824">
            <v>0</v>
          </cell>
          <cell r="DE824">
            <v>0</v>
          </cell>
          <cell r="DF824">
            <v>0</v>
          </cell>
          <cell r="DG824">
            <v>0</v>
          </cell>
          <cell r="DH824">
            <v>0</v>
          </cell>
          <cell r="DI824">
            <v>0</v>
          </cell>
          <cell r="DJ824">
            <v>0</v>
          </cell>
          <cell r="DK824">
            <v>0</v>
          </cell>
          <cell r="DL824">
            <v>0</v>
          </cell>
          <cell r="DM824">
            <v>0</v>
          </cell>
          <cell r="DN824">
            <v>0</v>
          </cell>
          <cell r="DO824">
            <v>0</v>
          </cell>
          <cell r="DP824">
            <v>0</v>
          </cell>
          <cell r="DQ824">
            <v>0</v>
          </cell>
          <cell r="DR824">
            <v>0</v>
          </cell>
          <cell r="DS824">
            <v>0</v>
          </cell>
          <cell r="DT824">
            <v>0</v>
          </cell>
          <cell r="DU824">
            <v>0</v>
          </cell>
          <cell r="DV824">
            <v>0</v>
          </cell>
          <cell r="DW824">
            <v>0</v>
          </cell>
          <cell r="DX824">
            <v>0</v>
          </cell>
          <cell r="DY824">
            <v>0</v>
          </cell>
          <cell r="DZ824">
            <v>0</v>
          </cell>
          <cell r="EA824">
            <v>0</v>
          </cell>
          <cell r="EB824">
            <v>0</v>
          </cell>
          <cell r="EC824">
            <v>0</v>
          </cell>
          <cell r="ED824">
            <v>0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0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  <cell r="BT825">
            <v>0</v>
          </cell>
          <cell r="BU825">
            <v>0</v>
          </cell>
          <cell r="BV825">
            <v>0</v>
          </cell>
          <cell r="BW825">
            <v>0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G825">
            <v>0</v>
          </cell>
          <cell r="CH825">
            <v>0</v>
          </cell>
          <cell r="CI825">
            <v>0</v>
          </cell>
          <cell r="CJ825">
            <v>0</v>
          </cell>
          <cell r="CK825">
            <v>0</v>
          </cell>
          <cell r="CL825">
            <v>0</v>
          </cell>
          <cell r="CM825">
            <v>0</v>
          </cell>
          <cell r="CN825">
            <v>0</v>
          </cell>
          <cell r="CO825">
            <v>0</v>
          </cell>
          <cell r="CP825">
            <v>0</v>
          </cell>
          <cell r="CQ825">
            <v>0</v>
          </cell>
          <cell r="CR825">
            <v>0</v>
          </cell>
          <cell r="CS825">
            <v>0</v>
          </cell>
          <cell r="CT825">
            <v>0</v>
          </cell>
          <cell r="CU825">
            <v>0</v>
          </cell>
          <cell r="CV825">
            <v>0</v>
          </cell>
          <cell r="CW825">
            <v>0</v>
          </cell>
          <cell r="CX825">
            <v>0</v>
          </cell>
          <cell r="CY825">
            <v>0</v>
          </cell>
          <cell r="CZ825">
            <v>0</v>
          </cell>
          <cell r="DA825">
            <v>0</v>
          </cell>
          <cell r="DB825">
            <v>0</v>
          </cell>
          <cell r="DC825">
            <v>0</v>
          </cell>
          <cell r="DD825">
            <v>0</v>
          </cell>
          <cell r="DE825">
            <v>0</v>
          </cell>
          <cell r="DF825">
            <v>0</v>
          </cell>
          <cell r="DG825">
            <v>0</v>
          </cell>
          <cell r="DH825">
            <v>0</v>
          </cell>
          <cell r="DI825">
            <v>0</v>
          </cell>
          <cell r="DJ825">
            <v>0</v>
          </cell>
          <cell r="DK825">
            <v>0</v>
          </cell>
          <cell r="DL825">
            <v>0</v>
          </cell>
          <cell r="DM825">
            <v>0</v>
          </cell>
          <cell r="DN825">
            <v>0</v>
          </cell>
          <cell r="DO825">
            <v>0</v>
          </cell>
          <cell r="DP825">
            <v>0</v>
          </cell>
          <cell r="DQ825">
            <v>0</v>
          </cell>
          <cell r="DR825">
            <v>0</v>
          </cell>
          <cell r="DS825">
            <v>0</v>
          </cell>
          <cell r="DT825">
            <v>0</v>
          </cell>
          <cell r="DU825">
            <v>0</v>
          </cell>
          <cell r="DV825">
            <v>0</v>
          </cell>
          <cell r="DW825">
            <v>0</v>
          </cell>
          <cell r="DX825">
            <v>0</v>
          </cell>
          <cell r="DY825">
            <v>0</v>
          </cell>
          <cell r="DZ825">
            <v>0</v>
          </cell>
          <cell r="EA825">
            <v>0</v>
          </cell>
          <cell r="EB825">
            <v>0</v>
          </cell>
          <cell r="EC825">
            <v>0</v>
          </cell>
          <cell r="ED825">
            <v>0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  <cell r="BT826">
            <v>0</v>
          </cell>
          <cell r="BU826">
            <v>0</v>
          </cell>
          <cell r="BV826">
            <v>0</v>
          </cell>
          <cell r="BW826">
            <v>0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0</v>
          </cell>
          <cell r="CH826">
            <v>0</v>
          </cell>
          <cell r="CI826">
            <v>0</v>
          </cell>
          <cell r="CJ826">
            <v>0</v>
          </cell>
          <cell r="CK826">
            <v>0</v>
          </cell>
          <cell r="CL826">
            <v>0</v>
          </cell>
          <cell r="CM826">
            <v>0</v>
          </cell>
          <cell r="CN826">
            <v>0</v>
          </cell>
          <cell r="CO826">
            <v>0</v>
          </cell>
          <cell r="CP826">
            <v>0</v>
          </cell>
          <cell r="CQ826">
            <v>0</v>
          </cell>
          <cell r="CR826">
            <v>0</v>
          </cell>
          <cell r="CS826">
            <v>0</v>
          </cell>
          <cell r="CT826">
            <v>0</v>
          </cell>
          <cell r="CU826">
            <v>0</v>
          </cell>
          <cell r="CV826">
            <v>0</v>
          </cell>
          <cell r="CW826">
            <v>0</v>
          </cell>
          <cell r="CX826">
            <v>0</v>
          </cell>
          <cell r="CY826">
            <v>0</v>
          </cell>
          <cell r="CZ826">
            <v>0</v>
          </cell>
          <cell r="DA826">
            <v>0</v>
          </cell>
          <cell r="DB826">
            <v>0</v>
          </cell>
          <cell r="DC826">
            <v>0</v>
          </cell>
          <cell r="DD826">
            <v>0</v>
          </cell>
          <cell r="DE826">
            <v>0</v>
          </cell>
          <cell r="DF826">
            <v>0</v>
          </cell>
          <cell r="DG826">
            <v>0</v>
          </cell>
          <cell r="DH826">
            <v>0</v>
          </cell>
          <cell r="DI826">
            <v>0</v>
          </cell>
          <cell r="DJ826">
            <v>0</v>
          </cell>
          <cell r="DK826">
            <v>0</v>
          </cell>
          <cell r="DL826">
            <v>0</v>
          </cell>
          <cell r="DM826">
            <v>0</v>
          </cell>
          <cell r="DN826">
            <v>0</v>
          </cell>
          <cell r="DO826">
            <v>0</v>
          </cell>
          <cell r="DP826">
            <v>0</v>
          </cell>
          <cell r="DQ826">
            <v>0</v>
          </cell>
          <cell r="DR826">
            <v>0</v>
          </cell>
          <cell r="DS826">
            <v>0</v>
          </cell>
          <cell r="DT826">
            <v>0</v>
          </cell>
          <cell r="DU826">
            <v>0</v>
          </cell>
          <cell r="DV826">
            <v>0</v>
          </cell>
          <cell r="DW826">
            <v>0</v>
          </cell>
          <cell r="DX826">
            <v>0</v>
          </cell>
          <cell r="DY826">
            <v>0</v>
          </cell>
          <cell r="DZ826">
            <v>0</v>
          </cell>
          <cell r="EA826">
            <v>0</v>
          </cell>
          <cell r="EB826">
            <v>0</v>
          </cell>
          <cell r="EC826">
            <v>0</v>
          </cell>
          <cell r="ED826">
            <v>0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O827">
            <v>0</v>
          </cell>
          <cell r="BP827">
            <v>0</v>
          </cell>
          <cell r="BQ827">
            <v>0</v>
          </cell>
          <cell r="BR827">
            <v>0</v>
          </cell>
          <cell r="BS827">
            <v>0</v>
          </cell>
          <cell r="BT827">
            <v>0</v>
          </cell>
          <cell r="BU827">
            <v>0</v>
          </cell>
          <cell r="BV827">
            <v>0</v>
          </cell>
          <cell r="BW827">
            <v>0</v>
          </cell>
          <cell r="BX827">
            <v>0</v>
          </cell>
          <cell r="BY827">
            <v>0</v>
          </cell>
          <cell r="BZ827">
            <v>0</v>
          </cell>
          <cell r="CA827">
            <v>0</v>
          </cell>
          <cell r="CB827">
            <v>0</v>
          </cell>
          <cell r="CC827">
            <v>0</v>
          </cell>
          <cell r="CD827">
            <v>0</v>
          </cell>
          <cell r="CE827">
            <v>0</v>
          </cell>
          <cell r="CF827">
            <v>0</v>
          </cell>
          <cell r="CG827">
            <v>0</v>
          </cell>
          <cell r="CH827">
            <v>0</v>
          </cell>
          <cell r="CI827">
            <v>0</v>
          </cell>
          <cell r="CJ827">
            <v>0</v>
          </cell>
          <cell r="CK827">
            <v>0</v>
          </cell>
          <cell r="CL827">
            <v>0</v>
          </cell>
          <cell r="CM827">
            <v>0</v>
          </cell>
          <cell r="CN827">
            <v>0</v>
          </cell>
          <cell r="CO827">
            <v>0</v>
          </cell>
          <cell r="CP827">
            <v>0</v>
          </cell>
          <cell r="CQ827">
            <v>0</v>
          </cell>
          <cell r="CR827">
            <v>0</v>
          </cell>
          <cell r="CS827">
            <v>0</v>
          </cell>
          <cell r="CT827">
            <v>0</v>
          </cell>
          <cell r="CU827">
            <v>0</v>
          </cell>
          <cell r="CV827">
            <v>0</v>
          </cell>
          <cell r="CW827">
            <v>0</v>
          </cell>
          <cell r="CX827">
            <v>0</v>
          </cell>
          <cell r="CY827">
            <v>0</v>
          </cell>
          <cell r="CZ827">
            <v>0</v>
          </cell>
          <cell r="DA827">
            <v>0</v>
          </cell>
          <cell r="DB827">
            <v>0</v>
          </cell>
          <cell r="DC827">
            <v>0</v>
          </cell>
          <cell r="DD827">
            <v>0</v>
          </cell>
          <cell r="DE827">
            <v>0</v>
          </cell>
          <cell r="DF827">
            <v>0</v>
          </cell>
          <cell r="DG827">
            <v>0</v>
          </cell>
          <cell r="DH827">
            <v>0</v>
          </cell>
          <cell r="DI827">
            <v>0</v>
          </cell>
          <cell r="DJ827">
            <v>0</v>
          </cell>
          <cell r="DK827">
            <v>0</v>
          </cell>
          <cell r="DL827">
            <v>0</v>
          </cell>
          <cell r="DM827">
            <v>0</v>
          </cell>
          <cell r="DN827">
            <v>0</v>
          </cell>
          <cell r="DO827">
            <v>0</v>
          </cell>
          <cell r="DP827">
            <v>0</v>
          </cell>
          <cell r="DQ827">
            <v>0</v>
          </cell>
          <cell r="DR827">
            <v>0</v>
          </cell>
          <cell r="DS827">
            <v>0</v>
          </cell>
          <cell r="DT827">
            <v>0</v>
          </cell>
          <cell r="DU827">
            <v>0</v>
          </cell>
          <cell r="DV827">
            <v>0</v>
          </cell>
          <cell r="DW827">
            <v>0</v>
          </cell>
          <cell r="DX827">
            <v>0</v>
          </cell>
          <cell r="DY827">
            <v>0</v>
          </cell>
          <cell r="DZ827">
            <v>0</v>
          </cell>
          <cell r="EA827">
            <v>0</v>
          </cell>
          <cell r="EB827">
            <v>0</v>
          </cell>
          <cell r="EC827">
            <v>0</v>
          </cell>
          <cell r="ED827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O828">
            <v>0</v>
          </cell>
          <cell r="BP828">
            <v>0</v>
          </cell>
          <cell r="BQ828">
            <v>0</v>
          </cell>
          <cell r="BR828">
            <v>0</v>
          </cell>
          <cell r="BS828">
            <v>0</v>
          </cell>
          <cell r="BT828">
            <v>0</v>
          </cell>
          <cell r="BU828">
            <v>0</v>
          </cell>
          <cell r="BV828">
            <v>0</v>
          </cell>
          <cell r="BW828">
            <v>0</v>
          </cell>
          <cell r="BX828">
            <v>0</v>
          </cell>
          <cell r="BY828">
            <v>0</v>
          </cell>
          <cell r="BZ828">
            <v>0</v>
          </cell>
          <cell r="CA828">
            <v>0</v>
          </cell>
          <cell r="CB828">
            <v>0</v>
          </cell>
          <cell r="CC828">
            <v>0</v>
          </cell>
          <cell r="CD828">
            <v>0</v>
          </cell>
          <cell r="CE828">
            <v>0</v>
          </cell>
          <cell r="CF828">
            <v>0</v>
          </cell>
          <cell r="CG828">
            <v>0</v>
          </cell>
          <cell r="CH828">
            <v>0</v>
          </cell>
          <cell r="CI828">
            <v>0</v>
          </cell>
          <cell r="CJ828">
            <v>0</v>
          </cell>
          <cell r="CK828">
            <v>0</v>
          </cell>
          <cell r="CL828">
            <v>0</v>
          </cell>
          <cell r="CM828">
            <v>0</v>
          </cell>
          <cell r="CN828">
            <v>0</v>
          </cell>
          <cell r="CO828">
            <v>0</v>
          </cell>
          <cell r="CP828">
            <v>0</v>
          </cell>
          <cell r="CQ828">
            <v>0</v>
          </cell>
          <cell r="CR828">
            <v>0</v>
          </cell>
          <cell r="CS828">
            <v>0</v>
          </cell>
          <cell r="CT828">
            <v>0</v>
          </cell>
          <cell r="CU828">
            <v>0</v>
          </cell>
          <cell r="CV828">
            <v>0</v>
          </cell>
          <cell r="CW828">
            <v>0</v>
          </cell>
          <cell r="CX828">
            <v>0</v>
          </cell>
          <cell r="CY828">
            <v>0</v>
          </cell>
          <cell r="CZ828">
            <v>0</v>
          </cell>
          <cell r="DA828">
            <v>0</v>
          </cell>
          <cell r="DB828">
            <v>0</v>
          </cell>
          <cell r="DC828">
            <v>0</v>
          </cell>
          <cell r="DD828">
            <v>0</v>
          </cell>
          <cell r="DE828">
            <v>0</v>
          </cell>
          <cell r="DF828">
            <v>0</v>
          </cell>
          <cell r="DG828">
            <v>0</v>
          </cell>
          <cell r="DH828">
            <v>0</v>
          </cell>
          <cell r="DI828">
            <v>0</v>
          </cell>
          <cell r="DJ828">
            <v>0</v>
          </cell>
          <cell r="DK828">
            <v>0</v>
          </cell>
          <cell r="DL828">
            <v>0</v>
          </cell>
          <cell r="DM828">
            <v>0</v>
          </cell>
          <cell r="DN828">
            <v>0</v>
          </cell>
          <cell r="DO828">
            <v>0</v>
          </cell>
          <cell r="DP828">
            <v>0</v>
          </cell>
          <cell r="DQ828">
            <v>0</v>
          </cell>
          <cell r="DR828">
            <v>0</v>
          </cell>
          <cell r="DS828">
            <v>0</v>
          </cell>
          <cell r="DT828">
            <v>0</v>
          </cell>
          <cell r="DU828">
            <v>0</v>
          </cell>
          <cell r="DV828">
            <v>0</v>
          </cell>
          <cell r="DW828">
            <v>0</v>
          </cell>
          <cell r="DX828">
            <v>0</v>
          </cell>
          <cell r="DY828">
            <v>0</v>
          </cell>
          <cell r="DZ828">
            <v>0</v>
          </cell>
          <cell r="EA828">
            <v>0</v>
          </cell>
          <cell r="EB828">
            <v>0</v>
          </cell>
          <cell r="EC828">
            <v>0</v>
          </cell>
          <cell r="ED828">
            <v>0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  <cell r="BI829">
            <v>0</v>
          </cell>
          <cell r="BJ829">
            <v>0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O829">
            <v>0</v>
          </cell>
          <cell r="BP829">
            <v>0</v>
          </cell>
          <cell r="BQ829">
            <v>0</v>
          </cell>
          <cell r="BR829">
            <v>0</v>
          </cell>
          <cell r="BS829">
            <v>0</v>
          </cell>
          <cell r="BT829">
            <v>0</v>
          </cell>
          <cell r="BU829">
            <v>0</v>
          </cell>
          <cell r="BV829">
            <v>0</v>
          </cell>
          <cell r="BW829">
            <v>0</v>
          </cell>
          <cell r="BX829">
            <v>0</v>
          </cell>
          <cell r="BY829">
            <v>0</v>
          </cell>
          <cell r="BZ829">
            <v>0</v>
          </cell>
          <cell r="CA829">
            <v>0</v>
          </cell>
          <cell r="CB829">
            <v>0</v>
          </cell>
          <cell r="CC829">
            <v>0</v>
          </cell>
          <cell r="CD829">
            <v>0</v>
          </cell>
          <cell r="CE829">
            <v>0</v>
          </cell>
          <cell r="CF829">
            <v>0</v>
          </cell>
          <cell r="CG829">
            <v>0</v>
          </cell>
          <cell r="CH829">
            <v>0</v>
          </cell>
          <cell r="CI829">
            <v>0</v>
          </cell>
          <cell r="CJ829">
            <v>0</v>
          </cell>
          <cell r="CK829">
            <v>0</v>
          </cell>
          <cell r="CL829">
            <v>0</v>
          </cell>
          <cell r="CM829">
            <v>0</v>
          </cell>
          <cell r="CN829">
            <v>0</v>
          </cell>
          <cell r="CO829">
            <v>0</v>
          </cell>
          <cell r="CP829">
            <v>0</v>
          </cell>
          <cell r="CQ829">
            <v>0</v>
          </cell>
          <cell r="CR829">
            <v>0</v>
          </cell>
          <cell r="CS829">
            <v>0</v>
          </cell>
          <cell r="CT829">
            <v>0</v>
          </cell>
          <cell r="CU829">
            <v>0</v>
          </cell>
          <cell r="CV829">
            <v>0</v>
          </cell>
          <cell r="CW829">
            <v>0</v>
          </cell>
          <cell r="CX829">
            <v>0</v>
          </cell>
          <cell r="CY829">
            <v>0</v>
          </cell>
          <cell r="CZ829">
            <v>0</v>
          </cell>
          <cell r="DA829">
            <v>0</v>
          </cell>
          <cell r="DB829">
            <v>0</v>
          </cell>
          <cell r="DC829">
            <v>0</v>
          </cell>
          <cell r="DD829">
            <v>0</v>
          </cell>
          <cell r="DE829">
            <v>0</v>
          </cell>
          <cell r="DF829">
            <v>0</v>
          </cell>
          <cell r="DG829">
            <v>0</v>
          </cell>
          <cell r="DH829">
            <v>0</v>
          </cell>
          <cell r="DI829">
            <v>0</v>
          </cell>
          <cell r="DJ829">
            <v>0</v>
          </cell>
          <cell r="DK829">
            <v>0</v>
          </cell>
          <cell r="DL829">
            <v>0</v>
          </cell>
          <cell r="DM829">
            <v>0</v>
          </cell>
          <cell r="DN829">
            <v>0</v>
          </cell>
          <cell r="DO829">
            <v>0</v>
          </cell>
          <cell r="DP829">
            <v>0</v>
          </cell>
          <cell r="DQ829">
            <v>0</v>
          </cell>
          <cell r="DR829">
            <v>0</v>
          </cell>
          <cell r="DS829">
            <v>0</v>
          </cell>
          <cell r="DT829">
            <v>0</v>
          </cell>
          <cell r="DU829">
            <v>0</v>
          </cell>
          <cell r="DV829">
            <v>0</v>
          </cell>
          <cell r="DW829">
            <v>0</v>
          </cell>
          <cell r="DX829">
            <v>0</v>
          </cell>
          <cell r="DY829">
            <v>0</v>
          </cell>
          <cell r="DZ829">
            <v>0</v>
          </cell>
          <cell r="EA829">
            <v>0</v>
          </cell>
          <cell r="EB829">
            <v>0</v>
          </cell>
          <cell r="EC829">
            <v>0</v>
          </cell>
          <cell r="ED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O830">
            <v>0</v>
          </cell>
          <cell r="BP830">
            <v>0</v>
          </cell>
          <cell r="BQ830">
            <v>0</v>
          </cell>
          <cell r="BR830">
            <v>0</v>
          </cell>
          <cell r="BS830">
            <v>0</v>
          </cell>
          <cell r="BT830">
            <v>0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  <cell r="BZ830">
            <v>0</v>
          </cell>
          <cell r="CA830">
            <v>0</v>
          </cell>
          <cell r="CB830">
            <v>0</v>
          </cell>
          <cell r="CC830">
            <v>0</v>
          </cell>
          <cell r="CD830">
            <v>0</v>
          </cell>
          <cell r="CE830">
            <v>0</v>
          </cell>
          <cell r="CF830">
            <v>0</v>
          </cell>
          <cell r="CG830">
            <v>0</v>
          </cell>
          <cell r="CH830">
            <v>0</v>
          </cell>
          <cell r="CI830">
            <v>0</v>
          </cell>
          <cell r="CJ830">
            <v>0</v>
          </cell>
          <cell r="CK830">
            <v>0</v>
          </cell>
          <cell r="CL830">
            <v>0</v>
          </cell>
          <cell r="CM830">
            <v>0</v>
          </cell>
          <cell r="CN830">
            <v>0</v>
          </cell>
          <cell r="CO830">
            <v>0</v>
          </cell>
          <cell r="CP830">
            <v>0</v>
          </cell>
          <cell r="CQ830">
            <v>0</v>
          </cell>
          <cell r="CR830">
            <v>0</v>
          </cell>
          <cell r="CS830">
            <v>0</v>
          </cell>
          <cell r="CT830">
            <v>0</v>
          </cell>
          <cell r="CU830">
            <v>0</v>
          </cell>
          <cell r="CV830">
            <v>0</v>
          </cell>
          <cell r="CW830">
            <v>0</v>
          </cell>
          <cell r="CX830">
            <v>0</v>
          </cell>
          <cell r="CY830">
            <v>0</v>
          </cell>
          <cell r="CZ830">
            <v>0</v>
          </cell>
          <cell r="DA830">
            <v>0</v>
          </cell>
          <cell r="DB830">
            <v>0</v>
          </cell>
          <cell r="DC830">
            <v>0</v>
          </cell>
          <cell r="DD830">
            <v>0</v>
          </cell>
          <cell r="DE830">
            <v>0</v>
          </cell>
          <cell r="DF830">
            <v>0</v>
          </cell>
          <cell r="DG830">
            <v>0</v>
          </cell>
          <cell r="DH830">
            <v>0</v>
          </cell>
          <cell r="DI830">
            <v>0</v>
          </cell>
          <cell r="DJ830">
            <v>0</v>
          </cell>
          <cell r="DK830">
            <v>0</v>
          </cell>
          <cell r="DL830">
            <v>0</v>
          </cell>
          <cell r="DM830">
            <v>0</v>
          </cell>
          <cell r="DN830">
            <v>0</v>
          </cell>
          <cell r="DO830">
            <v>0</v>
          </cell>
          <cell r="DP830">
            <v>0</v>
          </cell>
          <cell r="DQ830">
            <v>0</v>
          </cell>
          <cell r="DR830">
            <v>0</v>
          </cell>
          <cell r="DS830">
            <v>0</v>
          </cell>
          <cell r="DT830">
            <v>0</v>
          </cell>
          <cell r="DU830">
            <v>0</v>
          </cell>
          <cell r="DV830">
            <v>0</v>
          </cell>
          <cell r="DW830">
            <v>0</v>
          </cell>
          <cell r="DX830">
            <v>0</v>
          </cell>
          <cell r="DY830">
            <v>0</v>
          </cell>
          <cell r="DZ830">
            <v>0</v>
          </cell>
          <cell r="EA830">
            <v>0</v>
          </cell>
          <cell r="EB830">
            <v>0</v>
          </cell>
          <cell r="EC830">
            <v>0</v>
          </cell>
          <cell r="ED830">
            <v>0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O831">
            <v>0</v>
          </cell>
          <cell r="BP831">
            <v>0</v>
          </cell>
          <cell r="BQ831">
            <v>0</v>
          </cell>
          <cell r="BR831">
            <v>0</v>
          </cell>
          <cell r="BS831">
            <v>0</v>
          </cell>
          <cell r="BT831">
            <v>0</v>
          </cell>
          <cell r="BU831">
            <v>0</v>
          </cell>
          <cell r="BV831">
            <v>0</v>
          </cell>
          <cell r="BW831">
            <v>0</v>
          </cell>
          <cell r="BX831">
            <v>0</v>
          </cell>
          <cell r="BY831">
            <v>0</v>
          </cell>
          <cell r="BZ831">
            <v>0</v>
          </cell>
          <cell r="CA831">
            <v>0</v>
          </cell>
          <cell r="CB831">
            <v>0</v>
          </cell>
          <cell r="CC831">
            <v>0</v>
          </cell>
          <cell r="CD831">
            <v>0</v>
          </cell>
          <cell r="CE831">
            <v>0</v>
          </cell>
          <cell r="CF831">
            <v>0</v>
          </cell>
          <cell r="CG831">
            <v>0</v>
          </cell>
          <cell r="CH831">
            <v>0</v>
          </cell>
          <cell r="CI831">
            <v>0</v>
          </cell>
          <cell r="CJ831">
            <v>0</v>
          </cell>
          <cell r="CK831">
            <v>0</v>
          </cell>
          <cell r="CL831">
            <v>0</v>
          </cell>
          <cell r="CM831">
            <v>0</v>
          </cell>
          <cell r="CN831">
            <v>0</v>
          </cell>
          <cell r="CO831">
            <v>0</v>
          </cell>
          <cell r="CP831">
            <v>0</v>
          </cell>
          <cell r="CQ831">
            <v>0</v>
          </cell>
          <cell r="CR831">
            <v>0</v>
          </cell>
          <cell r="CS831">
            <v>0</v>
          </cell>
          <cell r="CT831">
            <v>0</v>
          </cell>
          <cell r="CU831">
            <v>0</v>
          </cell>
          <cell r="CV831">
            <v>0</v>
          </cell>
          <cell r="CW831">
            <v>0</v>
          </cell>
          <cell r="CX831">
            <v>0</v>
          </cell>
          <cell r="CY831">
            <v>0</v>
          </cell>
          <cell r="CZ831">
            <v>0</v>
          </cell>
          <cell r="DA831">
            <v>0</v>
          </cell>
          <cell r="DB831">
            <v>0</v>
          </cell>
          <cell r="DC831">
            <v>0</v>
          </cell>
          <cell r="DD831">
            <v>0</v>
          </cell>
          <cell r="DE831">
            <v>0</v>
          </cell>
          <cell r="DF831">
            <v>0</v>
          </cell>
          <cell r="DG831">
            <v>0</v>
          </cell>
          <cell r="DH831">
            <v>0</v>
          </cell>
          <cell r="DI831">
            <v>0</v>
          </cell>
          <cell r="DJ831">
            <v>0</v>
          </cell>
          <cell r="DK831">
            <v>0</v>
          </cell>
          <cell r="DL831">
            <v>0</v>
          </cell>
          <cell r="DM831">
            <v>0</v>
          </cell>
          <cell r="DN831">
            <v>0</v>
          </cell>
          <cell r="DO831">
            <v>0</v>
          </cell>
          <cell r="DP831">
            <v>0</v>
          </cell>
          <cell r="DQ831">
            <v>0</v>
          </cell>
          <cell r="DR831">
            <v>0</v>
          </cell>
          <cell r="DS831">
            <v>0</v>
          </cell>
          <cell r="DT831">
            <v>0</v>
          </cell>
          <cell r="DU831">
            <v>0</v>
          </cell>
          <cell r="DV831">
            <v>0</v>
          </cell>
          <cell r="DW831">
            <v>0</v>
          </cell>
          <cell r="DX831">
            <v>0</v>
          </cell>
          <cell r="DY831">
            <v>0</v>
          </cell>
          <cell r="DZ831">
            <v>0</v>
          </cell>
          <cell r="EA831">
            <v>0</v>
          </cell>
          <cell r="EB831">
            <v>0</v>
          </cell>
          <cell r="EC831">
            <v>0</v>
          </cell>
          <cell r="ED831">
            <v>0</v>
          </cell>
        </row>
        <row r="832"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  <cell r="BO832">
            <v>0</v>
          </cell>
          <cell r="BP832">
            <v>0</v>
          </cell>
          <cell r="BQ832">
            <v>0</v>
          </cell>
          <cell r="BR832">
            <v>0</v>
          </cell>
          <cell r="BS832">
            <v>0</v>
          </cell>
          <cell r="BT832">
            <v>0</v>
          </cell>
          <cell r="BU832">
            <v>0</v>
          </cell>
          <cell r="BV832">
            <v>0</v>
          </cell>
          <cell r="BW832">
            <v>0</v>
          </cell>
          <cell r="BX832">
            <v>0</v>
          </cell>
          <cell r="BY832">
            <v>0</v>
          </cell>
          <cell r="BZ832">
            <v>0</v>
          </cell>
          <cell r="CA832">
            <v>0</v>
          </cell>
          <cell r="CB832">
            <v>0</v>
          </cell>
          <cell r="CC832">
            <v>0</v>
          </cell>
          <cell r="CD832">
            <v>0</v>
          </cell>
          <cell r="CE832">
            <v>0</v>
          </cell>
          <cell r="CF832">
            <v>0</v>
          </cell>
          <cell r="CG832">
            <v>0</v>
          </cell>
          <cell r="CH832">
            <v>0</v>
          </cell>
          <cell r="CI832">
            <v>0</v>
          </cell>
          <cell r="CJ832">
            <v>0</v>
          </cell>
          <cell r="CK832">
            <v>0</v>
          </cell>
          <cell r="CL832">
            <v>0</v>
          </cell>
          <cell r="CM832">
            <v>0</v>
          </cell>
          <cell r="CN832">
            <v>0</v>
          </cell>
          <cell r="CO832">
            <v>0</v>
          </cell>
          <cell r="CP832">
            <v>0</v>
          </cell>
          <cell r="CQ832">
            <v>0</v>
          </cell>
          <cell r="CR832">
            <v>0</v>
          </cell>
          <cell r="CS832">
            <v>0</v>
          </cell>
          <cell r="CT832">
            <v>0</v>
          </cell>
          <cell r="CU832">
            <v>0</v>
          </cell>
          <cell r="CV832">
            <v>0</v>
          </cell>
          <cell r="CW832">
            <v>0</v>
          </cell>
          <cell r="CX832">
            <v>0</v>
          </cell>
          <cell r="CY832">
            <v>0</v>
          </cell>
          <cell r="CZ832">
            <v>0</v>
          </cell>
          <cell r="DA832">
            <v>0</v>
          </cell>
          <cell r="DB832">
            <v>0</v>
          </cell>
          <cell r="DC832">
            <v>0</v>
          </cell>
          <cell r="DD832">
            <v>0</v>
          </cell>
          <cell r="DE832">
            <v>0</v>
          </cell>
          <cell r="DF832">
            <v>0</v>
          </cell>
          <cell r="DG832">
            <v>0</v>
          </cell>
          <cell r="DH832">
            <v>0</v>
          </cell>
          <cell r="DI832">
            <v>0</v>
          </cell>
          <cell r="DJ832">
            <v>0</v>
          </cell>
          <cell r="DK832">
            <v>0</v>
          </cell>
          <cell r="DL832">
            <v>0</v>
          </cell>
          <cell r="DM832">
            <v>0</v>
          </cell>
          <cell r="DN832">
            <v>0</v>
          </cell>
          <cell r="DO832">
            <v>0</v>
          </cell>
          <cell r="DP832">
            <v>0</v>
          </cell>
          <cell r="DQ832">
            <v>0</v>
          </cell>
          <cell r="DR832">
            <v>0</v>
          </cell>
          <cell r="DS832">
            <v>0</v>
          </cell>
          <cell r="DT832">
            <v>0</v>
          </cell>
          <cell r="DU832">
            <v>0</v>
          </cell>
          <cell r="DV832">
            <v>0</v>
          </cell>
          <cell r="DW832">
            <v>0</v>
          </cell>
          <cell r="DX832">
            <v>0</v>
          </cell>
          <cell r="DY832">
            <v>0</v>
          </cell>
          <cell r="DZ832">
            <v>0</v>
          </cell>
          <cell r="EA832">
            <v>0</v>
          </cell>
          <cell r="EB832">
            <v>0</v>
          </cell>
          <cell r="EC832">
            <v>0</v>
          </cell>
          <cell r="ED832">
            <v>0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  <cell r="BS833">
            <v>0</v>
          </cell>
          <cell r="BT833">
            <v>0</v>
          </cell>
          <cell r="BU833">
            <v>0</v>
          </cell>
          <cell r="BV833">
            <v>0</v>
          </cell>
          <cell r="BW833">
            <v>0</v>
          </cell>
          <cell r="BX833">
            <v>0</v>
          </cell>
          <cell r="BY833">
            <v>0</v>
          </cell>
          <cell r="BZ833">
            <v>0</v>
          </cell>
          <cell r="CA833">
            <v>0</v>
          </cell>
          <cell r="CB833">
            <v>0</v>
          </cell>
          <cell r="CC833">
            <v>0</v>
          </cell>
          <cell r="CD833">
            <v>0</v>
          </cell>
          <cell r="CE833">
            <v>0</v>
          </cell>
          <cell r="CF833">
            <v>0</v>
          </cell>
          <cell r="CG833">
            <v>0</v>
          </cell>
          <cell r="CH833">
            <v>0</v>
          </cell>
          <cell r="CI833">
            <v>0</v>
          </cell>
          <cell r="CJ833">
            <v>0</v>
          </cell>
          <cell r="CK833">
            <v>0</v>
          </cell>
          <cell r="CL833">
            <v>0</v>
          </cell>
          <cell r="CM833">
            <v>0</v>
          </cell>
          <cell r="CN833">
            <v>0</v>
          </cell>
          <cell r="CO833">
            <v>0</v>
          </cell>
          <cell r="CP833">
            <v>0</v>
          </cell>
          <cell r="CQ833">
            <v>0</v>
          </cell>
          <cell r="CR833">
            <v>0</v>
          </cell>
          <cell r="CS833">
            <v>0</v>
          </cell>
          <cell r="CT833">
            <v>0</v>
          </cell>
          <cell r="CU833">
            <v>0</v>
          </cell>
          <cell r="CV833">
            <v>0</v>
          </cell>
          <cell r="CW833">
            <v>0</v>
          </cell>
          <cell r="CX833">
            <v>0</v>
          </cell>
          <cell r="CY833">
            <v>0</v>
          </cell>
          <cell r="CZ833">
            <v>0</v>
          </cell>
          <cell r="DA833">
            <v>0</v>
          </cell>
          <cell r="DB833">
            <v>0</v>
          </cell>
          <cell r="DC833">
            <v>0</v>
          </cell>
          <cell r="DD833">
            <v>0</v>
          </cell>
          <cell r="DE833">
            <v>0</v>
          </cell>
          <cell r="DF833">
            <v>0</v>
          </cell>
          <cell r="DG833">
            <v>0</v>
          </cell>
          <cell r="DH833">
            <v>0</v>
          </cell>
          <cell r="DI833">
            <v>0</v>
          </cell>
          <cell r="DJ833">
            <v>0</v>
          </cell>
          <cell r="DK833">
            <v>0</v>
          </cell>
          <cell r="DL833">
            <v>0</v>
          </cell>
          <cell r="DM833">
            <v>0</v>
          </cell>
          <cell r="DN833">
            <v>0</v>
          </cell>
          <cell r="DO833">
            <v>0</v>
          </cell>
          <cell r="DP833">
            <v>0</v>
          </cell>
          <cell r="DQ833">
            <v>0</v>
          </cell>
          <cell r="DR833">
            <v>0</v>
          </cell>
          <cell r="DS833">
            <v>0</v>
          </cell>
          <cell r="DT833">
            <v>0</v>
          </cell>
          <cell r="DU833">
            <v>0</v>
          </cell>
          <cell r="DV833">
            <v>0</v>
          </cell>
          <cell r="DW833">
            <v>0</v>
          </cell>
          <cell r="DX833">
            <v>0</v>
          </cell>
          <cell r="DY833">
            <v>0</v>
          </cell>
          <cell r="DZ833">
            <v>0</v>
          </cell>
          <cell r="EA833">
            <v>0</v>
          </cell>
          <cell r="EB833">
            <v>0</v>
          </cell>
          <cell r="EC833">
            <v>0</v>
          </cell>
          <cell r="ED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  <cell r="BS834">
            <v>0</v>
          </cell>
          <cell r="BT834">
            <v>0</v>
          </cell>
          <cell r="BU834">
            <v>0</v>
          </cell>
          <cell r="BV834">
            <v>0</v>
          </cell>
          <cell r="BW834">
            <v>0</v>
          </cell>
          <cell r="BX834">
            <v>0</v>
          </cell>
          <cell r="BY834">
            <v>0</v>
          </cell>
          <cell r="BZ834">
            <v>0</v>
          </cell>
          <cell r="CA834">
            <v>0</v>
          </cell>
          <cell r="CB834">
            <v>0</v>
          </cell>
          <cell r="CC834">
            <v>0</v>
          </cell>
          <cell r="CD834">
            <v>0</v>
          </cell>
          <cell r="CE834">
            <v>0</v>
          </cell>
          <cell r="CF834">
            <v>0</v>
          </cell>
          <cell r="CG834">
            <v>0</v>
          </cell>
          <cell r="CH834">
            <v>0</v>
          </cell>
          <cell r="CI834">
            <v>0</v>
          </cell>
          <cell r="CJ834">
            <v>0</v>
          </cell>
          <cell r="CK834">
            <v>0</v>
          </cell>
          <cell r="CL834">
            <v>0</v>
          </cell>
          <cell r="CM834">
            <v>0</v>
          </cell>
          <cell r="CN834">
            <v>0</v>
          </cell>
          <cell r="CO834">
            <v>0</v>
          </cell>
          <cell r="CP834">
            <v>0</v>
          </cell>
          <cell r="CQ834">
            <v>0</v>
          </cell>
          <cell r="CR834">
            <v>0</v>
          </cell>
          <cell r="CS834">
            <v>0</v>
          </cell>
          <cell r="CT834">
            <v>0</v>
          </cell>
          <cell r="CU834">
            <v>0</v>
          </cell>
          <cell r="CV834">
            <v>0</v>
          </cell>
          <cell r="CW834">
            <v>0</v>
          </cell>
          <cell r="CX834">
            <v>0</v>
          </cell>
          <cell r="CY834">
            <v>0</v>
          </cell>
          <cell r="CZ834">
            <v>0</v>
          </cell>
          <cell r="DA834">
            <v>0</v>
          </cell>
          <cell r="DB834">
            <v>0</v>
          </cell>
          <cell r="DC834">
            <v>0</v>
          </cell>
          <cell r="DD834">
            <v>0</v>
          </cell>
          <cell r="DE834">
            <v>0</v>
          </cell>
          <cell r="DF834">
            <v>0</v>
          </cell>
          <cell r="DG834">
            <v>0</v>
          </cell>
          <cell r="DH834">
            <v>0</v>
          </cell>
          <cell r="DI834">
            <v>0</v>
          </cell>
          <cell r="DJ834">
            <v>0</v>
          </cell>
          <cell r="DK834">
            <v>0</v>
          </cell>
          <cell r="DL834">
            <v>0</v>
          </cell>
          <cell r="DM834">
            <v>0</v>
          </cell>
          <cell r="DN834">
            <v>0</v>
          </cell>
          <cell r="DO834">
            <v>0</v>
          </cell>
          <cell r="DP834">
            <v>0</v>
          </cell>
          <cell r="DQ834">
            <v>0</v>
          </cell>
          <cell r="DR834">
            <v>0</v>
          </cell>
          <cell r="DS834">
            <v>0</v>
          </cell>
          <cell r="DT834">
            <v>0</v>
          </cell>
          <cell r="DU834">
            <v>0</v>
          </cell>
          <cell r="DV834">
            <v>0</v>
          </cell>
          <cell r="DW834">
            <v>0</v>
          </cell>
          <cell r="DX834">
            <v>0</v>
          </cell>
          <cell r="DY834">
            <v>0</v>
          </cell>
          <cell r="DZ834">
            <v>0</v>
          </cell>
          <cell r="EA834">
            <v>0</v>
          </cell>
          <cell r="EB834">
            <v>0</v>
          </cell>
          <cell r="EC834">
            <v>0</v>
          </cell>
          <cell r="ED834">
            <v>0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  <cell r="BI835">
            <v>0</v>
          </cell>
          <cell r="BJ835">
            <v>0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  <cell r="BS835">
            <v>0</v>
          </cell>
          <cell r="BT835">
            <v>0</v>
          </cell>
          <cell r="BU835">
            <v>0</v>
          </cell>
          <cell r="BV835">
            <v>0</v>
          </cell>
          <cell r="BW835">
            <v>0</v>
          </cell>
          <cell r="BX835">
            <v>0</v>
          </cell>
          <cell r="BY835">
            <v>0</v>
          </cell>
          <cell r="BZ835">
            <v>0</v>
          </cell>
          <cell r="CA835">
            <v>0</v>
          </cell>
          <cell r="CB835">
            <v>0</v>
          </cell>
          <cell r="CC835">
            <v>0</v>
          </cell>
          <cell r="CD835">
            <v>0</v>
          </cell>
          <cell r="CE835">
            <v>0</v>
          </cell>
          <cell r="CF835">
            <v>0</v>
          </cell>
          <cell r="CG835">
            <v>0</v>
          </cell>
          <cell r="CH835">
            <v>0</v>
          </cell>
          <cell r="CI835">
            <v>0</v>
          </cell>
          <cell r="CJ835">
            <v>0</v>
          </cell>
          <cell r="CK835">
            <v>0</v>
          </cell>
          <cell r="CL835">
            <v>0</v>
          </cell>
          <cell r="CM835">
            <v>0</v>
          </cell>
          <cell r="CN835">
            <v>0</v>
          </cell>
          <cell r="CO835">
            <v>0</v>
          </cell>
          <cell r="CP835">
            <v>0</v>
          </cell>
          <cell r="CQ835">
            <v>0</v>
          </cell>
          <cell r="CR835">
            <v>0</v>
          </cell>
          <cell r="CS835">
            <v>0</v>
          </cell>
          <cell r="CT835">
            <v>0</v>
          </cell>
          <cell r="CU835">
            <v>0</v>
          </cell>
          <cell r="CV835">
            <v>0</v>
          </cell>
          <cell r="CW835">
            <v>0</v>
          </cell>
          <cell r="CX835">
            <v>0</v>
          </cell>
          <cell r="CY835">
            <v>0</v>
          </cell>
          <cell r="CZ835">
            <v>0</v>
          </cell>
          <cell r="DA835">
            <v>0</v>
          </cell>
          <cell r="DB835">
            <v>0</v>
          </cell>
          <cell r="DC835">
            <v>0</v>
          </cell>
          <cell r="DD835">
            <v>0</v>
          </cell>
          <cell r="DE835">
            <v>0</v>
          </cell>
          <cell r="DF835">
            <v>0</v>
          </cell>
          <cell r="DG835">
            <v>0</v>
          </cell>
          <cell r="DH835">
            <v>0</v>
          </cell>
          <cell r="DI835">
            <v>0</v>
          </cell>
          <cell r="DJ835">
            <v>0</v>
          </cell>
          <cell r="DK835">
            <v>0</v>
          </cell>
          <cell r="DL835">
            <v>0</v>
          </cell>
          <cell r="DM835">
            <v>0</v>
          </cell>
          <cell r="DN835">
            <v>0</v>
          </cell>
          <cell r="DO835">
            <v>0</v>
          </cell>
          <cell r="DP835">
            <v>0</v>
          </cell>
          <cell r="DQ835">
            <v>0</v>
          </cell>
          <cell r="DR835">
            <v>0</v>
          </cell>
          <cell r="DS835">
            <v>0</v>
          </cell>
          <cell r="DT835">
            <v>0</v>
          </cell>
          <cell r="DU835">
            <v>0</v>
          </cell>
          <cell r="DV835">
            <v>0</v>
          </cell>
          <cell r="DW835">
            <v>0</v>
          </cell>
          <cell r="DX835">
            <v>0</v>
          </cell>
          <cell r="DY835">
            <v>0</v>
          </cell>
          <cell r="DZ835">
            <v>0</v>
          </cell>
          <cell r="EA835">
            <v>0</v>
          </cell>
          <cell r="EB835">
            <v>0</v>
          </cell>
          <cell r="EC835">
            <v>0</v>
          </cell>
          <cell r="ED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F836">
            <v>0</v>
          </cell>
          <cell r="BG836">
            <v>0</v>
          </cell>
          <cell r="BH836">
            <v>0</v>
          </cell>
          <cell r="BI836">
            <v>0</v>
          </cell>
          <cell r="BJ836">
            <v>0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  <cell r="BS836">
            <v>0</v>
          </cell>
          <cell r="BT836">
            <v>0</v>
          </cell>
          <cell r="BU836">
            <v>0</v>
          </cell>
          <cell r="BV836">
            <v>0</v>
          </cell>
          <cell r="BW836">
            <v>0</v>
          </cell>
          <cell r="BX836">
            <v>0</v>
          </cell>
          <cell r="BY836">
            <v>0</v>
          </cell>
          <cell r="BZ836">
            <v>0</v>
          </cell>
          <cell r="CA836">
            <v>0</v>
          </cell>
          <cell r="CB836">
            <v>0</v>
          </cell>
          <cell r="CC836">
            <v>0</v>
          </cell>
          <cell r="CD836">
            <v>0</v>
          </cell>
          <cell r="CE836">
            <v>0</v>
          </cell>
          <cell r="CF836">
            <v>0</v>
          </cell>
          <cell r="CG836">
            <v>0</v>
          </cell>
          <cell r="CH836">
            <v>0</v>
          </cell>
          <cell r="CI836">
            <v>0</v>
          </cell>
          <cell r="CJ836">
            <v>0</v>
          </cell>
          <cell r="CK836">
            <v>0</v>
          </cell>
          <cell r="CL836">
            <v>0</v>
          </cell>
          <cell r="CM836">
            <v>0</v>
          </cell>
          <cell r="CN836">
            <v>0</v>
          </cell>
          <cell r="CO836">
            <v>0</v>
          </cell>
          <cell r="CP836">
            <v>0</v>
          </cell>
          <cell r="CQ836">
            <v>0</v>
          </cell>
          <cell r="CR836">
            <v>0</v>
          </cell>
          <cell r="CS836">
            <v>0</v>
          </cell>
          <cell r="CT836">
            <v>0</v>
          </cell>
          <cell r="CU836">
            <v>0</v>
          </cell>
          <cell r="CV836">
            <v>0</v>
          </cell>
          <cell r="CW836">
            <v>0</v>
          </cell>
          <cell r="CX836">
            <v>0</v>
          </cell>
          <cell r="CY836">
            <v>0</v>
          </cell>
          <cell r="CZ836">
            <v>0</v>
          </cell>
          <cell r="DA836">
            <v>0</v>
          </cell>
          <cell r="DB836">
            <v>0</v>
          </cell>
          <cell r="DC836">
            <v>0</v>
          </cell>
          <cell r="DD836">
            <v>0</v>
          </cell>
          <cell r="DE836">
            <v>0</v>
          </cell>
          <cell r="DF836">
            <v>0</v>
          </cell>
          <cell r="DG836">
            <v>0</v>
          </cell>
          <cell r="DH836">
            <v>0</v>
          </cell>
          <cell r="DI836">
            <v>0</v>
          </cell>
          <cell r="DJ836">
            <v>0</v>
          </cell>
          <cell r="DK836">
            <v>0</v>
          </cell>
          <cell r="DL836">
            <v>0</v>
          </cell>
          <cell r="DM836">
            <v>0</v>
          </cell>
          <cell r="DN836">
            <v>0</v>
          </cell>
          <cell r="DO836">
            <v>0</v>
          </cell>
          <cell r="DP836">
            <v>0</v>
          </cell>
          <cell r="DQ836">
            <v>0</v>
          </cell>
          <cell r="DR836">
            <v>0</v>
          </cell>
          <cell r="DS836">
            <v>0</v>
          </cell>
          <cell r="DT836">
            <v>0</v>
          </cell>
          <cell r="DU836">
            <v>0</v>
          </cell>
          <cell r="DV836">
            <v>0</v>
          </cell>
          <cell r="DW836">
            <v>0</v>
          </cell>
          <cell r="DX836">
            <v>0</v>
          </cell>
          <cell r="DY836">
            <v>0</v>
          </cell>
          <cell r="DZ836">
            <v>0</v>
          </cell>
          <cell r="EA836">
            <v>0</v>
          </cell>
          <cell r="EB836">
            <v>0</v>
          </cell>
          <cell r="EC836">
            <v>0</v>
          </cell>
          <cell r="ED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0</v>
          </cell>
          <cell r="BJ837">
            <v>0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  <cell r="BS837">
            <v>0</v>
          </cell>
          <cell r="BT837">
            <v>0</v>
          </cell>
          <cell r="BU837">
            <v>0</v>
          </cell>
          <cell r="BV837">
            <v>0</v>
          </cell>
          <cell r="BW837">
            <v>0</v>
          </cell>
          <cell r="BX837">
            <v>0</v>
          </cell>
          <cell r="BY837">
            <v>0</v>
          </cell>
          <cell r="BZ837">
            <v>0</v>
          </cell>
          <cell r="CA837">
            <v>0</v>
          </cell>
          <cell r="CB837">
            <v>0</v>
          </cell>
          <cell r="CC837">
            <v>0</v>
          </cell>
          <cell r="CD837">
            <v>0</v>
          </cell>
          <cell r="CE837">
            <v>0</v>
          </cell>
          <cell r="CF837">
            <v>0</v>
          </cell>
          <cell r="CG837">
            <v>0</v>
          </cell>
          <cell r="CH837">
            <v>0</v>
          </cell>
          <cell r="CI837">
            <v>0</v>
          </cell>
          <cell r="CJ837">
            <v>0</v>
          </cell>
          <cell r="CK837">
            <v>0</v>
          </cell>
          <cell r="CL837">
            <v>0</v>
          </cell>
          <cell r="CM837">
            <v>0</v>
          </cell>
          <cell r="CN837">
            <v>0</v>
          </cell>
          <cell r="CO837">
            <v>0</v>
          </cell>
          <cell r="CP837">
            <v>0</v>
          </cell>
          <cell r="CQ837">
            <v>0</v>
          </cell>
          <cell r="CR837">
            <v>0</v>
          </cell>
          <cell r="CS837">
            <v>0</v>
          </cell>
          <cell r="CT837">
            <v>0</v>
          </cell>
          <cell r="CU837">
            <v>0</v>
          </cell>
          <cell r="CV837">
            <v>0</v>
          </cell>
          <cell r="CW837">
            <v>0</v>
          </cell>
          <cell r="CX837">
            <v>0</v>
          </cell>
          <cell r="CY837">
            <v>0</v>
          </cell>
          <cell r="CZ837">
            <v>0</v>
          </cell>
          <cell r="DA837">
            <v>0</v>
          </cell>
          <cell r="DB837">
            <v>0</v>
          </cell>
          <cell r="DC837">
            <v>0</v>
          </cell>
          <cell r="DD837">
            <v>0</v>
          </cell>
          <cell r="DE837">
            <v>0</v>
          </cell>
          <cell r="DF837">
            <v>0</v>
          </cell>
          <cell r="DG837">
            <v>0</v>
          </cell>
          <cell r="DH837">
            <v>0</v>
          </cell>
          <cell r="DI837">
            <v>0</v>
          </cell>
          <cell r="DJ837">
            <v>0</v>
          </cell>
          <cell r="DK837">
            <v>0</v>
          </cell>
          <cell r="DL837">
            <v>0</v>
          </cell>
          <cell r="DM837">
            <v>0</v>
          </cell>
          <cell r="DN837">
            <v>0</v>
          </cell>
          <cell r="DO837">
            <v>0</v>
          </cell>
          <cell r="DP837">
            <v>0</v>
          </cell>
          <cell r="DQ837">
            <v>0</v>
          </cell>
          <cell r="DR837">
            <v>0</v>
          </cell>
          <cell r="DS837">
            <v>0</v>
          </cell>
          <cell r="DT837">
            <v>0</v>
          </cell>
          <cell r="DU837">
            <v>0</v>
          </cell>
          <cell r="DV837">
            <v>0</v>
          </cell>
          <cell r="DW837">
            <v>0</v>
          </cell>
          <cell r="DX837">
            <v>0</v>
          </cell>
          <cell r="DY837">
            <v>0</v>
          </cell>
          <cell r="DZ837">
            <v>0</v>
          </cell>
          <cell r="EA837">
            <v>0</v>
          </cell>
          <cell r="EB837">
            <v>0</v>
          </cell>
          <cell r="EC837">
            <v>0</v>
          </cell>
          <cell r="ED837">
            <v>0</v>
          </cell>
        </row>
        <row r="838"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  <cell r="CF838">
            <v>0</v>
          </cell>
          <cell r="CG838">
            <v>0</v>
          </cell>
          <cell r="CH838">
            <v>0</v>
          </cell>
          <cell r="CI838">
            <v>0</v>
          </cell>
          <cell r="CJ838">
            <v>0</v>
          </cell>
          <cell r="CK838">
            <v>0</v>
          </cell>
          <cell r="CL838">
            <v>0</v>
          </cell>
          <cell r="CM838">
            <v>0</v>
          </cell>
          <cell r="CN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0</v>
          </cell>
          <cell r="CU838">
            <v>0</v>
          </cell>
          <cell r="CV838">
            <v>0</v>
          </cell>
          <cell r="CW838">
            <v>0</v>
          </cell>
          <cell r="CX838">
            <v>0</v>
          </cell>
          <cell r="CY838">
            <v>0</v>
          </cell>
          <cell r="CZ838">
            <v>0</v>
          </cell>
          <cell r="DA838">
            <v>0</v>
          </cell>
          <cell r="DB838">
            <v>0</v>
          </cell>
          <cell r="DC838">
            <v>0</v>
          </cell>
          <cell r="DD838">
            <v>0</v>
          </cell>
          <cell r="DE838">
            <v>0</v>
          </cell>
          <cell r="DF838">
            <v>0</v>
          </cell>
          <cell r="DG838">
            <v>0</v>
          </cell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T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  <cell r="BS839">
            <v>0</v>
          </cell>
          <cell r="BT839">
            <v>0</v>
          </cell>
          <cell r="BU839">
            <v>0</v>
          </cell>
          <cell r="BV839">
            <v>0</v>
          </cell>
          <cell r="BW839">
            <v>0</v>
          </cell>
          <cell r="BX839">
            <v>0</v>
          </cell>
          <cell r="BY839">
            <v>0</v>
          </cell>
          <cell r="BZ839">
            <v>0</v>
          </cell>
          <cell r="CA839">
            <v>0</v>
          </cell>
          <cell r="CB839">
            <v>0</v>
          </cell>
          <cell r="CC839">
            <v>0</v>
          </cell>
          <cell r="CD839">
            <v>0</v>
          </cell>
          <cell r="CE839">
            <v>0</v>
          </cell>
          <cell r="CF839">
            <v>0</v>
          </cell>
          <cell r="CG839">
            <v>0</v>
          </cell>
          <cell r="CH839">
            <v>0</v>
          </cell>
          <cell r="CI839">
            <v>0</v>
          </cell>
          <cell r="CJ839">
            <v>0</v>
          </cell>
          <cell r="CK839">
            <v>0</v>
          </cell>
          <cell r="CL839">
            <v>0</v>
          </cell>
          <cell r="CM839">
            <v>0</v>
          </cell>
          <cell r="CN839">
            <v>0</v>
          </cell>
          <cell r="CO839">
            <v>0</v>
          </cell>
          <cell r="CP839">
            <v>0</v>
          </cell>
          <cell r="CQ839">
            <v>0</v>
          </cell>
          <cell r="CR839">
            <v>0</v>
          </cell>
          <cell r="CS839">
            <v>0</v>
          </cell>
          <cell r="CT839">
            <v>0</v>
          </cell>
          <cell r="CU839">
            <v>0</v>
          </cell>
          <cell r="CV839">
            <v>0</v>
          </cell>
          <cell r="CW839">
            <v>0</v>
          </cell>
          <cell r="CX839">
            <v>0</v>
          </cell>
          <cell r="CY839">
            <v>0</v>
          </cell>
          <cell r="CZ839">
            <v>0</v>
          </cell>
          <cell r="DA839">
            <v>0</v>
          </cell>
          <cell r="DB839">
            <v>0</v>
          </cell>
          <cell r="DC839">
            <v>0</v>
          </cell>
          <cell r="DD839">
            <v>0</v>
          </cell>
          <cell r="DE839">
            <v>0</v>
          </cell>
          <cell r="DF839">
            <v>0</v>
          </cell>
          <cell r="DG839">
            <v>0</v>
          </cell>
          <cell r="DH839">
            <v>0</v>
          </cell>
          <cell r="DI839">
            <v>0</v>
          </cell>
          <cell r="DJ839">
            <v>0</v>
          </cell>
          <cell r="DK839">
            <v>0</v>
          </cell>
          <cell r="DL839">
            <v>0</v>
          </cell>
          <cell r="DM839">
            <v>0</v>
          </cell>
          <cell r="DN839">
            <v>0</v>
          </cell>
          <cell r="DO839">
            <v>0</v>
          </cell>
          <cell r="DP839">
            <v>0</v>
          </cell>
          <cell r="DQ839">
            <v>0</v>
          </cell>
          <cell r="DR839">
            <v>0</v>
          </cell>
          <cell r="DS839">
            <v>0</v>
          </cell>
          <cell r="DT839">
            <v>0</v>
          </cell>
          <cell r="DU839">
            <v>0</v>
          </cell>
          <cell r="DV839">
            <v>0</v>
          </cell>
          <cell r="DW839">
            <v>0</v>
          </cell>
          <cell r="DX839">
            <v>0</v>
          </cell>
          <cell r="DY839">
            <v>0</v>
          </cell>
          <cell r="DZ839">
            <v>0</v>
          </cell>
          <cell r="EA839">
            <v>0</v>
          </cell>
          <cell r="EB839">
            <v>0</v>
          </cell>
          <cell r="EC839">
            <v>0</v>
          </cell>
          <cell r="ED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  <cell r="BS840">
            <v>0</v>
          </cell>
          <cell r="BT840">
            <v>0</v>
          </cell>
          <cell r="BU840">
            <v>0</v>
          </cell>
          <cell r="BV840">
            <v>0</v>
          </cell>
          <cell r="BW840">
            <v>0</v>
          </cell>
          <cell r="BX840">
            <v>0</v>
          </cell>
          <cell r="BY840">
            <v>0</v>
          </cell>
          <cell r="BZ840">
            <v>0</v>
          </cell>
          <cell r="CA840">
            <v>0</v>
          </cell>
          <cell r="CB840">
            <v>0</v>
          </cell>
          <cell r="CC840">
            <v>0</v>
          </cell>
          <cell r="CD840">
            <v>0</v>
          </cell>
          <cell r="CE840">
            <v>0</v>
          </cell>
          <cell r="CF840">
            <v>0</v>
          </cell>
          <cell r="CG840">
            <v>0</v>
          </cell>
          <cell r="CH840">
            <v>0</v>
          </cell>
          <cell r="CI840">
            <v>0</v>
          </cell>
          <cell r="CJ840">
            <v>0</v>
          </cell>
          <cell r="CK840">
            <v>0</v>
          </cell>
          <cell r="CL840">
            <v>0</v>
          </cell>
          <cell r="CM840">
            <v>0</v>
          </cell>
          <cell r="CN840">
            <v>0</v>
          </cell>
          <cell r="CO840">
            <v>0</v>
          </cell>
          <cell r="CP840">
            <v>0</v>
          </cell>
          <cell r="CQ840">
            <v>0</v>
          </cell>
          <cell r="CR840">
            <v>0</v>
          </cell>
          <cell r="CS840">
            <v>0</v>
          </cell>
          <cell r="CT840">
            <v>0</v>
          </cell>
          <cell r="CU840">
            <v>0</v>
          </cell>
          <cell r="CV840">
            <v>0</v>
          </cell>
          <cell r="CW840">
            <v>0</v>
          </cell>
          <cell r="CX840">
            <v>0</v>
          </cell>
          <cell r="CY840">
            <v>0</v>
          </cell>
          <cell r="CZ840">
            <v>0</v>
          </cell>
          <cell r="DA840">
            <v>0</v>
          </cell>
          <cell r="DB840">
            <v>0</v>
          </cell>
          <cell r="DC840">
            <v>0</v>
          </cell>
          <cell r="DD840">
            <v>0</v>
          </cell>
          <cell r="DE840">
            <v>0</v>
          </cell>
          <cell r="DF840">
            <v>0</v>
          </cell>
          <cell r="DG840">
            <v>0</v>
          </cell>
          <cell r="DH840">
            <v>0</v>
          </cell>
          <cell r="DI840">
            <v>0</v>
          </cell>
          <cell r="DJ840">
            <v>0</v>
          </cell>
          <cell r="DK840">
            <v>0</v>
          </cell>
          <cell r="DL840">
            <v>0</v>
          </cell>
          <cell r="DM840">
            <v>0</v>
          </cell>
          <cell r="DN840">
            <v>0</v>
          </cell>
          <cell r="DO840">
            <v>0</v>
          </cell>
          <cell r="DP840">
            <v>0</v>
          </cell>
          <cell r="DQ840">
            <v>0</v>
          </cell>
          <cell r="DR840">
            <v>0</v>
          </cell>
          <cell r="DS840">
            <v>0</v>
          </cell>
          <cell r="DT840">
            <v>0</v>
          </cell>
          <cell r="DU840">
            <v>0</v>
          </cell>
          <cell r="DV840">
            <v>0</v>
          </cell>
          <cell r="DW840">
            <v>0</v>
          </cell>
          <cell r="DX840">
            <v>0</v>
          </cell>
          <cell r="DY840">
            <v>0</v>
          </cell>
          <cell r="DZ840">
            <v>0</v>
          </cell>
          <cell r="EA840">
            <v>0</v>
          </cell>
          <cell r="EB840">
            <v>0</v>
          </cell>
          <cell r="EC840">
            <v>0</v>
          </cell>
          <cell r="ED840">
            <v>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  <cell r="BS841">
            <v>0</v>
          </cell>
          <cell r="BT841">
            <v>0</v>
          </cell>
          <cell r="BU841">
            <v>0</v>
          </cell>
          <cell r="BV841">
            <v>0</v>
          </cell>
          <cell r="BW841">
            <v>0</v>
          </cell>
          <cell r="BX841">
            <v>0</v>
          </cell>
          <cell r="BY841">
            <v>0</v>
          </cell>
          <cell r="BZ841">
            <v>0</v>
          </cell>
          <cell r="CA841">
            <v>0</v>
          </cell>
          <cell r="CB841">
            <v>0</v>
          </cell>
          <cell r="CC841">
            <v>0</v>
          </cell>
          <cell r="CD841">
            <v>0</v>
          </cell>
          <cell r="CE841">
            <v>0</v>
          </cell>
          <cell r="CF841">
            <v>0</v>
          </cell>
          <cell r="CG841">
            <v>0</v>
          </cell>
          <cell r="CH841">
            <v>0</v>
          </cell>
          <cell r="CI841">
            <v>0</v>
          </cell>
          <cell r="CJ841">
            <v>0</v>
          </cell>
          <cell r="CK841">
            <v>0</v>
          </cell>
          <cell r="CL841">
            <v>0</v>
          </cell>
          <cell r="CM841">
            <v>0</v>
          </cell>
          <cell r="CN841">
            <v>0</v>
          </cell>
          <cell r="CO841">
            <v>0</v>
          </cell>
          <cell r="CP841">
            <v>0</v>
          </cell>
          <cell r="CQ841">
            <v>0</v>
          </cell>
          <cell r="CR841">
            <v>0</v>
          </cell>
          <cell r="CS841">
            <v>0</v>
          </cell>
          <cell r="CT841">
            <v>0</v>
          </cell>
          <cell r="CU841">
            <v>0</v>
          </cell>
          <cell r="CV841">
            <v>0</v>
          </cell>
          <cell r="CW841">
            <v>0</v>
          </cell>
          <cell r="CX841">
            <v>0</v>
          </cell>
          <cell r="CY841">
            <v>0</v>
          </cell>
          <cell r="CZ841">
            <v>0</v>
          </cell>
          <cell r="DA841">
            <v>0</v>
          </cell>
          <cell r="DB841">
            <v>0</v>
          </cell>
          <cell r="DC841">
            <v>0</v>
          </cell>
          <cell r="DD841">
            <v>0</v>
          </cell>
          <cell r="DE841">
            <v>0</v>
          </cell>
          <cell r="DF841">
            <v>0</v>
          </cell>
          <cell r="DG841">
            <v>0</v>
          </cell>
          <cell r="DH841">
            <v>0</v>
          </cell>
          <cell r="DI841">
            <v>0</v>
          </cell>
          <cell r="DJ841">
            <v>0</v>
          </cell>
          <cell r="DK841">
            <v>0</v>
          </cell>
          <cell r="DL841">
            <v>0</v>
          </cell>
          <cell r="DM841">
            <v>0</v>
          </cell>
          <cell r="DN841">
            <v>0</v>
          </cell>
          <cell r="DO841">
            <v>0</v>
          </cell>
          <cell r="DP841">
            <v>0</v>
          </cell>
          <cell r="DQ841">
            <v>0</v>
          </cell>
          <cell r="DR841">
            <v>0</v>
          </cell>
          <cell r="DS841">
            <v>0</v>
          </cell>
          <cell r="DT841">
            <v>0</v>
          </cell>
          <cell r="DU841">
            <v>0</v>
          </cell>
          <cell r="DV841">
            <v>0</v>
          </cell>
          <cell r="DW841">
            <v>0</v>
          </cell>
          <cell r="DX841">
            <v>0</v>
          </cell>
          <cell r="DY841">
            <v>0</v>
          </cell>
          <cell r="DZ841">
            <v>0</v>
          </cell>
          <cell r="EA841">
            <v>0</v>
          </cell>
          <cell r="EB841">
            <v>0</v>
          </cell>
          <cell r="EC841">
            <v>0</v>
          </cell>
          <cell r="ED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  <cell r="BS842">
            <v>0</v>
          </cell>
          <cell r="BT842">
            <v>0</v>
          </cell>
          <cell r="BU842">
            <v>0</v>
          </cell>
          <cell r="BV842">
            <v>0</v>
          </cell>
          <cell r="BW842">
            <v>0</v>
          </cell>
          <cell r="BX842">
            <v>0</v>
          </cell>
          <cell r="BY842">
            <v>0</v>
          </cell>
          <cell r="BZ842">
            <v>0</v>
          </cell>
          <cell r="CA842">
            <v>0</v>
          </cell>
          <cell r="CB842">
            <v>0</v>
          </cell>
          <cell r="CC842">
            <v>0</v>
          </cell>
          <cell r="CD842">
            <v>0</v>
          </cell>
          <cell r="CE842">
            <v>0</v>
          </cell>
          <cell r="CF842">
            <v>0</v>
          </cell>
          <cell r="CG842">
            <v>0</v>
          </cell>
          <cell r="CH842">
            <v>0</v>
          </cell>
          <cell r="CI842">
            <v>0</v>
          </cell>
          <cell r="CJ842">
            <v>0</v>
          </cell>
          <cell r="CK842">
            <v>0</v>
          </cell>
          <cell r="CL842">
            <v>0</v>
          </cell>
          <cell r="CM842">
            <v>0</v>
          </cell>
          <cell r="CN842">
            <v>0</v>
          </cell>
          <cell r="CO842">
            <v>0</v>
          </cell>
          <cell r="CP842">
            <v>0</v>
          </cell>
          <cell r="CQ842">
            <v>0</v>
          </cell>
          <cell r="CR842">
            <v>0</v>
          </cell>
          <cell r="CS842">
            <v>0</v>
          </cell>
          <cell r="CT842">
            <v>0</v>
          </cell>
          <cell r="CU842">
            <v>0</v>
          </cell>
          <cell r="CV842">
            <v>0</v>
          </cell>
          <cell r="CW842">
            <v>0</v>
          </cell>
          <cell r="CX842">
            <v>0</v>
          </cell>
          <cell r="CY842">
            <v>0</v>
          </cell>
          <cell r="CZ842">
            <v>0</v>
          </cell>
          <cell r="DA842">
            <v>0</v>
          </cell>
          <cell r="DB842">
            <v>0</v>
          </cell>
          <cell r="DC842">
            <v>0</v>
          </cell>
          <cell r="DD842">
            <v>0</v>
          </cell>
          <cell r="DE842">
            <v>0</v>
          </cell>
          <cell r="DF842">
            <v>0</v>
          </cell>
          <cell r="DG842">
            <v>0</v>
          </cell>
          <cell r="DH842">
            <v>0</v>
          </cell>
          <cell r="DI842">
            <v>0</v>
          </cell>
          <cell r="DJ842">
            <v>0</v>
          </cell>
          <cell r="DK842">
            <v>0</v>
          </cell>
          <cell r="DL842">
            <v>0</v>
          </cell>
          <cell r="DM842">
            <v>0</v>
          </cell>
          <cell r="DN842">
            <v>0</v>
          </cell>
          <cell r="DO842">
            <v>0</v>
          </cell>
          <cell r="DP842">
            <v>0</v>
          </cell>
          <cell r="DQ842">
            <v>0</v>
          </cell>
          <cell r="DR842">
            <v>0</v>
          </cell>
          <cell r="DS842">
            <v>0</v>
          </cell>
          <cell r="DT842">
            <v>0</v>
          </cell>
          <cell r="DU842">
            <v>0</v>
          </cell>
          <cell r="DV842">
            <v>0</v>
          </cell>
          <cell r="DW842">
            <v>0</v>
          </cell>
          <cell r="DX842">
            <v>0</v>
          </cell>
          <cell r="DY842">
            <v>0</v>
          </cell>
          <cell r="DZ842">
            <v>0</v>
          </cell>
          <cell r="EA842">
            <v>0</v>
          </cell>
          <cell r="EB842">
            <v>0</v>
          </cell>
          <cell r="EC842">
            <v>0</v>
          </cell>
          <cell r="ED842">
            <v>0</v>
          </cell>
        </row>
        <row r="845"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  <cell r="BS845">
            <v>0</v>
          </cell>
          <cell r="BT845">
            <v>0</v>
          </cell>
          <cell r="BU845">
            <v>0</v>
          </cell>
          <cell r="BV845">
            <v>0</v>
          </cell>
          <cell r="BW845">
            <v>0</v>
          </cell>
          <cell r="BX845">
            <v>0</v>
          </cell>
          <cell r="BY845">
            <v>0</v>
          </cell>
          <cell r="BZ845">
            <v>0</v>
          </cell>
          <cell r="CA845">
            <v>0</v>
          </cell>
          <cell r="CB845">
            <v>0</v>
          </cell>
          <cell r="CC845">
            <v>0</v>
          </cell>
          <cell r="CD845">
            <v>0</v>
          </cell>
          <cell r="CE845">
            <v>0</v>
          </cell>
          <cell r="CF845">
            <v>0</v>
          </cell>
          <cell r="CG845">
            <v>0</v>
          </cell>
          <cell r="CH845">
            <v>0</v>
          </cell>
          <cell r="CI845">
            <v>0</v>
          </cell>
          <cell r="CJ845">
            <v>0</v>
          </cell>
          <cell r="CK845">
            <v>0</v>
          </cell>
          <cell r="CL845">
            <v>0</v>
          </cell>
          <cell r="CM845">
            <v>0</v>
          </cell>
          <cell r="CN845">
            <v>0</v>
          </cell>
          <cell r="CO845">
            <v>0</v>
          </cell>
          <cell r="CP845">
            <v>0</v>
          </cell>
          <cell r="CQ845">
            <v>0</v>
          </cell>
          <cell r="CR845">
            <v>0</v>
          </cell>
          <cell r="CS845">
            <v>0</v>
          </cell>
          <cell r="CT845">
            <v>0</v>
          </cell>
          <cell r="CU845">
            <v>0</v>
          </cell>
          <cell r="CV845">
            <v>0</v>
          </cell>
          <cell r="CW845">
            <v>0</v>
          </cell>
          <cell r="CX845">
            <v>0</v>
          </cell>
          <cell r="CY845">
            <v>0</v>
          </cell>
          <cell r="CZ845">
            <v>0</v>
          </cell>
          <cell r="DA845">
            <v>0</v>
          </cell>
          <cell r="DB845">
            <v>0</v>
          </cell>
          <cell r="DC845">
            <v>0</v>
          </cell>
          <cell r="DD845">
            <v>0</v>
          </cell>
          <cell r="DE845">
            <v>0</v>
          </cell>
          <cell r="DF845">
            <v>0</v>
          </cell>
          <cell r="DG845">
            <v>0</v>
          </cell>
          <cell r="DH845">
            <v>0</v>
          </cell>
          <cell r="DI845">
            <v>0</v>
          </cell>
          <cell r="DJ845">
            <v>0</v>
          </cell>
          <cell r="DK845">
            <v>0</v>
          </cell>
          <cell r="DL845">
            <v>0</v>
          </cell>
          <cell r="DM845">
            <v>0</v>
          </cell>
          <cell r="DN845">
            <v>0</v>
          </cell>
          <cell r="DO845">
            <v>0</v>
          </cell>
          <cell r="DP845">
            <v>0</v>
          </cell>
          <cell r="DQ845">
            <v>0</v>
          </cell>
          <cell r="DR845">
            <v>0</v>
          </cell>
          <cell r="DS845">
            <v>0</v>
          </cell>
          <cell r="DT845">
            <v>0</v>
          </cell>
          <cell r="DU845">
            <v>0</v>
          </cell>
          <cell r="DV845">
            <v>0</v>
          </cell>
          <cell r="DW845">
            <v>0</v>
          </cell>
          <cell r="DX845">
            <v>0</v>
          </cell>
          <cell r="DY845">
            <v>0</v>
          </cell>
          <cell r="DZ845">
            <v>0</v>
          </cell>
          <cell r="EA845">
            <v>0</v>
          </cell>
          <cell r="EB845">
            <v>0</v>
          </cell>
          <cell r="EC845">
            <v>0</v>
          </cell>
          <cell r="ED845">
            <v>0</v>
          </cell>
        </row>
        <row r="846"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  <cell r="BS846">
            <v>0</v>
          </cell>
          <cell r="BT846">
            <v>0</v>
          </cell>
          <cell r="BU846">
            <v>0</v>
          </cell>
          <cell r="BV846">
            <v>0</v>
          </cell>
          <cell r="BW846">
            <v>0</v>
          </cell>
          <cell r="BX846">
            <v>0</v>
          </cell>
          <cell r="BY846">
            <v>0</v>
          </cell>
          <cell r="BZ846">
            <v>0</v>
          </cell>
          <cell r="CA846">
            <v>0</v>
          </cell>
          <cell r="CB846">
            <v>0</v>
          </cell>
          <cell r="CC846">
            <v>0</v>
          </cell>
          <cell r="CD846">
            <v>0</v>
          </cell>
          <cell r="CE846">
            <v>0</v>
          </cell>
          <cell r="CF846">
            <v>0</v>
          </cell>
          <cell r="CG846">
            <v>0</v>
          </cell>
          <cell r="CH846">
            <v>0</v>
          </cell>
          <cell r="CI846">
            <v>0</v>
          </cell>
          <cell r="CJ846">
            <v>0</v>
          </cell>
          <cell r="CK846">
            <v>0</v>
          </cell>
          <cell r="CL846">
            <v>0</v>
          </cell>
          <cell r="CM846">
            <v>0</v>
          </cell>
          <cell r="CN846">
            <v>0</v>
          </cell>
          <cell r="CO846">
            <v>0</v>
          </cell>
          <cell r="CP846">
            <v>0</v>
          </cell>
          <cell r="CQ846">
            <v>0</v>
          </cell>
          <cell r="CR846">
            <v>0</v>
          </cell>
          <cell r="CS846">
            <v>0</v>
          </cell>
          <cell r="CT846">
            <v>0</v>
          </cell>
          <cell r="CU846">
            <v>0</v>
          </cell>
          <cell r="CV846">
            <v>0</v>
          </cell>
          <cell r="CW846">
            <v>0</v>
          </cell>
          <cell r="CX846">
            <v>0</v>
          </cell>
          <cell r="CY846">
            <v>0</v>
          </cell>
          <cell r="CZ846">
            <v>0</v>
          </cell>
          <cell r="DA846">
            <v>0</v>
          </cell>
          <cell r="DB846">
            <v>0</v>
          </cell>
          <cell r="DC846">
            <v>0</v>
          </cell>
          <cell r="DD846">
            <v>0</v>
          </cell>
          <cell r="DE846">
            <v>0</v>
          </cell>
          <cell r="DF846">
            <v>0</v>
          </cell>
          <cell r="DG846">
            <v>0</v>
          </cell>
          <cell r="DH846">
            <v>0</v>
          </cell>
          <cell r="DI846">
            <v>0</v>
          </cell>
          <cell r="DJ846">
            <v>0</v>
          </cell>
          <cell r="DK846">
            <v>0</v>
          </cell>
          <cell r="DL846">
            <v>0</v>
          </cell>
          <cell r="DM846">
            <v>0</v>
          </cell>
          <cell r="DN846">
            <v>0</v>
          </cell>
          <cell r="DO846">
            <v>0</v>
          </cell>
          <cell r="DP846">
            <v>0</v>
          </cell>
          <cell r="DQ846">
            <v>0</v>
          </cell>
          <cell r="DR846">
            <v>0</v>
          </cell>
          <cell r="DS846">
            <v>0</v>
          </cell>
          <cell r="DT846">
            <v>0</v>
          </cell>
          <cell r="DU846">
            <v>0</v>
          </cell>
          <cell r="DV846">
            <v>0</v>
          </cell>
          <cell r="DW846">
            <v>0</v>
          </cell>
          <cell r="DX846">
            <v>0</v>
          </cell>
          <cell r="DY846">
            <v>0</v>
          </cell>
          <cell r="DZ846">
            <v>0</v>
          </cell>
          <cell r="EA846">
            <v>0</v>
          </cell>
          <cell r="EB846">
            <v>0</v>
          </cell>
          <cell r="EC846">
            <v>0</v>
          </cell>
          <cell r="ED846">
            <v>0</v>
          </cell>
        </row>
        <row r="847"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  <cell r="BE847">
            <v>0</v>
          </cell>
          <cell r="BF847">
            <v>0</v>
          </cell>
          <cell r="BG847">
            <v>0</v>
          </cell>
          <cell r="BH847">
            <v>0</v>
          </cell>
          <cell r="BI847">
            <v>0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  <cell r="BS847">
            <v>0</v>
          </cell>
          <cell r="BT847">
            <v>0</v>
          </cell>
          <cell r="BU847">
            <v>0</v>
          </cell>
          <cell r="BV847">
            <v>0</v>
          </cell>
          <cell r="BW847">
            <v>0</v>
          </cell>
          <cell r="BX847">
            <v>0</v>
          </cell>
          <cell r="BY847">
            <v>0</v>
          </cell>
          <cell r="BZ847">
            <v>0</v>
          </cell>
          <cell r="CA847">
            <v>0</v>
          </cell>
          <cell r="CB847">
            <v>0</v>
          </cell>
          <cell r="CC847">
            <v>0</v>
          </cell>
          <cell r="CD847">
            <v>0</v>
          </cell>
          <cell r="CE847">
            <v>0</v>
          </cell>
          <cell r="CF847">
            <v>0</v>
          </cell>
          <cell r="CG847">
            <v>0</v>
          </cell>
          <cell r="CH847">
            <v>0</v>
          </cell>
          <cell r="CI847">
            <v>0</v>
          </cell>
          <cell r="CJ847">
            <v>0</v>
          </cell>
          <cell r="CK847">
            <v>0</v>
          </cell>
          <cell r="CL847">
            <v>0</v>
          </cell>
          <cell r="CM847">
            <v>0</v>
          </cell>
          <cell r="CN847">
            <v>0</v>
          </cell>
          <cell r="CO847">
            <v>0</v>
          </cell>
          <cell r="CP847">
            <v>0</v>
          </cell>
          <cell r="CQ847">
            <v>0</v>
          </cell>
          <cell r="CR847">
            <v>0</v>
          </cell>
          <cell r="CS847">
            <v>0</v>
          </cell>
          <cell r="CT847">
            <v>0</v>
          </cell>
          <cell r="CU847">
            <v>0</v>
          </cell>
          <cell r="CV847">
            <v>0</v>
          </cell>
          <cell r="CW847">
            <v>0</v>
          </cell>
          <cell r="CX847">
            <v>0</v>
          </cell>
          <cell r="CY847">
            <v>0</v>
          </cell>
          <cell r="CZ847">
            <v>0</v>
          </cell>
          <cell r="DA847">
            <v>0</v>
          </cell>
          <cell r="DB847">
            <v>0</v>
          </cell>
          <cell r="DC847">
            <v>0</v>
          </cell>
          <cell r="DD847">
            <v>0</v>
          </cell>
          <cell r="DE847">
            <v>0</v>
          </cell>
          <cell r="DF847">
            <v>0</v>
          </cell>
          <cell r="DG847">
            <v>0</v>
          </cell>
          <cell r="DH847">
            <v>0</v>
          </cell>
          <cell r="DI847">
            <v>0</v>
          </cell>
          <cell r="DJ847">
            <v>0</v>
          </cell>
          <cell r="DK847">
            <v>0</v>
          </cell>
          <cell r="DL847">
            <v>0</v>
          </cell>
          <cell r="DM847">
            <v>0</v>
          </cell>
          <cell r="DN847">
            <v>0</v>
          </cell>
          <cell r="DO847">
            <v>0</v>
          </cell>
          <cell r="DP847">
            <v>0</v>
          </cell>
          <cell r="DQ847">
            <v>0</v>
          </cell>
          <cell r="DR847">
            <v>0</v>
          </cell>
          <cell r="DS847">
            <v>0</v>
          </cell>
          <cell r="DT847">
            <v>0</v>
          </cell>
          <cell r="DU847">
            <v>0</v>
          </cell>
          <cell r="DV847">
            <v>0</v>
          </cell>
          <cell r="DW847">
            <v>0</v>
          </cell>
          <cell r="DX847">
            <v>0</v>
          </cell>
          <cell r="DY847">
            <v>0</v>
          </cell>
          <cell r="DZ847">
            <v>0</v>
          </cell>
          <cell r="EA847">
            <v>0</v>
          </cell>
          <cell r="EB847">
            <v>0</v>
          </cell>
          <cell r="EC847">
            <v>0</v>
          </cell>
          <cell r="ED847">
            <v>0</v>
          </cell>
        </row>
        <row r="848"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  <cell r="BS848">
            <v>0</v>
          </cell>
          <cell r="BT848">
            <v>0</v>
          </cell>
          <cell r="BU848">
            <v>0</v>
          </cell>
          <cell r="BV848">
            <v>0</v>
          </cell>
          <cell r="BW848">
            <v>0</v>
          </cell>
          <cell r="BX848">
            <v>0</v>
          </cell>
          <cell r="BY848">
            <v>0</v>
          </cell>
          <cell r="BZ848">
            <v>0</v>
          </cell>
          <cell r="CA848">
            <v>0</v>
          </cell>
          <cell r="CB848">
            <v>0</v>
          </cell>
          <cell r="CC848">
            <v>0</v>
          </cell>
          <cell r="CD848">
            <v>0</v>
          </cell>
          <cell r="CE848">
            <v>0</v>
          </cell>
          <cell r="CF848">
            <v>0</v>
          </cell>
          <cell r="CG848">
            <v>0</v>
          </cell>
          <cell r="CH848">
            <v>0</v>
          </cell>
          <cell r="CI848">
            <v>0</v>
          </cell>
          <cell r="CJ848">
            <v>0</v>
          </cell>
          <cell r="CK848">
            <v>0</v>
          </cell>
          <cell r="CL848">
            <v>0</v>
          </cell>
          <cell r="CM848">
            <v>0</v>
          </cell>
          <cell r="CN848">
            <v>0</v>
          </cell>
          <cell r="CO848">
            <v>0</v>
          </cell>
          <cell r="CP848">
            <v>0</v>
          </cell>
          <cell r="CQ848">
            <v>0</v>
          </cell>
          <cell r="CR848">
            <v>0</v>
          </cell>
          <cell r="CS848">
            <v>0</v>
          </cell>
          <cell r="CT848">
            <v>0</v>
          </cell>
          <cell r="CU848">
            <v>0</v>
          </cell>
          <cell r="CV848">
            <v>0</v>
          </cell>
          <cell r="CW848">
            <v>0</v>
          </cell>
          <cell r="CX848">
            <v>0</v>
          </cell>
          <cell r="CY848">
            <v>0</v>
          </cell>
          <cell r="CZ848">
            <v>0</v>
          </cell>
          <cell r="DA848">
            <v>0</v>
          </cell>
          <cell r="DB848">
            <v>0</v>
          </cell>
          <cell r="DC848">
            <v>0</v>
          </cell>
          <cell r="DD848">
            <v>0</v>
          </cell>
          <cell r="DE848">
            <v>0</v>
          </cell>
          <cell r="DF848">
            <v>0</v>
          </cell>
          <cell r="DG848">
            <v>0</v>
          </cell>
          <cell r="DH848">
            <v>0</v>
          </cell>
          <cell r="DI848">
            <v>0</v>
          </cell>
          <cell r="DJ848">
            <v>0</v>
          </cell>
          <cell r="DK848">
            <v>0</v>
          </cell>
          <cell r="DL848">
            <v>0</v>
          </cell>
          <cell r="DM848">
            <v>0</v>
          </cell>
          <cell r="DN848">
            <v>0</v>
          </cell>
          <cell r="DO848">
            <v>0</v>
          </cell>
          <cell r="DP848">
            <v>0</v>
          </cell>
          <cell r="DQ848">
            <v>0</v>
          </cell>
          <cell r="DR848">
            <v>0</v>
          </cell>
          <cell r="DS848">
            <v>0</v>
          </cell>
          <cell r="DT848">
            <v>0</v>
          </cell>
          <cell r="DU848">
            <v>0</v>
          </cell>
          <cell r="DV848">
            <v>0</v>
          </cell>
          <cell r="DW848">
            <v>0</v>
          </cell>
          <cell r="DX848">
            <v>0</v>
          </cell>
          <cell r="DY848">
            <v>0</v>
          </cell>
          <cell r="DZ848">
            <v>0</v>
          </cell>
          <cell r="EA848">
            <v>0</v>
          </cell>
          <cell r="EB848">
            <v>0</v>
          </cell>
          <cell r="EC848">
            <v>0</v>
          </cell>
          <cell r="ED848">
            <v>0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  <cell r="BS849">
            <v>0</v>
          </cell>
          <cell r="BT849">
            <v>0</v>
          </cell>
          <cell r="BU849">
            <v>0</v>
          </cell>
          <cell r="BV849">
            <v>0</v>
          </cell>
          <cell r="BW849">
            <v>0</v>
          </cell>
          <cell r="BX849">
            <v>0</v>
          </cell>
          <cell r="BY849">
            <v>0</v>
          </cell>
          <cell r="BZ849">
            <v>0</v>
          </cell>
          <cell r="CA849">
            <v>0</v>
          </cell>
          <cell r="CB849">
            <v>0</v>
          </cell>
          <cell r="CC849">
            <v>0</v>
          </cell>
          <cell r="CD849">
            <v>0</v>
          </cell>
          <cell r="CE849">
            <v>0</v>
          </cell>
          <cell r="CF849">
            <v>0</v>
          </cell>
          <cell r="CG849">
            <v>0</v>
          </cell>
          <cell r="CH849">
            <v>0</v>
          </cell>
          <cell r="CI849">
            <v>0</v>
          </cell>
          <cell r="CJ849">
            <v>0</v>
          </cell>
          <cell r="CK849">
            <v>0</v>
          </cell>
          <cell r="CL849">
            <v>0</v>
          </cell>
          <cell r="CM849">
            <v>0</v>
          </cell>
          <cell r="CN849">
            <v>0</v>
          </cell>
          <cell r="CO849">
            <v>0</v>
          </cell>
          <cell r="CP849">
            <v>0</v>
          </cell>
          <cell r="CQ849">
            <v>0</v>
          </cell>
          <cell r="CR849">
            <v>0</v>
          </cell>
          <cell r="CS849">
            <v>0</v>
          </cell>
          <cell r="CT849">
            <v>0</v>
          </cell>
          <cell r="CU849">
            <v>0</v>
          </cell>
          <cell r="CV849">
            <v>0</v>
          </cell>
          <cell r="CW849">
            <v>0</v>
          </cell>
          <cell r="CX849">
            <v>0</v>
          </cell>
          <cell r="CY849">
            <v>0</v>
          </cell>
          <cell r="CZ849">
            <v>0</v>
          </cell>
          <cell r="DA849">
            <v>0</v>
          </cell>
          <cell r="DB849">
            <v>0</v>
          </cell>
          <cell r="DC849">
            <v>0</v>
          </cell>
          <cell r="DD849">
            <v>0</v>
          </cell>
          <cell r="DE849">
            <v>0</v>
          </cell>
          <cell r="DF849">
            <v>0</v>
          </cell>
          <cell r="DG849">
            <v>0</v>
          </cell>
          <cell r="DH849">
            <v>0</v>
          </cell>
          <cell r="DI849">
            <v>0</v>
          </cell>
          <cell r="DJ849">
            <v>0</v>
          </cell>
          <cell r="DK849">
            <v>0</v>
          </cell>
          <cell r="DL849">
            <v>0</v>
          </cell>
          <cell r="DM849">
            <v>0</v>
          </cell>
          <cell r="DN849">
            <v>0</v>
          </cell>
          <cell r="DO849">
            <v>0</v>
          </cell>
          <cell r="DP849">
            <v>0</v>
          </cell>
          <cell r="DQ849">
            <v>0</v>
          </cell>
          <cell r="DR849">
            <v>0</v>
          </cell>
          <cell r="DS849">
            <v>0</v>
          </cell>
          <cell r="DT849">
            <v>0</v>
          </cell>
          <cell r="DU849">
            <v>0</v>
          </cell>
          <cell r="DV849">
            <v>0</v>
          </cell>
          <cell r="DW849">
            <v>0</v>
          </cell>
          <cell r="DX849">
            <v>0</v>
          </cell>
          <cell r="DY849">
            <v>0</v>
          </cell>
          <cell r="DZ849">
            <v>0</v>
          </cell>
          <cell r="EA849">
            <v>0</v>
          </cell>
          <cell r="EB849">
            <v>0</v>
          </cell>
          <cell r="EC849">
            <v>0</v>
          </cell>
          <cell r="ED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  <cell r="BS850">
            <v>0</v>
          </cell>
          <cell r="BT850">
            <v>0</v>
          </cell>
          <cell r="BU850">
            <v>0</v>
          </cell>
          <cell r="BV850">
            <v>0</v>
          </cell>
          <cell r="BW850">
            <v>0</v>
          </cell>
          <cell r="BX850">
            <v>0</v>
          </cell>
          <cell r="BY850">
            <v>0</v>
          </cell>
          <cell r="BZ850">
            <v>0</v>
          </cell>
          <cell r="CA850">
            <v>0</v>
          </cell>
          <cell r="CB850">
            <v>0</v>
          </cell>
          <cell r="CC850">
            <v>0</v>
          </cell>
          <cell r="CD850">
            <v>0</v>
          </cell>
          <cell r="CE850">
            <v>0</v>
          </cell>
          <cell r="CF850">
            <v>0</v>
          </cell>
          <cell r="CG850">
            <v>0</v>
          </cell>
          <cell r="CH850">
            <v>0</v>
          </cell>
          <cell r="CI850">
            <v>0</v>
          </cell>
          <cell r="CJ850">
            <v>0</v>
          </cell>
          <cell r="CK850">
            <v>0</v>
          </cell>
          <cell r="CL850">
            <v>0</v>
          </cell>
          <cell r="CM850">
            <v>0</v>
          </cell>
          <cell r="CN850">
            <v>0</v>
          </cell>
          <cell r="CO850">
            <v>0</v>
          </cell>
          <cell r="CP850">
            <v>0</v>
          </cell>
          <cell r="CQ850">
            <v>0</v>
          </cell>
          <cell r="CR850">
            <v>0</v>
          </cell>
          <cell r="CS850">
            <v>0</v>
          </cell>
          <cell r="CT850">
            <v>0</v>
          </cell>
          <cell r="CU850">
            <v>0</v>
          </cell>
          <cell r="CV850">
            <v>0</v>
          </cell>
          <cell r="CW850">
            <v>0</v>
          </cell>
          <cell r="CX850">
            <v>0</v>
          </cell>
          <cell r="CY850">
            <v>0</v>
          </cell>
          <cell r="CZ850">
            <v>0</v>
          </cell>
          <cell r="DA850">
            <v>0</v>
          </cell>
          <cell r="DB850">
            <v>0</v>
          </cell>
          <cell r="DC850">
            <v>0</v>
          </cell>
          <cell r="DD850">
            <v>0</v>
          </cell>
          <cell r="DE850">
            <v>0</v>
          </cell>
          <cell r="DF850">
            <v>0</v>
          </cell>
          <cell r="DG850">
            <v>0</v>
          </cell>
          <cell r="DH850">
            <v>0</v>
          </cell>
          <cell r="DI850">
            <v>0</v>
          </cell>
          <cell r="DJ850">
            <v>0</v>
          </cell>
          <cell r="DK850">
            <v>0</v>
          </cell>
          <cell r="DL850">
            <v>0</v>
          </cell>
          <cell r="DM850">
            <v>0</v>
          </cell>
          <cell r="DN850">
            <v>0</v>
          </cell>
          <cell r="DO850">
            <v>0</v>
          </cell>
          <cell r="DP850">
            <v>0</v>
          </cell>
          <cell r="DQ850">
            <v>0</v>
          </cell>
          <cell r="DR850">
            <v>0</v>
          </cell>
          <cell r="DS850">
            <v>0</v>
          </cell>
          <cell r="DT850">
            <v>0</v>
          </cell>
          <cell r="DU850">
            <v>0</v>
          </cell>
          <cell r="DV850">
            <v>0</v>
          </cell>
          <cell r="DW850">
            <v>0</v>
          </cell>
          <cell r="DX850">
            <v>0</v>
          </cell>
          <cell r="DY850">
            <v>0</v>
          </cell>
          <cell r="DZ850">
            <v>0</v>
          </cell>
          <cell r="EA850">
            <v>0</v>
          </cell>
          <cell r="EB850">
            <v>0</v>
          </cell>
          <cell r="EC850">
            <v>0</v>
          </cell>
          <cell r="ED850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  <cell r="BS853">
            <v>0</v>
          </cell>
          <cell r="BT853">
            <v>0</v>
          </cell>
          <cell r="BU853">
            <v>0</v>
          </cell>
          <cell r="BV853">
            <v>0</v>
          </cell>
          <cell r="BW853">
            <v>0</v>
          </cell>
          <cell r="BX853">
            <v>0</v>
          </cell>
          <cell r="BY853">
            <v>0</v>
          </cell>
          <cell r="BZ853">
            <v>0</v>
          </cell>
          <cell r="CA853">
            <v>0</v>
          </cell>
          <cell r="CB853">
            <v>0</v>
          </cell>
          <cell r="CC853">
            <v>0</v>
          </cell>
          <cell r="CD853">
            <v>0</v>
          </cell>
          <cell r="CE853">
            <v>0</v>
          </cell>
          <cell r="CF853">
            <v>0</v>
          </cell>
          <cell r="CG853">
            <v>0</v>
          </cell>
          <cell r="CH853">
            <v>0</v>
          </cell>
          <cell r="CI853">
            <v>0</v>
          </cell>
          <cell r="CJ853">
            <v>0</v>
          </cell>
          <cell r="CK853">
            <v>0</v>
          </cell>
          <cell r="CL853">
            <v>0</v>
          </cell>
          <cell r="CM853">
            <v>0</v>
          </cell>
          <cell r="CN853">
            <v>0</v>
          </cell>
          <cell r="CO853">
            <v>0</v>
          </cell>
          <cell r="CP853">
            <v>0</v>
          </cell>
          <cell r="CQ853">
            <v>0</v>
          </cell>
          <cell r="CR853">
            <v>0</v>
          </cell>
          <cell r="CS853">
            <v>0</v>
          </cell>
          <cell r="CT853">
            <v>0</v>
          </cell>
          <cell r="CU853">
            <v>0</v>
          </cell>
          <cell r="CV853">
            <v>0</v>
          </cell>
          <cell r="CW853">
            <v>0</v>
          </cell>
          <cell r="CX853">
            <v>0</v>
          </cell>
          <cell r="CY853">
            <v>0</v>
          </cell>
          <cell r="CZ853">
            <v>0</v>
          </cell>
          <cell r="DA853">
            <v>0</v>
          </cell>
          <cell r="DB853">
            <v>0</v>
          </cell>
          <cell r="DC853">
            <v>0</v>
          </cell>
          <cell r="DD853">
            <v>0</v>
          </cell>
          <cell r="DE853">
            <v>0</v>
          </cell>
          <cell r="DF853">
            <v>0</v>
          </cell>
          <cell r="DG853">
            <v>0</v>
          </cell>
          <cell r="DH853">
            <v>0</v>
          </cell>
          <cell r="DI853">
            <v>0</v>
          </cell>
          <cell r="DJ853">
            <v>0</v>
          </cell>
          <cell r="DK853">
            <v>0</v>
          </cell>
          <cell r="DL853">
            <v>0</v>
          </cell>
          <cell r="DM853">
            <v>0</v>
          </cell>
          <cell r="DN853">
            <v>0</v>
          </cell>
          <cell r="DO853">
            <v>0</v>
          </cell>
          <cell r="DP853">
            <v>0</v>
          </cell>
          <cell r="DQ853">
            <v>0</v>
          </cell>
          <cell r="DR853">
            <v>0</v>
          </cell>
          <cell r="DS853">
            <v>0</v>
          </cell>
          <cell r="DT853">
            <v>0</v>
          </cell>
          <cell r="DU853">
            <v>0</v>
          </cell>
          <cell r="DV853">
            <v>0</v>
          </cell>
          <cell r="DW853">
            <v>0</v>
          </cell>
          <cell r="DX853">
            <v>0</v>
          </cell>
          <cell r="DY853">
            <v>0</v>
          </cell>
          <cell r="DZ853">
            <v>0</v>
          </cell>
          <cell r="EA853">
            <v>0</v>
          </cell>
          <cell r="EB853">
            <v>0</v>
          </cell>
          <cell r="EC853">
            <v>0</v>
          </cell>
          <cell r="ED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  <cell r="BL854">
            <v>0</v>
          </cell>
          <cell r="BM854">
            <v>0</v>
          </cell>
          <cell r="BN854">
            <v>0</v>
          </cell>
          <cell r="BO854">
            <v>0</v>
          </cell>
          <cell r="BP854">
            <v>0</v>
          </cell>
          <cell r="BQ854">
            <v>0</v>
          </cell>
          <cell r="BR854">
            <v>0</v>
          </cell>
          <cell r="BS854">
            <v>0</v>
          </cell>
          <cell r="BT854">
            <v>0</v>
          </cell>
          <cell r="BU854">
            <v>0</v>
          </cell>
          <cell r="BV854">
            <v>0</v>
          </cell>
          <cell r="BW854">
            <v>0</v>
          </cell>
          <cell r="BX854">
            <v>0</v>
          </cell>
          <cell r="BY854">
            <v>0</v>
          </cell>
          <cell r="BZ854">
            <v>0</v>
          </cell>
          <cell r="CA854">
            <v>0</v>
          </cell>
          <cell r="CB854">
            <v>0</v>
          </cell>
          <cell r="CC854">
            <v>0</v>
          </cell>
          <cell r="CD854">
            <v>0</v>
          </cell>
          <cell r="CE854">
            <v>0</v>
          </cell>
          <cell r="CF854">
            <v>0</v>
          </cell>
          <cell r="CG854">
            <v>0</v>
          </cell>
          <cell r="CH854">
            <v>0</v>
          </cell>
          <cell r="CI854">
            <v>0</v>
          </cell>
          <cell r="CJ854">
            <v>0</v>
          </cell>
          <cell r="CK854">
            <v>0</v>
          </cell>
          <cell r="CL854">
            <v>0</v>
          </cell>
          <cell r="CM854">
            <v>0</v>
          </cell>
          <cell r="CN854">
            <v>0</v>
          </cell>
          <cell r="CO854">
            <v>0</v>
          </cell>
          <cell r="CP854">
            <v>0</v>
          </cell>
          <cell r="CQ854">
            <v>0</v>
          </cell>
          <cell r="CR854">
            <v>0</v>
          </cell>
          <cell r="CS854">
            <v>0</v>
          </cell>
          <cell r="CT854">
            <v>0</v>
          </cell>
          <cell r="CU854">
            <v>0</v>
          </cell>
          <cell r="CV854">
            <v>0</v>
          </cell>
          <cell r="CW854">
            <v>0</v>
          </cell>
          <cell r="CX854">
            <v>0</v>
          </cell>
          <cell r="CY854">
            <v>0</v>
          </cell>
          <cell r="CZ854">
            <v>0</v>
          </cell>
          <cell r="DA854">
            <v>0</v>
          </cell>
          <cell r="DB854">
            <v>0</v>
          </cell>
          <cell r="DC854">
            <v>0</v>
          </cell>
          <cell r="DD854">
            <v>0</v>
          </cell>
          <cell r="DE854">
            <v>0</v>
          </cell>
          <cell r="DF854">
            <v>0</v>
          </cell>
          <cell r="DG854">
            <v>0</v>
          </cell>
          <cell r="DH854">
            <v>0</v>
          </cell>
          <cell r="DI854">
            <v>0</v>
          </cell>
          <cell r="DJ854">
            <v>0</v>
          </cell>
          <cell r="DK854">
            <v>0</v>
          </cell>
          <cell r="DL854">
            <v>0</v>
          </cell>
          <cell r="DM854">
            <v>0</v>
          </cell>
          <cell r="DN854">
            <v>0</v>
          </cell>
          <cell r="DO854">
            <v>0</v>
          </cell>
          <cell r="DP854">
            <v>0</v>
          </cell>
          <cell r="DQ854">
            <v>0</v>
          </cell>
          <cell r="DR854">
            <v>0</v>
          </cell>
          <cell r="DS854">
            <v>0</v>
          </cell>
          <cell r="DT854">
            <v>0</v>
          </cell>
          <cell r="DU854">
            <v>0</v>
          </cell>
          <cell r="DV854">
            <v>0</v>
          </cell>
          <cell r="DW854">
            <v>0</v>
          </cell>
          <cell r="DX854">
            <v>0</v>
          </cell>
          <cell r="DY854">
            <v>0</v>
          </cell>
          <cell r="DZ854">
            <v>0</v>
          </cell>
          <cell r="EA854">
            <v>0</v>
          </cell>
          <cell r="EB854">
            <v>0</v>
          </cell>
          <cell r="EC854">
            <v>0</v>
          </cell>
          <cell r="ED854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0</v>
          </cell>
          <cell r="BL856">
            <v>0</v>
          </cell>
          <cell r="BM856">
            <v>0</v>
          </cell>
          <cell r="BN856">
            <v>0</v>
          </cell>
          <cell r="BO856">
            <v>0</v>
          </cell>
          <cell r="BP856">
            <v>0</v>
          </cell>
          <cell r="BQ856">
            <v>0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  <cell r="BZ856">
            <v>0</v>
          </cell>
          <cell r="CA856">
            <v>0</v>
          </cell>
          <cell r="CB856">
            <v>0</v>
          </cell>
          <cell r="CC856">
            <v>0</v>
          </cell>
          <cell r="CD856">
            <v>0</v>
          </cell>
          <cell r="CE856">
            <v>0</v>
          </cell>
          <cell r="CF856">
            <v>0</v>
          </cell>
          <cell r="CG856">
            <v>0</v>
          </cell>
          <cell r="CH856">
            <v>0</v>
          </cell>
          <cell r="CI856">
            <v>0</v>
          </cell>
          <cell r="CJ856">
            <v>0</v>
          </cell>
          <cell r="CK856">
            <v>0</v>
          </cell>
          <cell r="CL856">
            <v>0</v>
          </cell>
          <cell r="CM856">
            <v>0</v>
          </cell>
          <cell r="CN856">
            <v>0</v>
          </cell>
          <cell r="CO856">
            <v>0</v>
          </cell>
          <cell r="CP856">
            <v>0</v>
          </cell>
          <cell r="CQ856">
            <v>0</v>
          </cell>
          <cell r="CR856">
            <v>0</v>
          </cell>
          <cell r="CS856">
            <v>0</v>
          </cell>
          <cell r="CT856">
            <v>0</v>
          </cell>
          <cell r="CU856">
            <v>0</v>
          </cell>
          <cell r="CV856">
            <v>0</v>
          </cell>
          <cell r="CW856">
            <v>0</v>
          </cell>
          <cell r="CX856">
            <v>0</v>
          </cell>
          <cell r="CY856">
            <v>0</v>
          </cell>
          <cell r="CZ856">
            <v>0</v>
          </cell>
          <cell r="DA856">
            <v>0</v>
          </cell>
          <cell r="DB856">
            <v>0</v>
          </cell>
          <cell r="DC856">
            <v>0</v>
          </cell>
          <cell r="DD856">
            <v>0</v>
          </cell>
          <cell r="DE856">
            <v>0</v>
          </cell>
          <cell r="DF856">
            <v>0</v>
          </cell>
          <cell r="DG856">
            <v>0</v>
          </cell>
          <cell r="DH856">
            <v>0</v>
          </cell>
          <cell r="DI856">
            <v>0</v>
          </cell>
          <cell r="DJ856">
            <v>0</v>
          </cell>
          <cell r="DK856">
            <v>0</v>
          </cell>
          <cell r="DL856">
            <v>0</v>
          </cell>
          <cell r="DM856">
            <v>0</v>
          </cell>
          <cell r="DN856">
            <v>0</v>
          </cell>
          <cell r="DO856">
            <v>0</v>
          </cell>
          <cell r="DP856">
            <v>0</v>
          </cell>
          <cell r="DQ856">
            <v>0</v>
          </cell>
          <cell r="DR856">
            <v>0</v>
          </cell>
          <cell r="DS856">
            <v>0</v>
          </cell>
          <cell r="DT856">
            <v>0</v>
          </cell>
          <cell r="DU856">
            <v>0</v>
          </cell>
          <cell r="DV856">
            <v>0</v>
          </cell>
          <cell r="DW856">
            <v>0</v>
          </cell>
          <cell r="DX856">
            <v>0</v>
          </cell>
          <cell r="DY856">
            <v>0</v>
          </cell>
          <cell r="DZ856">
            <v>0</v>
          </cell>
          <cell r="EA856">
            <v>0</v>
          </cell>
          <cell r="EB856">
            <v>0</v>
          </cell>
          <cell r="EC856">
            <v>0</v>
          </cell>
          <cell r="ED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0</v>
          </cell>
          <cell r="BH857">
            <v>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0</v>
          </cell>
          <cell r="BQ857">
            <v>0</v>
          </cell>
          <cell r="BR857">
            <v>0</v>
          </cell>
          <cell r="BS857">
            <v>0</v>
          </cell>
          <cell r="BT857">
            <v>0</v>
          </cell>
          <cell r="BU857">
            <v>0</v>
          </cell>
          <cell r="BV857">
            <v>0</v>
          </cell>
          <cell r="BW857">
            <v>0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G857">
            <v>0</v>
          </cell>
          <cell r="CH857">
            <v>0</v>
          </cell>
          <cell r="CI857">
            <v>0</v>
          </cell>
          <cell r="CJ857">
            <v>0</v>
          </cell>
          <cell r="CK857">
            <v>0</v>
          </cell>
          <cell r="CL857">
            <v>0</v>
          </cell>
          <cell r="CM857">
            <v>0</v>
          </cell>
          <cell r="CN857">
            <v>0</v>
          </cell>
          <cell r="CO857">
            <v>0</v>
          </cell>
          <cell r="CP857">
            <v>0</v>
          </cell>
          <cell r="CQ857">
            <v>0</v>
          </cell>
          <cell r="CR857">
            <v>0</v>
          </cell>
          <cell r="CS857">
            <v>0</v>
          </cell>
          <cell r="CT857">
            <v>0</v>
          </cell>
          <cell r="CU857">
            <v>0</v>
          </cell>
          <cell r="CV857">
            <v>0</v>
          </cell>
          <cell r="CW857">
            <v>0</v>
          </cell>
          <cell r="CX857">
            <v>0</v>
          </cell>
          <cell r="CY857">
            <v>0</v>
          </cell>
          <cell r="CZ857">
            <v>0</v>
          </cell>
          <cell r="DA857">
            <v>0</v>
          </cell>
          <cell r="DB857">
            <v>0</v>
          </cell>
          <cell r="DC857">
            <v>0</v>
          </cell>
          <cell r="DD857">
            <v>0</v>
          </cell>
          <cell r="DE857">
            <v>0</v>
          </cell>
          <cell r="DF857">
            <v>0</v>
          </cell>
          <cell r="DG857">
            <v>0</v>
          </cell>
          <cell r="DH857">
            <v>0</v>
          </cell>
          <cell r="DI857">
            <v>0</v>
          </cell>
          <cell r="DJ857">
            <v>0</v>
          </cell>
          <cell r="DK857">
            <v>0</v>
          </cell>
          <cell r="DL857">
            <v>0</v>
          </cell>
          <cell r="DM857">
            <v>0</v>
          </cell>
          <cell r="DN857">
            <v>0</v>
          </cell>
          <cell r="DO857">
            <v>0</v>
          </cell>
          <cell r="DP857">
            <v>0</v>
          </cell>
          <cell r="DQ857">
            <v>0</v>
          </cell>
          <cell r="DR857">
            <v>0</v>
          </cell>
          <cell r="DS857">
            <v>0</v>
          </cell>
          <cell r="DT857">
            <v>0</v>
          </cell>
          <cell r="DU857">
            <v>0</v>
          </cell>
          <cell r="DV857">
            <v>0</v>
          </cell>
          <cell r="DW857">
            <v>0</v>
          </cell>
          <cell r="DX857">
            <v>0</v>
          </cell>
          <cell r="DY857">
            <v>0</v>
          </cell>
          <cell r="DZ857">
            <v>0</v>
          </cell>
          <cell r="EA857">
            <v>0</v>
          </cell>
          <cell r="EB857">
            <v>0</v>
          </cell>
          <cell r="EC857">
            <v>0</v>
          </cell>
          <cell r="ED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0</v>
          </cell>
          <cell r="BN858">
            <v>0</v>
          </cell>
          <cell r="BO858">
            <v>0</v>
          </cell>
          <cell r="BP858">
            <v>0</v>
          </cell>
          <cell r="BQ858">
            <v>0</v>
          </cell>
          <cell r="BR858">
            <v>0</v>
          </cell>
          <cell r="BS858">
            <v>0</v>
          </cell>
          <cell r="BT858">
            <v>0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0</v>
          </cell>
          <cell r="CH858">
            <v>0</v>
          </cell>
          <cell r="CI858">
            <v>0</v>
          </cell>
          <cell r="CJ858">
            <v>0</v>
          </cell>
          <cell r="CK858">
            <v>0</v>
          </cell>
          <cell r="CL858">
            <v>0</v>
          </cell>
          <cell r="CM858">
            <v>0</v>
          </cell>
          <cell r="CN858">
            <v>0</v>
          </cell>
          <cell r="CO858">
            <v>0</v>
          </cell>
          <cell r="CP858">
            <v>0</v>
          </cell>
          <cell r="CQ858">
            <v>0</v>
          </cell>
          <cell r="CR858">
            <v>0</v>
          </cell>
          <cell r="CS858">
            <v>0</v>
          </cell>
          <cell r="CT858">
            <v>0</v>
          </cell>
          <cell r="CU858">
            <v>0</v>
          </cell>
          <cell r="CV858">
            <v>0</v>
          </cell>
          <cell r="CW858">
            <v>0</v>
          </cell>
          <cell r="CX858">
            <v>0</v>
          </cell>
          <cell r="CY858">
            <v>0</v>
          </cell>
          <cell r="CZ858">
            <v>0</v>
          </cell>
          <cell r="DA858">
            <v>0</v>
          </cell>
          <cell r="DB858">
            <v>0</v>
          </cell>
          <cell r="DC858">
            <v>0</v>
          </cell>
          <cell r="DD858">
            <v>0</v>
          </cell>
          <cell r="DE858">
            <v>0</v>
          </cell>
          <cell r="DF858">
            <v>0</v>
          </cell>
          <cell r="DG858">
            <v>0</v>
          </cell>
          <cell r="DH858">
            <v>0</v>
          </cell>
          <cell r="DI858">
            <v>0</v>
          </cell>
          <cell r="DJ858">
            <v>0</v>
          </cell>
          <cell r="DK858">
            <v>0</v>
          </cell>
          <cell r="DL858">
            <v>0</v>
          </cell>
          <cell r="DM858">
            <v>0</v>
          </cell>
          <cell r="DN858">
            <v>0</v>
          </cell>
          <cell r="DO858">
            <v>0</v>
          </cell>
          <cell r="DP858">
            <v>0</v>
          </cell>
          <cell r="DQ858">
            <v>0</v>
          </cell>
          <cell r="DR858">
            <v>0</v>
          </cell>
          <cell r="DS858">
            <v>0</v>
          </cell>
          <cell r="DT858">
            <v>0</v>
          </cell>
          <cell r="DU858">
            <v>0</v>
          </cell>
          <cell r="DV858">
            <v>0</v>
          </cell>
          <cell r="DW858">
            <v>0</v>
          </cell>
          <cell r="DX858">
            <v>0</v>
          </cell>
          <cell r="DY858">
            <v>0</v>
          </cell>
          <cell r="DZ858">
            <v>0</v>
          </cell>
          <cell r="EA858">
            <v>0</v>
          </cell>
          <cell r="EB858">
            <v>0</v>
          </cell>
          <cell r="EC858">
            <v>0</v>
          </cell>
          <cell r="ED858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  <cell r="BO861">
            <v>0</v>
          </cell>
          <cell r="BP861">
            <v>0</v>
          </cell>
          <cell r="BQ861">
            <v>0</v>
          </cell>
          <cell r="BR861">
            <v>0</v>
          </cell>
          <cell r="BS861">
            <v>0</v>
          </cell>
          <cell r="BT861">
            <v>0</v>
          </cell>
          <cell r="BU861">
            <v>0</v>
          </cell>
          <cell r="BV861">
            <v>0</v>
          </cell>
          <cell r="BW861">
            <v>0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  <cell r="CG861">
            <v>0</v>
          </cell>
          <cell r="CH861">
            <v>0</v>
          </cell>
          <cell r="CI861">
            <v>0</v>
          </cell>
          <cell r="CJ861">
            <v>0</v>
          </cell>
          <cell r="CK861">
            <v>0</v>
          </cell>
          <cell r="CL861">
            <v>0</v>
          </cell>
          <cell r="CM861">
            <v>0</v>
          </cell>
          <cell r="CN861">
            <v>0</v>
          </cell>
          <cell r="CO861">
            <v>0</v>
          </cell>
          <cell r="CP861">
            <v>0</v>
          </cell>
          <cell r="CQ861">
            <v>0</v>
          </cell>
          <cell r="CR861">
            <v>0</v>
          </cell>
          <cell r="CS861">
            <v>0</v>
          </cell>
          <cell r="CT861">
            <v>0</v>
          </cell>
          <cell r="CU861">
            <v>0</v>
          </cell>
          <cell r="CV861">
            <v>0</v>
          </cell>
          <cell r="CW861">
            <v>0</v>
          </cell>
          <cell r="CX861">
            <v>0</v>
          </cell>
          <cell r="CY861">
            <v>0</v>
          </cell>
          <cell r="CZ861">
            <v>0</v>
          </cell>
          <cell r="DA861">
            <v>0</v>
          </cell>
          <cell r="DB861">
            <v>0</v>
          </cell>
          <cell r="DC861">
            <v>0</v>
          </cell>
          <cell r="DD861">
            <v>0</v>
          </cell>
          <cell r="DE861">
            <v>0</v>
          </cell>
          <cell r="DF861">
            <v>0</v>
          </cell>
          <cell r="DG861">
            <v>0</v>
          </cell>
          <cell r="DH861">
            <v>0</v>
          </cell>
          <cell r="DI861">
            <v>0</v>
          </cell>
          <cell r="DJ861">
            <v>0</v>
          </cell>
          <cell r="DK861">
            <v>0</v>
          </cell>
          <cell r="DL861">
            <v>0</v>
          </cell>
          <cell r="DM861">
            <v>0</v>
          </cell>
          <cell r="DN861">
            <v>0</v>
          </cell>
          <cell r="DO861">
            <v>0</v>
          </cell>
          <cell r="DP861">
            <v>0</v>
          </cell>
          <cell r="DQ861">
            <v>0</v>
          </cell>
          <cell r="DR861">
            <v>0</v>
          </cell>
          <cell r="DS861">
            <v>0</v>
          </cell>
          <cell r="DT861">
            <v>0</v>
          </cell>
          <cell r="DU861">
            <v>0</v>
          </cell>
          <cell r="DV861">
            <v>0</v>
          </cell>
          <cell r="DW861">
            <v>0</v>
          </cell>
          <cell r="DX861">
            <v>0</v>
          </cell>
          <cell r="DY861">
            <v>0</v>
          </cell>
          <cell r="DZ861">
            <v>0</v>
          </cell>
          <cell r="EA861">
            <v>0</v>
          </cell>
          <cell r="EB861">
            <v>0</v>
          </cell>
          <cell r="EC861">
            <v>0</v>
          </cell>
          <cell r="ED861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0</v>
          </cell>
          <cell r="BD864">
            <v>0</v>
          </cell>
          <cell r="BE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0</v>
          </cell>
          <cell r="BJ864">
            <v>0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  <cell r="BS864">
            <v>0</v>
          </cell>
          <cell r="BT864">
            <v>0</v>
          </cell>
          <cell r="BU864">
            <v>0</v>
          </cell>
          <cell r="BV864">
            <v>0</v>
          </cell>
          <cell r="BW864">
            <v>0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G864">
            <v>0</v>
          </cell>
          <cell r="CH864">
            <v>0</v>
          </cell>
          <cell r="CI864">
            <v>0</v>
          </cell>
          <cell r="CJ864">
            <v>0</v>
          </cell>
          <cell r="CK864">
            <v>0</v>
          </cell>
          <cell r="CL864">
            <v>0</v>
          </cell>
          <cell r="CM864">
            <v>0</v>
          </cell>
          <cell r="CN864">
            <v>0</v>
          </cell>
          <cell r="CO864">
            <v>0</v>
          </cell>
          <cell r="CP864">
            <v>0</v>
          </cell>
          <cell r="CQ864">
            <v>0</v>
          </cell>
          <cell r="CR864">
            <v>0</v>
          </cell>
          <cell r="CS864">
            <v>0</v>
          </cell>
          <cell r="CT864">
            <v>0</v>
          </cell>
          <cell r="CU864">
            <v>0</v>
          </cell>
          <cell r="CV864">
            <v>0</v>
          </cell>
          <cell r="CW864">
            <v>0</v>
          </cell>
          <cell r="CX864">
            <v>0</v>
          </cell>
          <cell r="CY864">
            <v>0</v>
          </cell>
          <cell r="CZ864">
            <v>0</v>
          </cell>
          <cell r="DA864">
            <v>0</v>
          </cell>
          <cell r="DB864">
            <v>0</v>
          </cell>
          <cell r="DC864">
            <v>0</v>
          </cell>
          <cell r="DD864">
            <v>0</v>
          </cell>
          <cell r="DE864">
            <v>0</v>
          </cell>
          <cell r="DF864">
            <v>0</v>
          </cell>
          <cell r="DG864">
            <v>0</v>
          </cell>
          <cell r="DH864">
            <v>0</v>
          </cell>
          <cell r="DI864">
            <v>0</v>
          </cell>
          <cell r="DJ864">
            <v>0</v>
          </cell>
          <cell r="DK864">
            <v>0</v>
          </cell>
          <cell r="DL864">
            <v>0</v>
          </cell>
          <cell r="DM864">
            <v>0</v>
          </cell>
          <cell r="DN864">
            <v>0</v>
          </cell>
          <cell r="DO864">
            <v>0</v>
          </cell>
          <cell r="DP864">
            <v>0</v>
          </cell>
          <cell r="DQ864">
            <v>0</v>
          </cell>
          <cell r="DR864">
            <v>0</v>
          </cell>
          <cell r="DS864">
            <v>0</v>
          </cell>
          <cell r="DT864">
            <v>0</v>
          </cell>
          <cell r="DU864">
            <v>0</v>
          </cell>
          <cell r="DV864">
            <v>0</v>
          </cell>
          <cell r="DW864">
            <v>0</v>
          </cell>
          <cell r="DX864">
            <v>0</v>
          </cell>
          <cell r="DY864">
            <v>0</v>
          </cell>
          <cell r="DZ864">
            <v>0</v>
          </cell>
          <cell r="EA864">
            <v>0</v>
          </cell>
          <cell r="EB864">
            <v>0</v>
          </cell>
          <cell r="EC864">
            <v>0</v>
          </cell>
          <cell r="ED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0</v>
          </cell>
          <cell r="BD865">
            <v>0</v>
          </cell>
          <cell r="BE865">
            <v>0</v>
          </cell>
          <cell r="BF865">
            <v>0</v>
          </cell>
          <cell r="BG865">
            <v>0</v>
          </cell>
          <cell r="BH865">
            <v>0</v>
          </cell>
          <cell r="BI865">
            <v>0</v>
          </cell>
          <cell r="BJ865">
            <v>0</v>
          </cell>
          <cell r="BK865">
            <v>0</v>
          </cell>
          <cell r="BL865">
            <v>0</v>
          </cell>
          <cell r="BM865">
            <v>0</v>
          </cell>
          <cell r="BN865">
            <v>0</v>
          </cell>
          <cell r="BO865">
            <v>0</v>
          </cell>
          <cell r="BP865">
            <v>0</v>
          </cell>
          <cell r="BQ865">
            <v>0</v>
          </cell>
          <cell r="BR865">
            <v>0</v>
          </cell>
          <cell r="BS865">
            <v>0</v>
          </cell>
          <cell r="BT865">
            <v>0</v>
          </cell>
          <cell r="BU865">
            <v>0</v>
          </cell>
          <cell r="BV865">
            <v>0</v>
          </cell>
          <cell r="BW865">
            <v>0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G865">
            <v>0</v>
          </cell>
          <cell r="CH865">
            <v>0</v>
          </cell>
          <cell r="CI865">
            <v>0</v>
          </cell>
          <cell r="CJ865">
            <v>0</v>
          </cell>
          <cell r="CK865">
            <v>0</v>
          </cell>
          <cell r="CL865">
            <v>0</v>
          </cell>
          <cell r="CM865">
            <v>0</v>
          </cell>
          <cell r="CN865">
            <v>0</v>
          </cell>
          <cell r="CO865">
            <v>0</v>
          </cell>
          <cell r="CP865">
            <v>0</v>
          </cell>
          <cell r="CQ865">
            <v>0</v>
          </cell>
          <cell r="CR865">
            <v>0</v>
          </cell>
          <cell r="CS865">
            <v>0</v>
          </cell>
          <cell r="CT865">
            <v>0</v>
          </cell>
          <cell r="CU865">
            <v>0</v>
          </cell>
          <cell r="CV865">
            <v>0</v>
          </cell>
          <cell r="CW865">
            <v>0</v>
          </cell>
          <cell r="CX865">
            <v>0</v>
          </cell>
          <cell r="CY865">
            <v>0</v>
          </cell>
          <cell r="CZ865">
            <v>0</v>
          </cell>
          <cell r="DA865">
            <v>0</v>
          </cell>
          <cell r="DB865">
            <v>0</v>
          </cell>
          <cell r="DC865">
            <v>0</v>
          </cell>
          <cell r="DD865">
            <v>0</v>
          </cell>
          <cell r="DE865">
            <v>0</v>
          </cell>
          <cell r="DF865">
            <v>0</v>
          </cell>
          <cell r="DG865">
            <v>0</v>
          </cell>
          <cell r="DH865">
            <v>0</v>
          </cell>
          <cell r="DI865">
            <v>0</v>
          </cell>
          <cell r="DJ865">
            <v>0</v>
          </cell>
          <cell r="DK865">
            <v>0</v>
          </cell>
          <cell r="DL865">
            <v>0</v>
          </cell>
          <cell r="DM865">
            <v>0</v>
          </cell>
          <cell r="DN865">
            <v>0</v>
          </cell>
          <cell r="DO865">
            <v>0</v>
          </cell>
          <cell r="DP865">
            <v>0</v>
          </cell>
          <cell r="DQ865">
            <v>0</v>
          </cell>
          <cell r="DR865">
            <v>0</v>
          </cell>
          <cell r="DS865">
            <v>0</v>
          </cell>
          <cell r="DT865">
            <v>0</v>
          </cell>
          <cell r="DU865">
            <v>0</v>
          </cell>
          <cell r="DV865">
            <v>0</v>
          </cell>
          <cell r="DW865">
            <v>0</v>
          </cell>
          <cell r="DX865">
            <v>0</v>
          </cell>
          <cell r="DY865">
            <v>0</v>
          </cell>
          <cell r="DZ865">
            <v>0</v>
          </cell>
          <cell r="EA865">
            <v>0</v>
          </cell>
          <cell r="EB865">
            <v>0</v>
          </cell>
          <cell r="EC865">
            <v>0</v>
          </cell>
          <cell r="ED865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0</v>
          </cell>
          <cell r="BJ868">
            <v>0</v>
          </cell>
          <cell r="BK868">
            <v>0</v>
          </cell>
          <cell r="BL868">
            <v>0</v>
          </cell>
          <cell r="BM868">
            <v>0</v>
          </cell>
          <cell r="BN868">
            <v>0</v>
          </cell>
          <cell r="BO868">
            <v>0</v>
          </cell>
          <cell r="BP868">
            <v>0</v>
          </cell>
          <cell r="BQ868">
            <v>0</v>
          </cell>
          <cell r="BR868">
            <v>0</v>
          </cell>
          <cell r="BS868">
            <v>0</v>
          </cell>
          <cell r="BT868">
            <v>0</v>
          </cell>
          <cell r="BU868">
            <v>0</v>
          </cell>
          <cell r="BV868">
            <v>0</v>
          </cell>
          <cell r="BW868">
            <v>0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G868">
            <v>0</v>
          </cell>
          <cell r="CH868">
            <v>0</v>
          </cell>
          <cell r="CI868">
            <v>0</v>
          </cell>
          <cell r="CJ868">
            <v>0</v>
          </cell>
          <cell r="CK868">
            <v>0</v>
          </cell>
          <cell r="CL868">
            <v>0</v>
          </cell>
          <cell r="CM868">
            <v>0</v>
          </cell>
          <cell r="CN868">
            <v>0</v>
          </cell>
          <cell r="CO868">
            <v>0</v>
          </cell>
          <cell r="CP868">
            <v>0</v>
          </cell>
          <cell r="CQ868">
            <v>0</v>
          </cell>
          <cell r="CR868">
            <v>0</v>
          </cell>
          <cell r="CS868">
            <v>0</v>
          </cell>
          <cell r="CT868">
            <v>0</v>
          </cell>
          <cell r="CU868">
            <v>0</v>
          </cell>
          <cell r="CV868">
            <v>0</v>
          </cell>
          <cell r="CW868">
            <v>0</v>
          </cell>
          <cell r="CX868">
            <v>0</v>
          </cell>
          <cell r="CY868">
            <v>0</v>
          </cell>
          <cell r="CZ868">
            <v>0</v>
          </cell>
          <cell r="DA868">
            <v>0</v>
          </cell>
          <cell r="DB868">
            <v>0</v>
          </cell>
          <cell r="DC868">
            <v>0</v>
          </cell>
          <cell r="DD868">
            <v>0</v>
          </cell>
          <cell r="DE868">
            <v>0</v>
          </cell>
          <cell r="DF868">
            <v>0</v>
          </cell>
          <cell r="DG868">
            <v>0</v>
          </cell>
          <cell r="DH868">
            <v>0</v>
          </cell>
          <cell r="DI868">
            <v>0</v>
          </cell>
          <cell r="DJ868">
            <v>0</v>
          </cell>
          <cell r="DK868">
            <v>0</v>
          </cell>
          <cell r="DL868">
            <v>0</v>
          </cell>
          <cell r="DM868">
            <v>0</v>
          </cell>
          <cell r="DN868">
            <v>0</v>
          </cell>
          <cell r="DO868">
            <v>0</v>
          </cell>
          <cell r="DP868">
            <v>0</v>
          </cell>
          <cell r="DQ868">
            <v>0</v>
          </cell>
          <cell r="DR868">
            <v>0</v>
          </cell>
          <cell r="DS868">
            <v>0</v>
          </cell>
          <cell r="DT868">
            <v>0</v>
          </cell>
          <cell r="DU868">
            <v>0</v>
          </cell>
          <cell r="DV868">
            <v>0</v>
          </cell>
          <cell r="DW868">
            <v>0</v>
          </cell>
          <cell r="DX868">
            <v>0</v>
          </cell>
          <cell r="DY868">
            <v>0</v>
          </cell>
          <cell r="DZ868">
            <v>0</v>
          </cell>
          <cell r="EA868">
            <v>0</v>
          </cell>
          <cell r="EB868">
            <v>0</v>
          </cell>
          <cell r="EC868">
            <v>0</v>
          </cell>
          <cell r="ED868">
            <v>0</v>
          </cell>
        </row>
        <row r="869">
          <cell r="F869">
            <v>2.5006122076277393E-2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6.6585304708798532E-2</v>
          </cell>
          <cell r="L869">
            <v>-4.9113454444370319E-2</v>
          </cell>
          <cell r="M869">
            <v>-0.13200440971990091</v>
          </cell>
          <cell r="N869">
            <v>5.4294731829255483E-2</v>
          </cell>
          <cell r="O869">
            <v>0</v>
          </cell>
          <cell r="P869">
            <v>1.8543129513517442E-2</v>
          </cell>
          <cell r="Q869">
            <v>1.2949291218777859E-2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0</v>
          </cell>
          <cell r="BF869">
            <v>0</v>
          </cell>
          <cell r="BG869">
            <v>0</v>
          </cell>
          <cell r="BH869">
            <v>0</v>
          </cell>
          <cell r="BI869">
            <v>0</v>
          </cell>
          <cell r="BJ869">
            <v>0</v>
          </cell>
          <cell r="BK869">
            <v>0</v>
          </cell>
          <cell r="BL869">
            <v>0</v>
          </cell>
          <cell r="BM869">
            <v>0</v>
          </cell>
          <cell r="BN869">
            <v>0</v>
          </cell>
          <cell r="BO869">
            <v>0</v>
          </cell>
          <cell r="BP869">
            <v>0</v>
          </cell>
          <cell r="BQ869">
            <v>0</v>
          </cell>
          <cell r="BR869">
            <v>0</v>
          </cell>
          <cell r="BS869">
            <v>0</v>
          </cell>
          <cell r="BT869">
            <v>0</v>
          </cell>
          <cell r="BU869">
            <v>0</v>
          </cell>
          <cell r="BV869">
            <v>0</v>
          </cell>
          <cell r="BW869">
            <v>0</v>
          </cell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0</v>
          </cell>
          <cell r="CF869">
            <v>0</v>
          </cell>
          <cell r="CG869">
            <v>0</v>
          </cell>
          <cell r="CH869">
            <v>0</v>
          </cell>
          <cell r="CI869">
            <v>0</v>
          </cell>
          <cell r="CJ869">
            <v>0</v>
          </cell>
          <cell r="CK869">
            <v>0</v>
          </cell>
          <cell r="CL869">
            <v>0</v>
          </cell>
          <cell r="CM869">
            <v>0</v>
          </cell>
          <cell r="CN869">
            <v>0</v>
          </cell>
          <cell r="CO869">
            <v>0</v>
          </cell>
          <cell r="CP869">
            <v>0</v>
          </cell>
          <cell r="CQ869">
            <v>0</v>
          </cell>
          <cell r="CR869">
            <v>0</v>
          </cell>
          <cell r="CS869">
            <v>0</v>
          </cell>
          <cell r="CT869">
            <v>0</v>
          </cell>
          <cell r="CU869">
            <v>0</v>
          </cell>
          <cell r="CV869">
            <v>0</v>
          </cell>
          <cell r="CW869">
            <v>0</v>
          </cell>
          <cell r="CX869">
            <v>0</v>
          </cell>
          <cell r="CY869">
            <v>0</v>
          </cell>
          <cell r="CZ869">
            <v>0</v>
          </cell>
          <cell r="DA869">
            <v>0</v>
          </cell>
          <cell r="DB869">
            <v>0</v>
          </cell>
          <cell r="DC869">
            <v>0</v>
          </cell>
          <cell r="DD869">
            <v>0</v>
          </cell>
          <cell r="DE869">
            <v>0</v>
          </cell>
          <cell r="DF869">
            <v>0</v>
          </cell>
          <cell r="DG869">
            <v>0</v>
          </cell>
          <cell r="DH869">
            <v>0</v>
          </cell>
          <cell r="DI869">
            <v>0</v>
          </cell>
          <cell r="DJ869">
            <v>0</v>
          </cell>
          <cell r="DK869">
            <v>0</v>
          </cell>
          <cell r="DL869">
            <v>0</v>
          </cell>
          <cell r="DM869">
            <v>0</v>
          </cell>
          <cell r="DN869">
            <v>0</v>
          </cell>
          <cell r="DO869">
            <v>0</v>
          </cell>
          <cell r="DP869">
            <v>0</v>
          </cell>
          <cell r="DQ869">
            <v>0</v>
          </cell>
          <cell r="DR869">
            <v>0</v>
          </cell>
          <cell r="DS869">
            <v>0</v>
          </cell>
          <cell r="DT869">
            <v>0</v>
          </cell>
          <cell r="DU869">
            <v>0</v>
          </cell>
          <cell r="DV869">
            <v>0</v>
          </cell>
          <cell r="DW869">
            <v>0</v>
          </cell>
          <cell r="DX869">
            <v>0</v>
          </cell>
          <cell r="DY869">
            <v>0</v>
          </cell>
          <cell r="DZ869">
            <v>0</v>
          </cell>
          <cell r="EA869">
            <v>0</v>
          </cell>
          <cell r="EB869">
            <v>0</v>
          </cell>
          <cell r="EC869">
            <v>0</v>
          </cell>
          <cell r="ED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  <cell r="BL870">
            <v>0</v>
          </cell>
          <cell r="BM870">
            <v>0</v>
          </cell>
          <cell r="BN870">
            <v>0</v>
          </cell>
          <cell r="BO870">
            <v>0</v>
          </cell>
          <cell r="BP870">
            <v>0</v>
          </cell>
          <cell r="BQ870">
            <v>0</v>
          </cell>
          <cell r="BR870">
            <v>0</v>
          </cell>
          <cell r="BS870">
            <v>0</v>
          </cell>
          <cell r="BT870">
            <v>0</v>
          </cell>
          <cell r="BU870">
            <v>0</v>
          </cell>
          <cell r="BV870">
            <v>0</v>
          </cell>
          <cell r="BW870">
            <v>0</v>
          </cell>
          <cell r="BX870">
            <v>0</v>
          </cell>
          <cell r="BY870">
            <v>0</v>
          </cell>
          <cell r="BZ870">
            <v>0</v>
          </cell>
          <cell r="CA870">
            <v>0</v>
          </cell>
          <cell r="CB870">
            <v>0</v>
          </cell>
          <cell r="CC870">
            <v>0</v>
          </cell>
          <cell r="CD870">
            <v>0</v>
          </cell>
          <cell r="CE870">
            <v>0</v>
          </cell>
          <cell r="CF870">
            <v>0</v>
          </cell>
          <cell r="CG870">
            <v>0</v>
          </cell>
          <cell r="CH870">
            <v>0</v>
          </cell>
          <cell r="CI870">
            <v>0</v>
          </cell>
          <cell r="CJ870">
            <v>0</v>
          </cell>
          <cell r="CK870">
            <v>0</v>
          </cell>
          <cell r="CL870">
            <v>0</v>
          </cell>
          <cell r="CM870">
            <v>0</v>
          </cell>
          <cell r="CN870">
            <v>0</v>
          </cell>
          <cell r="CO870">
            <v>0</v>
          </cell>
          <cell r="CP870">
            <v>0</v>
          </cell>
          <cell r="CQ870">
            <v>0</v>
          </cell>
          <cell r="CR870">
            <v>0</v>
          </cell>
          <cell r="CS870">
            <v>0</v>
          </cell>
          <cell r="CT870">
            <v>0</v>
          </cell>
          <cell r="CU870">
            <v>0</v>
          </cell>
          <cell r="CV870">
            <v>0</v>
          </cell>
          <cell r="CW870">
            <v>0</v>
          </cell>
          <cell r="CX870">
            <v>0</v>
          </cell>
          <cell r="CY870">
            <v>0</v>
          </cell>
          <cell r="CZ870">
            <v>0</v>
          </cell>
          <cell r="DA870">
            <v>0</v>
          </cell>
          <cell r="DB870">
            <v>0</v>
          </cell>
          <cell r="DC870">
            <v>0</v>
          </cell>
          <cell r="DD870">
            <v>0</v>
          </cell>
          <cell r="DE870">
            <v>0</v>
          </cell>
          <cell r="DF870">
            <v>0</v>
          </cell>
          <cell r="DG870">
            <v>0</v>
          </cell>
          <cell r="DH870">
            <v>0</v>
          </cell>
          <cell r="DI870">
            <v>0</v>
          </cell>
          <cell r="DJ870">
            <v>0</v>
          </cell>
          <cell r="DK870">
            <v>0</v>
          </cell>
          <cell r="DL870">
            <v>0</v>
          </cell>
          <cell r="DM870">
            <v>0</v>
          </cell>
          <cell r="DN870">
            <v>0</v>
          </cell>
          <cell r="DO870">
            <v>0</v>
          </cell>
          <cell r="DP870">
            <v>0</v>
          </cell>
          <cell r="DQ870">
            <v>0</v>
          </cell>
          <cell r="DR870">
            <v>0</v>
          </cell>
          <cell r="DS870">
            <v>0</v>
          </cell>
          <cell r="DT870">
            <v>0</v>
          </cell>
          <cell r="DU870">
            <v>0</v>
          </cell>
          <cell r="DV870">
            <v>0</v>
          </cell>
          <cell r="DW870">
            <v>0</v>
          </cell>
          <cell r="DX870">
            <v>0</v>
          </cell>
          <cell r="DY870">
            <v>0</v>
          </cell>
          <cell r="DZ870">
            <v>0</v>
          </cell>
          <cell r="EA870">
            <v>0</v>
          </cell>
          <cell r="EB870">
            <v>0</v>
          </cell>
          <cell r="EC870">
            <v>0</v>
          </cell>
          <cell r="ED870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  <cell r="BH872">
            <v>0</v>
          </cell>
          <cell r="BI872">
            <v>0</v>
          </cell>
          <cell r="BJ872">
            <v>0</v>
          </cell>
          <cell r="BK872">
            <v>0</v>
          </cell>
          <cell r="BL872">
            <v>0</v>
          </cell>
          <cell r="BM872">
            <v>0</v>
          </cell>
          <cell r="BN872">
            <v>0</v>
          </cell>
          <cell r="BO872">
            <v>0</v>
          </cell>
          <cell r="BP872">
            <v>0</v>
          </cell>
          <cell r="BQ872">
            <v>0</v>
          </cell>
          <cell r="BR872">
            <v>0</v>
          </cell>
          <cell r="BS872">
            <v>0</v>
          </cell>
          <cell r="BT872">
            <v>0</v>
          </cell>
          <cell r="BU872">
            <v>0</v>
          </cell>
          <cell r="BV872">
            <v>0</v>
          </cell>
          <cell r="BW872">
            <v>0</v>
          </cell>
          <cell r="BX872">
            <v>0</v>
          </cell>
          <cell r="BY872">
            <v>0</v>
          </cell>
          <cell r="BZ872">
            <v>0</v>
          </cell>
          <cell r="CA872">
            <v>0</v>
          </cell>
          <cell r="CB872">
            <v>0</v>
          </cell>
          <cell r="CC872">
            <v>0</v>
          </cell>
          <cell r="CD872">
            <v>0</v>
          </cell>
          <cell r="CE872">
            <v>0</v>
          </cell>
          <cell r="CF872">
            <v>0</v>
          </cell>
          <cell r="CG872">
            <v>0</v>
          </cell>
          <cell r="CH872">
            <v>0</v>
          </cell>
          <cell r="CI872">
            <v>0</v>
          </cell>
          <cell r="CJ872">
            <v>0</v>
          </cell>
          <cell r="CK872">
            <v>0</v>
          </cell>
          <cell r="CL872">
            <v>0</v>
          </cell>
          <cell r="CM872">
            <v>0</v>
          </cell>
          <cell r="CN872">
            <v>0</v>
          </cell>
          <cell r="CO872">
            <v>0</v>
          </cell>
          <cell r="CP872">
            <v>0</v>
          </cell>
          <cell r="CQ872">
            <v>0</v>
          </cell>
          <cell r="CR872">
            <v>0</v>
          </cell>
          <cell r="CS872">
            <v>0</v>
          </cell>
          <cell r="CT872">
            <v>0</v>
          </cell>
          <cell r="CU872">
            <v>0</v>
          </cell>
          <cell r="CV872">
            <v>0</v>
          </cell>
          <cell r="CW872">
            <v>0</v>
          </cell>
          <cell r="CX872">
            <v>0</v>
          </cell>
          <cell r="CY872">
            <v>0</v>
          </cell>
          <cell r="CZ872">
            <v>0</v>
          </cell>
          <cell r="DA872">
            <v>0</v>
          </cell>
          <cell r="DB872">
            <v>0</v>
          </cell>
          <cell r="DC872">
            <v>0</v>
          </cell>
          <cell r="DD872">
            <v>0</v>
          </cell>
          <cell r="DE872">
            <v>0</v>
          </cell>
          <cell r="DF872">
            <v>0</v>
          </cell>
          <cell r="DG872">
            <v>0</v>
          </cell>
          <cell r="DH872">
            <v>0</v>
          </cell>
          <cell r="DI872">
            <v>0</v>
          </cell>
          <cell r="DJ872">
            <v>0</v>
          </cell>
          <cell r="DK872">
            <v>0</v>
          </cell>
          <cell r="DL872">
            <v>0</v>
          </cell>
          <cell r="DM872">
            <v>0</v>
          </cell>
          <cell r="DN872">
            <v>0</v>
          </cell>
          <cell r="DO872">
            <v>0</v>
          </cell>
          <cell r="DP872">
            <v>0</v>
          </cell>
          <cell r="DQ872">
            <v>0</v>
          </cell>
          <cell r="DR872">
            <v>0</v>
          </cell>
          <cell r="DS872">
            <v>0</v>
          </cell>
          <cell r="DT872">
            <v>0</v>
          </cell>
          <cell r="DU872">
            <v>0</v>
          </cell>
          <cell r="DV872">
            <v>0</v>
          </cell>
          <cell r="DW872">
            <v>0</v>
          </cell>
          <cell r="DX872">
            <v>0</v>
          </cell>
          <cell r="DY872">
            <v>0</v>
          </cell>
          <cell r="DZ872">
            <v>0</v>
          </cell>
          <cell r="EA872">
            <v>0</v>
          </cell>
          <cell r="EB872">
            <v>0</v>
          </cell>
          <cell r="EC872">
            <v>0</v>
          </cell>
          <cell r="ED872">
            <v>0</v>
          </cell>
        </row>
        <row r="873">
          <cell r="F873">
            <v>-2.5764509095576926E-2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7.0186346392059562E-2</v>
          </cell>
          <cell r="N873">
            <v>-9.3498318614507525E-2</v>
          </cell>
          <cell r="O873">
            <v>0</v>
          </cell>
          <cell r="P873">
            <v>0</v>
          </cell>
          <cell r="Q873">
            <v>-0.17799105426582074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0</v>
          </cell>
          <cell r="BD873">
            <v>0</v>
          </cell>
          <cell r="BE873">
            <v>0</v>
          </cell>
          <cell r="BF873">
            <v>0</v>
          </cell>
          <cell r="BG873">
            <v>0</v>
          </cell>
          <cell r="BH873">
            <v>0</v>
          </cell>
          <cell r="BI873">
            <v>0</v>
          </cell>
          <cell r="BJ873">
            <v>0</v>
          </cell>
          <cell r="BK873">
            <v>0</v>
          </cell>
          <cell r="BL873">
            <v>0</v>
          </cell>
          <cell r="BM873">
            <v>0</v>
          </cell>
          <cell r="BN873">
            <v>0</v>
          </cell>
          <cell r="BO873">
            <v>0</v>
          </cell>
          <cell r="BP873">
            <v>0</v>
          </cell>
          <cell r="BQ873">
            <v>0</v>
          </cell>
          <cell r="BR873">
            <v>0</v>
          </cell>
          <cell r="BS873">
            <v>0</v>
          </cell>
          <cell r="BT873">
            <v>0</v>
          </cell>
          <cell r="BU873">
            <v>0</v>
          </cell>
          <cell r="BV873">
            <v>0</v>
          </cell>
          <cell r="BW873">
            <v>0</v>
          </cell>
          <cell r="BX873">
            <v>0</v>
          </cell>
          <cell r="BY873">
            <v>0</v>
          </cell>
          <cell r="BZ873">
            <v>0</v>
          </cell>
          <cell r="CA873">
            <v>0</v>
          </cell>
          <cell r="CB873">
            <v>0</v>
          </cell>
          <cell r="CC873">
            <v>0</v>
          </cell>
          <cell r="CD873">
            <v>0</v>
          </cell>
          <cell r="CE873">
            <v>0</v>
          </cell>
          <cell r="CF873">
            <v>0</v>
          </cell>
          <cell r="CG873">
            <v>0</v>
          </cell>
          <cell r="CH873">
            <v>0</v>
          </cell>
          <cell r="CI873">
            <v>0</v>
          </cell>
          <cell r="CJ873">
            <v>0</v>
          </cell>
          <cell r="CK873">
            <v>0</v>
          </cell>
          <cell r="CL873">
            <v>0</v>
          </cell>
          <cell r="CM873">
            <v>0</v>
          </cell>
          <cell r="CN873">
            <v>0</v>
          </cell>
          <cell r="CO873">
            <v>0</v>
          </cell>
          <cell r="CP873">
            <v>0</v>
          </cell>
          <cell r="CQ873">
            <v>0</v>
          </cell>
          <cell r="CR873">
            <v>0</v>
          </cell>
          <cell r="CS873">
            <v>0</v>
          </cell>
          <cell r="CT873">
            <v>0</v>
          </cell>
          <cell r="CU873">
            <v>0</v>
          </cell>
          <cell r="CV873">
            <v>0</v>
          </cell>
          <cell r="CW873">
            <v>0</v>
          </cell>
          <cell r="CX873">
            <v>0</v>
          </cell>
          <cell r="CY873">
            <v>0</v>
          </cell>
          <cell r="CZ873">
            <v>0</v>
          </cell>
          <cell r="DA873">
            <v>0</v>
          </cell>
          <cell r="DB873">
            <v>0</v>
          </cell>
          <cell r="DC873">
            <v>0</v>
          </cell>
          <cell r="DD873">
            <v>0</v>
          </cell>
          <cell r="DE873">
            <v>0</v>
          </cell>
          <cell r="DF873">
            <v>0</v>
          </cell>
          <cell r="DG873">
            <v>0</v>
          </cell>
          <cell r="DH873">
            <v>0</v>
          </cell>
          <cell r="DI873">
            <v>0</v>
          </cell>
          <cell r="DJ873">
            <v>0</v>
          </cell>
          <cell r="DK873">
            <v>0</v>
          </cell>
          <cell r="DL873">
            <v>0</v>
          </cell>
          <cell r="DM873">
            <v>0</v>
          </cell>
          <cell r="DN873">
            <v>0</v>
          </cell>
          <cell r="DO873">
            <v>0</v>
          </cell>
          <cell r="DP873">
            <v>0</v>
          </cell>
          <cell r="DQ873">
            <v>0</v>
          </cell>
          <cell r="DR873">
            <v>0</v>
          </cell>
          <cell r="DS873">
            <v>0</v>
          </cell>
          <cell r="DT873">
            <v>0</v>
          </cell>
          <cell r="DU873">
            <v>0</v>
          </cell>
          <cell r="DV873">
            <v>0</v>
          </cell>
          <cell r="DW873">
            <v>0</v>
          </cell>
          <cell r="DX873">
            <v>0</v>
          </cell>
          <cell r="DY873">
            <v>0</v>
          </cell>
          <cell r="DZ873">
            <v>0</v>
          </cell>
          <cell r="EA873">
            <v>0</v>
          </cell>
          <cell r="EB873">
            <v>0</v>
          </cell>
          <cell r="EC873">
            <v>0</v>
          </cell>
          <cell r="ED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  <cell r="BO874">
            <v>0</v>
          </cell>
          <cell r="BP874">
            <v>0</v>
          </cell>
          <cell r="BQ874">
            <v>0</v>
          </cell>
          <cell r="BR874">
            <v>0</v>
          </cell>
          <cell r="BS874">
            <v>0</v>
          </cell>
          <cell r="BT874">
            <v>0</v>
          </cell>
          <cell r="BU874">
            <v>0</v>
          </cell>
          <cell r="BV874">
            <v>0</v>
          </cell>
          <cell r="BW874">
            <v>0</v>
          </cell>
          <cell r="BX874">
            <v>0</v>
          </cell>
          <cell r="BY874">
            <v>0</v>
          </cell>
          <cell r="BZ874">
            <v>0</v>
          </cell>
          <cell r="CA874">
            <v>0</v>
          </cell>
          <cell r="CB874">
            <v>0</v>
          </cell>
          <cell r="CC874">
            <v>0</v>
          </cell>
          <cell r="CD874">
            <v>0</v>
          </cell>
          <cell r="CE874">
            <v>0</v>
          </cell>
          <cell r="CF874">
            <v>0</v>
          </cell>
          <cell r="CG874">
            <v>0</v>
          </cell>
          <cell r="CH874">
            <v>0</v>
          </cell>
          <cell r="CI874">
            <v>0</v>
          </cell>
          <cell r="CJ874">
            <v>0</v>
          </cell>
          <cell r="CK874">
            <v>0</v>
          </cell>
          <cell r="CL874">
            <v>0</v>
          </cell>
          <cell r="CM874">
            <v>0</v>
          </cell>
          <cell r="CN874">
            <v>0</v>
          </cell>
          <cell r="CO874">
            <v>0</v>
          </cell>
          <cell r="CP874">
            <v>0</v>
          </cell>
          <cell r="CQ874">
            <v>0</v>
          </cell>
          <cell r="CR874">
            <v>0</v>
          </cell>
          <cell r="CS874">
            <v>0</v>
          </cell>
          <cell r="CT874">
            <v>0</v>
          </cell>
          <cell r="CU874">
            <v>0</v>
          </cell>
          <cell r="CV874">
            <v>0</v>
          </cell>
          <cell r="CW874">
            <v>0</v>
          </cell>
          <cell r="CX874">
            <v>0</v>
          </cell>
          <cell r="CY874">
            <v>0</v>
          </cell>
          <cell r="CZ874">
            <v>0</v>
          </cell>
          <cell r="DA874">
            <v>0</v>
          </cell>
          <cell r="DB874">
            <v>0</v>
          </cell>
          <cell r="DC874">
            <v>0</v>
          </cell>
          <cell r="DD874">
            <v>0</v>
          </cell>
          <cell r="DE874">
            <v>0</v>
          </cell>
          <cell r="DF874">
            <v>0</v>
          </cell>
          <cell r="DG874">
            <v>0</v>
          </cell>
          <cell r="DH874">
            <v>0</v>
          </cell>
          <cell r="DI874">
            <v>0</v>
          </cell>
          <cell r="DJ874">
            <v>0</v>
          </cell>
          <cell r="DK874">
            <v>0</v>
          </cell>
          <cell r="DL874">
            <v>0</v>
          </cell>
          <cell r="DM874">
            <v>0</v>
          </cell>
          <cell r="DN874">
            <v>0</v>
          </cell>
          <cell r="DO874">
            <v>0</v>
          </cell>
          <cell r="DP874">
            <v>0</v>
          </cell>
          <cell r="DQ874">
            <v>0</v>
          </cell>
          <cell r="DR874">
            <v>0</v>
          </cell>
          <cell r="DS874">
            <v>0</v>
          </cell>
          <cell r="DT874">
            <v>0</v>
          </cell>
          <cell r="DU874">
            <v>0</v>
          </cell>
          <cell r="DV874">
            <v>0</v>
          </cell>
          <cell r="DW874">
            <v>0</v>
          </cell>
          <cell r="DX874">
            <v>0</v>
          </cell>
          <cell r="DY874">
            <v>0</v>
          </cell>
          <cell r="DZ874">
            <v>0</v>
          </cell>
          <cell r="EA874">
            <v>0</v>
          </cell>
          <cell r="EB874">
            <v>0</v>
          </cell>
          <cell r="EC874">
            <v>0</v>
          </cell>
          <cell r="ED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0</v>
          </cell>
          <cell r="CF875">
            <v>0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0</v>
          </cell>
          <cell r="CW875">
            <v>0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  <cell r="DD875">
            <v>0</v>
          </cell>
          <cell r="DE875">
            <v>0</v>
          </cell>
          <cell r="DF875">
            <v>0</v>
          </cell>
          <cell r="DG875">
            <v>0</v>
          </cell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T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H877">
            <v>0</v>
          </cell>
          <cell r="BI877">
            <v>0</v>
          </cell>
          <cell r="BJ877">
            <v>0</v>
          </cell>
          <cell r="BK877">
            <v>0</v>
          </cell>
          <cell r="BL877">
            <v>0</v>
          </cell>
          <cell r="BM877">
            <v>0</v>
          </cell>
          <cell r="BN877">
            <v>0</v>
          </cell>
          <cell r="BO877">
            <v>0</v>
          </cell>
          <cell r="BP877">
            <v>0</v>
          </cell>
          <cell r="BQ877">
            <v>0</v>
          </cell>
          <cell r="BR877">
            <v>0</v>
          </cell>
          <cell r="BS877">
            <v>0</v>
          </cell>
          <cell r="BT877">
            <v>0</v>
          </cell>
          <cell r="BU877">
            <v>0</v>
          </cell>
          <cell r="BV877">
            <v>0</v>
          </cell>
          <cell r="BW877">
            <v>0</v>
          </cell>
          <cell r="BX877">
            <v>0</v>
          </cell>
          <cell r="BY877">
            <v>0</v>
          </cell>
          <cell r="BZ877">
            <v>0</v>
          </cell>
          <cell r="CA877">
            <v>0</v>
          </cell>
          <cell r="CB877">
            <v>0</v>
          </cell>
          <cell r="CC877">
            <v>0</v>
          </cell>
          <cell r="CD877">
            <v>0</v>
          </cell>
          <cell r="CE877">
            <v>0</v>
          </cell>
          <cell r="CF877">
            <v>0</v>
          </cell>
          <cell r="CG877">
            <v>0</v>
          </cell>
          <cell r="CH877">
            <v>0</v>
          </cell>
          <cell r="CI877">
            <v>0</v>
          </cell>
          <cell r="CJ877">
            <v>0</v>
          </cell>
          <cell r="CK877">
            <v>0</v>
          </cell>
          <cell r="CL877">
            <v>0</v>
          </cell>
          <cell r="CM877">
            <v>0</v>
          </cell>
          <cell r="CN877">
            <v>0</v>
          </cell>
          <cell r="CO877">
            <v>0</v>
          </cell>
          <cell r="CP877">
            <v>0</v>
          </cell>
          <cell r="CQ877">
            <v>0</v>
          </cell>
          <cell r="CR877">
            <v>0</v>
          </cell>
          <cell r="CS877">
            <v>0</v>
          </cell>
          <cell r="CT877">
            <v>0</v>
          </cell>
          <cell r="CU877">
            <v>0</v>
          </cell>
          <cell r="CV877">
            <v>0</v>
          </cell>
          <cell r="CW877">
            <v>0</v>
          </cell>
          <cell r="CX877">
            <v>0</v>
          </cell>
          <cell r="CY877">
            <v>0</v>
          </cell>
          <cell r="CZ877">
            <v>0</v>
          </cell>
          <cell r="DA877">
            <v>0</v>
          </cell>
          <cell r="DB877">
            <v>0</v>
          </cell>
          <cell r="DC877">
            <v>0</v>
          </cell>
          <cell r="DD877">
            <v>0</v>
          </cell>
          <cell r="DE877">
            <v>0</v>
          </cell>
          <cell r="DF877">
            <v>0</v>
          </cell>
          <cell r="DG877">
            <v>0</v>
          </cell>
          <cell r="DH877">
            <v>0</v>
          </cell>
          <cell r="DI877">
            <v>0</v>
          </cell>
          <cell r="DJ877">
            <v>0</v>
          </cell>
          <cell r="DK877">
            <v>0</v>
          </cell>
          <cell r="DL877">
            <v>0</v>
          </cell>
          <cell r="DM877">
            <v>0</v>
          </cell>
          <cell r="DN877">
            <v>0</v>
          </cell>
          <cell r="DO877">
            <v>0</v>
          </cell>
          <cell r="DP877">
            <v>0</v>
          </cell>
          <cell r="DQ877">
            <v>0</v>
          </cell>
          <cell r="DR877">
            <v>0</v>
          </cell>
          <cell r="DS877">
            <v>0</v>
          </cell>
          <cell r="DT877">
            <v>0</v>
          </cell>
          <cell r="DU877">
            <v>0</v>
          </cell>
          <cell r="DV877">
            <v>0</v>
          </cell>
          <cell r="DW877">
            <v>0</v>
          </cell>
          <cell r="DX877">
            <v>0</v>
          </cell>
          <cell r="DY877">
            <v>0</v>
          </cell>
          <cell r="DZ877">
            <v>0</v>
          </cell>
          <cell r="EA877">
            <v>0</v>
          </cell>
          <cell r="EB877">
            <v>0</v>
          </cell>
          <cell r="EC877">
            <v>0</v>
          </cell>
          <cell r="ED877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O879">
            <v>0</v>
          </cell>
          <cell r="BP879">
            <v>0</v>
          </cell>
          <cell r="BQ879">
            <v>0</v>
          </cell>
          <cell r="BR879">
            <v>0</v>
          </cell>
          <cell r="BS879">
            <v>0</v>
          </cell>
          <cell r="BT879">
            <v>0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  <cell r="BZ879">
            <v>0</v>
          </cell>
          <cell r="CA879">
            <v>0</v>
          </cell>
          <cell r="CB879">
            <v>0</v>
          </cell>
          <cell r="CC879">
            <v>0</v>
          </cell>
          <cell r="CD879">
            <v>0</v>
          </cell>
          <cell r="CE879">
            <v>0</v>
          </cell>
          <cell r="CF879">
            <v>0</v>
          </cell>
          <cell r="CG879">
            <v>0</v>
          </cell>
          <cell r="CH879">
            <v>0</v>
          </cell>
          <cell r="CI879">
            <v>0</v>
          </cell>
          <cell r="CJ879">
            <v>0</v>
          </cell>
          <cell r="CK879">
            <v>0</v>
          </cell>
          <cell r="CL879">
            <v>0</v>
          </cell>
          <cell r="CM879">
            <v>0</v>
          </cell>
          <cell r="CN879">
            <v>0</v>
          </cell>
          <cell r="CO879">
            <v>0</v>
          </cell>
          <cell r="CP879">
            <v>0</v>
          </cell>
          <cell r="CQ879">
            <v>0</v>
          </cell>
          <cell r="CR879">
            <v>0</v>
          </cell>
          <cell r="CS879">
            <v>0</v>
          </cell>
          <cell r="CT879">
            <v>0</v>
          </cell>
          <cell r="CU879">
            <v>0</v>
          </cell>
          <cell r="CV879">
            <v>0</v>
          </cell>
          <cell r="CW879">
            <v>0</v>
          </cell>
          <cell r="CX879">
            <v>0</v>
          </cell>
          <cell r="CY879">
            <v>0</v>
          </cell>
          <cell r="CZ879">
            <v>0</v>
          </cell>
          <cell r="DA879">
            <v>0</v>
          </cell>
          <cell r="DB879">
            <v>0</v>
          </cell>
          <cell r="DC879">
            <v>0</v>
          </cell>
          <cell r="DD879">
            <v>0</v>
          </cell>
          <cell r="DE879">
            <v>0</v>
          </cell>
          <cell r="DF879">
            <v>0</v>
          </cell>
          <cell r="DG879">
            <v>0</v>
          </cell>
          <cell r="DH879">
            <v>0</v>
          </cell>
          <cell r="DI879">
            <v>0</v>
          </cell>
          <cell r="DJ879">
            <v>0</v>
          </cell>
          <cell r="DK879">
            <v>0</v>
          </cell>
          <cell r="DL879">
            <v>0</v>
          </cell>
          <cell r="DM879">
            <v>0</v>
          </cell>
          <cell r="DN879">
            <v>0</v>
          </cell>
          <cell r="DO879">
            <v>0</v>
          </cell>
          <cell r="DP879">
            <v>0</v>
          </cell>
          <cell r="DQ879">
            <v>0</v>
          </cell>
          <cell r="DR879">
            <v>0</v>
          </cell>
          <cell r="DS879">
            <v>0</v>
          </cell>
          <cell r="DT879">
            <v>0</v>
          </cell>
          <cell r="DU879">
            <v>0</v>
          </cell>
          <cell r="DV879">
            <v>0</v>
          </cell>
          <cell r="DW879">
            <v>0</v>
          </cell>
          <cell r="DX879">
            <v>0</v>
          </cell>
          <cell r="DY879">
            <v>0</v>
          </cell>
          <cell r="DZ879">
            <v>0</v>
          </cell>
          <cell r="EA879">
            <v>0</v>
          </cell>
          <cell r="EB879">
            <v>0</v>
          </cell>
          <cell r="EC879">
            <v>0</v>
          </cell>
          <cell r="ED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0</v>
          </cell>
          <cell r="BJ880">
            <v>0</v>
          </cell>
          <cell r="BK880">
            <v>0</v>
          </cell>
          <cell r="BL880">
            <v>0</v>
          </cell>
          <cell r="BM880">
            <v>0</v>
          </cell>
          <cell r="BN880">
            <v>0</v>
          </cell>
          <cell r="BO880">
            <v>0</v>
          </cell>
          <cell r="BP880">
            <v>0</v>
          </cell>
          <cell r="BQ880">
            <v>0</v>
          </cell>
          <cell r="BR880">
            <v>0</v>
          </cell>
          <cell r="BS880">
            <v>0</v>
          </cell>
          <cell r="BT880">
            <v>0</v>
          </cell>
          <cell r="BU880">
            <v>0</v>
          </cell>
          <cell r="BV880">
            <v>0</v>
          </cell>
          <cell r="BW880">
            <v>0</v>
          </cell>
          <cell r="BX880">
            <v>0</v>
          </cell>
          <cell r="BY880">
            <v>0</v>
          </cell>
          <cell r="BZ880">
            <v>0</v>
          </cell>
          <cell r="CA880">
            <v>0</v>
          </cell>
          <cell r="CB880">
            <v>0</v>
          </cell>
          <cell r="CC880">
            <v>0</v>
          </cell>
          <cell r="CD880">
            <v>0</v>
          </cell>
          <cell r="CE880">
            <v>0</v>
          </cell>
          <cell r="CF880">
            <v>0</v>
          </cell>
          <cell r="CG880">
            <v>0</v>
          </cell>
          <cell r="CH880">
            <v>0</v>
          </cell>
          <cell r="CI880">
            <v>0</v>
          </cell>
          <cell r="CJ880">
            <v>0</v>
          </cell>
          <cell r="CK880">
            <v>0</v>
          </cell>
          <cell r="CL880">
            <v>0</v>
          </cell>
          <cell r="CM880">
            <v>0</v>
          </cell>
          <cell r="CN880">
            <v>0</v>
          </cell>
          <cell r="CO880">
            <v>0</v>
          </cell>
          <cell r="CP880">
            <v>0</v>
          </cell>
          <cell r="CQ880">
            <v>0</v>
          </cell>
          <cell r="CR880">
            <v>0</v>
          </cell>
          <cell r="CS880">
            <v>0</v>
          </cell>
          <cell r="CT880">
            <v>0</v>
          </cell>
          <cell r="CU880">
            <v>0</v>
          </cell>
          <cell r="CV880">
            <v>0</v>
          </cell>
          <cell r="CW880">
            <v>0</v>
          </cell>
          <cell r="CX880">
            <v>0</v>
          </cell>
          <cell r="CY880">
            <v>0</v>
          </cell>
          <cell r="CZ880">
            <v>0</v>
          </cell>
          <cell r="DA880">
            <v>0</v>
          </cell>
          <cell r="DB880">
            <v>0</v>
          </cell>
          <cell r="DC880">
            <v>0</v>
          </cell>
          <cell r="DD880">
            <v>0</v>
          </cell>
          <cell r="DE880">
            <v>0</v>
          </cell>
          <cell r="DF880">
            <v>0</v>
          </cell>
          <cell r="DG880">
            <v>0</v>
          </cell>
          <cell r="DH880">
            <v>0</v>
          </cell>
          <cell r="DI880">
            <v>0</v>
          </cell>
          <cell r="DJ880">
            <v>0</v>
          </cell>
          <cell r="DK880">
            <v>0</v>
          </cell>
          <cell r="DL880">
            <v>0</v>
          </cell>
          <cell r="DM880">
            <v>0</v>
          </cell>
          <cell r="DN880">
            <v>0</v>
          </cell>
          <cell r="DO880">
            <v>0</v>
          </cell>
          <cell r="DP880">
            <v>0</v>
          </cell>
          <cell r="DQ880">
            <v>0</v>
          </cell>
          <cell r="DR880">
            <v>0</v>
          </cell>
          <cell r="DS880">
            <v>0</v>
          </cell>
          <cell r="DT880">
            <v>0</v>
          </cell>
          <cell r="DU880">
            <v>0</v>
          </cell>
          <cell r="DV880">
            <v>0</v>
          </cell>
          <cell r="DW880">
            <v>0</v>
          </cell>
          <cell r="DX880">
            <v>0</v>
          </cell>
          <cell r="DY880">
            <v>0</v>
          </cell>
          <cell r="DZ880">
            <v>0</v>
          </cell>
          <cell r="EA880">
            <v>0</v>
          </cell>
          <cell r="EB880">
            <v>0</v>
          </cell>
          <cell r="EC880">
            <v>0</v>
          </cell>
          <cell r="ED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  <cell r="BK881">
            <v>0</v>
          </cell>
          <cell r="BL881">
            <v>0</v>
          </cell>
          <cell r="BM881">
            <v>0</v>
          </cell>
          <cell r="BN881">
            <v>0</v>
          </cell>
          <cell r="BO881">
            <v>0</v>
          </cell>
          <cell r="BP881">
            <v>0</v>
          </cell>
          <cell r="BQ881">
            <v>0</v>
          </cell>
          <cell r="BR881">
            <v>0</v>
          </cell>
          <cell r="BS881">
            <v>0</v>
          </cell>
          <cell r="BT881">
            <v>0</v>
          </cell>
          <cell r="BU881">
            <v>0</v>
          </cell>
          <cell r="BV881">
            <v>0</v>
          </cell>
          <cell r="BW881">
            <v>0</v>
          </cell>
          <cell r="BX881">
            <v>0</v>
          </cell>
          <cell r="BY881">
            <v>0</v>
          </cell>
          <cell r="BZ881">
            <v>0</v>
          </cell>
          <cell r="CA881">
            <v>0</v>
          </cell>
          <cell r="CB881">
            <v>0</v>
          </cell>
          <cell r="CC881">
            <v>0</v>
          </cell>
          <cell r="CD881">
            <v>0</v>
          </cell>
          <cell r="CE881">
            <v>0</v>
          </cell>
          <cell r="CF881">
            <v>0</v>
          </cell>
          <cell r="CG881">
            <v>0</v>
          </cell>
          <cell r="CH881">
            <v>0</v>
          </cell>
          <cell r="CI881">
            <v>0</v>
          </cell>
          <cell r="CJ881">
            <v>0</v>
          </cell>
          <cell r="CK881">
            <v>0</v>
          </cell>
          <cell r="CL881">
            <v>0</v>
          </cell>
          <cell r="CM881">
            <v>0</v>
          </cell>
          <cell r="CN881">
            <v>0</v>
          </cell>
          <cell r="CO881">
            <v>0</v>
          </cell>
          <cell r="CP881">
            <v>0</v>
          </cell>
          <cell r="CQ881">
            <v>0</v>
          </cell>
          <cell r="CR881">
            <v>0</v>
          </cell>
          <cell r="CS881">
            <v>0</v>
          </cell>
          <cell r="CT881">
            <v>0</v>
          </cell>
          <cell r="CU881">
            <v>0</v>
          </cell>
          <cell r="CV881">
            <v>0</v>
          </cell>
          <cell r="CW881">
            <v>0</v>
          </cell>
          <cell r="CX881">
            <v>0</v>
          </cell>
          <cell r="CY881">
            <v>0</v>
          </cell>
          <cell r="CZ881">
            <v>0</v>
          </cell>
          <cell r="DA881">
            <v>0</v>
          </cell>
          <cell r="DB881">
            <v>0</v>
          </cell>
          <cell r="DC881">
            <v>0</v>
          </cell>
          <cell r="DD881">
            <v>0</v>
          </cell>
          <cell r="DE881">
            <v>0</v>
          </cell>
          <cell r="DF881">
            <v>0</v>
          </cell>
          <cell r="DG881">
            <v>0</v>
          </cell>
          <cell r="DH881">
            <v>0</v>
          </cell>
          <cell r="DI881">
            <v>0</v>
          </cell>
          <cell r="DJ881">
            <v>0</v>
          </cell>
          <cell r="DK881">
            <v>0</v>
          </cell>
          <cell r="DL881">
            <v>0</v>
          </cell>
          <cell r="DM881">
            <v>0</v>
          </cell>
          <cell r="DN881">
            <v>0</v>
          </cell>
          <cell r="DO881">
            <v>0</v>
          </cell>
          <cell r="DP881">
            <v>0</v>
          </cell>
          <cell r="DQ881">
            <v>0</v>
          </cell>
          <cell r="DR881">
            <v>0</v>
          </cell>
          <cell r="DS881">
            <v>0</v>
          </cell>
          <cell r="DT881">
            <v>0</v>
          </cell>
          <cell r="DU881">
            <v>0</v>
          </cell>
          <cell r="DV881">
            <v>0</v>
          </cell>
          <cell r="DW881">
            <v>0</v>
          </cell>
          <cell r="DX881">
            <v>0</v>
          </cell>
          <cell r="DY881">
            <v>0</v>
          </cell>
          <cell r="DZ881">
            <v>0</v>
          </cell>
          <cell r="EA881">
            <v>0</v>
          </cell>
          <cell r="EB881">
            <v>0</v>
          </cell>
          <cell r="EC881">
            <v>0</v>
          </cell>
          <cell r="ED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  <cell r="BL882">
            <v>0</v>
          </cell>
          <cell r="BM882">
            <v>0</v>
          </cell>
          <cell r="BN882">
            <v>0</v>
          </cell>
          <cell r="BO882">
            <v>0</v>
          </cell>
          <cell r="BP882">
            <v>0</v>
          </cell>
          <cell r="BQ882">
            <v>0</v>
          </cell>
          <cell r="BR882">
            <v>0</v>
          </cell>
          <cell r="BS882">
            <v>0</v>
          </cell>
          <cell r="BT882">
            <v>0</v>
          </cell>
          <cell r="BU882">
            <v>0</v>
          </cell>
          <cell r="BV882">
            <v>0</v>
          </cell>
          <cell r="BW882">
            <v>0</v>
          </cell>
          <cell r="BX882">
            <v>0</v>
          </cell>
          <cell r="BY882">
            <v>0</v>
          </cell>
          <cell r="BZ882">
            <v>0</v>
          </cell>
          <cell r="CA882">
            <v>0</v>
          </cell>
          <cell r="CB882">
            <v>0</v>
          </cell>
          <cell r="CC882">
            <v>0</v>
          </cell>
          <cell r="CD882">
            <v>0</v>
          </cell>
          <cell r="CE882">
            <v>0</v>
          </cell>
          <cell r="CF882">
            <v>0</v>
          </cell>
          <cell r="CG882">
            <v>0</v>
          </cell>
          <cell r="CH882">
            <v>0</v>
          </cell>
          <cell r="CI882">
            <v>0</v>
          </cell>
          <cell r="CJ882">
            <v>0</v>
          </cell>
          <cell r="CK882">
            <v>0</v>
          </cell>
          <cell r="CL882">
            <v>0</v>
          </cell>
          <cell r="CM882">
            <v>0</v>
          </cell>
          <cell r="CN882">
            <v>0</v>
          </cell>
          <cell r="CO882">
            <v>0</v>
          </cell>
          <cell r="CP882">
            <v>0</v>
          </cell>
          <cell r="CQ882">
            <v>0</v>
          </cell>
          <cell r="CR882">
            <v>0</v>
          </cell>
          <cell r="CS882">
            <v>0</v>
          </cell>
          <cell r="CT882">
            <v>0</v>
          </cell>
          <cell r="CU882">
            <v>0</v>
          </cell>
          <cell r="CV882">
            <v>0</v>
          </cell>
          <cell r="CW882">
            <v>0</v>
          </cell>
          <cell r="CX882">
            <v>0</v>
          </cell>
          <cell r="CY882">
            <v>0</v>
          </cell>
          <cell r="CZ882">
            <v>0</v>
          </cell>
          <cell r="DA882">
            <v>0</v>
          </cell>
          <cell r="DB882">
            <v>0</v>
          </cell>
          <cell r="DC882">
            <v>0</v>
          </cell>
          <cell r="DD882">
            <v>0</v>
          </cell>
          <cell r="DE882">
            <v>0</v>
          </cell>
          <cell r="DF882">
            <v>0</v>
          </cell>
          <cell r="DG882">
            <v>0</v>
          </cell>
          <cell r="DH882">
            <v>0</v>
          </cell>
          <cell r="DI882">
            <v>0</v>
          </cell>
          <cell r="DJ882">
            <v>0</v>
          </cell>
          <cell r="DK882">
            <v>0</v>
          </cell>
          <cell r="DL882">
            <v>0</v>
          </cell>
          <cell r="DM882">
            <v>0</v>
          </cell>
          <cell r="DN882">
            <v>0</v>
          </cell>
          <cell r="DO882">
            <v>0</v>
          </cell>
          <cell r="DP882">
            <v>0</v>
          </cell>
          <cell r="DQ882">
            <v>0</v>
          </cell>
          <cell r="DR882">
            <v>0</v>
          </cell>
          <cell r="DS882">
            <v>0</v>
          </cell>
          <cell r="DT882">
            <v>0</v>
          </cell>
          <cell r="DU882">
            <v>0</v>
          </cell>
          <cell r="DV882">
            <v>0</v>
          </cell>
          <cell r="DW882">
            <v>0</v>
          </cell>
          <cell r="DX882">
            <v>0</v>
          </cell>
          <cell r="DY882">
            <v>0</v>
          </cell>
          <cell r="DZ882">
            <v>0</v>
          </cell>
          <cell r="EA882">
            <v>0</v>
          </cell>
          <cell r="EB882">
            <v>0</v>
          </cell>
          <cell r="EC882">
            <v>0</v>
          </cell>
          <cell r="ED882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0</v>
          </cell>
          <cell r="BT884">
            <v>0</v>
          </cell>
          <cell r="BU884">
            <v>0</v>
          </cell>
          <cell r="BV884">
            <v>0</v>
          </cell>
          <cell r="BW884">
            <v>0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0</v>
          </cell>
          <cell r="CH884">
            <v>0</v>
          </cell>
          <cell r="CI884">
            <v>0</v>
          </cell>
          <cell r="CJ884">
            <v>0</v>
          </cell>
          <cell r="CK884">
            <v>0</v>
          </cell>
          <cell r="CL884">
            <v>0</v>
          </cell>
          <cell r="CM884">
            <v>0</v>
          </cell>
          <cell r="CN884">
            <v>0</v>
          </cell>
          <cell r="CO884">
            <v>0</v>
          </cell>
          <cell r="CP884">
            <v>0</v>
          </cell>
          <cell r="CQ884">
            <v>0</v>
          </cell>
          <cell r="CR884">
            <v>0</v>
          </cell>
          <cell r="CS884">
            <v>0</v>
          </cell>
          <cell r="CT884">
            <v>0</v>
          </cell>
          <cell r="CU884">
            <v>0</v>
          </cell>
          <cell r="CV884">
            <v>0</v>
          </cell>
          <cell r="CW884">
            <v>0</v>
          </cell>
          <cell r="CX884">
            <v>0</v>
          </cell>
          <cell r="CY884">
            <v>0</v>
          </cell>
          <cell r="CZ884">
            <v>0</v>
          </cell>
          <cell r="DA884">
            <v>0</v>
          </cell>
          <cell r="DB884">
            <v>0</v>
          </cell>
          <cell r="DC884">
            <v>0</v>
          </cell>
          <cell r="DD884">
            <v>0</v>
          </cell>
          <cell r="DE884">
            <v>0</v>
          </cell>
          <cell r="DF884">
            <v>0</v>
          </cell>
          <cell r="DG884">
            <v>0</v>
          </cell>
          <cell r="DH884">
            <v>0</v>
          </cell>
          <cell r="DI884">
            <v>0</v>
          </cell>
          <cell r="DJ884">
            <v>0</v>
          </cell>
          <cell r="DK884">
            <v>0</v>
          </cell>
          <cell r="DL884">
            <v>0</v>
          </cell>
          <cell r="DM884">
            <v>0</v>
          </cell>
          <cell r="DN884">
            <v>0</v>
          </cell>
          <cell r="DO884">
            <v>0</v>
          </cell>
          <cell r="DP884">
            <v>0</v>
          </cell>
          <cell r="DQ884">
            <v>0</v>
          </cell>
          <cell r="DR884">
            <v>0</v>
          </cell>
          <cell r="DS884">
            <v>0</v>
          </cell>
          <cell r="DT884">
            <v>0</v>
          </cell>
          <cell r="DU884">
            <v>0</v>
          </cell>
          <cell r="DV884">
            <v>0</v>
          </cell>
          <cell r="DW884">
            <v>0</v>
          </cell>
          <cell r="DX884">
            <v>0</v>
          </cell>
          <cell r="DY884">
            <v>0</v>
          </cell>
          <cell r="DZ884">
            <v>0</v>
          </cell>
          <cell r="EA884">
            <v>0</v>
          </cell>
          <cell r="EB884">
            <v>0</v>
          </cell>
          <cell r="EC884">
            <v>0</v>
          </cell>
          <cell r="ED884">
            <v>0</v>
          </cell>
        </row>
        <row r="886">
          <cell r="A886" t="str">
            <v>Additional Fixed Costs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  <cell r="BO887">
            <v>0</v>
          </cell>
          <cell r="BP887">
            <v>0</v>
          </cell>
          <cell r="BQ887">
            <v>0</v>
          </cell>
          <cell r="BR887">
            <v>0</v>
          </cell>
          <cell r="BS887">
            <v>0</v>
          </cell>
          <cell r="BT887">
            <v>0</v>
          </cell>
          <cell r="BU887">
            <v>0</v>
          </cell>
          <cell r="BV887">
            <v>0</v>
          </cell>
          <cell r="BW887">
            <v>0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G887">
            <v>0</v>
          </cell>
          <cell r="CH887">
            <v>0</v>
          </cell>
          <cell r="CI887">
            <v>0</v>
          </cell>
          <cell r="CJ887">
            <v>0</v>
          </cell>
          <cell r="CK887">
            <v>0</v>
          </cell>
          <cell r="CL887">
            <v>0</v>
          </cell>
          <cell r="CM887">
            <v>0</v>
          </cell>
          <cell r="CN887">
            <v>0</v>
          </cell>
          <cell r="CO887">
            <v>0</v>
          </cell>
          <cell r="CP887">
            <v>0</v>
          </cell>
          <cell r="CQ887">
            <v>0</v>
          </cell>
          <cell r="CR887">
            <v>0</v>
          </cell>
          <cell r="CS887">
            <v>0</v>
          </cell>
          <cell r="CT887">
            <v>0</v>
          </cell>
          <cell r="CU887">
            <v>0</v>
          </cell>
          <cell r="CV887">
            <v>0</v>
          </cell>
          <cell r="CW887">
            <v>0</v>
          </cell>
          <cell r="CX887">
            <v>0</v>
          </cell>
          <cell r="CY887">
            <v>0</v>
          </cell>
          <cell r="CZ887">
            <v>0</v>
          </cell>
          <cell r="DA887">
            <v>0</v>
          </cell>
          <cell r="DB887">
            <v>0</v>
          </cell>
          <cell r="DC887">
            <v>0</v>
          </cell>
          <cell r="DD887">
            <v>0</v>
          </cell>
          <cell r="DE887">
            <v>0</v>
          </cell>
          <cell r="DF887">
            <v>0</v>
          </cell>
          <cell r="DG887">
            <v>0</v>
          </cell>
          <cell r="DH887">
            <v>0</v>
          </cell>
          <cell r="DI887">
            <v>0</v>
          </cell>
          <cell r="DJ887">
            <v>0</v>
          </cell>
          <cell r="DK887">
            <v>0</v>
          </cell>
          <cell r="DL887">
            <v>0</v>
          </cell>
          <cell r="DM887">
            <v>0</v>
          </cell>
          <cell r="DN887">
            <v>0</v>
          </cell>
          <cell r="DO887">
            <v>0</v>
          </cell>
          <cell r="DP887">
            <v>0</v>
          </cell>
          <cell r="DQ887">
            <v>0</v>
          </cell>
          <cell r="DR887">
            <v>0</v>
          </cell>
          <cell r="DS887">
            <v>0</v>
          </cell>
          <cell r="DT887">
            <v>0</v>
          </cell>
          <cell r="DU887">
            <v>0</v>
          </cell>
          <cell r="DV887">
            <v>0</v>
          </cell>
          <cell r="DW887">
            <v>0</v>
          </cell>
          <cell r="DX887">
            <v>0</v>
          </cell>
          <cell r="DY887">
            <v>0</v>
          </cell>
          <cell r="DZ887">
            <v>0</v>
          </cell>
          <cell r="EA887">
            <v>0</v>
          </cell>
          <cell r="EB887">
            <v>0</v>
          </cell>
          <cell r="EC887">
            <v>0</v>
          </cell>
          <cell r="ED887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0</v>
          </cell>
          <cell r="BR889">
            <v>0</v>
          </cell>
          <cell r="BS889">
            <v>0</v>
          </cell>
          <cell r="BT889">
            <v>0</v>
          </cell>
          <cell r="BU889">
            <v>0</v>
          </cell>
          <cell r="BV889">
            <v>0</v>
          </cell>
          <cell r="BW889">
            <v>0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0</v>
          </cell>
          <cell r="CH889">
            <v>0</v>
          </cell>
          <cell r="CI889">
            <v>0</v>
          </cell>
          <cell r="CJ889">
            <v>0</v>
          </cell>
          <cell r="CK889">
            <v>0</v>
          </cell>
          <cell r="CL889">
            <v>0</v>
          </cell>
          <cell r="CM889">
            <v>0</v>
          </cell>
          <cell r="CN889">
            <v>0</v>
          </cell>
          <cell r="CO889">
            <v>0</v>
          </cell>
          <cell r="CP889">
            <v>0</v>
          </cell>
          <cell r="CQ889">
            <v>0</v>
          </cell>
          <cell r="CR889">
            <v>0</v>
          </cell>
          <cell r="CS889">
            <v>0</v>
          </cell>
          <cell r="CT889">
            <v>0</v>
          </cell>
          <cell r="CU889">
            <v>0</v>
          </cell>
          <cell r="CV889">
            <v>0</v>
          </cell>
          <cell r="CW889">
            <v>0</v>
          </cell>
          <cell r="CX889">
            <v>0</v>
          </cell>
          <cell r="CY889">
            <v>0</v>
          </cell>
          <cell r="CZ889">
            <v>0</v>
          </cell>
          <cell r="DA889">
            <v>0</v>
          </cell>
          <cell r="DB889">
            <v>0</v>
          </cell>
          <cell r="DC889">
            <v>0</v>
          </cell>
          <cell r="DD889">
            <v>0</v>
          </cell>
          <cell r="DE889">
            <v>0</v>
          </cell>
          <cell r="DF889">
            <v>0</v>
          </cell>
          <cell r="DG889">
            <v>0</v>
          </cell>
          <cell r="DH889">
            <v>0</v>
          </cell>
          <cell r="DI889">
            <v>0</v>
          </cell>
          <cell r="DJ889">
            <v>0</v>
          </cell>
          <cell r="DK889">
            <v>0</v>
          </cell>
          <cell r="DL889">
            <v>0</v>
          </cell>
          <cell r="DM889">
            <v>0</v>
          </cell>
          <cell r="DN889">
            <v>0</v>
          </cell>
          <cell r="DO889">
            <v>0</v>
          </cell>
          <cell r="DP889">
            <v>0</v>
          </cell>
          <cell r="DQ889">
            <v>0</v>
          </cell>
          <cell r="DR889">
            <v>0</v>
          </cell>
          <cell r="DS889">
            <v>0</v>
          </cell>
          <cell r="DT889">
            <v>0</v>
          </cell>
          <cell r="DU889">
            <v>0</v>
          </cell>
          <cell r="DV889">
            <v>0</v>
          </cell>
          <cell r="DW889">
            <v>0</v>
          </cell>
          <cell r="DX889">
            <v>0</v>
          </cell>
          <cell r="DY889">
            <v>0</v>
          </cell>
          <cell r="DZ889">
            <v>0</v>
          </cell>
          <cell r="EA889">
            <v>0</v>
          </cell>
          <cell r="EB889">
            <v>0</v>
          </cell>
          <cell r="EC889">
            <v>0</v>
          </cell>
          <cell r="ED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  <cell r="BL890">
            <v>0</v>
          </cell>
          <cell r="BM890">
            <v>0</v>
          </cell>
          <cell r="BN890">
            <v>0</v>
          </cell>
          <cell r="BO890">
            <v>0</v>
          </cell>
          <cell r="BP890">
            <v>0</v>
          </cell>
          <cell r="BQ890">
            <v>0</v>
          </cell>
          <cell r="BR890">
            <v>0</v>
          </cell>
          <cell r="BS890">
            <v>0</v>
          </cell>
          <cell r="BT890">
            <v>0</v>
          </cell>
          <cell r="BU890">
            <v>0</v>
          </cell>
          <cell r="BV890">
            <v>0</v>
          </cell>
          <cell r="BW890">
            <v>0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0</v>
          </cell>
          <cell r="CH890">
            <v>0</v>
          </cell>
          <cell r="CI890">
            <v>0</v>
          </cell>
          <cell r="CJ890">
            <v>0</v>
          </cell>
          <cell r="CK890">
            <v>0</v>
          </cell>
          <cell r="CL890">
            <v>0</v>
          </cell>
          <cell r="CM890">
            <v>0</v>
          </cell>
          <cell r="CN890">
            <v>0</v>
          </cell>
          <cell r="CO890">
            <v>0</v>
          </cell>
          <cell r="CP890">
            <v>0</v>
          </cell>
          <cell r="CQ890">
            <v>0</v>
          </cell>
          <cell r="CR890">
            <v>0</v>
          </cell>
          <cell r="CS890">
            <v>0</v>
          </cell>
          <cell r="CT890">
            <v>0</v>
          </cell>
          <cell r="CU890">
            <v>0</v>
          </cell>
          <cell r="CV890">
            <v>0</v>
          </cell>
          <cell r="CW890">
            <v>0</v>
          </cell>
          <cell r="CX890">
            <v>0</v>
          </cell>
          <cell r="CY890">
            <v>0</v>
          </cell>
          <cell r="CZ890">
            <v>0</v>
          </cell>
          <cell r="DA890">
            <v>0</v>
          </cell>
          <cell r="DB890">
            <v>0</v>
          </cell>
          <cell r="DC890">
            <v>0</v>
          </cell>
          <cell r="DD890">
            <v>0</v>
          </cell>
          <cell r="DE890">
            <v>0</v>
          </cell>
          <cell r="DF890">
            <v>0</v>
          </cell>
          <cell r="DG890">
            <v>0</v>
          </cell>
          <cell r="DH890">
            <v>0</v>
          </cell>
          <cell r="DI890">
            <v>0</v>
          </cell>
          <cell r="DJ890">
            <v>0</v>
          </cell>
          <cell r="DK890">
            <v>0</v>
          </cell>
          <cell r="DL890">
            <v>0</v>
          </cell>
          <cell r="DM890">
            <v>0</v>
          </cell>
          <cell r="DN890">
            <v>0</v>
          </cell>
          <cell r="DO890">
            <v>0</v>
          </cell>
          <cell r="DP890">
            <v>0</v>
          </cell>
          <cell r="DQ890">
            <v>0</v>
          </cell>
          <cell r="DR890">
            <v>0</v>
          </cell>
          <cell r="DS890">
            <v>0</v>
          </cell>
          <cell r="DT890">
            <v>0</v>
          </cell>
          <cell r="DU890">
            <v>0</v>
          </cell>
          <cell r="DV890">
            <v>0</v>
          </cell>
          <cell r="DW890">
            <v>0</v>
          </cell>
          <cell r="DX890">
            <v>0</v>
          </cell>
          <cell r="DY890">
            <v>0</v>
          </cell>
          <cell r="DZ890">
            <v>0</v>
          </cell>
          <cell r="EA890">
            <v>0</v>
          </cell>
          <cell r="EB890">
            <v>0</v>
          </cell>
          <cell r="EC890">
            <v>0</v>
          </cell>
          <cell r="ED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O891">
            <v>0</v>
          </cell>
          <cell r="BP891">
            <v>0</v>
          </cell>
          <cell r="BQ891">
            <v>0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0</v>
          </cell>
          <cell r="BW891">
            <v>0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0</v>
          </cell>
          <cell r="CH891">
            <v>0</v>
          </cell>
          <cell r="CI891">
            <v>0</v>
          </cell>
          <cell r="CJ891">
            <v>0</v>
          </cell>
          <cell r="CK891">
            <v>0</v>
          </cell>
          <cell r="CL891">
            <v>0</v>
          </cell>
          <cell r="CM891">
            <v>0</v>
          </cell>
          <cell r="CN891">
            <v>0</v>
          </cell>
          <cell r="CO891">
            <v>0</v>
          </cell>
          <cell r="CP891">
            <v>0</v>
          </cell>
          <cell r="CQ891">
            <v>0</v>
          </cell>
          <cell r="CR891">
            <v>0</v>
          </cell>
          <cell r="CS891">
            <v>0</v>
          </cell>
          <cell r="CT891">
            <v>0</v>
          </cell>
          <cell r="CU891">
            <v>0</v>
          </cell>
          <cell r="CV891">
            <v>0</v>
          </cell>
          <cell r="CW891">
            <v>0</v>
          </cell>
          <cell r="CX891">
            <v>0</v>
          </cell>
          <cell r="CY891">
            <v>0</v>
          </cell>
          <cell r="CZ891">
            <v>0</v>
          </cell>
          <cell r="DA891">
            <v>0</v>
          </cell>
          <cell r="DB891">
            <v>0</v>
          </cell>
          <cell r="DC891">
            <v>0</v>
          </cell>
          <cell r="DD891">
            <v>0</v>
          </cell>
          <cell r="DE891">
            <v>0</v>
          </cell>
          <cell r="DF891">
            <v>0</v>
          </cell>
          <cell r="DG891">
            <v>0</v>
          </cell>
          <cell r="DH891">
            <v>0</v>
          </cell>
          <cell r="DI891">
            <v>0</v>
          </cell>
          <cell r="DJ891">
            <v>0</v>
          </cell>
          <cell r="DK891">
            <v>0</v>
          </cell>
          <cell r="DL891">
            <v>0</v>
          </cell>
          <cell r="DM891">
            <v>0</v>
          </cell>
          <cell r="DN891">
            <v>0</v>
          </cell>
          <cell r="DO891">
            <v>0</v>
          </cell>
          <cell r="DP891">
            <v>0</v>
          </cell>
          <cell r="DQ891">
            <v>0</v>
          </cell>
          <cell r="DR891">
            <v>0</v>
          </cell>
          <cell r="DS891">
            <v>0</v>
          </cell>
          <cell r="DT891">
            <v>0</v>
          </cell>
          <cell r="DU891">
            <v>0</v>
          </cell>
          <cell r="DV891">
            <v>0</v>
          </cell>
          <cell r="DW891">
            <v>0</v>
          </cell>
          <cell r="DX891">
            <v>0</v>
          </cell>
          <cell r="DY891">
            <v>0</v>
          </cell>
          <cell r="DZ891">
            <v>0</v>
          </cell>
          <cell r="EA891">
            <v>0</v>
          </cell>
          <cell r="EB891">
            <v>0</v>
          </cell>
          <cell r="EC891">
            <v>0</v>
          </cell>
          <cell r="ED891">
            <v>0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>
            <v>0</v>
          </cell>
          <cell r="BO892">
            <v>0</v>
          </cell>
          <cell r="BP892">
            <v>0</v>
          </cell>
          <cell r="BQ892">
            <v>0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0</v>
          </cell>
          <cell r="CH892">
            <v>0</v>
          </cell>
          <cell r="CI892">
            <v>0</v>
          </cell>
          <cell r="CJ892">
            <v>0</v>
          </cell>
          <cell r="CK892">
            <v>0</v>
          </cell>
          <cell r="CL892">
            <v>0</v>
          </cell>
          <cell r="CM892">
            <v>0</v>
          </cell>
          <cell r="CN892">
            <v>0</v>
          </cell>
          <cell r="CO892">
            <v>0</v>
          </cell>
          <cell r="CP892">
            <v>0</v>
          </cell>
          <cell r="CQ892">
            <v>0</v>
          </cell>
          <cell r="CR892">
            <v>0</v>
          </cell>
          <cell r="CS892">
            <v>0</v>
          </cell>
          <cell r="CT892">
            <v>0</v>
          </cell>
          <cell r="CU892">
            <v>0</v>
          </cell>
          <cell r="CV892">
            <v>0</v>
          </cell>
          <cell r="CW892">
            <v>0</v>
          </cell>
          <cell r="CX892">
            <v>0</v>
          </cell>
          <cell r="CY892">
            <v>0</v>
          </cell>
          <cell r="CZ892">
            <v>0</v>
          </cell>
          <cell r="DA892">
            <v>0</v>
          </cell>
          <cell r="DB892">
            <v>0</v>
          </cell>
          <cell r="DC892">
            <v>0</v>
          </cell>
          <cell r="DD892">
            <v>0</v>
          </cell>
          <cell r="DE892">
            <v>0</v>
          </cell>
          <cell r="DF892">
            <v>0</v>
          </cell>
          <cell r="DG892">
            <v>0</v>
          </cell>
          <cell r="DH892">
            <v>0</v>
          </cell>
          <cell r="DI892">
            <v>0</v>
          </cell>
          <cell r="DJ892">
            <v>0</v>
          </cell>
          <cell r="DK892">
            <v>0</v>
          </cell>
          <cell r="DL892">
            <v>0</v>
          </cell>
          <cell r="DM892">
            <v>0</v>
          </cell>
          <cell r="DN892">
            <v>0</v>
          </cell>
          <cell r="DO892">
            <v>0</v>
          </cell>
          <cell r="DP892">
            <v>0</v>
          </cell>
          <cell r="DQ892">
            <v>0</v>
          </cell>
          <cell r="DR892">
            <v>0</v>
          </cell>
          <cell r="DS892">
            <v>0</v>
          </cell>
          <cell r="DT892">
            <v>0</v>
          </cell>
          <cell r="DU892">
            <v>0</v>
          </cell>
          <cell r="DV892">
            <v>0</v>
          </cell>
          <cell r="DW892">
            <v>0</v>
          </cell>
          <cell r="DX892">
            <v>0</v>
          </cell>
          <cell r="DY892">
            <v>0</v>
          </cell>
          <cell r="DZ892">
            <v>0</v>
          </cell>
          <cell r="EA892">
            <v>0</v>
          </cell>
          <cell r="EB892">
            <v>0</v>
          </cell>
          <cell r="EC892">
            <v>0</v>
          </cell>
          <cell r="ED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0</v>
          </cell>
          <cell r="BO893">
            <v>0</v>
          </cell>
          <cell r="BP893">
            <v>0</v>
          </cell>
          <cell r="BQ893">
            <v>0</v>
          </cell>
          <cell r="BR893">
            <v>0</v>
          </cell>
          <cell r="BS893">
            <v>0</v>
          </cell>
          <cell r="BT893">
            <v>0</v>
          </cell>
          <cell r="BU893">
            <v>0</v>
          </cell>
          <cell r="BV893">
            <v>0</v>
          </cell>
          <cell r="BW893">
            <v>0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0</v>
          </cell>
          <cell r="CH893">
            <v>0</v>
          </cell>
          <cell r="CI893">
            <v>0</v>
          </cell>
          <cell r="CJ893">
            <v>0</v>
          </cell>
          <cell r="CK893">
            <v>0</v>
          </cell>
          <cell r="CL893">
            <v>0</v>
          </cell>
          <cell r="CM893">
            <v>0</v>
          </cell>
          <cell r="CN893">
            <v>0</v>
          </cell>
          <cell r="CO893">
            <v>0</v>
          </cell>
          <cell r="CP893">
            <v>0</v>
          </cell>
          <cell r="CQ893">
            <v>0</v>
          </cell>
          <cell r="CR893">
            <v>0</v>
          </cell>
          <cell r="CS893">
            <v>0</v>
          </cell>
          <cell r="CT893">
            <v>0</v>
          </cell>
          <cell r="CU893">
            <v>0</v>
          </cell>
          <cell r="CV893">
            <v>0</v>
          </cell>
          <cell r="CW893">
            <v>0</v>
          </cell>
          <cell r="CX893">
            <v>0</v>
          </cell>
          <cell r="CY893">
            <v>0</v>
          </cell>
          <cell r="CZ893">
            <v>0</v>
          </cell>
          <cell r="DA893">
            <v>0</v>
          </cell>
          <cell r="DB893">
            <v>0</v>
          </cell>
          <cell r="DC893">
            <v>0</v>
          </cell>
          <cell r="DD893">
            <v>0</v>
          </cell>
          <cell r="DE893">
            <v>0</v>
          </cell>
          <cell r="DF893">
            <v>0</v>
          </cell>
          <cell r="DG893">
            <v>0</v>
          </cell>
          <cell r="DH893">
            <v>0</v>
          </cell>
          <cell r="DI893">
            <v>0</v>
          </cell>
          <cell r="DJ893">
            <v>0</v>
          </cell>
          <cell r="DK893">
            <v>0</v>
          </cell>
          <cell r="DL893">
            <v>0</v>
          </cell>
          <cell r="DM893">
            <v>0</v>
          </cell>
          <cell r="DN893">
            <v>0</v>
          </cell>
          <cell r="DO893">
            <v>0</v>
          </cell>
          <cell r="DP893">
            <v>0</v>
          </cell>
          <cell r="DQ893">
            <v>0</v>
          </cell>
          <cell r="DR893">
            <v>0</v>
          </cell>
          <cell r="DS893">
            <v>0</v>
          </cell>
          <cell r="DT893">
            <v>0</v>
          </cell>
          <cell r="DU893">
            <v>0</v>
          </cell>
          <cell r="DV893">
            <v>0</v>
          </cell>
          <cell r="DW893">
            <v>0</v>
          </cell>
          <cell r="DX893">
            <v>0</v>
          </cell>
          <cell r="DY893">
            <v>0</v>
          </cell>
          <cell r="DZ893">
            <v>0</v>
          </cell>
          <cell r="EA893">
            <v>0</v>
          </cell>
          <cell r="EB893">
            <v>0</v>
          </cell>
          <cell r="EC893">
            <v>0</v>
          </cell>
          <cell r="ED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O894">
            <v>0</v>
          </cell>
          <cell r="BP894">
            <v>0</v>
          </cell>
          <cell r="BQ894">
            <v>0</v>
          </cell>
          <cell r="BR894">
            <v>0</v>
          </cell>
          <cell r="BS894">
            <v>0</v>
          </cell>
          <cell r="BT894">
            <v>0</v>
          </cell>
          <cell r="BU894">
            <v>0</v>
          </cell>
          <cell r="BV894">
            <v>0</v>
          </cell>
          <cell r="BW894">
            <v>0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0</v>
          </cell>
          <cell r="CH894">
            <v>0</v>
          </cell>
          <cell r="CI894">
            <v>0</v>
          </cell>
          <cell r="CJ894">
            <v>0</v>
          </cell>
          <cell r="CK894">
            <v>0</v>
          </cell>
          <cell r="CL894">
            <v>0</v>
          </cell>
          <cell r="CM894">
            <v>0</v>
          </cell>
          <cell r="CN894">
            <v>0</v>
          </cell>
          <cell r="CO894">
            <v>0</v>
          </cell>
          <cell r="CP894">
            <v>0</v>
          </cell>
          <cell r="CQ894">
            <v>0</v>
          </cell>
          <cell r="CR894">
            <v>0</v>
          </cell>
          <cell r="CS894">
            <v>0</v>
          </cell>
          <cell r="CT894">
            <v>0</v>
          </cell>
          <cell r="CU894">
            <v>0</v>
          </cell>
          <cell r="CV894">
            <v>0</v>
          </cell>
          <cell r="CW894">
            <v>0</v>
          </cell>
          <cell r="CX894">
            <v>0</v>
          </cell>
          <cell r="CY894">
            <v>0</v>
          </cell>
          <cell r="CZ894">
            <v>0</v>
          </cell>
          <cell r="DA894">
            <v>0</v>
          </cell>
          <cell r="DB894">
            <v>0</v>
          </cell>
          <cell r="DC894">
            <v>0</v>
          </cell>
          <cell r="DD894">
            <v>0</v>
          </cell>
          <cell r="DE894">
            <v>0</v>
          </cell>
          <cell r="DF894">
            <v>0</v>
          </cell>
          <cell r="DG894">
            <v>0</v>
          </cell>
          <cell r="DH894">
            <v>0</v>
          </cell>
          <cell r="DI894">
            <v>0</v>
          </cell>
          <cell r="DJ894">
            <v>0</v>
          </cell>
          <cell r="DK894">
            <v>0</v>
          </cell>
          <cell r="DL894">
            <v>0</v>
          </cell>
          <cell r="DM894">
            <v>0</v>
          </cell>
          <cell r="DN894">
            <v>0</v>
          </cell>
          <cell r="DO894">
            <v>0</v>
          </cell>
          <cell r="DP894">
            <v>0</v>
          </cell>
          <cell r="DQ894">
            <v>0</v>
          </cell>
          <cell r="DR894">
            <v>0</v>
          </cell>
          <cell r="DS894">
            <v>0</v>
          </cell>
          <cell r="DT894">
            <v>0</v>
          </cell>
          <cell r="DU894">
            <v>0</v>
          </cell>
          <cell r="DV894">
            <v>0</v>
          </cell>
          <cell r="DW894">
            <v>0</v>
          </cell>
          <cell r="DX894">
            <v>0</v>
          </cell>
          <cell r="DY894">
            <v>0</v>
          </cell>
          <cell r="DZ894">
            <v>0</v>
          </cell>
          <cell r="EA894">
            <v>0</v>
          </cell>
          <cell r="EB894">
            <v>0</v>
          </cell>
          <cell r="EC894">
            <v>0</v>
          </cell>
          <cell r="ED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0</v>
          </cell>
          <cell r="BQ895">
            <v>0</v>
          </cell>
          <cell r="BR895">
            <v>0</v>
          </cell>
          <cell r="BS895">
            <v>0</v>
          </cell>
          <cell r="BT895">
            <v>0</v>
          </cell>
          <cell r="BU895">
            <v>0</v>
          </cell>
          <cell r="BV895">
            <v>0</v>
          </cell>
          <cell r="BW895">
            <v>0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0</v>
          </cell>
          <cell r="CH895">
            <v>0</v>
          </cell>
          <cell r="CI895">
            <v>0</v>
          </cell>
          <cell r="CJ895">
            <v>0</v>
          </cell>
          <cell r="CK895">
            <v>0</v>
          </cell>
          <cell r="CL895">
            <v>0</v>
          </cell>
          <cell r="CM895">
            <v>0</v>
          </cell>
          <cell r="CN895">
            <v>0</v>
          </cell>
          <cell r="CO895">
            <v>0</v>
          </cell>
          <cell r="CP895">
            <v>0</v>
          </cell>
          <cell r="CQ895">
            <v>0</v>
          </cell>
          <cell r="CR895">
            <v>0</v>
          </cell>
          <cell r="CS895">
            <v>0</v>
          </cell>
          <cell r="CT895">
            <v>0</v>
          </cell>
          <cell r="CU895">
            <v>0</v>
          </cell>
          <cell r="CV895">
            <v>0</v>
          </cell>
          <cell r="CW895">
            <v>0</v>
          </cell>
          <cell r="CX895">
            <v>0</v>
          </cell>
          <cell r="CY895">
            <v>0</v>
          </cell>
          <cell r="CZ895">
            <v>0</v>
          </cell>
          <cell r="DA895">
            <v>0</v>
          </cell>
          <cell r="DB895">
            <v>0</v>
          </cell>
          <cell r="DC895">
            <v>0</v>
          </cell>
          <cell r="DD895">
            <v>0</v>
          </cell>
          <cell r="DE895">
            <v>0</v>
          </cell>
          <cell r="DF895">
            <v>0</v>
          </cell>
          <cell r="DG895">
            <v>0</v>
          </cell>
          <cell r="DH895">
            <v>0</v>
          </cell>
          <cell r="DI895">
            <v>0</v>
          </cell>
          <cell r="DJ895">
            <v>0</v>
          </cell>
          <cell r="DK895">
            <v>0</v>
          </cell>
          <cell r="DL895">
            <v>0</v>
          </cell>
          <cell r="DM895">
            <v>0</v>
          </cell>
          <cell r="DN895">
            <v>0</v>
          </cell>
          <cell r="DO895">
            <v>0</v>
          </cell>
          <cell r="DP895">
            <v>0</v>
          </cell>
          <cell r="DQ895">
            <v>0</v>
          </cell>
          <cell r="DR895">
            <v>0</v>
          </cell>
          <cell r="DS895">
            <v>0</v>
          </cell>
          <cell r="DT895">
            <v>0</v>
          </cell>
          <cell r="DU895">
            <v>0</v>
          </cell>
          <cell r="DV895">
            <v>0</v>
          </cell>
          <cell r="DW895">
            <v>0</v>
          </cell>
          <cell r="DX895">
            <v>0</v>
          </cell>
          <cell r="DY895">
            <v>0</v>
          </cell>
          <cell r="DZ895">
            <v>0</v>
          </cell>
          <cell r="EA895">
            <v>0</v>
          </cell>
          <cell r="EB895">
            <v>0</v>
          </cell>
          <cell r="EC895">
            <v>0</v>
          </cell>
          <cell r="ED895">
            <v>0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O896">
            <v>0</v>
          </cell>
          <cell r="BP896">
            <v>0</v>
          </cell>
          <cell r="BQ896">
            <v>0</v>
          </cell>
          <cell r="BR896">
            <v>0</v>
          </cell>
          <cell r="BS896">
            <v>0</v>
          </cell>
          <cell r="BT896">
            <v>0</v>
          </cell>
          <cell r="BU896">
            <v>0</v>
          </cell>
          <cell r="BV896">
            <v>0</v>
          </cell>
          <cell r="BW896">
            <v>0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0</v>
          </cell>
          <cell r="CH896">
            <v>0</v>
          </cell>
          <cell r="CI896">
            <v>0</v>
          </cell>
          <cell r="CJ896">
            <v>0</v>
          </cell>
          <cell r="CK896">
            <v>0</v>
          </cell>
          <cell r="CL896">
            <v>0</v>
          </cell>
          <cell r="CM896">
            <v>0</v>
          </cell>
          <cell r="CN896">
            <v>0</v>
          </cell>
          <cell r="CO896">
            <v>0</v>
          </cell>
          <cell r="CP896">
            <v>0</v>
          </cell>
          <cell r="CQ896">
            <v>0</v>
          </cell>
          <cell r="CR896">
            <v>0</v>
          </cell>
          <cell r="CS896">
            <v>0</v>
          </cell>
          <cell r="CT896">
            <v>0</v>
          </cell>
          <cell r="CU896">
            <v>0</v>
          </cell>
          <cell r="CV896">
            <v>0</v>
          </cell>
          <cell r="CW896">
            <v>0</v>
          </cell>
          <cell r="CX896">
            <v>0</v>
          </cell>
          <cell r="CY896">
            <v>0</v>
          </cell>
          <cell r="CZ896">
            <v>0</v>
          </cell>
          <cell r="DA896">
            <v>0</v>
          </cell>
          <cell r="DB896">
            <v>0</v>
          </cell>
          <cell r="DC896">
            <v>0</v>
          </cell>
          <cell r="DD896">
            <v>0</v>
          </cell>
          <cell r="DE896">
            <v>0</v>
          </cell>
          <cell r="DF896">
            <v>0</v>
          </cell>
          <cell r="DG896">
            <v>0</v>
          </cell>
          <cell r="DH896">
            <v>0</v>
          </cell>
          <cell r="DI896">
            <v>0</v>
          </cell>
          <cell r="DJ896">
            <v>0</v>
          </cell>
          <cell r="DK896">
            <v>0</v>
          </cell>
          <cell r="DL896">
            <v>0</v>
          </cell>
          <cell r="DM896">
            <v>0</v>
          </cell>
          <cell r="DN896">
            <v>0</v>
          </cell>
          <cell r="DO896">
            <v>0</v>
          </cell>
          <cell r="DP896">
            <v>0</v>
          </cell>
          <cell r="DQ896">
            <v>0</v>
          </cell>
          <cell r="DR896">
            <v>0</v>
          </cell>
          <cell r="DS896">
            <v>0</v>
          </cell>
          <cell r="DT896">
            <v>0</v>
          </cell>
          <cell r="DU896">
            <v>0</v>
          </cell>
          <cell r="DV896">
            <v>0</v>
          </cell>
          <cell r="DW896">
            <v>0</v>
          </cell>
          <cell r="DX896">
            <v>0</v>
          </cell>
          <cell r="DY896">
            <v>0</v>
          </cell>
          <cell r="DZ896">
            <v>0</v>
          </cell>
          <cell r="EA896">
            <v>0</v>
          </cell>
          <cell r="EB896">
            <v>0</v>
          </cell>
          <cell r="EC896">
            <v>0</v>
          </cell>
          <cell r="ED896">
            <v>0</v>
          </cell>
        </row>
        <row r="897"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0</v>
          </cell>
          <cell r="BJ897">
            <v>0</v>
          </cell>
          <cell r="BK897">
            <v>0</v>
          </cell>
          <cell r="BL897">
            <v>0</v>
          </cell>
          <cell r="BM897">
            <v>0</v>
          </cell>
          <cell r="BN897">
            <v>0</v>
          </cell>
          <cell r="BO897">
            <v>0</v>
          </cell>
          <cell r="BP897">
            <v>0</v>
          </cell>
          <cell r="BQ897">
            <v>0</v>
          </cell>
          <cell r="BR897">
            <v>0</v>
          </cell>
          <cell r="BS897">
            <v>0</v>
          </cell>
          <cell r="BT897">
            <v>0</v>
          </cell>
          <cell r="BU897">
            <v>0</v>
          </cell>
          <cell r="BV897">
            <v>0</v>
          </cell>
          <cell r="BW897">
            <v>0</v>
          </cell>
          <cell r="BX897">
            <v>0</v>
          </cell>
          <cell r="BY897">
            <v>0</v>
          </cell>
          <cell r="BZ897">
            <v>0</v>
          </cell>
          <cell r="CA897">
            <v>0</v>
          </cell>
          <cell r="CB897">
            <v>0</v>
          </cell>
          <cell r="CC897">
            <v>0</v>
          </cell>
          <cell r="CD897">
            <v>0</v>
          </cell>
          <cell r="CE897">
            <v>0</v>
          </cell>
          <cell r="CF897">
            <v>0</v>
          </cell>
          <cell r="CG897">
            <v>0</v>
          </cell>
          <cell r="CH897">
            <v>0</v>
          </cell>
          <cell r="CI897">
            <v>0</v>
          </cell>
          <cell r="CJ897">
            <v>0</v>
          </cell>
          <cell r="CK897">
            <v>0</v>
          </cell>
          <cell r="CL897">
            <v>0</v>
          </cell>
          <cell r="CM897">
            <v>0</v>
          </cell>
          <cell r="CN897">
            <v>0</v>
          </cell>
          <cell r="CO897">
            <v>0</v>
          </cell>
          <cell r="CP897">
            <v>0</v>
          </cell>
          <cell r="CQ897">
            <v>0</v>
          </cell>
          <cell r="CR897">
            <v>0</v>
          </cell>
          <cell r="CS897">
            <v>0</v>
          </cell>
          <cell r="CT897">
            <v>0</v>
          </cell>
          <cell r="CU897">
            <v>0</v>
          </cell>
          <cell r="CV897">
            <v>0</v>
          </cell>
          <cell r="CW897">
            <v>0</v>
          </cell>
          <cell r="CX897">
            <v>0</v>
          </cell>
          <cell r="CY897">
            <v>0</v>
          </cell>
          <cell r="CZ897">
            <v>0</v>
          </cell>
          <cell r="DA897">
            <v>0</v>
          </cell>
          <cell r="DB897">
            <v>0</v>
          </cell>
          <cell r="DC897">
            <v>0</v>
          </cell>
          <cell r="DD897">
            <v>0</v>
          </cell>
          <cell r="DE897">
            <v>0</v>
          </cell>
          <cell r="DF897">
            <v>0</v>
          </cell>
          <cell r="DG897">
            <v>0</v>
          </cell>
          <cell r="DH897">
            <v>0</v>
          </cell>
          <cell r="DI897">
            <v>0</v>
          </cell>
          <cell r="DJ897">
            <v>0</v>
          </cell>
          <cell r="DK897">
            <v>0</v>
          </cell>
          <cell r="DL897">
            <v>0</v>
          </cell>
          <cell r="DM897">
            <v>0</v>
          </cell>
          <cell r="DN897">
            <v>0</v>
          </cell>
          <cell r="DO897">
            <v>0</v>
          </cell>
          <cell r="DP897">
            <v>0</v>
          </cell>
          <cell r="DQ897">
            <v>0</v>
          </cell>
          <cell r="DR897">
            <v>0</v>
          </cell>
          <cell r="DS897">
            <v>0</v>
          </cell>
          <cell r="DT897">
            <v>0</v>
          </cell>
          <cell r="DU897">
            <v>0</v>
          </cell>
          <cell r="DV897">
            <v>0</v>
          </cell>
          <cell r="DW897">
            <v>0</v>
          </cell>
          <cell r="DX897">
            <v>0</v>
          </cell>
          <cell r="DY897">
            <v>0</v>
          </cell>
          <cell r="DZ897">
            <v>0</v>
          </cell>
          <cell r="EA897">
            <v>0</v>
          </cell>
          <cell r="EB897">
            <v>0</v>
          </cell>
          <cell r="EC897">
            <v>0</v>
          </cell>
          <cell r="ED897">
            <v>0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0</v>
          </cell>
          <cell r="BQ898">
            <v>0</v>
          </cell>
          <cell r="BR898">
            <v>0</v>
          </cell>
          <cell r="BS898">
            <v>0</v>
          </cell>
          <cell r="BT898">
            <v>0</v>
          </cell>
          <cell r="BU898">
            <v>0</v>
          </cell>
          <cell r="BV898">
            <v>0</v>
          </cell>
          <cell r="BW898">
            <v>0</v>
          </cell>
          <cell r="BX898">
            <v>0</v>
          </cell>
          <cell r="BY898">
            <v>0</v>
          </cell>
          <cell r="BZ898">
            <v>0</v>
          </cell>
          <cell r="CA898">
            <v>0</v>
          </cell>
          <cell r="CB898">
            <v>0</v>
          </cell>
          <cell r="CC898">
            <v>0</v>
          </cell>
          <cell r="CD898">
            <v>0</v>
          </cell>
          <cell r="CE898">
            <v>0</v>
          </cell>
          <cell r="CF898">
            <v>0</v>
          </cell>
          <cell r="CG898">
            <v>0</v>
          </cell>
          <cell r="CH898">
            <v>0</v>
          </cell>
          <cell r="CI898">
            <v>0</v>
          </cell>
          <cell r="CJ898">
            <v>0</v>
          </cell>
          <cell r="CK898">
            <v>0</v>
          </cell>
          <cell r="CL898">
            <v>0</v>
          </cell>
          <cell r="CM898">
            <v>0</v>
          </cell>
          <cell r="CN898">
            <v>0</v>
          </cell>
          <cell r="CO898">
            <v>0</v>
          </cell>
          <cell r="CP898">
            <v>0</v>
          </cell>
          <cell r="CQ898">
            <v>0</v>
          </cell>
          <cell r="CR898">
            <v>0</v>
          </cell>
          <cell r="CS898">
            <v>0</v>
          </cell>
          <cell r="CT898">
            <v>0</v>
          </cell>
          <cell r="CU898">
            <v>0</v>
          </cell>
          <cell r="CV898">
            <v>0</v>
          </cell>
          <cell r="CW898">
            <v>0</v>
          </cell>
          <cell r="CX898">
            <v>0</v>
          </cell>
          <cell r="CY898">
            <v>0</v>
          </cell>
          <cell r="CZ898">
            <v>0</v>
          </cell>
          <cell r="DA898">
            <v>0</v>
          </cell>
          <cell r="DB898">
            <v>0</v>
          </cell>
          <cell r="DC898">
            <v>0</v>
          </cell>
          <cell r="DD898">
            <v>0</v>
          </cell>
          <cell r="DE898">
            <v>0</v>
          </cell>
          <cell r="DF898">
            <v>0</v>
          </cell>
          <cell r="DG898">
            <v>0</v>
          </cell>
          <cell r="DH898">
            <v>0</v>
          </cell>
          <cell r="DI898">
            <v>0</v>
          </cell>
          <cell r="DJ898">
            <v>0</v>
          </cell>
          <cell r="DK898">
            <v>0</v>
          </cell>
          <cell r="DL898">
            <v>0</v>
          </cell>
          <cell r="DM898">
            <v>0</v>
          </cell>
          <cell r="DN898">
            <v>0</v>
          </cell>
          <cell r="DO898">
            <v>0</v>
          </cell>
          <cell r="DP898">
            <v>0</v>
          </cell>
          <cell r="DQ898">
            <v>0</v>
          </cell>
          <cell r="DR898">
            <v>0</v>
          </cell>
          <cell r="DS898">
            <v>0</v>
          </cell>
          <cell r="DT898">
            <v>0</v>
          </cell>
          <cell r="DU898">
            <v>0</v>
          </cell>
          <cell r="DV898">
            <v>0</v>
          </cell>
          <cell r="DW898">
            <v>0</v>
          </cell>
          <cell r="DX898">
            <v>0</v>
          </cell>
          <cell r="DY898">
            <v>0</v>
          </cell>
          <cell r="DZ898">
            <v>0</v>
          </cell>
          <cell r="EA898">
            <v>0</v>
          </cell>
          <cell r="EB898">
            <v>0</v>
          </cell>
          <cell r="EC898">
            <v>0</v>
          </cell>
          <cell r="ED898">
            <v>0</v>
          </cell>
        </row>
        <row r="899">
          <cell r="J899" t="str">
            <v>Mills / kWh</v>
          </cell>
          <cell r="W899" t="str">
            <v>Mills / kWh</v>
          </cell>
          <cell r="AJ899" t="str">
            <v>Mills / kWh</v>
          </cell>
          <cell r="AW899" t="str">
            <v>Mills / kWh</v>
          </cell>
          <cell r="BJ899" t="str">
            <v>Mills / kWh</v>
          </cell>
          <cell r="BW899" t="str">
            <v>Mills / kWh</v>
          </cell>
          <cell r="CJ899" t="str">
            <v>Mills / kWh</v>
          </cell>
          <cell r="CW899" t="str">
            <v>Mills / kWh</v>
          </cell>
          <cell r="DJ899" t="str">
            <v>Mills / kWh</v>
          </cell>
          <cell r="DW899" t="str">
            <v>Mills / kWh</v>
          </cell>
        </row>
        <row r="900">
          <cell r="A900" t="str">
            <v>Special Sales For Resale</v>
          </cell>
        </row>
        <row r="902"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  <cell r="BO902">
            <v>0</v>
          </cell>
          <cell r="BP902">
            <v>0</v>
          </cell>
          <cell r="BQ902">
            <v>0</v>
          </cell>
          <cell r="BR902">
            <v>0</v>
          </cell>
          <cell r="BS902">
            <v>0</v>
          </cell>
          <cell r="BT902">
            <v>0</v>
          </cell>
          <cell r="BU902">
            <v>0</v>
          </cell>
          <cell r="BV902">
            <v>0</v>
          </cell>
          <cell r="BW902">
            <v>0</v>
          </cell>
          <cell r="BX902">
            <v>0</v>
          </cell>
          <cell r="BY902">
            <v>0</v>
          </cell>
          <cell r="BZ902">
            <v>0</v>
          </cell>
          <cell r="CA902">
            <v>0</v>
          </cell>
          <cell r="CB902">
            <v>0</v>
          </cell>
          <cell r="CC902">
            <v>0</v>
          </cell>
          <cell r="CD902">
            <v>0</v>
          </cell>
          <cell r="CE902">
            <v>0</v>
          </cell>
          <cell r="CF902">
            <v>0</v>
          </cell>
          <cell r="CG902">
            <v>0</v>
          </cell>
          <cell r="CH902">
            <v>0</v>
          </cell>
          <cell r="CI902">
            <v>0</v>
          </cell>
          <cell r="CJ902">
            <v>0</v>
          </cell>
          <cell r="CK902">
            <v>0</v>
          </cell>
          <cell r="CL902">
            <v>0</v>
          </cell>
          <cell r="CM902">
            <v>0</v>
          </cell>
          <cell r="CN902">
            <v>0</v>
          </cell>
          <cell r="CO902">
            <v>0</v>
          </cell>
          <cell r="CP902">
            <v>0</v>
          </cell>
          <cell r="CQ902">
            <v>0</v>
          </cell>
          <cell r="CR902">
            <v>0</v>
          </cell>
          <cell r="CS902">
            <v>0</v>
          </cell>
          <cell r="CT902">
            <v>0</v>
          </cell>
          <cell r="CU902">
            <v>0</v>
          </cell>
          <cell r="CV902">
            <v>0</v>
          </cell>
          <cell r="CW902">
            <v>0</v>
          </cell>
          <cell r="CX902">
            <v>0</v>
          </cell>
          <cell r="CY902">
            <v>0</v>
          </cell>
          <cell r="CZ902">
            <v>0</v>
          </cell>
          <cell r="DA902">
            <v>0</v>
          </cell>
          <cell r="DB902">
            <v>0</v>
          </cell>
          <cell r="DC902">
            <v>0</v>
          </cell>
          <cell r="DD902">
            <v>0</v>
          </cell>
          <cell r="DE902">
            <v>0</v>
          </cell>
          <cell r="DF902">
            <v>0</v>
          </cell>
          <cell r="DG902">
            <v>0</v>
          </cell>
          <cell r="DH902">
            <v>0</v>
          </cell>
          <cell r="DI902">
            <v>0</v>
          </cell>
          <cell r="DJ902">
            <v>0</v>
          </cell>
          <cell r="DK902">
            <v>0</v>
          </cell>
          <cell r="DL902">
            <v>0</v>
          </cell>
          <cell r="DM902">
            <v>0</v>
          </cell>
          <cell r="DN902">
            <v>0</v>
          </cell>
          <cell r="DO902">
            <v>0</v>
          </cell>
          <cell r="DP902">
            <v>0</v>
          </cell>
          <cell r="DQ902">
            <v>0</v>
          </cell>
          <cell r="DR902">
            <v>0</v>
          </cell>
          <cell r="DS902">
            <v>0</v>
          </cell>
          <cell r="DT902">
            <v>0</v>
          </cell>
          <cell r="DU902">
            <v>0</v>
          </cell>
          <cell r="DV902">
            <v>0</v>
          </cell>
          <cell r="DW902">
            <v>0</v>
          </cell>
          <cell r="DX902">
            <v>0</v>
          </cell>
          <cell r="DY902">
            <v>0</v>
          </cell>
          <cell r="DZ902">
            <v>0</v>
          </cell>
          <cell r="EA902">
            <v>0</v>
          </cell>
          <cell r="EB902">
            <v>0</v>
          </cell>
          <cell r="EC902">
            <v>0</v>
          </cell>
          <cell r="ED902">
            <v>0</v>
          </cell>
        </row>
        <row r="903"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  <cell r="BO903">
            <v>0</v>
          </cell>
          <cell r="BP903">
            <v>0</v>
          </cell>
          <cell r="BQ903">
            <v>0</v>
          </cell>
          <cell r="BR903">
            <v>0</v>
          </cell>
          <cell r="BS903">
            <v>0</v>
          </cell>
          <cell r="BT903">
            <v>0</v>
          </cell>
          <cell r="BU903">
            <v>0</v>
          </cell>
          <cell r="BV903">
            <v>0</v>
          </cell>
          <cell r="BW903">
            <v>0</v>
          </cell>
          <cell r="BX903">
            <v>0</v>
          </cell>
          <cell r="BY903">
            <v>0</v>
          </cell>
          <cell r="BZ903">
            <v>0</v>
          </cell>
          <cell r="CA903">
            <v>0</v>
          </cell>
          <cell r="CB903">
            <v>0</v>
          </cell>
          <cell r="CC903">
            <v>0</v>
          </cell>
          <cell r="CD903">
            <v>0</v>
          </cell>
          <cell r="CE903">
            <v>0</v>
          </cell>
          <cell r="CF903">
            <v>0</v>
          </cell>
          <cell r="CG903">
            <v>0</v>
          </cell>
          <cell r="CH903">
            <v>0</v>
          </cell>
          <cell r="CI903">
            <v>0</v>
          </cell>
          <cell r="CJ903">
            <v>0</v>
          </cell>
          <cell r="CK903">
            <v>0</v>
          </cell>
          <cell r="CL903">
            <v>0</v>
          </cell>
          <cell r="CM903">
            <v>0</v>
          </cell>
          <cell r="CN903">
            <v>0</v>
          </cell>
          <cell r="CO903">
            <v>0</v>
          </cell>
          <cell r="CP903">
            <v>0</v>
          </cell>
          <cell r="CQ903">
            <v>0</v>
          </cell>
          <cell r="CR903">
            <v>0</v>
          </cell>
          <cell r="CS903">
            <v>0</v>
          </cell>
          <cell r="CT903">
            <v>0</v>
          </cell>
          <cell r="CU903">
            <v>0</v>
          </cell>
          <cell r="CV903">
            <v>0</v>
          </cell>
          <cell r="CW903">
            <v>0</v>
          </cell>
          <cell r="CX903">
            <v>0</v>
          </cell>
          <cell r="CY903">
            <v>0</v>
          </cell>
          <cell r="CZ903">
            <v>0</v>
          </cell>
          <cell r="DA903">
            <v>0</v>
          </cell>
          <cell r="DB903">
            <v>0</v>
          </cell>
          <cell r="DC903">
            <v>0</v>
          </cell>
          <cell r="DD903">
            <v>0</v>
          </cell>
          <cell r="DE903">
            <v>0</v>
          </cell>
          <cell r="DF903">
            <v>0</v>
          </cell>
          <cell r="DG903">
            <v>0</v>
          </cell>
          <cell r="DH903">
            <v>0</v>
          </cell>
          <cell r="DI903">
            <v>0</v>
          </cell>
          <cell r="DJ903">
            <v>0</v>
          </cell>
          <cell r="DK903">
            <v>0</v>
          </cell>
          <cell r="DL903">
            <v>0</v>
          </cell>
          <cell r="DM903">
            <v>0</v>
          </cell>
          <cell r="DN903">
            <v>0</v>
          </cell>
          <cell r="DO903">
            <v>0</v>
          </cell>
          <cell r="DP903">
            <v>0</v>
          </cell>
          <cell r="DQ903">
            <v>0</v>
          </cell>
          <cell r="DR903">
            <v>0</v>
          </cell>
          <cell r="DS903">
            <v>0</v>
          </cell>
          <cell r="DT903">
            <v>0</v>
          </cell>
          <cell r="DU903">
            <v>0</v>
          </cell>
          <cell r="DV903">
            <v>0</v>
          </cell>
          <cell r="DW903">
            <v>0</v>
          </cell>
          <cell r="DX903">
            <v>0</v>
          </cell>
          <cell r="DY903">
            <v>0</v>
          </cell>
          <cell r="DZ903">
            <v>0</v>
          </cell>
          <cell r="EA903">
            <v>0</v>
          </cell>
          <cell r="EB903">
            <v>0</v>
          </cell>
          <cell r="EC903">
            <v>0</v>
          </cell>
          <cell r="ED903">
            <v>0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H904">
            <v>0</v>
          </cell>
          <cell r="BI904">
            <v>0</v>
          </cell>
          <cell r="BJ904">
            <v>0</v>
          </cell>
          <cell r="BK904">
            <v>0</v>
          </cell>
          <cell r="BL904">
            <v>0</v>
          </cell>
          <cell r="BM904">
            <v>0</v>
          </cell>
          <cell r="BN904">
            <v>0</v>
          </cell>
          <cell r="BO904">
            <v>0</v>
          </cell>
          <cell r="BP904">
            <v>0</v>
          </cell>
          <cell r="BQ904">
            <v>0</v>
          </cell>
          <cell r="BR904">
            <v>0</v>
          </cell>
          <cell r="BS904">
            <v>0</v>
          </cell>
          <cell r="BT904">
            <v>0</v>
          </cell>
          <cell r="BU904">
            <v>0</v>
          </cell>
          <cell r="BV904">
            <v>0</v>
          </cell>
          <cell r="BW904">
            <v>0</v>
          </cell>
          <cell r="BX904">
            <v>0</v>
          </cell>
          <cell r="BY904">
            <v>0</v>
          </cell>
          <cell r="BZ904">
            <v>0</v>
          </cell>
          <cell r="CA904">
            <v>0</v>
          </cell>
          <cell r="CB904">
            <v>0</v>
          </cell>
          <cell r="CC904">
            <v>0</v>
          </cell>
          <cell r="CD904">
            <v>0</v>
          </cell>
          <cell r="CE904">
            <v>0</v>
          </cell>
          <cell r="CF904">
            <v>0</v>
          </cell>
          <cell r="CG904">
            <v>0</v>
          </cell>
          <cell r="CH904">
            <v>0</v>
          </cell>
          <cell r="CI904">
            <v>0</v>
          </cell>
          <cell r="CJ904">
            <v>0</v>
          </cell>
          <cell r="CK904">
            <v>0</v>
          </cell>
          <cell r="CL904">
            <v>0</v>
          </cell>
          <cell r="CM904">
            <v>0</v>
          </cell>
          <cell r="CN904">
            <v>0</v>
          </cell>
          <cell r="CO904">
            <v>0</v>
          </cell>
          <cell r="CP904">
            <v>0</v>
          </cell>
          <cell r="CQ904">
            <v>0</v>
          </cell>
          <cell r="CR904">
            <v>0</v>
          </cell>
          <cell r="CS904">
            <v>0</v>
          </cell>
          <cell r="CT904">
            <v>0</v>
          </cell>
          <cell r="CU904">
            <v>0</v>
          </cell>
          <cell r="CV904">
            <v>0</v>
          </cell>
          <cell r="CW904">
            <v>0</v>
          </cell>
          <cell r="CX904">
            <v>0</v>
          </cell>
          <cell r="CY904">
            <v>0</v>
          </cell>
          <cell r="CZ904">
            <v>0</v>
          </cell>
          <cell r="DA904">
            <v>0</v>
          </cell>
          <cell r="DB904">
            <v>0</v>
          </cell>
          <cell r="DC904">
            <v>0</v>
          </cell>
          <cell r="DD904">
            <v>0</v>
          </cell>
          <cell r="DE904">
            <v>0</v>
          </cell>
          <cell r="DF904">
            <v>0</v>
          </cell>
          <cell r="DG904">
            <v>0</v>
          </cell>
          <cell r="DH904">
            <v>0</v>
          </cell>
          <cell r="DI904">
            <v>0</v>
          </cell>
          <cell r="DJ904">
            <v>0</v>
          </cell>
          <cell r="DK904">
            <v>0</v>
          </cell>
          <cell r="DL904">
            <v>0</v>
          </cell>
          <cell r="DM904">
            <v>0</v>
          </cell>
          <cell r="DN904">
            <v>0</v>
          </cell>
          <cell r="DO904">
            <v>0</v>
          </cell>
          <cell r="DP904">
            <v>0</v>
          </cell>
          <cell r="DQ904">
            <v>0</v>
          </cell>
          <cell r="DR904">
            <v>0</v>
          </cell>
          <cell r="DS904">
            <v>0</v>
          </cell>
          <cell r="DT904">
            <v>0</v>
          </cell>
          <cell r="DU904">
            <v>0</v>
          </cell>
          <cell r="DV904">
            <v>0</v>
          </cell>
          <cell r="DW904">
            <v>0</v>
          </cell>
          <cell r="DX904">
            <v>0</v>
          </cell>
          <cell r="DY904">
            <v>0</v>
          </cell>
          <cell r="DZ904">
            <v>0</v>
          </cell>
          <cell r="EA904">
            <v>0</v>
          </cell>
          <cell r="EB904">
            <v>0</v>
          </cell>
          <cell r="EC904">
            <v>0</v>
          </cell>
          <cell r="ED904">
            <v>0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0</v>
          </cell>
          <cell r="CJ905">
            <v>0</v>
          </cell>
          <cell r="CK905">
            <v>0</v>
          </cell>
          <cell r="CL905">
            <v>0</v>
          </cell>
          <cell r="CM905">
            <v>0</v>
          </cell>
          <cell r="CN905">
            <v>0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0</v>
          </cell>
          <cell r="CU905">
            <v>0</v>
          </cell>
          <cell r="CV905">
            <v>0</v>
          </cell>
          <cell r="CW905">
            <v>0</v>
          </cell>
          <cell r="CX905">
            <v>0</v>
          </cell>
          <cell r="CY905">
            <v>0</v>
          </cell>
          <cell r="CZ905">
            <v>0</v>
          </cell>
          <cell r="DA905">
            <v>0</v>
          </cell>
          <cell r="DB905">
            <v>0</v>
          </cell>
          <cell r="DC905">
            <v>0</v>
          </cell>
          <cell r="DD905">
            <v>0</v>
          </cell>
          <cell r="DE905">
            <v>0</v>
          </cell>
          <cell r="DF905">
            <v>0</v>
          </cell>
          <cell r="DG905">
            <v>0</v>
          </cell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T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0</v>
          </cell>
          <cell r="BK906">
            <v>0</v>
          </cell>
          <cell r="BL906">
            <v>0</v>
          </cell>
          <cell r="BM906">
            <v>0</v>
          </cell>
          <cell r="BN906">
            <v>0</v>
          </cell>
          <cell r="BO906">
            <v>0</v>
          </cell>
          <cell r="BP906">
            <v>0</v>
          </cell>
          <cell r="BQ906">
            <v>0</v>
          </cell>
          <cell r="BR906">
            <v>0</v>
          </cell>
          <cell r="BS906">
            <v>0</v>
          </cell>
          <cell r="BT906">
            <v>0</v>
          </cell>
          <cell r="BU906">
            <v>0</v>
          </cell>
          <cell r="BV906">
            <v>0</v>
          </cell>
          <cell r="BW906">
            <v>0</v>
          </cell>
          <cell r="BX906">
            <v>0</v>
          </cell>
          <cell r="BY906">
            <v>0</v>
          </cell>
          <cell r="BZ906">
            <v>0</v>
          </cell>
          <cell r="CA906">
            <v>0</v>
          </cell>
          <cell r="CB906">
            <v>0</v>
          </cell>
          <cell r="CC906">
            <v>0</v>
          </cell>
          <cell r="CD906">
            <v>0</v>
          </cell>
          <cell r="CE906">
            <v>0</v>
          </cell>
          <cell r="CF906">
            <v>0</v>
          </cell>
          <cell r="CG906">
            <v>0</v>
          </cell>
          <cell r="CH906">
            <v>0</v>
          </cell>
          <cell r="CI906">
            <v>0</v>
          </cell>
          <cell r="CJ906">
            <v>0</v>
          </cell>
          <cell r="CK906">
            <v>0</v>
          </cell>
          <cell r="CL906">
            <v>0</v>
          </cell>
          <cell r="CM906">
            <v>0</v>
          </cell>
          <cell r="CN906">
            <v>0</v>
          </cell>
          <cell r="CO906">
            <v>0</v>
          </cell>
          <cell r="CP906">
            <v>0</v>
          </cell>
          <cell r="CQ906">
            <v>0</v>
          </cell>
          <cell r="CR906">
            <v>0</v>
          </cell>
          <cell r="CS906">
            <v>0</v>
          </cell>
          <cell r="CT906">
            <v>0</v>
          </cell>
          <cell r="CU906">
            <v>0</v>
          </cell>
          <cell r="CV906">
            <v>0</v>
          </cell>
          <cell r="CW906">
            <v>0</v>
          </cell>
          <cell r="CX906">
            <v>0</v>
          </cell>
          <cell r="CY906">
            <v>0</v>
          </cell>
          <cell r="CZ906">
            <v>0</v>
          </cell>
          <cell r="DA906">
            <v>0</v>
          </cell>
          <cell r="DB906">
            <v>0</v>
          </cell>
          <cell r="DC906">
            <v>0</v>
          </cell>
          <cell r="DD906">
            <v>0</v>
          </cell>
          <cell r="DE906">
            <v>0</v>
          </cell>
          <cell r="DF906">
            <v>0</v>
          </cell>
          <cell r="DG906">
            <v>0</v>
          </cell>
          <cell r="DH906">
            <v>0</v>
          </cell>
          <cell r="DI906">
            <v>0</v>
          </cell>
          <cell r="DJ906">
            <v>0</v>
          </cell>
          <cell r="DK906">
            <v>0</v>
          </cell>
          <cell r="DL906">
            <v>0</v>
          </cell>
          <cell r="DM906">
            <v>0</v>
          </cell>
          <cell r="DN906">
            <v>0</v>
          </cell>
          <cell r="DO906">
            <v>0</v>
          </cell>
          <cell r="DP906">
            <v>0</v>
          </cell>
          <cell r="DQ906">
            <v>0</v>
          </cell>
          <cell r="DR906">
            <v>0</v>
          </cell>
          <cell r="DS906">
            <v>0</v>
          </cell>
          <cell r="DT906">
            <v>0</v>
          </cell>
          <cell r="DU906">
            <v>0</v>
          </cell>
          <cell r="DV906">
            <v>0</v>
          </cell>
          <cell r="DW906">
            <v>0</v>
          </cell>
          <cell r="DX906">
            <v>0</v>
          </cell>
          <cell r="DY906">
            <v>0</v>
          </cell>
          <cell r="DZ906">
            <v>0</v>
          </cell>
          <cell r="EA906">
            <v>0</v>
          </cell>
          <cell r="EB906">
            <v>0</v>
          </cell>
          <cell r="EC906">
            <v>0</v>
          </cell>
          <cell r="ED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  <cell r="BF907">
            <v>0</v>
          </cell>
          <cell r="BG907">
            <v>0</v>
          </cell>
          <cell r="BH907">
            <v>0</v>
          </cell>
          <cell r="BI907">
            <v>0</v>
          </cell>
          <cell r="BJ907">
            <v>0</v>
          </cell>
          <cell r="BK907">
            <v>0</v>
          </cell>
          <cell r="BL907">
            <v>0</v>
          </cell>
          <cell r="BM907">
            <v>0</v>
          </cell>
          <cell r="BN907">
            <v>0</v>
          </cell>
          <cell r="BO907">
            <v>0</v>
          </cell>
          <cell r="BP907">
            <v>0</v>
          </cell>
          <cell r="BQ907">
            <v>0</v>
          </cell>
          <cell r="BR907">
            <v>0</v>
          </cell>
          <cell r="BS907">
            <v>0</v>
          </cell>
          <cell r="BT907">
            <v>0</v>
          </cell>
          <cell r="BU907">
            <v>0</v>
          </cell>
          <cell r="BV907">
            <v>0</v>
          </cell>
          <cell r="BW907">
            <v>0</v>
          </cell>
          <cell r="BX907">
            <v>0</v>
          </cell>
          <cell r="BY907">
            <v>0</v>
          </cell>
          <cell r="BZ907">
            <v>0</v>
          </cell>
          <cell r="CA907">
            <v>0</v>
          </cell>
          <cell r="CB907">
            <v>0</v>
          </cell>
          <cell r="CC907">
            <v>0</v>
          </cell>
          <cell r="CD907">
            <v>0</v>
          </cell>
          <cell r="CE907">
            <v>0</v>
          </cell>
          <cell r="CF907">
            <v>0</v>
          </cell>
          <cell r="CG907">
            <v>0</v>
          </cell>
          <cell r="CH907">
            <v>0</v>
          </cell>
          <cell r="CI907">
            <v>0</v>
          </cell>
          <cell r="CJ907">
            <v>0</v>
          </cell>
          <cell r="CK907">
            <v>0</v>
          </cell>
          <cell r="CL907">
            <v>0</v>
          </cell>
          <cell r="CM907">
            <v>0</v>
          </cell>
          <cell r="CN907">
            <v>0</v>
          </cell>
          <cell r="CO907">
            <v>0</v>
          </cell>
          <cell r="CP907">
            <v>0</v>
          </cell>
          <cell r="CQ907">
            <v>0</v>
          </cell>
          <cell r="CR907">
            <v>0</v>
          </cell>
          <cell r="CS907">
            <v>0</v>
          </cell>
          <cell r="CT907">
            <v>0</v>
          </cell>
          <cell r="CU907">
            <v>0</v>
          </cell>
          <cell r="CV907">
            <v>0</v>
          </cell>
          <cell r="CW907">
            <v>0</v>
          </cell>
          <cell r="CX907">
            <v>0</v>
          </cell>
          <cell r="CY907">
            <v>0</v>
          </cell>
          <cell r="CZ907">
            <v>0</v>
          </cell>
          <cell r="DA907">
            <v>0</v>
          </cell>
          <cell r="DB907">
            <v>0</v>
          </cell>
          <cell r="DC907">
            <v>0</v>
          </cell>
          <cell r="DD907">
            <v>0</v>
          </cell>
          <cell r="DE907">
            <v>0</v>
          </cell>
          <cell r="DF907">
            <v>0</v>
          </cell>
          <cell r="DG907">
            <v>0</v>
          </cell>
          <cell r="DH907">
            <v>0</v>
          </cell>
          <cell r="DI907">
            <v>0</v>
          </cell>
          <cell r="DJ907">
            <v>0</v>
          </cell>
          <cell r="DK907">
            <v>0</v>
          </cell>
          <cell r="DL907">
            <v>0</v>
          </cell>
          <cell r="DM907">
            <v>0</v>
          </cell>
          <cell r="DN907">
            <v>0</v>
          </cell>
          <cell r="DO907">
            <v>0</v>
          </cell>
          <cell r="DP907">
            <v>0</v>
          </cell>
          <cell r="DQ907">
            <v>0</v>
          </cell>
          <cell r="DR907">
            <v>0</v>
          </cell>
          <cell r="DS907">
            <v>0</v>
          </cell>
          <cell r="DT907">
            <v>0</v>
          </cell>
          <cell r="DU907">
            <v>0</v>
          </cell>
          <cell r="DV907">
            <v>0</v>
          </cell>
          <cell r="DW907">
            <v>0</v>
          </cell>
          <cell r="DX907">
            <v>0</v>
          </cell>
          <cell r="DY907">
            <v>0</v>
          </cell>
          <cell r="DZ907">
            <v>0</v>
          </cell>
          <cell r="EA907">
            <v>0</v>
          </cell>
          <cell r="EB907">
            <v>0</v>
          </cell>
          <cell r="EC907">
            <v>0</v>
          </cell>
          <cell r="ED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  <cell r="BE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0</v>
          </cell>
          <cell r="BJ908">
            <v>0</v>
          </cell>
          <cell r="BK908">
            <v>0</v>
          </cell>
          <cell r="BL908">
            <v>0</v>
          </cell>
          <cell r="BM908">
            <v>0</v>
          </cell>
          <cell r="BN908">
            <v>0</v>
          </cell>
          <cell r="BO908">
            <v>0</v>
          </cell>
          <cell r="BP908">
            <v>0</v>
          </cell>
          <cell r="BQ908">
            <v>0</v>
          </cell>
          <cell r="BR908">
            <v>0</v>
          </cell>
          <cell r="BS908">
            <v>0</v>
          </cell>
          <cell r="BT908">
            <v>0</v>
          </cell>
          <cell r="BU908">
            <v>0</v>
          </cell>
          <cell r="BV908">
            <v>0</v>
          </cell>
          <cell r="BW908">
            <v>0</v>
          </cell>
          <cell r="BX908">
            <v>0</v>
          </cell>
          <cell r="BY908">
            <v>0</v>
          </cell>
          <cell r="BZ908">
            <v>0</v>
          </cell>
          <cell r="CA908">
            <v>0</v>
          </cell>
          <cell r="CB908">
            <v>0</v>
          </cell>
          <cell r="CC908">
            <v>0</v>
          </cell>
          <cell r="CD908">
            <v>0</v>
          </cell>
          <cell r="CE908">
            <v>0</v>
          </cell>
          <cell r="CF908">
            <v>0</v>
          </cell>
          <cell r="CG908">
            <v>0</v>
          </cell>
          <cell r="CH908">
            <v>0</v>
          </cell>
          <cell r="CI908">
            <v>0</v>
          </cell>
          <cell r="CJ908">
            <v>0</v>
          </cell>
          <cell r="CK908">
            <v>0</v>
          </cell>
          <cell r="CL908">
            <v>0</v>
          </cell>
          <cell r="CM908">
            <v>0</v>
          </cell>
          <cell r="CN908">
            <v>0</v>
          </cell>
          <cell r="CO908">
            <v>0</v>
          </cell>
          <cell r="CP908">
            <v>0</v>
          </cell>
          <cell r="CQ908">
            <v>0</v>
          </cell>
          <cell r="CR908">
            <v>0</v>
          </cell>
          <cell r="CS908">
            <v>0</v>
          </cell>
          <cell r="CT908">
            <v>0</v>
          </cell>
          <cell r="CU908">
            <v>0</v>
          </cell>
          <cell r="CV908">
            <v>0</v>
          </cell>
          <cell r="CW908">
            <v>0</v>
          </cell>
          <cell r="CX908">
            <v>0</v>
          </cell>
          <cell r="CY908">
            <v>0</v>
          </cell>
          <cell r="CZ908">
            <v>0</v>
          </cell>
          <cell r="DA908">
            <v>0</v>
          </cell>
          <cell r="DB908">
            <v>0</v>
          </cell>
          <cell r="DC908">
            <v>0</v>
          </cell>
          <cell r="DD908">
            <v>0</v>
          </cell>
          <cell r="DE908">
            <v>0</v>
          </cell>
          <cell r="DF908">
            <v>0</v>
          </cell>
          <cell r="DG908">
            <v>0</v>
          </cell>
          <cell r="DH908">
            <v>0</v>
          </cell>
          <cell r="DI908">
            <v>0</v>
          </cell>
          <cell r="DJ908">
            <v>0</v>
          </cell>
          <cell r="DK908">
            <v>0</v>
          </cell>
          <cell r="DL908">
            <v>0</v>
          </cell>
          <cell r="DM908">
            <v>0</v>
          </cell>
          <cell r="DN908">
            <v>0</v>
          </cell>
          <cell r="DO908">
            <v>0</v>
          </cell>
          <cell r="DP908">
            <v>0</v>
          </cell>
          <cell r="DQ908">
            <v>0</v>
          </cell>
          <cell r="DR908">
            <v>0</v>
          </cell>
          <cell r="DS908">
            <v>0</v>
          </cell>
          <cell r="DT908">
            <v>0</v>
          </cell>
          <cell r="DU908">
            <v>0</v>
          </cell>
          <cell r="DV908">
            <v>0</v>
          </cell>
          <cell r="DW908">
            <v>0</v>
          </cell>
          <cell r="DX908">
            <v>0</v>
          </cell>
          <cell r="DY908">
            <v>0</v>
          </cell>
          <cell r="DZ908">
            <v>0</v>
          </cell>
          <cell r="EA908">
            <v>0</v>
          </cell>
          <cell r="EB908">
            <v>0</v>
          </cell>
          <cell r="EC908">
            <v>0</v>
          </cell>
          <cell r="ED908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  <cell r="BO909">
            <v>0</v>
          </cell>
          <cell r="BP909">
            <v>0</v>
          </cell>
          <cell r="BQ909">
            <v>0</v>
          </cell>
          <cell r="BR909">
            <v>0</v>
          </cell>
          <cell r="BS909">
            <v>0</v>
          </cell>
          <cell r="BT909">
            <v>0</v>
          </cell>
          <cell r="BU909">
            <v>0</v>
          </cell>
          <cell r="BV909">
            <v>0</v>
          </cell>
          <cell r="BW909">
            <v>0</v>
          </cell>
          <cell r="BX909">
            <v>0</v>
          </cell>
          <cell r="BY909">
            <v>0</v>
          </cell>
          <cell r="BZ909">
            <v>0</v>
          </cell>
          <cell r="CA909">
            <v>0</v>
          </cell>
          <cell r="CB909">
            <v>0</v>
          </cell>
          <cell r="CC909">
            <v>0</v>
          </cell>
          <cell r="CD909">
            <v>0</v>
          </cell>
          <cell r="CE909">
            <v>0</v>
          </cell>
          <cell r="CF909">
            <v>0</v>
          </cell>
          <cell r="CG909">
            <v>0</v>
          </cell>
          <cell r="CH909">
            <v>0</v>
          </cell>
          <cell r="CI909">
            <v>0</v>
          </cell>
          <cell r="CJ909">
            <v>0</v>
          </cell>
          <cell r="CK909">
            <v>0</v>
          </cell>
          <cell r="CL909">
            <v>0</v>
          </cell>
          <cell r="CM909">
            <v>0</v>
          </cell>
          <cell r="CN909">
            <v>0</v>
          </cell>
          <cell r="CO909">
            <v>0</v>
          </cell>
          <cell r="CP909">
            <v>0</v>
          </cell>
          <cell r="CQ909">
            <v>0</v>
          </cell>
          <cell r="CR909">
            <v>0</v>
          </cell>
          <cell r="CS909">
            <v>0</v>
          </cell>
          <cell r="CT909">
            <v>0</v>
          </cell>
          <cell r="CU909">
            <v>0</v>
          </cell>
          <cell r="CV909">
            <v>0</v>
          </cell>
          <cell r="CW909">
            <v>0</v>
          </cell>
          <cell r="CX909">
            <v>0</v>
          </cell>
          <cell r="CY909">
            <v>0</v>
          </cell>
          <cell r="CZ909">
            <v>0</v>
          </cell>
          <cell r="DA909">
            <v>0</v>
          </cell>
          <cell r="DB909">
            <v>0</v>
          </cell>
          <cell r="DC909">
            <v>0</v>
          </cell>
          <cell r="DD909">
            <v>0</v>
          </cell>
          <cell r="DE909">
            <v>0</v>
          </cell>
          <cell r="DF909">
            <v>0</v>
          </cell>
          <cell r="DG909">
            <v>0</v>
          </cell>
          <cell r="DH909">
            <v>0</v>
          </cell>
          <cell r="DI909">
            <v>0</v>
          </cell>
          <cell r="DJ909">
            <v>0</v>
          </cell>
          <cell r="DK909">
            <v>0</v>
          </cell>
          <cell r="DL909">
            <v>0</v>
          </cell>
          <cell r="DM909">
            <v>0</v>
          </cell>
          <cell r="DN909">
            <v>0</v>
          </cell>
          <cell r="DO909">
            <v>0</v>
          </cell>
          <cell r="DP909">
            <v>0</v>
          </cell>
          <cell r="DQ909">
            <v>0</v>
          </cell>
          <cell r="DR909">
            <v>0</v>
          </cell>
          <cell r="DS909">
            <v>0</v>
          </cell>
          <cell r="DT909">
            <v>0</v>
          </cell>
          <cell r="DU909">
            <v>0</v>
          </cell>
          <cell r="DV909">
            <v>0</v>
          </cell>
          <cell r="DW909">
            <v>0</v>
          </cell>
          <cell r="DX909">
            <v>0</v>
          </cell>
          <cell r="DY909">
            <v>0</v>
          </cell>
          <cell r="DZ909">
            <v>0</v>
          </cell>
          <cell r="EA909">
            <v>0</v>
          </cell>
          <cell r="EB909">
            <v>0</v>
          </cell>
          <cell r="EC909">
            <v>0</v>
          </cell>
          <cell r="ED909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0</v>
          </cell>
          <cell r="BH911">
            <v>0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0</v>
          </cell>
          <cell r="BQ911">
            <v>0</v>
          </cell>
          <cell r="BR911">
            <v>0</v>
          </cell>
          <cell r="BS911">
            <v>0</v>
          </cell>
          <cell r="BT911">
            <v>0</v>
          </cell>
          <cell r="BU911">
            <v>0</v>
          </cell>
          <cell r="BV911">
            <v>0</v>
          </cell>
          <cell r="BW911">
            <v>0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0</v>
          </cell>
          <cell r="CH911">
            <v>0</v>
          </cell>
          <cell r="CI911">
            <v>0</v>
          </cell>
          <cell r="CJ911">
            <v>0</v>
          </cell>
          <cell r="CK911">
            <v>0</v>
          </cell>
          <cell r="CL911">
            <v>0</v>
          </cell>
          <cell r="CM911">
            <v>0</v>
          </cell>
          <cell r="CN911">
            <v>0</v>
          </cell>
          <cell r="CO911">
            <v>0</v>
          </cell>
          <cell r="CP911">
            <v>0</v>
          </cell>
          <cell r="CQ911">
            <v>0</v>
          </cell>
          <cell r="CR911">
            <v>0</v>
          </cell>
          <cell r="CS911">
            <v>0</v>
          </cell>
          <cell r="CT911">
            <v>0</v>
          </cell>
          <cell r="CU911">
            <v>0</v>
          </cell>
          <cell r="CV911">
            <v>0</v>
          </cell>
          <cell r="CW911">
            <v>0</v>
          </cell>
          <cell r="CX911">
            <v>0</v>
          </cell>
          <cell r="CY911">
            <v>0</v>
          </cell>
          <cell r="CZ911">
            <v>0</v>
          </cell>
          <cell r="DA911">
            <v>0</v>
          </cell>
          <cell r="DB911">
            <v>0</v>
          </cell>
          <cell r="DC911">
            <v>0</v>
          </cell>
          <cell r="DD911">
            <v>0</v>
          </cell>
          <cell r="DE911">
            <v>0</v>
          </cell>
          <cell r="DF911">
            <v>0</v>
          </cell>
          <cell r="DG911">
            <v>0</v>
          </cell>
          <cell r="DH911">
            <v>0</v>
          </cell>
          <cell r="DI911">
            <v>0</v>
          </cell>
          <cell r="DJ911">
            <v>0</v>
          </cell>
          <cell r="DK911">
            <v>0</v>
          </cell>
          <cell r="DL911">
            <v>0</v>
          </cell>
          <cell r="DM911">
            <v>0</v>
          </cell>
          <cell r="DN911">
            <v>0</v>
          </cell>
          <cell r="DO911">
            <v>0</v>
          </cell>
          <cell r="DP911">
            <v>0</v>
          </cell>
          <cell r="DQ911">
            <v>0</v>
          </cell>
          <cell r="DR911">
            <v>0</v>
          </cell>
          <cell r="DS911">
            <v>0</v>
          </cell>
          <cell r="DT911">
            <v>0</v>
          </cell>
          <cell r="DU911">
            <v>0</v>
          </cell>
          <cell r="DV911">
            <v>0</v>
          </cell>
          <cell r="DW911">
            <v>0</v>
          </cell>
          <cell r="DX911">
            <v>0</v>
          </cell>
          <cell r="DY911">
            <v>0</v>
          </cell>
          <cell r="DZ911">
            <v>0</v>
          </cell>
          <cell r="EA911">
            <v>0</v>
          </cell>
          <cell r="EB911">
            <v>0</v>
          </cell>
          <cell r="EC911">
            <v>0</v>
          </cell>
          <cell r="ED911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  <cell r="BE914">
            <v>0</v>
          </cell>
          <cell r="BF914">
            <v>0</v>
          </cell>
          <cell r="BG914">
            <v>0</v>
          </cell>
          <cell r="BH914">
            <v>0</v>
          </cell>
          <cell r="BI914">
            <v>0</v>
          </cell>
          <cell r="BJ914">
            <v>0</v>
          </cell>
          <cell r="BK914">
            <v>0</v>
          </cell>
          <cell r="BL914">
            <v>0</v>
          </cell>
          <cell r="BM914">
            <v>0</v>
          </cell>
          <cell r="BN914">
            <v>0</v>
          </cell>
          <cell r="BO914">
            <v>0</v>
          </cell>
          <cell r="BP914">
            <v>0</v>
          </cell>
          <cell r="BQ914">
            <v>0</v>
          </cell>
          <cell r="BR914">
            <v>0</v>
          </cell>
          <cell r="BS914">
            <v>0</v>
          </cell>
          <cell r="BT914">
            <v>0</v>
          </cell>
          <cell r="BU914">
            <v>0</v>
          </cell>
          <cell r="BV914">
            <v>0</v>
          </cell>
          <cell r="BW914">
            <v>0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G914">
            <v>0</v>
          </cell>
          <cell r="CH914">
            <v>0</v>
          </cell>
          <cell r="CI914">
            <v>0</v>
          </cell>
          <cell r="CJ914">
            <v>0</v>
          </cell>
          <cell r="CK914">
            <v>0</v>
          </cell>
          <cell r="CL914">
            <v>0</v>
          </cell>
          <cell r="CM914">
            <v>0</v>
          </cell>
          <cell r="CN914">
            <v>0</v>
          </cell>
          <cell r="CO914">
            <v>0</v>
          </cell>
          <cell r="CP914">
            <v>0</v>
          </cell>
          <cell r="CQ914">
            <v>0</v>
          </cell>
          <cell r="CR914">
            <v>0</v>
          </cell>
          <cell r="CS914">
            <v>0</v>
          </cell>
          <cell r="CT914">
            <v>0</v>
          </cell>
          <cell r="CU914">
            <v>0</v>
          </cell>
          <cell r="CV914">
            <v>0</v>
          </cell>
          <cell r="CW914">
            <v>0</v>
          </cell>
          <cell r="CX914">
            <v>0</v>
          </cell>
          <cell r="CY914">
            <v>0</v>
          </cell>
          <cell r="CZ914">
            <v>0</v>
          </cell>
          <cell r="DA914">
            <v>0</v>
          </cell>
          <cell r="DB914">
            <v>0</v>
          </cell>
          <cell r="DC914">
            <v>0</v>
          </cell>
          <cell r="DD914">
            <v>0</v>
          </cell>
          <cell r="DE914">
            <v>0</v>
          </cell>
          <cell r="DF914">
            <v>0</v>
          </cell>
          <cell r="DG914">
            <v>0</v>
          </cell>
          <cell r="DH914">
            <v>0</v>
          </cell>
          <cell r="DI914">
            <v>0</v>
          </cell>
          <cell r="DJ914">
            <v>0</v>
          </cell>
          <cell r="DK914">
            <v>0</v>
          </cell>
          <cell r="DL914">
            <v>0</v>
          </cell>
          <cell r="DM914">
            <v>0</v>
          </cell>
          <cell r="DN914">
            <v>0</v>
          </cell>
          <cell r="DO914">
            <v>0</v>
          </cell>
          <cell r="DP914">
            <v>0</v>
          </cell>
          <cell r="DQ914">
            <v>0</v>
          </cell>
          <cell r="DR914">
            <v>0</v>
          </cell>
          <cell r="DS914">
            <v>0</v>
          </cell>
          <cell r="DT914">
            <v>0</v>
          </cell>
          <cell r="DU914">
            <v>0</v>
          </cell>
          <cell r="DV914">
            <v>0</v>
          </cell>
          <cell r="DW914">
            <v>0</v>
          </cell>
          <cell r="DX914">
            <v>0</v>
          </cell>
          <cell r="DY914">
            <v>0</v>
          </cell>
          <cell r="DZ914">
            <v>0</v>
          </cell>
          <cell r="EA914">
            <v>0</v>
          </cell>
          <cell r="EB914">
            <v>0</v>
          </cell>
          <cell r="EC914">
            <v>0</v>
          </cell>
          <cell r="ED914">
            <v>0</v>
          </cell>
        </row>
        <row r="915"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O915">
            <v>0</v>
          </cell>
          <cell r="AP915">
            <v>0</v>
          </cell>
          <cell r="AQ915">
            <v>0</v>
          </cell>
          <cell r="AR915">
            <v>0</v>
          </cell>
          <cell r="AS915">
            <v>0</v>
          </cell>
          <cell r="AT915">
            <v>0</v>
          </cell>
          <cell r="AU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0</v>
          </cell>
          <cell r="BD915">
            <v>0</v>
          </cell>
          <cell r="BE915">
            <v>0</v>
          </cell>
          <cell r="BF915">
            <v>0</v>
          </cell>
          <cell r="BG915">
            <v>0</v>
          </cell>
          <cell r="BH915">
            <v>0</v>
          </cell>
          <cell r="BI915">
            <v>0</v>
          </cell>
          <cell r="BJ915">
            <v>0</v>
          </cell>
          <cell r="BK915">
            <v>0</v>
          </cell>
          <cell r="BL915">
            <v>0</v>
          </cell>
          <cell r="BM915">
            <v>0</v>
          </cell>
          <cell r="BN915">
            <v>0</v>
          </cell>
          <cell r="BO915">
            <v>0</v>
          </cell>
          <cell r="BP915">
            <v>0</v>
          </cell>
          <cell r="BQ915">
            <v>0</v>
          </cell>
          <cell r="BR915">
            <v>0</v>
          </cell>
          <cell r="BS915">
            <v>0</v>
          </cell>
          <cell r="BT915">
            <v>0</v>
          </cell>
          <cell r="BU915">
            <v>0</v>
          </cell>
          <cell r="BV915">
            <v>0</v>
          </cell>
          <cell r="BW915">
            <v>0</v>
          </cell>
          <cell r="BX915">
            <v>0</v>
          </cell>
          <cell r="BY915">
            <v>0</v>
          </cell>
          <cell r="BZ915">
            <v>0</v>
          </cell>
          <cell r="CA915">
            <v>0</v>
          </cell>
          <cell r="CB915">
            <v>0</v>
          </cell>
          <cell r="CC915">
            <v>0</v>
          </cell>
          <cell r="CD915">
            <v>0</v>
          </cell>
          <cell r="CE915">
            <v>0</v>
          </cell>
          <cell r="CF915">
            <v>0</v>
          </cell>
          <cell r="CG915">
            <v>0</v>
          </cell>
          <cell r="CH915">
            <v>0</v>
          </cell>
          <cell r="CI915">
            <v>0</v>
          </cell>
          <cell r="CJ915">
            <v>0</v>
          </cell>
          <cell r="CK915">
            <v>0</v>
          </cell>
          <cell r="CL915">
            <v>0</v>
          </cell>
          <cell r="CM915">
            <v>0</v>
          </cell>
          <cell r="CN915">
            <v>0</v>
          </cell>
          <cell r="CO915">
            <v>0</v>
          </cell>
          <cell r="CP915">
            <v>0</v>
          </cell>
          <cell r="CQ915">
            <v>0</v>
          </cell>
          <cell r="CR915">
            <v>0</v>
          </cell>
          <cell r="CS915">
            <v>0</v>
          </cell>
          <cell r="CT915">
            <v>0</v>
          </cell>
          <cell r="CU915">
            <v>0</v>
          </cell>
          <cell r="CV915">
            <v>0</v>
          </cell>
          <cell r="CW915">
            <v>0</v>
          </cell>
          <cell r="CX915">
            <v>0</v>
          </cell>
          <cell r="CY915">
            <v>0</v>
          </cell>
          <cell r="CZ915">
            <v>0</v>
          </cell>
          <cell r="DA915">
            <v>0</v>
          </cell>
          <cell r="DB915">
            <v>0</v>
          </cell>
          <cell r="DC915">
            <v>0</v>
          </cell>
          <cell r="DD915">
            <v>0</v>
          </cell>
          <cell r="DE915">
            <v>0</v>
          </cell>
          <cell r="DF915">
            <v>0</v>
          </cell>
          <cell r="DG915">
            <v>0</v>
          </cell>
          <cell r="DH915">
            <v>0</v>
          </cell>
          <cell r="DI915">
            <v>0</v>
          </cell>
          <cell r="DJ915">
            <v>0</v>
          </cell>
          <cell r="DK915">
            <v>0</v>
          </cell>
          <cell r="DL915">
            <v>0</v>
          </cell>
          <cell r="DM915">
            <v>0</v>
          </cell>
          <cell r="DN915">
            <v>0</v>
          </cell>
          <cell r="DO915">
            <v>0</v>
          </cell>
          <cell r="DP915">
            <v>0</v>
          </cell>
          <cell r="DQ915">
            <v>0</v>
          </cell>
          <cell r="DR915">
            <v>0</v>
          </cell>
          <cell r="DS915">
            <v>0</v>
          </cell>
          <cell r="DT915">
            <v>0</v>
          </cell>
          <cell r="DU915">
            <v>0</v>
          </cell>
          <cell r="DV915">
            <v>0</v>
          </cell>
          <cell r="DW915">
            <v>0</v>
          </cell>
          <cell r="DX915">
            <v>0</v>
          </cell>
          <cell r="DY915">
            <v>0</v>
          </cell>
          <cell r="DZ915">
            <v>0</v>
          </cell>
          <cell r="EA915">
            <v>0</v>
          </cell>
          <cell r="EB915">
            <v>0</v>
          </cell>
          <cell r="EC915">
            <v>0</v>
          </cell>
          <cell r="ED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H916">
            <v>0</v>
          </cell>
          <cell r="BI916">
            <v>0</v>
          </cell>
          <cell r="BJ916">
            <v>0</v>
          </cell>
          <cell r="BK916">
            <v>0</v>
          </cell>
          <cell r="BL916">
            <v>0</v>
          </cell>
          <cell r="BM916">
            <v>0</v>
          </cell>
          <cell r="BN916">
            <v>0</v>
          </cell>
          <cell r="BO916">
            <v>0</v>
          </cell>
          <cell r="BP916">
            <v>0</v>
          </cell>
          <cell r="BQ916">
            <v>0</v>
          </cell>
          <cell r="BR916">
            <v>0</v>
          </cell>
          <cell r="BS916">
            <v>0</v>
          </cell>
          <cell r="BT916">
            <v>0</v>
          </cell>
          <cell r="BU916">
            <v>0</v>
          </cell>
          <cell r="BV916">
            <v>0</v>
          </cell>
          <cell r="BW916">
            <v>0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0</v>
          </cell>
          <cell r="CH916">
            <v>0</v>
          </cell>
          <cell r="CI916">
            <v>0</v>
          </cell>
          <cell r="CJ916">
            <v>0</v>
          </cell>
          <cell r="CK916">
            <v>0</v>
          </cell>
          <cell r="CL916">
            <v>0</v>
          </cell>
          <cell r="CM916">
            <v>0</v>
          </cell>
          <cell r="CN916">
            <v>0</v>
          </cell>
          <cell r="CO916">
            <v>0</v>
          </cell>
          <cell r="CP916">
            <v>0</v>
          </cell>
          <cell r="CQ916">
            <v>0</v>
          </cell>
          <cell r="CR916">
            <v>0</v>
          </cell>
          <cell r="CS916">
            <v>0</v>
          </cell>
          <cell r="CT916">
            <v>0</v>
          </cell>
          <cell r="CU916">
            <v>0</v>
          </cell>
          <cell r="CV916">
            <v>0</v>
          </cell>
          <cell r="CW916">
            <v>0</v>
          </cell>
          <cell r="CX916">
            <v>0</v>
          </cell>
          <cell r="CY916">
            <v>0</v>
          </cell>
          <cell r="CZ916">
            <v>0</v>
          </cell>
          <cell r="DA916">
            <v>0</v>
          </cell>
          <cell r="DB916">
            <v>0</v>
          </cell>
          <cell r="DC916">
            <v>0</v>
          </cell>
          <cell r="DD916">
            <v>0</v>
          </cell>
          <cell r="DE916">
            <v>0</v>
          </cell>
          <cell r="DF916">
            <v>0</v>
          </cell>
          <cell r="DG916">
            <v>0</v>
          </cell>
          <cell r="DH916">
            <v>0</v>
          </cell>
          <cell r="DI916">
            <v>0</v>
          </cell>
          <cell r="DJ916">
            <v>0</v>
          </cell>
          <cell r="DK916">
            <v>0</v>
          </cell>
          <cell r="DL916">
            <v>0</v>
          </cell>
          <cell r="DM916">
            <v>0</v>
          </cell>
          <cell r="DN916">
            <v>0</v>
          </cell>
          <cell r="DO916">
            <v>0</v>
          </cell>
          <cell r="DP916">
            <v>0</v>
          </cell>
          <cell r="DQ916">
            <v>0</v>
          </cell>
          <cell r="DR916">
            <v>0</v>
          </cell>
          <cell r="DS916">
            <v>0</v>
          </cell>
          <cell r="DT916">
            <v>0</v>
          </cell>
          <cell r="DU916">
            <v>0</v>
          </cell>
          <cell r="DV916">
            <v>0</v>
          </cell>
          <cell r="DW916">
            <v>0</v>
          </cell>
          <cell r="DX916">
            <v>0</v>
          </cell>
          <cell r="DY916">
            <v>0</v>
          </cell>
          <cell r="DZ916">
            <v>0</v>
          </cell>
          <cell r="EA916">
            <v>0</v>
          </cell>
          <cell r="EB916">
            <v>0</v>
          </cell>
          <cell r="EC916">
            <v>0</v>
          </cell>
          <cell r="ED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  <cell r="BO917">
            <v>0</v>
          </cell>
          <cell r="BP917">
            <v>0</v>
          </cell>
          <cell r="BQ917">
            <v>0</v>
          </cell>
          <cell r="BR917">
            <v>0</v>
          </cell>
          <cell r="BS917">
            <v>0</v>
          </cell>
          <cell r="BT917">
            <v>0</v>
          </cell>
          <cell r="BU917">
            <v>0</v>
          </cell>
          <cell r="BV917">
            <v>0</v>
          </cell>
          <cell r="BW917">
            <v>0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0</v>
          </cell>
          <cell r="CH917">
            <v>0</v>
          </cell>
          <cell r="CI917">
            <v>0</v>
          </cell>
          <cell r="CJ917">
            <v>0</v>
          </cell>
          <cell r="CK917">
            <v>0</v>
          </cell>
          <cell r="CL917">
            <v>0</v>
          </cell>
          <cell r="CM917">
            <v>0</v>
          </cell>
          <cell r="CN917">
            <v>0</v>
          </cell>
          <cell r="CO917">
            <v>0</v>
          </cell>
          <cell r="CP917">
            <v>0</v>
          </cell>
          <cell r="CQ917">
            <v>0</v>
          </cell>
          <cell r="CR917">
            <v>0</v>
          </cell>
          <cell r="CS917">
            <v>0</v>
          </cell>
          <cell r="CT917">
            <v>0</v>
          </cell>
          <cell r="CU917">
            <v>0</v>
          </cell>
          <cell r="CV917">
            <v>0</v>
          </cell>
          <cell r="CW917">
            <v>0</v>
          </cell>
          <cell r="CX917">
            <v>0</v>
          </cell>
          <cell r="CY917">
            <v>0</v>
          </cell>
          <cell r="CZ917">
            <v>0</v>
          </cell>
          <cell r="DA917">
            <v>0</v>
          </cell>
          <cell r="DB917">
            <v>0</v>
          </cell>
          <cell r="DC917">
            <v>0</v>
          </cell>
          <cell r="DD917">
            <v>0</v>
          </cell>
          <cell r="DE917">
            <v>0</v>
          </cell>
          <cell r="DF917">
            <v>0</v>
          </cell>
          <cell r="DG917">
            <v>0</v>
          </cell>
          <cell r="DH917">
            <v>0</v>
          </cell>
          <cell r="DI917">
            <v>0</v>
          </cell>
          <cell r="DJ917">
            <v>0</v>
          </cell>
          <cell r="DK917">
            <v>0</v>
          </cell>
          <cell r="DL917">
            <v>0</v>
          </cell>
          <cell r="DM917">
            <v>0</v>
          </cell>
          <cell r="DN917">
            <v>0</v>
          </cell>
          <cell r="DO917">
            <v>0</v>
          </cell>
          <cell r="DP917">
            <v>0</v>
          </cell>
          <cell r="DQ917">
            <v>0</v>
          </cell>
          <cell r="DR917">
            <v>0</v>
          </cell>
          <cell r="DS917">
            <v>0</v>
          </cell>
          <cell r="DT917">
            <v>0</v>
          </cell>
          <cell r="DU917">
            <v>0</v>
          </cell>
          <cell r="DV917">
            <v>0</v>
          </cell>
          <cell r="DW917">
            <v>0</v>
          </cell>
          <cell r="DX917">
            <v>0</v>
          </cell>
          <cell r="DY917">
            <v>0</v>
          </cell>
          <cell r="DZ917">
            <v>0</v>
          </cell>
          <cell r="EA917">
            <v>0</v>
          </cell>
          <cell r="EB917">
            <v>0</v>
          </cell>
          <cell r="EC917">
            <v>0</v>
          </cell>
          <cell r="ED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  <cell r="BO918">
            <v>0</v>
          </cell>
          <cell r="BP918">
            <v>0</v>
          </cell>
          <cell r="BQ918">
            <v>0</v>
          </cell>
          <cell r="BR918">
            <v>0</v>
          </cell>
          <cell r="BS918">
            <v>0</v>
          </cell>
          <cell r="BT918">
            <v>0</v>
          </cell>
          <cell r="BU918">
            <v>0</v>
          </cell>
          <cell r="BV918">
            <v>0</v>
          </cell>
          <cell r="BW918">
            <v>0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0</v>
          </cell>
          <cell r="CH918">
            <v>0</v>
          </cell>
          <cell r="CI918">
            <v>0</v>
          </cell>
          <cell r="CJ918">
            <v>0</v>
          </cell>
          <cell r="CK918">
            <v>0</v>
          </cell>
          <cell r="CL918">
            <v>0</v>
          </cell>
          <cell r="CM918">
            <v>0</v>
          </cell>
          <cell r="CN918">
            <v>0</v>
          </cell>
          <cell r="CO918">
            <v>0</v>
          </cell>
          <cell r="CP918">
            <v>0</v>
          </cell>
          <cell r="CQ918">
            <v>0</v>
          </cell>
          <cell r="CR918">
            <v>0</v>
          </cell>
          <cell r="CS918">
            <v>0</v>
          </cell>
          <cell r="CT918">
            <v>0</v>
          </cell>
          <cell r="CU918">
            <v>0</v>
          </cell>
          <cell r="CV918">
            <v>0</v>
          </cell>
          <cell r="CW918">
            <v>0</v>
          </cell>
          <cell r="CX918">
            <v>0</v>
          </cell>
          <cell r="CY918">
            <v>0</v>
          </cell>
          <cell r="CZ918">
            <v>0</v>
          </cell>
          <cell r="DA918">
            <v>0</v>
          </cell>
          <cell r="DB918">
            <v>0</v>
          </cell>
          <cell r="DC918">
            <v>0</v>
          </cell>
          <cell r="DD918">
            <v>0</v>
          </cell>
          <cell r="DE918">
            <v>0</v>
          </cell>
          <cell r="DF918">
            <v>0</v>
          </cell>
          <cell r="DG918">
            <v>0</v>
          </cell>
          <cell r="DH918">
            <v>0</v>
          </cell>
          <cell r="DI918">
            <v>0</v>
          </cell>
          <cell r="DJ918">
            <v>0</v>
          </cell>
          <cell r="DK918">
            <v>0</v>
          </cell>
          <cell r="DL918">
            <v>0</v>
          </cell>
          <cell r="DM918">
            <v>0</v>
          </cell>
          <cell r="DN918">
            <v>0</v>
          </cell>
          <cell r="DO918">
            <v>0</v>
          </cell>
          <cell r="DP918">
            <v>0</v>
          </cell>
          <cell r="DQ918">
            <v>0</v>
          </cell>
          <cell r="DR918">
            <v>0</v>
          </cell>
          <cell r="DS918">
            <v>0</v>
          </cell>
          <cell r="DT918">
            <v>0</v>
          </cell>
          <cell r="DU918">
            <v>0</v>
          </cell>
          <cell r="DV918">
            <v>0</v>
          </cell>
          <cell r="DW918">
            <v>0</v>
          </cell>
          <cell r="DX918">
            <v>0</v>
          </cell>
          <cell r="DY918">
            <v>0</v>
          </cell>
          <cell r="DZ918">
            <v>0</v>
          </cell>
          <cell r="EA918">
            <v>0</v>
          </cell>
          <cell r="EB918">
            <v>0</v>
          </cell>
          <cell r="EC918">
            <v>0</v>
          </cell>
          <cell r="ED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P919">
            <v>0</v>
          </cell>
          <cell r="AQ919">
            <v>0</v>
          </cell>
          <cell r="AR919">
            <v>0</v>
          </cell>
          <cell r="AS919">
            <v>0</v>
          </cell>
          <cell r="AT919">
            <v>0</v>
          </cell>
          <cell r="AU919">
            <v>0</v>
          </cell>
          <cell r="AV919">
            <v>0</v>
          </cell>
          <cell r="AW919">
            <v>0</v>
          </cell>
          <cell r="AX919">
            <v>0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0</v>
          </cell>
          <cell r="BD919">
            <v>0</v>
          </cell>
          <cell r="BE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0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  <cell r="BO919">
            <v>0</v>
          </cell>
          <cell r="BP919">
            <v>0</v>
          </cell>
          <cell r="BQ919">
            <v>0</v>
          </cell>
          <cell r="BR919">
            <v>0</v>
          </cell>
          <cell r="BS919">
            <v>0</v>
          </cell>
          <cell r="BT919">
            <v>0</v>
          </cell>
          <cell r="BU919">
            <v>0</v>
          </cell>
          <cell r="BV919">
            <v>0</v>
          </cell>
          <cell r="BW919">
            <v>0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0</v>
          </cell>
          <cell r="CH919">
            <v>0</v>
          </cell>
          <cell r="CI919">
            <v>0</v>
          </cell>
          <cell r="CJ919">
            <v>0</v>
          </cell>
          <cell r="CK919">
            <v>0</v>
          </cell>
          <cell r="CL919">
            <v>0</v>
          </cell>
          <cell r="CM919">
            <v>0</v>
          </cell>
          <cell r="CN919">
            <v>0</v>
          </cell>
          <cell r="CO919">
            <v>0</v>
          </cell>
          <cell r="CP919">
            <v>0</v>
          </cell>
          <cell r="CQ919">
            <v>0</v>
          </cell>
          <cell r="CR919">
            <v>0</v>
          </cell>
          <cell r="CS919">
            <v>0</v>
          </cell>
          <cell r="CT919">
            <v>0</v>
          </cell>
          <cell r="CU919">
            <v>0</v>
          </cell>
          <cell r="CV919">
            <v>0</v>
          </cell>
          <cell r="CW919">
            <v>0</v>
          </cell>
          <cell r="CX919">
            <v>0</v>
          </cell>
          <cell r="CY919">
            <v>0</v>
          </cell>
          <cell r="CZ919">
            <v>0</v>
          </cell>
          <cell r="DA919">
            <v>0</v>
          </cell>
          <cell r="DB919">
            <v>0</v>
          </cell>
          <cell r="DC919">
            <v>0</v>
          </cell>
          <cell r="DD919">
            <v>0</v>
          </cell>
          <cell r="DE919">
            <v>0</v>
          </cell>
          <cell r="DF919">
            <v>0</v>
          </cell>
          <cell r="DG919">
            <v>0</v>
          </cell>
          <cell r="DH919">
            <v>0</v>
          </cell>
          <cell r="DI919">
            <v>0</v>
          </cell>
          <cell r="DJ919">
            <v>0</v>
          </cell>
          <cell r="DK919">
            <v>0</v>
          </cell>
          <cell r="DL919">
            <v>0</v>
          </cell>
          <cell r="DM919">
            <v>0</v>
          </cell>
          <cell r="DN919">
            <v>0</v>
          </cell>
          <cell r="DO919">
            <v>0</v>
          </cell>
          <cell r="DP919">
            <v>0</v>
          </cell>
          <cell r="DQ919">
            <v>0</v>
          </cell>
          <cell r="DR919">
            <v>0</v>
          </cell>
          <cell r="DS919">
            <v>0</v>
          </cell>
          <cell r="DT919">
            <v>0</v>
          </cell>
          <cell r="DU919">
            <v>0</v>
          </cell>
          <cell r="DV919">
            <v>0</v>
          </cell>
          <cell r="DW919">
            <v>0</v>
          </cell>
          <cell r="DX919">
            <v>0</v>
          </cell>
          <cell r="DY919">
            <v>0</v>
          </cell>
          <cell r="DZ919">
            <v>0</v>
          </cell>
          <cell r="EA919">
            <v>0</v>
          </cell>
          <cell r="EB919">
            <v>0</v>
          </cell>
          <cell r="EC919">
            <v>0</v>
          </cell>
          <cell r="ED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0</v>
          </cell>
          <cell r="CQ920">
            <v>0</v>
          </cell>
          <cell r="CR920">
            <v>0</v>
          </cell>
          <cell r="CS920">
            <v>0</v>
          </cell>
          <cell r="CT920">
            <v>0</v>
          </cell>
          <cell r="CU920">
            <v>0</v>
          </cell>
          <cell r="CV920">
            <v>0</v>
          </cell>
          <cell r="CW920">
            <v>0</v>
          </cell>
          <cell r="CX920">
            <v>0</v>
          </cell>
          <cell r="CY920">
            <v>0</v>
          </cell>
          <cell r="CZ920">
            <v>0</v>
          </cell>
          <cell r="DA920">
            <v>0</v>
          </cell>
          <cell r="DB920">
            <v>0</v>
          </cell>
          <cell r="DC920">
            <v>0</v>
          </cell>
          <cell r="DD920">
            <v>0</v>
          </cell>
          <cell r="DE920">
            <v>0</v>
          </cell>
          <cell r="DF920">
            <v>0</v>
          </cell>
          <cell r="DG920">
            <v>0</v>
          </cell>
          <cell r="DH920">
            <v>0</v>
          </cell>
          <cell r="DI920">
            <v>0</v>
          </cell>
          <cell r="DJ920">
            <v>0</v>
          </cell>
          <cell r="DK920">
            <v>0</v>
          </cell>
          <cell r="DL920">
            <v>0</v>
          </cell>
          <cell r="DM920">
            <v>0</v>
          </cell>
          <cell r="DN920">
            <v>0</v>
          </cell>
          <cell r="DO920">
            <v>0</v>
          </cell>
          <cell r="DP920">
            <v>0</v>
          </cell>
          <cell r="DQ920">
            <v>0</v>
          </cell>
          <cell r="DR920">
            <v>0</v>
          </cell>
          <cell r="DS920">
            <v>0</v>
          </cell>
          <cell r="DT920">
            <v>0</v>
          </cell>
          <cell r="DU920">
            <v>0</v>
          </cell>
          <cell r="DV920">
            <v>0</v>
          </cell>
          <cell r="DW920">
            <v>0</v>
          </cell>
          <cell r="DX920">
            <v>0</v>
          </cell>
          <cell r="DY920">
            <v>0</v>
          </cell>
          <cell r="DZ920">
            <v>0</v>
          </cell>
          <cell r="EA920">
            <v>0</v>
          </cell>
          <cell r="EB920">
            <v>0</v>
          </cell>
          <cell r="EC920">
            <v>0</v>
          </cell>
          <cell r="ED920">
            <v>0</v>
          </cell>
        </row>
        <row r="922"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M922">
            <v>0</v>
          </cell>
          <cell r="CN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0</v>
          </cell>
          <cell r="CU922">
            <v>0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  <cell r="DD922">
            <v>0</v>
          </cell>
          <cell r="DE922">
            <v>0</v>
          </cell>
          <cell r="DF922">
            <v>0</v>
          </cell>
          <cell r="DG922">
            <v>0</v>
          </cell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T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</row>
        <row r="925">
          <cell r="F925">
            <v>0</v>
          </cell>
          <cell r="G925">
            <v>-0.02</v>
          </cell>
          <cell r="H925">
            <v>0</v>
          </cell>
          <cell r="I925">
            <v>0.01</v>
          </cell>
          <cell r="J925">
            <v>-0.02</v>
          </cell>
          <cell r="K925">
            <v>0</v>
          </cell>
          <cell r="L925">
            <v>0.03</v>
          </cell>
          <cell r="M925">
            <v>0.05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0</v>
          </cell>
          <cell r="BD925">
            <v>0</v>
          </cell>
          <cell r="BE925">
            <v>0</v>
          </cell>
          <cell r="BF925">
            <v>0</v>
          </cell>
          <cell r="BG925">
            <v>0</v>
          </cell>
          <cell r="BH925">
            <v>0</v>
          </cell>
          <cell r="BI925">
            <v>0</v>
          </cell>
          <cell r="BJ925">
            <v>0</v>
          </cell>
          <cell r="BK925">
            <v>0</v>
          </cell>
          <cell r="BL925">
            <v>0</v>
          </cell>
          <cell r="BM925">
            <v>0</v>
          </cell>
          <cell r="BN925">
            <v>0</v>
          </cell>
          <cell r="BO925">
            <v>0</v>
          </cell>
          <cell r="BP925">
            <v>0</v>
          </cell>
          <cell r="BQ925">
            <v>0</v>
          </cell>
          <cell r="BR925">
            <v>0</v>
          </cell>
          <cell r="BS925">
            <v>0</v>
          </cell>
          <cell r="BT925">
            <v>0</v>
          </cell>
          <cell r="BU925">
            <v>0</v>
          </cell>
          <cell r="BV925">
            <v>0</v>
          </cell>
          <cell r="BW925">
            <v>0</v>
          </cell>
          <cell r="BX925">
            <v>0</v>
          </cell>
          <cell r="BY925">
            <v>0</v>
          </cell>
          <cell r="BZ925">
            <v>0</v>
          </cell>
          <cell r="CA925">
            <v>0</v>
          </cell>
          <cell r="CB925">
            <v>0</v>
          </cell>
          <cell r="CC925">
            <v>0</v>
          </cell>
          <cell r="CD925">
            <v>0</v>
          </cell>
          <cell r="CE925">
            <v>0</v>
          </cell>
          <cell r="CF925">
            <v>0</v>
          </cell>
          <cell r="CG925">
            <v>0</v>
          </cell>
          <cell r="CH925">
            <v>0</v>
          </cell>
          <cell r="CI925">
            <v>0</v>
          </cell>
          <cell r="CJ925">
            <v>0</v>
          </cell>
          <cell r="CK925">
            <v>0</v>
          </cell>
          <cell r="CL925">
            <v>0</v>
          </cell>
          <cell r="CM925">
            <v>0</v>
          </cell>
          <cell r="CN925">
            <v>0</v>
          </cell>
          <cell r="CO925">
            <v>0</v>
          </cell>
          <cell r="CP925">
            <v>0</v>
          </cell>
          <cell r="CQ925">
            <v>0</v>
          </cell>
          <cell r="CR925">
            <v>0</v>
          </cell>
          <cell r="CS925">
            <v>0</v>
          </cell>
          <cell r="CT925">
            <v>0</v>
          </cell>
          <cell r="CU925">
            <v>0</v>
          </cell>
          <cell r="CV925">
            <v>0</v>
          </cell>
          <cell r="CW925">
            <v>0</v>
          </cell>
          <cell r="CX925">
            <v>0</v>
          </cell>
          <cell r="CY925">
            <v>0</v>
          </cell>
          <cell r="CZ925">
            <v>0</v>
          </cell>
          <cell r="DA925">
            <v>0</v>
          </cell>
          <cell r="DB925">
            <v>0</v>
          </cell>
          <cell r="DC925">
            <v>0</v>
          </cell>
          <cell r="DD925">
            <v>0</v>
          </cell>
          <cell r="DE925">
            <v>0</v>
          </cell>
          <cell r="DF925">
            <v>0</v>
          </cell>
          <cell r="DG925">
            <v>0</v>
          </cell>
          <cell r="DH925">
            <v>0</v>
          </cell>
          <cell r="DI925">
            <v>0</v>
          </cell>
          <cell r="DJ925">
            <v>0</v>
          </cell>
          <cell r="DK925">
            <v>0</v>
          </cell>
          <cell r="DL925">
            <v>0</v>
          </cell>
          <cell r="DM925">
            <v>0</v>
          </cell>
          <cell r="DN925">
            <v>0</v>
          </cell>
          <cell r="DO925">
            <v>0</v>
          </cell>
          <cell r="DP925">
            <v>0</v>
          </cell>
          <cell r="DQ925">
            <v>0</v>
          </cell>
          <cell r="DR925">
            <v>0</v>
          </cell>
          <cell r="DS925">
            <v>0</v>
          </cell>
          <cell r="DT925">
            <v>0</v>
          </cell>
          <cell r="DU925">
            <v>0</v>
          </cell>
          <cell r="DV925">
            <v>0</v>
          </cell>
          <cell r="DW925">
            <v>0</v>
          </cell>
          <cell r="DX925">
            <v>0</v>
          </cell>
          <cell r="DY925">
            <v>0</v>
          </cell>
          <cell r="DZ925">
            <v>0</v>
          </cell>
          <cell r="EA925">
            <v>0</v>
          </cell>
          <cell r="EB925">
            <v>0</v>
          </cell>
          <cell r="EC925">
            <v>0</v>
          </cell>
          <cell r="ED925">
            <v>0</v>
          </cell>
        </row>
        <row r="926">
          <cell r="F926">
            <v>0.03</v>
          </cell>
          <cell r="G926">
            <v>-0.01</v>
          </cell>
          <cell r="H926">
            <v>-0.02</v>
          </cell>
          <cell r="I926">
            <v>-0.02</v>
          </cell>
          <cell r="J926">
            <v>-0.06</v>
          </cell>
          <cell r="K926">
            <v>-0.01</v>
          </cell>
          <cell r="L926">
            <v>-0.01</v>
          </cell>
          <cell r="M926">
            <v>0.01</v>
          </cell>
          <cell r="N926">
            <v>-0.02</v>
          </cell>
          <cell r="O926">
            <v>-0.01</v>
          </cell>
          <cell r="P926">
            <v>0</v>
          </cell>
          <cell r="Q926">
            <v>-0.01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  <cell r="BD926">
            <v>0</v>
          </cell>
          <cell r="BE926">
            <v>0</v>
          </cell>
          <cell r="BF926">
            <v>0</v>
          </cell>
          <cell r="BG926">
            <v>0</v>
          </cell>
          <cell r="BH926">
            <v>0</v>
          </cell>
          <cell r="BI926">
            <v>0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  <cell r="BO926">
            <v>0</v>
          </cell>
          <cell r="BP926">
            <v>0</v>
          </cell>
          <cell r="BQ926">
            <v>0</v>
          </cell>
          <cell r="BR926">
            <v>0</v>
          </cell>
          <cell r="BS926">
            <v>0</v>
          </cell>
          <cell r="BT926">
            <v>0</v>
          </cell>
          <cell r="BU926">
            <v>0</v>
          </cell>
          <cell r="BV926">
            <v>0</v>
          </cell>
          <cell r="BW926">
            <v>0</v>
          </cell>
          <cell r="BX926">
            <v>0</v>
          </cell>
          <cell r="BY926">
            <v>0</v>
          </cell>
          <cell r="BZ926">
            <v>0</v>
          </cell>
          <cell r="CA926">
            <v>0</v>
          </cell>
          <cell r="CB926">
            <v>0</v>
          </cell>
          <cell r="CC926">
            <v>0</v>
          </cell>
          <cell r="CD926">
            <v>0</v>
          </cell>
          <cell r="CE926">
            <v>0</v>
          </cell>
          <cell r="CF926">
            <v>0</v>
          </cell>
          <cell r="CG926">
            <v>0</v>
          </cell>
          <cell r="CH926">
            <v>0</v>
          </cell>
          <cell r="CI926">
            <v>0</v>
          </cell>
          <cell r="CJ926">
            <v>0</v>
          </cell>
          <cell r="CK926">
            <v>0</v>
          </cell>
          <cell r="CL926">
            <v>0</v>
          </cell>
          <cell r="CM926">
            <v>0</v>
          </cell>
          <cell r="CN926">
            <v>0</v>
          </cell>
          <cell r="CO926">
            <v>0</v>
          </cell>
          <cell r="CP926">
            <v>0</v>
          </cell>
          <cell r="CQ926">
            <v>0</v>
          </cell>
          <cell r="CR926">
            <v>0</v>
          </cell>
          <cell r="CS926">
            <v>0</v>
          </cell>
          <cell r="CT926">
            <v>0</v>
          </cell>
          <cell r="CU926">
            <v>0</v>
          </cell>
          <cell r="CV926">
            <v>0</v>
          </cell>
          <cell r="CW926">
            <v>0</v>
          </cell>
          <cell r="CX926">
            <v>0</v>
          </cell>
          <cell r="CY926">
            <v>0</v>
          </cell>
          <cell r="CZ926">
            <v>0</v>
          </cell>
          <cell r="DA926">
            <v>0</v>
          </cell>
          <cell r="DB926">
            <v>0</v>
          </cell>
          <cell r="DC926">
            <v>0</v>
          </cell>
          <cell r="DD926">
            <v>0</v>
          </cell>
          <cell r="DE926">
            <v>0</v>
          </cell>
          <cell r="DF926">
            <v>0</v>
          </cell>
          <cell r="DG926">
            <v>0</v>
          </cell>
          <cell r="DH926">
            <v>0</v>
          </cell>
          <cell r="DI926">
            <v>0</v>
          </cell>
          <cell r="DJ926">
            <v>0</v>
          </cell>
          <cell r="DK926">
            <v>0</v>
          </cell>
          <cell r="DL926">
            <v>0</v>
          </cell>
          <cell r="DM926">
            <v>0</v>
          </cell>
          <cell r="DN926">
            <v>0</v>
          </cell>
          <cell r="DO926">
            <v>0</v>
          </cell>
          <cell r="DP926">
            <v>0</v>
          </cell>
          <cell r="DQ926">
            <v>0</v>
          </cell>
          <cell r="DR926">
            <v>0</v>
          </cell>
          <cell r="DS926">
            <v>0</v>
          </cell>
          <cell r="DT926">
            <v>0</v>
          </cell>
          <cell r="DU926">
            <v>0</v>
          </cell>
          <cell r="DV926">
            <v>0</v>
          </cell>
          <cell r="DW926">
            <v>0</v>
          </cell>
          <cell r="DX926">
            <v>0</v>
          </cell>
          <cell r="DY926">
            <v>0</v>
          </cell>
          <cell r="DZ926">
            <v>0</v>
          </cell>
          <cell r="EA926">
            <v>0</v>
          </cell>
          <cell r="EB926">
            <v>0</v>
          </cell>
          <cell r="EC926">
            <v>0</v>
          </cell>
          <cell r="ED926">
            <v>0</v>
          </cell>
        </row>
        <row r="927">
          <cell r="F927">
            <v>0</v>
          </cell>
          <cell r="G927">
            <v>-0.02</v>
          </cell>
          <cell r="H927">
            <v>-0.01</v>
          </cell>
          <cell r="I927">
            <v>-0.11</v>
          </cell>
          <cell r="J927">
            <v>-0.09</v>
          </cell>
          <cell r="K927">
            <v>0.01</v>
          </cell>
          <cell r="L927">
            <v>0.04</v>
          </cell>
          <cell r="M927">
            <v>0.04</v>
          </cell>
          <cell r="N927">
            <v>0.05</v>
          </cell>
          <cell r="O927">
            <v>0</v>
          </cell>
          <cell r="P927">
            <v>0</v>
          </cell>
          <cell r="Q927">
            <v>0.01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0</v>
          </cell>
          <cell r="BD927">
            <v>0</v>
          </cell>
          <cell r="BE927">
            <v>0</v>
          </cell>
          <cell r="BF927">
            <v>0</v>
          </cell>
          <cell r="BG927">
            <v>0</v>
          </cell>
          <cell r="BH927">
            <v>0</v>
          </cell>
          <cell r="BI927">
            <v>0</v>
          </cell>
          <cell r="BJ927">
            <v>0</v>
          </cell>
          <cell r="BK927">
            <v>0</v>
          </cell>
          <cell r="BL927">
            <v>0</v>
          </cell>
          <cell r="BM927">
            <v>0</v>
          </cell>
          <cell r="BN927">
            <v>0</v>
          </cell>
          <cell r="BO927">
            <v>0</v>
          </cell>
          <cell r="BP927">
            <v>0</v>
          </cell>
          <cell r="BQ927">
            <v>0</v>
          </cell>
          <cell r="BR927">
            <v>0</v>
          </cell>
          <cell r="BS927">
            <v>0</v>
          </cell>
          <cell r="BT927">
            <v>0</v>
          </cell>
          <cell r="BU927">
            <v>0</v>
          </cell>
          <cell r="BV927">
            <v>0</v>
          </cell>
          <cell r="BW927">
            <v>0</v>
          </cell>
          <cell r="BX927">
            <v>0</v>
          </cell>
          <cell r="BY927">
            <v>0</v>
          </cell>
          <cell r="BZ927">
            <v>0</v>
          </cell>
          <cell r="CA927">
            <v>0</v>
          </cell>
          <cell r="CB927">
            <v>0</v>
          </cell>
          <cell r="CC927">
            <v>0</v>
          </cell>
          <cell r="CD927">
            <v>0</v>
          </cell>
          <cell r="CE927">
            <v>0</v>
          </cell>
          <cell r="CF927">
            <v>0</v>
          </cell>
          <cell r="CG927">
            <v>0</v>
          </cell>
          <cell r="CH927">
            <v>0</v>
          </cell>
          <cell r="CI927">
            <v>0</v>
          </cell>
          <cell r="CJ927">
            <v>0</v>
          </cell>
          <cell r="CK927">
            <v>0</v>
          </cell>
          <cell r="CL927">
            <v>0</v>
          </cell>
          <cell r="CM927">
            <v>0</v>
          </cell>
          <cell r="CN927">
            <v>0</v>
          </cell>
          <cell r="CO927">
            <v>0</v>
          </cell>
          <cell r="CP927">
            <v>0</v>
          </cell>
          <cell r="CQ927">
            <v>0</v>
          </cell>
          <cell r="CR927">
            <v>0</v>
          </cell>
          <cell r="CS927">
            <v>0</v>
          </cell>
          <cell r="CT927">
            <v>0</v>
          </cell>
          <cell r="CU927">
            <v>0</v>
          </cell>
          <cell r="CV927">
            <v>0</v>
          </cell>
          <cell r="CW927">
            <v>0</v>
          </cell>
          <cell r="CX927">
            <v>0</v>
          </cell>
          <cell r="CY927">
            <v>0</v>
          </cell>
          <cell r="CZ927">
            <v>0</v>
          </cell>
          <cell r="DA927">
            <v>0</v>
          </cell>
          <cell r="DB927">
            <v>0</v>
          </cell>
          <cell r="DC927">
            <v>0</v>
          </cell>
          <cell r="DD927">
            <v>0</v>
          </cell>
          <cell r="DE927">
            <v>0</v>
          </cell>
          <cell r="DF927">
            <v>0</v>
          </cell>
          <cell r="DG927">
            <v>0</v>
          </cell>
          <cell r="DH927">
            <v>0</v>
          </cell>
          <cell r="DI927">
            <v>0</v>
          </cell>
          <cell r="DJ927">
            <v>0</v>
          </cell>
          <cell r="DK927">
            <v>0</v>
          </cell>
          <cell r="DL927">
            <v>0</v>
          </cell>
          <cell r="DM927">
            <v>0</v>
          </cell>
          <cell r="DN927">
            <v>0</v>
          </cell>
          <cell r="DO927">
            <v>0</v>
          </cell>
          <cell r="DP927">
            <v>0</v>
          </cell>
          <cell r="DQ927">
            <v>0</v>
          </cell>
          <cell r="DR927">
            <v>0</v>
          </cell>
          <cell r="DS927">
            <v>0</v>
          </cell>
          <cell r="DT927">
            <v>0</v>
          </cell>
          <cell r="DU927">
            <v>0</v>
          </cell>
          <cell r="DV927">
            <v>0</v>
          </cell>
          <cell r="DW927">
            <v>0</v>
          </cell>
          <cell r="DX927">
            <v>0</v>
          </cell>
          <cell r="DY927">
            <v>0</v>
          </cell>
          <cell r="DZ927">
            <v>0</v>
          </cell>
          <cell r="EA927">
            <v>0</v>
          </cell>
          <cell r="EB927">
            <v>0</v>
          </cell>
          <cell r="EC927">
            <v>0</v>
          </cell>
          <cell r="ED927">
            <v>0</v>
          </cell>
        </row>
        <row r="928">
          <cell r="F928">
            <v>0.03</v>
          </cell>
          <cell r="G928">
            <v>-0.01</v>
          </cell>
          <cell r="H928">
            <v>0</v>
          </cell>
          <cell r="I928">
            <v>-0.02</v>
          </cell>
          <cell r="J928">
            <v>-0.03</v>
          </cell>
          <cell r="K928">
            <v>0</v>
          </cell>
          <cell r="L928">
            <v>0.04</v>
          </cell>
          <cell r="M928">
            <v>0.04</v>
          </cell>
          <cell r="N928">
            <v>0</v>
          </cell>
          <cell r="O928">
            <v>-0.01</v>
          </cell>
          <cell r="P928">
            <v>-0.02</v>
          </cell>
          <cell r="Q928">
            <v>-0.02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F928">
            <v>0</v>
          </cell>
          <cell r="BG928">
            <v>0</v>
          </cell>
          <cell r="BH928">
            <v>0</v>
          </cell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  <cell r="BO928">
            <v>0</v>
          </cell>
          <cell r="BP928">
            <v>0</v>
          </cell>
          <cell r="BQ928">
            <v>0</v>
          </cell>
          <cell r="BR928">
            <v>0</v>
          </cell>
          <cell r="BS928">
            <v>0</v>
          </cell>
          <cell r="BT928">
            <v>0</v>
          </cell>
          <cell r="BU928">
            <v>0</v>
          </cell>
          <cell r="BV928">
            <v>0</v>
          </cell>
          <cell r="BW928">
            <v>0</v>
          </cell>
          <cell r="BX928">
            <v>0</v>
          </cell>
          <cell r="BY928">
            <v>0</v>
          </cell>
          <cell r="BZ928">
            <v>0</v>
          </cell>
          <cell r="CA928">
            <v>0</v>
          </cell>
          <cell r="CB928">
            <v>0</v>
          </cell>
          <cell r="CC928">
            <v>0</v>
          </cell>
          <cell r="CD928">
            <v>0</v>
          </cell>
          <cell r="CE928">
            <v>0</v>
          </cell>
          <cell r="CF928">
            <v>0</v>
          </cell>
          <cell r="CG928">
            <v>0</v>
          </cell>
          <cell r="CH928">
            <v>0</v>
          </cell>
          <cell r="CI928">
            <v>0</v>
          </cell>
          <cell r="CJ928">
            <v>0</v>
          </cell>
          <cell r="CK928">
            <v>0</v>
          </cell>
          <cell r="CL928">
            <v>0</v>
          </cell>
          <cell r="CM928">
            <v>0</v>
          </cell>
          <cell r="CN928">
            <v>0</v>
          </cell>
          <cell r="CO928">
            <v>0</v>
          </cell>
          <cell r="CP928">
            <v>0</v>
          </cell>
          <cell r="CQ928">
            <v>0</v>
          </cell>
          <cell r="CR928">
            <v>0</v>
          </cell>
          <cell r="CS928">
            <v>0</v>
          </cell>
          <cell r="CT928">
            <v>0</v>
          </cell>
          <cell r="CU928">
            <v>0</v>
          </cell>
          <cell r="CV928">
            <v>0</v>
          </cell>
          <cell r="CW928">
            <v>0</v>
          </cell>
          <cell r="CX928">
            <v>0</v>
          </cell>
          <cell r="CY928">
            <v>0</v>
          </cell>
          <cell r="CZ928">
            <v>0</v>
          </cell>
          <cell r="DA928">
            <v>0</v>
          </cell>
          <cell r="DB928">
            <v>0</v>
          </cell>
          <cell r="DC928">
            <v>0</v>
          </cell>
          <cell r="DD928">
            <v>0</v>
          </cell>
          <cell r="DE928">
            <v>0</v>
          </cell>
          <cell r="DF928">
            <v>0</v>
          </cell>
          <cell r="DG928">
            <v>0</v>
          </cell>
          <cell r="DH928">
            <v>0</v>
          </cell>
          <cell r="DI928">
            <v>0</v>
          </cell>
          <cell r="DJ928">
            <v>0</v>
          </cell>
          <cell r="DK928">
            <v>0</v>
          </cell>
          <cell r="DL928">
            <v>0</v>
          </cell>
          <cell r="DM928">
            <v>0</v>
          </cell>
          <cell r="DN928">
            <v>0</v>
          </cell>
          <cell r="DO928">
            <v>0</v>
          </cell>
          <cell r="DP928">
            <v>0</v>
          </cell>
          <cell r="DQ928">
            <v>0</v>
          </cell>
          <cell r="DR928">
            <v>0</v>
          </cell>
          <cell r="DS928">
            <v>0</v>
          </cell>
          <cell r="DT928">
            <v>0</v>
          </cell>
          <cell r="DU928">
            <v>0</v>
          </cell>
          <cell r="DV928">
            <v>0</v>
          </cell>
          <cell r="DW928">
            <v>0</v>
          </cell>
          <cell r="DX928">
            <v>0</v>
          </cell>
          <cell r="DY928">
            <v>0</v>
          </cell>
          <cell r="DZ928">
            <v>0</v>
          </cell>
          <cell r="EA928">
            <v>0</v>
          </cell>
          <cell r="EB928">
            <v>0</v>
          </cell>
          <cell r="EC928">
            <v>0</v>
          </cell>
          <cell r="ED928">
            <v>0</v>
          </cell>
        </row>
        <row r="929">
          <cell r="F929">
            <v>0</v>
          </cell>
          <cell r="G929">
            <v>-0.01</v>
          </cell>
          <cell r="H929">
            <v>0</v>
          </cell>
          <cell r="I929">
            <v>-0.01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  <cell r="BE929">
            <v>0</v>
          </cell>
          <cell r="BF929">
            <v>0</v>
          </cell>
          <cell r="BG929">
            <v>0</v>
          </cell>
          <cell r="BH929">
            <v>0</v>
          </cell>
          <cell r="BI929">
            <v>0</v>
          </cell>
          <cell r="BJ929">
            <v>0</v>
          </cell>
          <cell r="BK929">
            <v>0</v>
          </cell>
          <cell r="BL929">
            <v>0</v>
          </cell>
          <cell r="BM929">
            <v>0</v>
          </cell>
          <cell r="BN929">
            <v>0</v>
          </cell>
          <cell r="BO929">
            <v>0</v>
          </cell>
          <cell r="BP929">
            <v>0</v>
          </cell>
          <cell r="BQ929">
            <v>0</v>
          </cell>
          <cell r="BR929">
            <v>0</v>
          </cell>
          <cell r="BS929">
            <v>0</v>
          </cell>
          <cell r="BT929">
            <v>0</v>
          </cell>
          <cell r="BU929">
            <v>0</v>
          </cell>
          <cell r="BV929">
            <v>0</v>
          </cell>
          <cell r="BW929">
            <v>0</v>
          </cell>
          <cell r="BX929">
            <v>0</v>
          </cell>
          <cell r="BY929">
            <v>0</v>
          </cell>
          <cell r="BZ929">
            <v>0</v>
          </cell>
          <cell r="CA929">
            <v>0</v>
          </cell>
          <cell r="CB929">
            <v>0</v>
          </cell>
          <cell r="CC929">
            <v>0</v>
          </cell>
          <cell r="CD929">
            <v>0</v>
          </cell>
          <cell r="CE929">
            <v>0</v>
          </cell>
          <cell r="CF929">
            <v>0</v>
          </cell>
          <cell r="CG929">
            <v>0</v>
          </cell>
          <cell r="CH929">
            <v>0</v>
          </cell>
          <cell r="CI929">
            <v>0</v>
          </cell>
          <cell r="CJ929">
            <v>0</v>
          </cell>
          <cell r="CK929">
            <v>0</v>
          </cell>
          <cell r="CL929">
            <v>0</v>
          </cell>
          <cell r="CM929">
            <v>0</v>
          </cell>
          <cell r="CN929">
            <v>0</v>
          </cell>
          <cell r="CO929">
            <v>0</v>
          </cell>
          <cell r="CP929">
            <v>0</v>
          </cell>
          <cell r="CQ929">
            <v>0</v>
          </cell>
          <cell r="CR929">
            <v>0</v>
          </cell>
          <cell r="CS929">
            <v>0</v>
          </cell>
          <cell r="CT929">
            <v>0</v>
          </cell>
          <cell r="CU929">
            <v>0</v>
          </cell>
          <cell r="CV929">
            <v>0</v>
          </cell>
          <cell r="CW929">
            <v>0</v>
          </cell>
          <cell r="CX929">
            <v>0</v>
          </cell>
          <cell r="CY929">
            <v>0</v>
          </cell>
          <cell r="CZ929">
            <v>0</v>
          </cell>
          <cell r="DA929">
            <v>0</v>
          </cell>
          <cell r="DB929">
            <v>0</v>
          </cell>
          <cell r="DC929">
            <v>0</v>
          </cell>
          <cell r="DD929">
            <v>0</v>
          </cell>
          <cell r="DE929">
            <v>0</v>
          </cell>
          <cell r="DF929">
            <v>0</v>
          </cell>
          <cell r="DG929">
            <v>0</v>
          </cell>
          <cell r="DH929">
            <v>0</v>
          </cell>
          <cell r="DI929">
            <v>0</v>
          </cell>
          <cell r="DJ929">
            <v>0</v>
          </cell>
          <cell r="DK929">
            <v>0</v>
          </cell>
          <cell r="DL929">
            <v>0</v>
          </cell>
          <cell r="DM929">
            <v>0</v>
          </cell>
          <cell r="DN929">
            <v>0</v>
          </cell>
          <cell r="DO929">
            <v>0</v>
          </cell>
          <cell r="DP929">
            <v>0</v>
          </cell>
          <cell r="DQ929">
            <v>0</v>
          </cell>
          <cell r="DR929">
            <v>0</v>
          </cell>
          <cell r="DS929">
            <v>0</v>
          </cell>
          <cell r="DT929">
            <v>0</v>
          </cell>
          <cell r="DU929">
            <v>0</v>
          </cell>
          <cell r="DV929">
            <v>0</v>
          </cell>
          <cell r="DW929">
            <v>0</v>
          </cell>
          <cell r="DX929">
            <v>0</v>
          </cell>
          <cell r="DY929">
            <v>0</v>
          </cell>
          <cell r="DZ929">
            <v>0</v>
          </cell>
          <cell r="EA929">
            <v>0</v>
          </cell>
          <cell r="EB929">
            <v>0</v>
          </cell>
          <cell r="EC929">
            <v>0</v>
          </cell>
          <cell r="ED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H930">
            <v>0</v>
          </cell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  <cell r="BO930">
            <v>0</v>
          </cell>
          <cell r="BP930">
            <v>0</v>
          </cell>
          <cell r="BQ930">
            <v>0</v>
          </cell>
          <cell r="BR930">
            <v>0</v>
          </cell>
          <cell r="BS930">
            <v>0</v>
          </cell>
          <cell r="BT930">
            <v>0</v>
          </cell>
          <cell r="BU930">
            <v>0</v>
          </cell>
          <cell r="BV930">
            <v>0</v>
          </cell>
          <cell r="BW930">
            <v>0</v>
          </cell>
          <cell r="BX930">
            <v>0</v>
          </cell>
          <cell r="BY930">
            <v>0</v>
          </cell>
          <cell r="BZ930">
            <v>0</v>
          </cell>
          <cell r="CA930">
            <v>0</v>
          </cell>
          <cell r="CB930">
            <v>0</v>
          </cell>
          <cell r="CC930">
            <v>0</v>
          </cell>
          <cell r="CD930">
            <v>0</v>
          </cell>
          <cell r="CE930">
            <v>0</v>
          </cell>
          <cell r="CF930">
            <v>0</v>
          </cell>
          <cell r="CG930">
            <v>0</v>
          </cell>
          <cell r="CH930">
            <v>0</v>
          </cell>
          <cell r="CI930">
            <v>0</v>
          </cell>
          <cell r="CJ930">
            <v>0</v>
          </cell>
          <cell r="CK930">
            <v>0</v>
          </cell>
          <cell r="CL930">
            <v>0</v>
          </cell>
          <cell r="CM930">
            <v>0</v>
          </cell>
          <cell r="CN930">
            <v>0</v>
          </cell>
          <cell r="CO930">
            <v>0</v>
          </cell>
          <cell r="CP930">
            <v>0</v>
          </cell>
          <cell r="CQ930">
            <v>0</v>
          </cell>
          <cell r="CR930">
            <v>0</v>
          </cell>
          <cell r="CS930">
            <v>0</v>
          </cell>
          <cell r="CT930">
            <v>0</v>
          </cell>
          <cell r="CU930">
            <v>0</v>
          </cell>
          <cell r="CV930">
            <v>0</v>
          </cell>
          <cell r="CW930">
            <v>0</v>
          </cell>
          <cell r="CX930">
            <v>0</v>
          </cell>
          <cell r="CY930">
            <v>0</v>
          </cell>
          <cell r="CZ930">
            <v>0</v>
          </cell>
          <cell r="DA930">
            <v>0</v>
          </cell>
          <cell r="DB930">
            <v>0</v>
          </cell>
          <cell r="DC930">
            <v>0</v>
          </cell>
          <cell r="DD930">
            <v>0</v>
          </cell>
          <cell r="DE930">
            <v>0</v>
          </cell>
          <cell r="DF930">
            <v>0</v>
          </cell>
          <cell r="DG930">
            <v>0</v>
          </cell>
          <cell r="DH930">
            <v>0</v>
          </cell>
          <cell r="DI930">
            <v>0</v>
          </cell>
          <cell r="DJ930">
            <v>0</v>
          </cell>
          <cell r="DK930">
            <v>0</v>
          </cell>
          <cell r="DL930">
            <v>0</v>
          </cell>
          <cell r="DM930">
            <v>0</v>
          </cell>
          <cell r="DN930">
            <v>0</v>
          </cell>
          <cell r="DO930">
            <v>0</v>
          </cell>
          <cell r="DP930">
            <v>0</v>
          </cell>
          <cell r="DQ930">
            <v>0</v>
          </cell>
          <cell r="DR930">
            <v>0</v>
          </cell>
          <cell r="DS930">
            <v>0</v>
          </cell>
          <cell r="DT930">
            <v>0</v>
          </cell>
          <cell r="DU930">
            <v>0</v>
          </cell>
          <cell r="DV930">
            <v>0</v>
          </cell>
          <cell r="DW930">
            <v>0</v>
          </cell>
          <cell r="DX930">
            <v>0</v>
          </cell>
          <cell r="DY930">
            <v>0</v>
          </cell>
          <cell r="DZ930">
            <v>0</v>
          </cell>
          <cell r="EA930">
            <v>0</v>
          </cell>
          <cell r="EB930">
            <v>0</v>
          </cell>
          <cell r="EC930">
            <v>0</v>
          </cell>
          <cell r="ED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0</v>
          </cell>
          <cell r="BD931">
            <v>0</v>
          </cell>
          <cell r="BE931">
            <v>0</v>
          </cell>
          <cell r="BF931">
            <v>0</v>
          </cell>
          <cell r="BG931">
            <v>0</v>
          </cell>
          <cell r="BH931">
            <v>0</v>
          </cell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  <cell r="BO931">
            <v>0</v>
          </cell>
          <cell r="BP931">
            <v>0</v>
          </cell>
          <cell r="BQ931">
            <v>0</v>
          </cell>
          <cell r="BR931">
            <v>0</v>
          </cell>
          <cell r="BS931">
            <v>0</v>
          </cell>
          <cell r="BT931">
            <v>0</v>
          </cell>
          <cell r="BU931">
            <v>0</v>
          </cell>
          <cell r="BV931">
            <v>0</v>
          </cell>
          <cell r="BW931">
            <v>0</v>
          </cell>
          <cell r="BX931">
            <v>0</v>
          </cell>
          <cell r="BY931">
            <v>0</v>
          </cell>
          <cell r="BZ931">
            <v>0</v>
          </cell>
          <cell r="CA931">
            <v>0</v>
          </cell>
          <cell r="CB931">
            <v>0</v>
          </cell>
          <cell r="CC931">
            <v>0</v>
          </cell>
          <cell r="CD931">
            <v>0</v>
          </cell>
          <cell r="CE931">
            <v>0</v>
          </cell>
          <cell r="CF931">
            <v>0</v>
          </cell>
          <cell r="CG931">
            <v>0</v>
          </cell>
          <cell r="CH931">
            <v>0</v>
          </cell>
          <cell r="CI931">
            <v>0</v>
          </cell>
          <cell r="CJ931">
            <v>0</v>
          </cell>
          <cell r="CK931">
            <v>0</v>
          </cell>
          <cell r="CL931">
            <v>0</v>
          </cell>
          <cell r="CM931">
            <v>0</v>
          </cell>
          <cell r="CN931">
            <v>0</v>
          </cell>
          <cell r="CO931">
            <v>0</v>
          </cell>
          <cell r="CP931">
            <v>0</v>
          </cell>
          <cell r="CQ931">
            <v>0</v>
          </cell>
          <cell r="CR931">
            <v>0</v>
          </cell>
          <cell r="CS931">
            <v>0</v>
          </cell>
          <cell r="CT931">
            <v>0</v>
          </cell>
          <cell r="CU931">
            <v>0</v>
          </cell>
          <cell r="CV931">
            <v>0</v>
          </cell>
          <cell r="CW931">
            <v>0</v>
          </cell>
          <cell r="CX931">
            <v>0</v>
          </cell>
          <cell r="CY931">
            <v>0</v>
          </cell>
          <cell r="CZ931">
            <v>0</v>
          </cell>
          <cell r="DA931">
            <v>0</v>
          </cell>
          <cell r="DB931">
            <v>0</v>
          </cell>
          <cell r="DC931">
            <v>0</v>
          </cell>
          <cell r="DD931">
            <v>0</v>
          </cell>
          <cell r="DE931">
            <v>0</v>
          </cell>
          <cell r="DF931">
            <v>0</v>
          </cell>
          <cell r="DG931">
            <v>0</v>
          </cell>
          <cell r="DH931">
            <v>0</v>
          </cell>
          <cell r="DI931">
            <v>0</v>
          </cell>
          <cell r="DJ931">
            <v>0</v>
          </cell>
          <cell r="DK931">
            <v>0</v>
          </cell>
          <cell r="DL931">
            <v>0</v>
          </cell>
          <cell r="DM931">
            <v>0</v>
          </cell>
          <cell r="DN931">
            <v>0</v>
          </cell>
          <cell r="DO931">
            <v>0</v>
          </cell>
          <cell r="DP931">
            <v>0</v>
          </cell>
          <cell r="DQ931">
            <v>0</v>
          </cell>
          <cell r="DR931">
            <v>0</v>
          </cell>
          <cell r="DS931">
            <v>0</v>
          </cell>
          <cell r="DT931">
            <v>0</v>
          </cell>
          <cell r="DU931">
            <v>0</v>
          </cell>
          <cell r="DV931">
            <v>0</v>
          </cell>
          <cell r="DW931">
            <v>0</v>
          </cell>
          <cell r="DX931">
            <v>0</v>
          </cell>
          <cell r="DY931">
            <v>0</v>
          </cell>
          <cell r="DZ931">
            <v>0</v>
          </cell>
          <cell r="EA931">
            <v>0</v>
          </cell>
          <cell r="EB931">
            <v>0</v>
          </cell>
          <cell r="EC931">
            <v>0</v>
          </cell>
          <cell r="ED931">
            <v>0</v>
          </cell>
        </row>
        <row r="933">
          <cell r="F933">
            <v>0.01</v>
          </cell>
          <cell r="G933">
            <v>-0.03</v>
          </cell>
          <cell r="H933">
            <v>-0.02</v>
          </cell>
          <cell r="I933">
            <v>-0.02</v>
          </cell>
          <cell r="J933">
            <v>-0.04</v>
          </cell>
          <cell r="K933">
            <v>-0.02</v>
          </cell>
          <cell r="L933">
            <v>-0.01</v>
          </cell>
          <cell r="M933">
            <v>0.01</v>
          </cell>
          <cell r="N933">
            <v>-0.01</v>
          </cell>
          <cell r="O933">
            <v>-0.02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0</v>
          </cell>
          <cell r="BD933">
            <v>0</v>
          </cell>
          <cell r="BE933">
            <v>0</v>
          </cell>
          <cell r="BF933">
            <v>0</v>
          </cell>
          <cell r="BG933">
            <v>0</v>
          </cell>
          <cell r="BH933">
            <v>0</v>
          </cell>
          <cell r="BI933">
            <v>0</v>
          </cell>
          <cell r="BJ933">
            <v>0</v>
          </cell>
          <cell r="BK933">
            <v>0</v>
          </cell>
          <cell r="BL933">
            <v>0</v>
          </cell>
          <cell r="BM933">
            <v>0</v>
          </cell>
          <cell r="BN933">
            <v>0</v>
          </cell>
          <cell r="BO933">
            <v>0</v>
          </cell>
          <cell r="BP933">
            <v>0</v>
          </cell>
          <cell r="BQ933">
            <v>0</v>
          </cell>
          <cell r="BR933">
            <v>0</v>
          </cell>
          <cell r="BS933">
            <v>0</v>
          </cell>
          <cell r="BT933">
            <v>0</v>
          </cell>
          <cell r="BU933">
            <v>0</v>
          </cell>
          <cell r="BV933">
            <v>0</v>
          </cell>
          <cell r="BW933">
            <v>0</v>
          </cell>
          <cell r="BX933">
            <v>0</v>
          </cell>
          <cell r="BY933">
            <v>0</v>
          </cell>
          <cell r="BZ933">
            <v>0</v>
          </cell>
          <cell r="CA933">
            <v>0</v>
          </cell>
          <cell r="CB933">
            <v>0</v>
          </cell>
          <cell r="CC933">
            <v>0</v>
          </cell>
          <cell r="CD933">
            <v>0</v>
          </cell>
          <cell r="CE933">
            <v>0</v>
          </cell>
          <cell r="CF933">
            <v>0</v>
          </cell>
          <cell r="CG933">
            <v>0</v>
          </cell>
          <cell r="CH933">
            <v>0</v>
          </cell>
          <cell r="CI933">
            <v>0</v>
          </cell>
          <cell r="CJ933">
            <v>0</v>
          </cell>
          <cell r="CK933">
            <v>0</v>
          </cell>
          <cell r="CL933">
            <v>0</v>
          </cell>
          <cell r="CM933">
            <v>0</v>
          </cell>
          <cell r="CN933">
            <v>0</v>
          </cell>
          <cell r="CO933">
            <v>0</v>
          </cell>
          <cell r="CP933">
            <v>0</v>
          </cell>
          <cell r="CQ933">
            <v>0</v>
          </cell>
          <cell r="CR933">
            <v>0</v>
          </cell>
          <cell r="CS933">
            <v>0</v>
          </cell>
          <cell r="CT933">
            <v>0</v>
          </cell>
          <cell r="CU933">
            <v>0</v>
          </cell>
          <cell r="CV933">
            <v>0</v>
          </cell>
          <cell r="CW933">
            <v>0</v>
          </cell>
          <cell r="CX933">
            <v>0</v>
          </cell>
          <cell r="CY933">
            <v>0</v>
          </cell>
          <cell r="CZ933">
            <v>0</v>
          </cell>
          <cell r="DA933">
            <v>0</v>
          </cell>
          <cell r="DB933">
            <v>0</v>
          </cell>
          <cell r="DC933">
            <v>0</v>
          </cell>
          <cell r="DD933">
            <v>0</v>
          </cell>
          <cell r="DE933">
            <v>0</v>
          </cell>
          <cell r="DF933">
            <v>0</v>
          </cell>
          <cell r="DG933">
            <v>0</v>
          </cell>
          <cell r="DH933">
            <v>0</v>
          </cell>
          <cell r="DI933">
            <v>0</v>
          </cell>
          <cell r="DJ933">
            <v>0</v>
          </cell>
          <cell r="DK933">
            <v>0</v>
          </cell>
          <cell r="DL933">
            <v>0</v>
          </cell>
          <cell r="DM933">
            <v>0</v>
          </cell>
          <cell r="DN933">
            <v>0</v>
          </cell>
          <cell r="DO933">
            <v>0</v>
          </cell>
          <cell r="DP933">
            <v>0</v>
          </cell>
          <cell r="DQ933">
            <v>0</v>
          </cell>
          <cell r="DR933">
            <v>0</v>
          </cell>
          <cell r="DS933">
            <v>0</v>
          </cell>
          <cell r="DT933">
            <v>0</v>
          </cell>
          <cell r="DU933">
            <v>0</v>
          </cell>
          <cell r="DV933">
            <v>0</v>
          </cell>
          <cell r="DW933">
            <v>0</v>
          </cell>
          <cell r="DX933">
            <v>0</v>
          </cell>
          <cell r="DY933">
            <v>0</v>
          </cell>
          <cell r="DZ933">
            <v>0</v>
          </cell>
          <cell r="EA933">
            <v>0</v>
          </cell>
          <cell r="EB933">
            <v>0</v>
          </cell>
          <cell r="EC933">
            <v>0</v>
          </cell>
          <cell r="ED933">
            <v>0</v>
          </cell>
        </row>
        <row r="935">
          <cell r="A935" t="str">
            <v>Total Special Sales For Resale</v>
          </cell>
          <cell r="F935">
            <v>0</v>
          </cell>
          <cell r="G935">
            <v>0</v>
          </cell>
          <cell r="H935">
            <v>-0.01</v>
          </cell>
          <cell r="I935">
            <v>-0.01</v>
          </cell>
          <cell r="J935">
            <v>-0.02</v>
          </cell>
          <cell r="K935">
            <v>-0.01</v>
          </cell>
          <cell r="L935">
            <v>0</v>
          </cell>
          <cell r="M935">
            <v>0.01</v>
          </cell>
          <cell r="N935">
            <v>0</v>
          </cell>
          <cell r="O935">
            <v>-0.01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0</v>
          </cell>
          <cell r="BD935">
            <v>0</v>
          </cell>
          <cell r="BE935">
            <v>0</v>
          </cell>
          <cell r="BF935">
            <v>0</v>
          </cell>
          <cell r="BG935">
            <v>0</v>
          </cell>
          <cell r="BH935">
            <v>0</v>
          </cell>
          <cell r="BI935">
            <v>0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  <cell r="BO935">
            <v>0</v>
          </cell>
          <cell r="BP935">
            <v>0</v>
          </cell>
          <cell r="BQ935">
            <v>0</v>
          </cell>
          <cell r="BR935">
            <v>0</v>
          </cell>
          <cell r="BS935">
            <v>0</v>
          </cell>
          <cell r="BT935">
            <v>0</v>
          </cell>
          <cell r="BU935">
            <v>0</v>
          </cell>
          <cell r="BV935">
            <v>0</v>
          </cell>
          <cell r="BW935">
            <v>0</v>
          </cell>
          <cell r="BX935">
            <v>0</v>
          </cell>
          <cell r="BY935">
            <v>0</v>
          </cell>
          <cell r="BZ935">
            <v>0</v>
          </cell>
          <cell r="CA935">
            <v>0</v>
          </cell>
          <cell r="CB935">
            <v>0</v>
          </cell>
          <cell r="CC935">
            <v>0</v>
          </cell>
          <cell r="CD935">
            <v>0</v>
          </cell>
          <cell r="CE935">
            <v>0</v>
          </cell>
          <cell r="CF935">
            <v>0</v>
          </cell>
          <cell r="CG935">
            <v>0</v>
          </cell>
          <cell r="CH935">
            <v>0</v>
          </cell>
          <cell r="CI935">
            <v>0</v>
          </cell>
          <cell r="CJ935">
            <v>0</v>
          </cell>
          <cell r="CK935">
            <v>0</v>
          </cell>
          <cell r="CL935">
            <v>0</v>
          </cell>
          <cell r="CM935">
            <v>0</v>
          </cell>
          <cell r="CN935">
            <v>0</v>
          </cell>
          <cell r="CO935">
            <v>0</v>
          </cell>
          <cell r="CP935">
            <v>0</v>
          </cell>
          <cell r="CQ935">
            <v>0</v>
          </cell>
          <cell r="CR935">
            <v>0</v>
          </cell>
          <cell r="CS935">
            <v>0</v>
          </cell>
          <cell r="CT935">
            <v>0</v>
          </cell>
          <cell r="CU935">
            <v>0</v>
          </cell>
          <cell r="CV935">
            <v>0</v>
          </cell>
          <cell r="CW935">
            <v>0</v>
          </cell>
          <cell r="CX935">
            <v>0</v>
          </cell>
          <cell r="CY935">
            <v>0</v>
          </cell>
          <cell r="CZ935">
            <v>0</v>
          </cell>
          <cell r="DA935">
            <v>0</v>
          </cell>
          <cell r="DB935">
            <v>0</v>
          </cell>
          <cell r="DC935">
            <v>0</v>
          </cell>
          <cell r="DD935">
            <v>0</v>
          </cell>
          <cell r="DE935">
            <v>0</v>
          </cell>
          <cell r="DF935">
            <v>0</v>
          </cell>
          <cell r="DG935">
            <v>0</v>
          </cell>
          <cell r="DH935">
            <v>0</v>
          </cell>
          <cell r="DI935">
            <v>0</v>
          </cell>
          <cell r="DJ935">
            <v>0</v>
          </cell>
          <cell r="DK935">
            <v>0</v>
          </cell>
          <cell r="DL935">
            <v>0</v>
          </cell>
          <cell r="DM935">
            <v>0</v>
          </cell>
          <cell r="DN935">
            <v>0</v>
          </cell>
          <cell r="DO935">
            <v>0</v>
          </cell>
          <cell r="DP935">
            <v>0</v>
          </cell>
          <cell r="DQ935">
            <v>0</v>
          </cell>
          <cell r="DR935">
            <v>0</v>
          </cell>
          <cell r="DS935">
            <v>0</v>
          </cell>
          <cell r="DT935">
            <v>0</v>
          </cell>
          <cell r="DU935">
            <v>0</v>
          </cell>
          <cell r="DV935">
            <v>0</v>
          </cell>
          <cell r="DW935">
            <v>0</v>
          </cell>
          <cell r="DX935">
            <v>0</v>
          </cell>
          <cell r="DY935">
            <v>0</v>
          </cell>
          <cell r="DZ935">
            <v>0</v>
          </cell>
          <cell r="EA935">
            <v>0</v>
          </cell>
          <cell r="EB935">
            <v>0</v>
          </cell>
          <cell r="EC935">
            <v>0</v>
          </cell>
          <cell r="ED935">
            <v>0</v>
          </cell>
        </row>
        <row r="937">
          <cell r="A937" t="str">
            <v>Purchased Power &amp; Net Interchange</v>
          </cell>
        </row>
        <row r="939"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0</v>
          </cell>
          <cell r="BH939">
            <v>0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0</v>
          </cell>
          <cell r="BN939">
            <v>0</v>
          </cell>
          <cell r="BO939">
            <v>0</v>
          </cell>
          <cell r="BP939">
            <v>0</v>
          </cell>
          <cell r="BQ939">
            <v>0</v>
          </cell>
          <cell r="BR939">
            <v>0</v>
          </cell>
          <cell r="BS939">
            <v>0</v>
          </cell>
          <cell r="BT939">
            <v>0</v>
          </cell>
          <cell r="BU939">
            <v>0</v>
          </cell>
          <cell r="BV939">
            <v>0</v>
          </cell>
          <cell r="BW939">
            <v>0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0</v>
          </cell>
          <cell r="CH939">
            <v>0</v>
          </cell>
          <cell r="CI939">
            <v>0</v>
          </cell>
          <cell r="CJ939">
            <v>0</v>
          </cell>
          <cell r="CK939">
            <v>0</v>
          </cell>
          <cell r="CL939">
            <v>0</v>
          </cell>
          <cell r="CM939">
            <v>0</v>
          </cell>
          <cell r="CN939">
            <v>0</v>
          </cell>
          <cell r="CO939">
            <v>0</v>
          </cell>
          <cell r="CP939">
            <v>0</v>
          </cell>
          <cell r="CQ939">
            <v>0</v>
          </cell>
          <cell r="CR939">
            <v>0</v>
          </cell>
          <cell r="CS939">
            <v>0</v>
          </cell>
          <cell r="CT939">
            <v>0</v>
          </cell>
          <cell r="CU939">
            <v>0</v>
          </cell>
          <cell r="CV939">
            <v>0</v>
          </cell>
          <cell r="CW939">
            <v>0</v>
          </cell>
          <cell r="CX939">
            <v>0</v>
          </cell>
          <cell r="CY939">
            <v>0</v>
          </cell>
          <cell r="CZ939">
            <v>0</v>
          </cell>
          <cell r="DA939">
            <v>0</v>
          </cell>
          <cell r="DB939">
            <v>0</v>
          </cell>
          <cell r="DC939">
            <v>0</v>
          </cell>
          <cell r="DD939">
            <v>0</v>
          </cell>
          <cell r="DE939">
            <v>0</v>
          </cell>
          <cell r="DF939">
            <v>0</v>
          </cell>
          <cell r="DG939">
            <v>0</v>
          </cell>
          <cell r="DH939">
            <v>0</v>
          </cell>
          <cell r="DI939">
            <v>0</v>
          </cell>
          <cell r="DJ939">
            <v>0</v>
          </cell>
          <cell r="DK939">
            <v>0</v>
          </cell>
          <cell r="DL939">
            <v>0</v>
          </cell>
          <cell r="DM939">
            <v>0</v>
          </cell>
          <cell r="DN939">
            <v>0</v>
          </cell>
          <cell r="DO939">
            <v>0</v>
          </cell>
          <cell r="DP939">
            <v>0</v>
          </cell>
          <cell r="DQ939">
            <v>0</v>
          </cell>
          <cell r="DR939">
            <v>0</v>
          </cell>
          <cell r="DS939">
            <v>0</v>
          </cell>
          <cell r="DT939">
            <v>0</v>
          </cell>
          <cell r="DU939">
            <v>0</v>
          </cell>
          <cell r="DV939">
            <v>0</v>
          </cell>
          <cell r="DW939">
            <v>0</v>
          </cell>
          <cell r="DX939">
            <v>0</v>
          </cell>
          <cell r="DY939">
            <v>0</v>
          </cell>
          <cell r="DZ939">
            <v>0</v>
          </cell>
          <cell r="EA939">
            <v>0</v>
          </cell>
          <cell r="EB939">
            <v>0</v>
          </cell>
          <cell r="EC939">
            <v>0</v>
          </cell>
          <cell r="ED939">
            <v>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0</v>
          </cell>
          <cell r="BH940">
            <v>0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0</v>
          </cell>
          <cell r="BN940">
            <v>0</v>
          </cell>
          <cell r="BO940">
            <v>0</v>
          </cell>
          <cell r="BP940">
            <v>0</v>
          </cell>
          <cell r="BQ940">
            <v>0</v>
          </cell>
          <cell r="BR940">
            <v>0</v>
          </cell>
          <cell r="BS940">
            <v>0</v>
          </cell>
          <cell r="BT940">
            <v>0</v>
          </cell>
          <cell r="BU940">
            <v>0</v>
          </cell>
          <cell r="BV940">
            <v>0</v>
          </cell>
          <cell r="BW940">
            <v>0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0</v>
          </cell>
          <cell r="CH940">
            <v>0</v>
          </cell>
          <cell r="CI940">
            <v>0</v>
          </cell>
          <cell r="CJ940">
            <v>0</v>
          </cell>
          <cell r="CK940">
            <v>0</v>
          </cell>
          <cell r="CL940">
            <v>0</v>
          </cell>
          <cell r="CM940">
            <v>0</v>
          </cell>
          <cell r="CN940">
            <v>0</v>
          </cell>
          <cell r="CO940">
            <v>0</v>
          </cell>
          <cell r="CP940">
            <v>0</v>
          </cell>
          <cell r="CQ940">
            <v>0</v>
          </cell>
          <cell r="CR940">
            <v>0</v>
          </cell>
          <cell r="CS940">
            <v>0</v>
          </cell>
          <cell r="CT940">
            <v>0</v>
          </cell>
          <cell r="CU940">
            <v>0</v>
          </cell>
          <cell r="CV940">
            <v>0</v>
          </cell>
          <cell r="CW940">
            <v>0</v>
          </cell>
          <cell r="CX940">
            <v>0</v>
          </cell>
          <cell r="CY940">
            <v>0</v>
          </cell>
          <cell r="CZ940">
            <v>0</v>
          </cell>
          <cell r="DA940">
            <v>0</v>
          </cell>
          <cell r="DB940">
            <v>0</v>
          </cell>
          <cell r="DC940">
            <v>0</v>
          </cell>
          <cell r="DD940">
            <v>0</v>
          </cell>
          <cell r="DE940">
            <v>0</v>
          </cell>
          <cell r="DF940">
            <v>0</v>
          </cell>
          <cell r="DG940">
            <v>0</v>
          </cell>
          <cell r="DH940">
            <v>0</v>
          </cell>
          <cell r="DI940">
            <v>0</v>
          </cell>
          <cell r="DJ940">
            <v>0</v>
          </cell>
          <cell r="DK940">
            <v>0</v>
          </cell>
          <cell r="DL940">
            <v>0</v>
          </cell>
          <cell r="DM940">
            <v>0</v>
          </cell>
          <cell r="DN940">
            <v>0</v>
          </cell>
          <cell r="DO940">
            <v>0</v>
          </cell>
          <cell r="DP940">
            <v>0</v>
          </cell>
          <cell r="DQ940">
            <v>0</v>
          </cell>
          <cell r="DR940">
            <v>0</v>
          </cell>
          <cell r="DS940">
            <v>0</v>
          </cell>
          <cell r="DT940">
            <v>0</v>
          </cell>
          <cell r="DU940">
            <v>0</v>
          </cell>
          <cell r="DV940">
            <v>0</v>
          </cell>
          <cell r="DW940">
            <v>0</v>
          </cell>
          <cell r="DX940">
            <v>0</v>
          </cell>
          <cell r="DY940">
            <v>0</v>
          </cell>
          <cell r="DZ940">
            <v>0</v>
          </cell>
          <cell r="EA940">
            <v>0</v>
          </cell>
          <cell r="EB940">
            <v>0</v>
          </cell>
          <cell r="EC940">
            <v>0</v>
          </cell>
          <cell r="ED940">
            <v>0</v>
          </cell>
        </row>
        <row r="941"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0</v>
          </cell>
          <cell r="BH941">
            <v>0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0</v>
          </cell>
          <cell r="BO941">
            <v>0</v>
          </cell>
          <cell r="BP941">
            <v>0</v>
          </cell>
          <cell r="BQ941">
            <v>0</v>
          </cell>
          <cell r="BR941">
            <v>0</v>
          </cell>
          <cell r="BS941">
            <v>0</v>
          </cell>
          <cell r="BT941">
            <v>0</v>
          </cell>
          <cell r="BU941">
            <v>0</v>
          </cell>
          <cell r="BV941">
            <v>0</v>
          </cell>
          <cell r="BW941">
            <v>0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0</v>
          </cell>
          <cell r="CH941">
            <v>0</v>
          </cell>
          <cell r="CI941">
            <v>0</v>
          </cell>
          <cell r="CJ941">
            <v>0</v>
          </cell>
          <cell r="CK941">
            <v>0</v>
          </cell>
          <cell r="CL941">
            <v>0</v>
          </cell>
          <cell r="CM941">
            <v>0</v>
          </cell>
          <cell r="CN941">
            <v>0</v>
          </cell>
          <cell r="CO941">
            <v>0</v>
          </cell>
          <cell r="CP941">
            <v>0</v>
          </cell>
          <cell r="CQ941">
            <v>0</v>
          </cell>
          <cell r="CR941">
            <v>0</v>
          </cell>
          <cell r="CS941">
            <v>0</v>
          </cell>
          <cell r="CT941">
            <v>0</v>
          </cell>
          <cell r="CU941">
            <v>0</v>
          </cell>
          <cell r="CV941">
            <v>0</v>
          </cell>
          <cell r="CW941">
            <v>0</v>
          </cell>
          <cell r="CX941">
            <v>0</v>
          </cell>
          <cell r="CY941">
            <v>0</v>
          </cell>
          <cell r="CZ941">
            <v>0</v>
          </cell>
          <cell r="DA941">
            <v>0</v>
          </cell>
          <cell r="DB941">
            <v>0</v>
          </cell>
          <cell r="DC941">
            <v>0</v>
          </cell>
          <cell r="DD941">
            <v>0</v>
          </cell>
          <cell r="DE941">
            <v>0</v>
          </cell>
          <cell r="DF941">
            <v>0</v>
          </cell>
          <cell r="DG941">
            <v>0</v>
          </cell>
          <cell r="DH941">
            <v>0</v>
          </cell>
          <cell r="DI941">
            <v>0</v>
          </cell>
          <cell r="DJ941">
            <v>0</v>
          </cell>
          <cell r="DK941">
            <v>0</v>
          </cell>
          <cell r="DL941">
            <v>0</v>
          </cell>
          <cell r="DM941">
            <v>0</v>
          </cell>
          <cell r="DN941">
            <v>0</v>
          </cell>
          <cell r="DO941">
            <v>0</v>
          </cell>
          <cell r="DP941">
            <v>0</v>
          </cell>
          <cell r="DQ941">
            <v>0</v>
          </cell>
          <cell r="DR941">
            <v>0</v>
          </cell>
          <cell r="DS941">
            <v>0</v>
          </cell>
          <cell r="DT941">
            <v>0</v>
          </cell>
          <cell r="DU941">
            <v>0</v>
          </cell>
          <cell r="DV941">
            <v>0</v>
          </cell>
          <cell r="DW941">
            <v>0</v>
          </cell>
          <cell r="DX941">
            <v>0</v>
          </cell>
          <cell r="DY941">
            <v>0</v>
          </cell>
          <cell r="DZ941">
            <v>0</v>
          </cell>
          <cell r="EA941">
            <v>0</v>
          </cell>
          <cell r="EB941">
            <v>0</v>
          </cell>
          <cell r="EC941">
            <v>0</v>
          </cell>
          <cell r="ED941">
            <v>0</v>
          </cell>
        </row>
        <row r="942"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  <cell r="BO942">
            <v>0</v>
          </cell>
          <cell r="BP942">
            <v>0</v>
          </cell>
          <cell r="BQ942">
            <v>0</v>
          </cell>
          <cell r="BR942">
            <v>0</v>
          </cell>
          <cell r="BS942">
            <v>0</v>
          </cell>
          <cell r="BT942">
            <v>0</v>
          </cell>
          <cell r="BU942">
            <v>0</v>
          </cell>
          <cell r="BV942">
            <v>0</v>
          </cell>
          <cell r="BW942">
            <v>0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0</v>
          </cell>
          <cell r="CH942">
            <v>0</v>
          </cell>
          <cell r="CI942">
            <v>0</v>
          </cell>
          <cell r="CJ942">
            <v>0</v>
          </cell>
          <cell r="CK942">
            <v>0</v>
          </cell>
          <cell r="CL942">
            <v>0</v>
          </cell>
          <cell r="CM942">
            <v>0</v>
          </cell>
          <cell r="CN942">
            <v>0</v>
          </cell>
          <cell r="CO942">
            <v>0</v>
          </cell>
          <cell r="CP942">
            <v>0</v>
          </cell>
          <cell r="CQ942">
            <v>0</v>
          </cell>
          <cell r="CR942">
            <v>0</v>
          </cell>
          <cell r="CS942">
            <v>0</v>
          </cell>
          <cell r="CT942">
            <v>0</v>
          </cell>
          <cell r="CU942">
            <v>0</v>
          </cell>
          <cell r="CV942">
            <v>0</v>
          </cell>
          <cell r="CW942">
            <v>0</v>
          </cell>
          <cell r="CX942">
            <v>0</v>
          </cell>
          <cell r="CY942">
            <v>0</v>
          </cell>
          <cell r="CZ942">
            <v>0</v>
          </cell>
          <cell r="DA942">
            <v>0</v>
          </cell>
          <cell r="DB942">
            <v>0</v>
          </cell>
          <cell r="DC942">
            <v>0</v>
          </cell>
          <cell r="DD942">
            <v>0</v>
          </cell>
          <cell r="DE942">
            <v>0</v>
          </cell>
          <cell r="DF942">
            <v>0</v>
          </cell>
          <cell r="DG942">
            <v>0</v>
          </cell>
          <cell r="DH942">
            <v>0</v>
          </cell>
          <cell r="DI942">
            <v>0</v>
          </cell>
          <cell r="DJ942">
            <v>0</v>
          </cell>
          <cell r="DK942">
            <v>0</v>
          </cell>
          <cell r="DL942">
            <v>0</v>
          </cell>
          <cell r="DM942">
            <v>0</v>
          </cell>
          <cell r="DN942">
            <v>0</v>
          </cell>
          <cell r="DO942">
            <v>0</v>
          </cell>
          <cell r="DP942">
            <v>0</v>
          </cell>
          <cell r="DQ942">
            <v>0</v>
          </cell>
          <cell r="DR942">
            <v>0</v>
          </cell>
          <cell r="DS942">
            <v>0</v>
          </cell>
          <cell r="DT942">
            <v>0</v>
          </cell>
          <cell r="DU942">
            <v>0</v>
          </cell>
          <cell r="DV942">
            <v>0</v>
          </cell>
          <cell r="DW942">
            <v>0</v>
          </cell>
          <cell r="DX942">
            <v>0</v>
          </cell>
          <cell r="DY942">
            <v>0</v>
          </cell>
          <cell r="DZ942">
            <v>0</v>
          </cell>
          <cell r="EA942">
            <v>0</v>
          </cell>
          <cell r="EB942">
            <v>0</v>
          </cell>
          <cell r="EC942">
            <v>0</v>
          </cell>
          <cell r="ED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  <cell r="BO943">
            <v>0</v>
          </cell>
          <cell r="BP943">
            <v>0</v>
          </cell>
          <cell r="BQ943">
            <v>0</v>
          </cell>
          <cell r="BR943">
            <v>0</v>
          </cell>
          <cell r="BS943">
            <v>0</v>
          </cell>
          <cell r="BT943">
            <v>0</v>
          </cell>
          <cell r="BU943">
            <v>0</v>
          </cell>
          <cell r="BV943">
            <v>0</v>
          </cell>
          <cell r="BW943">
            <v>0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0</v>
          </cell>
          <cell r="CH943">
            <v>0</v>
          </cell>
          <cell r="CI943">
            <v>0</v>
          </cell>
          <cell r="CJ943">
            <v>0</v>
          </cell>
          <cell r="CK943">
            <v>0</v>
          </cell>
          <cell r="CL943">
            <v>0</v>
          </cell>
          <cell r="CM943">
            <v>0</v>
          </cell>
          <cell r="CN943">
            <v>0</v>
          </cell>
          <cell r="CO943">
            <v>0</v>
          </cell>
          <cell r="CP943">
            <v>0</v>
          </cell>
          <cell r="CQ943">
            <v>0</v>
          </cell>
          <cell r="CR943">
            <v>0</v>
          </cell>
          <cell r="CS943">
            <v>0</v>
          </cell>
          <cell r="CT943">
            <v>0</v>
          </cell>
          <cell r="CU943">
            <v>0</v>
          </cell>
          <cell r="CV943">
            <v>0</v>
          </cell>
          <cell r="CW943">
            <v>0</v>
          </cell>
          <cell r="CX943">
            <v>0</v>
          </cell>
          <cell r="CY943">
            <v>0</v>
          </cell>
          <cell r="CZ943">
            <v>0</v>
          </cell>
          <cell r="DA943">
            <v>0</v>
          </cell>
          <cell r="DB943">
            <v>0</v>
          </cell>
          <cell r="DC943">
            <v>0</v>
          </cell>
          <cell r="DD943">
            <v>0</v>
          </cell>
          <cell r="DE943">
            <v>0</v>
          </cell>
          <cell r="DF943">
            <v>0</v>
          </cell>
          <cell r="DG943">
            <v>0</v>
          </cell>
          <cell r="DH943">
            <v>0</v>
          </cell>
          <cell r="DI943">
            <v>0</v>
          </cell>
          <cell r="DJ943">
            <v>0</v>
          </cell>
          <cell r="DK943">
            <v>0</v>
          </cell>
          <cell r="DL943">
            <v>0</v>
          </cell>
          <cell r="DM943">
            <v>0</v>
          </cell>
          <cell r="DN943">
            <v>0</v>
          </cell>
          <cell r="DO943">
            <v>0</v>
          </cell>
          <cell r="DP943">
            <v>0</v>
          </cell>
          <cell r="DQ943">
            <v>0</v>
          </cell>
          <cell r="DR943">
            <v>0</v>
          </cell>
          <cell r="DS943">
            <v>0</v>
          </cell>
          <cell r="DT943">
            <v>0</v>
          </cell>
          <cell r="DU943">
            <v>0</v>
          </cell>
          <cell r="DV943">
            <v>0</v>
          </cell>
          <cell r="DW943">
            <v>0</v>
          </cell>
          <cell r="DX943">
            <v>0</v>
          </cell>
          <cell r="DY943">
            <v>0</v>
          </cell>
          <cell r="DZ943">
            <v>0</v>
          </cell>
          <cell r="EA943">
            <v>0</v>
          </cell>
          <cell r="EB943">
            <v>0</v>
          </cell>
          <cell r="EC943">
            <v>0</v>
          </cell>
          <cell r="ED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0</v>
          </cell>
          <cell r="BD944">
            <v>0</v>
          </cell>
          <cell r="BE944">
            <v>0</v>
          </cell>
          <cell r="BF944">
            <v>0</v>
          </cell>
          <cell r="BG944">
            <v>0</v>
          </cell>
          <cell r="BH944">
            <v>0</v>
          </cell>
          <cell r="BI944">
            <v>0</v>
          </cell>
          <cell r="BJ944">
            <v>0</v>
          </cell>
          <cell r="BK944">
            <v>0</v>
          </cell>
          <cell r="BL944">
            <v>0</v>
          </cell>
          <cell r="BM944">
            <v>0</v>
          </cell>
          <cell r="BN944">
            <v>0</v>
          </cell>
          <cell r="BO944">
            <v>0</v>
          </cell>
          <cell r="BP944">
            <v>0</v>
          </cell>
          <cell r="BQ944">
            <v>0</v>
          </cell>
          <cell r="BR944">
            <v>0</v>
          </cell>
          <cell r="BS944">
            <v>0</v>
          </cell>
          <cell r="BT944">
            <v>0</v>
          </cell>
          <cell r="BU944">
            <v>0</v>
          </cell>
          <cell r="BV944">
            <v>0</v>
          </cell>
          <cell r="BW944">
            <v>0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G944">
            <v>0</v>
          </cell>
          <cell r="CH944">
            <v>0</v>
          </cell>
          <cell r="CI944">
            <v>0</v>
          </cell>
          <cell r="CJ944">
            <v>0</v>
          </cell>
          <cell r="CK944">
            <v>0</v>
          </cell>
          <cell r="CL944">
            <v>0</v>
          </cell>
          <cell r="CM944">
            <v>0</v>
          </cell>
          <cell r="CN944">
            <v>0</v>
          </cell>
          <cell r="CO944">
            <v>0</v>
          </cell>
          <cell r="CP944">
            <v>0</v>
          </cell>
          <cell r="CQ944">
            <v>0</v>
          </cell>
          <cell r="CR944">
            <v>0</v>
          </cell>
          <cell r="CS944">
            <v>0</v>
          </cell>
          <cell r="CT944">
            <v>0</v>
          </cell>
          <cell r="CU944">
            <v>0</v>
          </cell>
          <cell r="CV944">
            <v>0</v>
          </cell>
          <cell r="CW944">
            <v>0</v>
          </cell>
          <cell r="CX944">
            <v>0</v>
          </cell>
          <cell r="CY944">
            <v>0</v>
          </cell>
          <cell r="CZ944">
            <v>0</v>
          </cell>
          <cell r="DA944">
            <v>0</v>
          </cell>
          <cell r="DB944">
            <v>0</v>
          </cell>
          <cell r="DC944">
            <v>0</v>
          </cell>
          <cell r="DD944">
            <v>0</v>
          </cell>
          <cell r="DE944">
            <v>0</v>
          </cell>
          <cell r="DF944">
            <v>0</v>
          </cell>
          <cell r="DG944">
            <v>0</v>
          </cell>
          <cell r="DH944">
            <v>0</v>
          </cell>
          <cell r="DI944">
            <v>0</v>
          </cell>
          <cell r="DJ944">
            <v>0</v>
          </cell>
          <cell r="DK944">
            <v>0</v>
          </cell>
          <cell r="DL944">
            <v>0</v>
          </cell>
          <cell r="DM944">
            <v>0</v>
          </cell>
          <cell r="DN944">
            <v>0</v>
          </cell>
          <cell r="DO944">
            <v>0</v>
          </cell>
          <cell r="DP944">
            <v>0</v>
          </cell>
          <cell r="DQ944">
            <v>0</v>
          </cell>
          <cell r="DR944">
            <v>0</v>
          </cell>
          <cell r="DS944">
            <v>0</v>
          </cell>
          <cell r="DT944">
            <v>0</v>
          </cell>
          <cell r="DU944">
            <v>0</v>
          </cell>
          <cell r="DV944">
            <v>0</v>
          </cell>
          <cell r="DW944">
            <v>0</v>
          </cell>
          <cell r="DX944">
            <v>0</v>
          </cell>
          <cell r="DY944">
            <v>0</v>
          </cell>
          <cell r="DZ944">
            <v>0</v>
          </cell>
          <cell r="EA944">
            <v>0</v>
          </cell>
          <cell r="EB944">
            <v>0</v>
          </cell>
          <cell r="EC944">
            <v>0</v>
          </cell>
          <cell r="ED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0</v>
          </cell>
          <cell r="BD945">
            <v>0</v>
          </cell>
          <cell r="BE945">
            <v>0</v>
          </cell>
          <cell r="BF945">
            <v>0</v>
          </cell>
          <cell r="BG945">
            <v>0</v>
          </cell>
          <cell r="BH945">
            <v>0</v>
          </cell>
          <cell r="BI945">
            <v>0</v>
          </cell>
          <cell r="BJ945">
            <v>0</v>
          </cell>
          <cell r="BK945">
            <v>0</v>
          </cell>
          <cell r="BL945">
            <v>0</v>
          </cell>
          <cell r="BM945">
            <v>0</v>
          </cell>
          <cell r="BN945">
            <v>0</v>
          </cell>
          <cell r="BO945">
            <v>0</v>
          </cell>
          <cell r="BP945">
            <v>0</v>
          </cell>
          <cell r="BQ945">
            <v>0</v>
          </cell>
          <cell r="BR945">
            <v>0</v>
          </cell>
          <cell r="BS945">
            <v>0</v>
          </cell>
          <cell r="BT945">
            <v>0</v>
          </cell>
          <cell r="BU945">
            <v>0</v>
          </cell>
          <cell r="BV945">
            <v>0</v>
          </cell>
          <cell r="BW945">
            <v>0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  <cell r="CF945">
            <v>0</v>
          </cell>
          <cell r="CG945">
            <v>0</v>
          </cell>
          <cell r="CH945">
            <v>0</v>
          </cell>
          <cell r="CI945">
            <v>0</v>
          </cell>
          <cell r="CJ945">
            <v>0</v>
          </cell>
          <cell r="CK945">
            <v>0</v>
          </cell>
          <cell r="CL945">
            <v>0</v>
          </cell>
          <cell r="CM945">
            <v>0</v>
          </cell>
          <cell r="CN945">
            <v>0</v>
          </cell>
          <cell r="CO945">
            <v>0</v>
          </cell>
          <cell r="CP945">
            <v>0</v>
          </cell>
          <cell r="CQ945">
            <v>0</v>
          </cell>
          <cell r="CR945">
            <v>0</v>
          </cell>
          <cell r="CS945">
            <v>0</v>
          </cell>
          <cell r="CT945">
            <v>0</v>
          </cell>
          <cell r="CU945">
            <v>0</v>
          </cell>
          <cell r="CV945">
            <v>0</v>
          </cell>
          <cell r="CW945">
            <v>0</v>
          </cell>
          <cell r="CX945">
            <v>0</v>
          </cell>
          <cell r="CY945">
            <v>0</v>
          </cell>
          <cell r="CZ945">
            <v>0</v>
          </cell>
          <cell r="DA945">
            <v>0</v>
          </cell>
          <cell r="DB945">
            <v>0</v>
          </cell>
          <cell r="DC945">
            <v>0</v>
          </cell>
          <cell r="DD945">
            <v>0</v>
          </cell>
          <cell r="DE945">
            <v>0</v>
          </cell>
          <cell r="DF945">
            <v>0</v>
          </cell>
          <cell r="DG945">
            <v>0</v>
          </cell>
          <cell r="DH945">
            <v>0</v>
          </cell>
          <cell r="DI945">
            <v>0</v>
          </cell>
          <cell r="DJ945">
            <v>0</v>
          </cell>
          <cell r="DK945">
            <v>0</v>
          </cell>
          <cell r="DL945">
            <v>0</v>
          </cell>
          <cell r="DM945">
            <v>0</v>
          </cell>
          <cell r="DN945">
            <v>0</v>
          </cell>
          <cell r="DO945">
            <v>0</v>
          </cell>
          <cell r="DP945">
            <v>0</v>
          </cell>
          <cell r="DQ945">
            <v>0</v>
          </cell>
          <cell r="DR945">
            <v>0</v>
          </cell>
          <cell r="DS945">
            <v>0</v>
          </cell>
          <cell r="DT945">
            <v>0</v>
          </cell>
          <cell r="DU945">
            <v>0</v>
          </cell>
          <cell r="DV945">
            <v>0</v>
          </cell>
          <cell r="DW945">
            <v>0</v>
          </cell>
          <cell r="DX945">
            <v>0</v>
          </cell>
          <cell r="DY945">
            <v>0</v>
          </cell>
          <cell r="DZ945">
            <v>0</v>
          </cell>
          <cell r="EA945">
            <v>0</v>
          </cell>
          <cell r="EB945">
            <v>0</v>
          </cell>
          <cell r="EC945">
            <v>0</v>
          </cell>
          <cell r="ED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0</v>
          </cell>
          <cell r="BD946">
            <v>0</v>
          </cell>
          <cell r="BE946">
            <v>0</v>
          </cell>
          <cell r="BF946">
            <v>0</v>
          </cell>
          <cell r="BG946">
            <v>0</v>
          </cell>
          <cell r="BH946">
            <v>0</v>
          </cell>
          <cell r="BI946">
            <v>0</v>
          </cell>
          <cell r="BJ946">
            <v>0</v>
          </cell>
          <cell r="BK946">
            <v>0</v>
          </cell>
          <cell r="BL946">
            <v>0</v>
          </cell>
          <cell r="BM946">
            <v>0</v>
          </cell>
          <cell r="BN946">
            <v>0</v>
          </cell>
          <cell r="BO946">
            <v>0</v>
          </cell>
          <cell r="BP946">
            <v>0</v>
          </cell>
          <cell r="BQ946">
            <v>0</v>
          </cell>
          <cell r="BR946">
            <v>0</v>
          </cell>
          <cell r="BS946">
            <v>0</v>
          </cell>
          <cell r="BT946">
            <v>0</v>
          </cell>
          <cell r="BU946">
            <v>0</v>
          </cell>
          <cell r="BV946">
            <v>0</v>
          </cell>
          <cell r="BW946">
            <v>0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0</v>
          </cell>
          <cell r="CH946">
            <v>0</v>
          </cell>
          <cell r="CI946">
            <v>0</v>
          </cell>
          <cell r="CJ946">
            <v>0</v>
          </cell>
          <cell r="CK946">
            <v>0</v>
          </cell>
          <cell r="CL946">
            <v>0</v>
          </cell>
          <cell r="CM946">
            <v>0</v>
          </cell>
          <cell r="CN946">
            <v>0</v>
          </cell>
          <cell r="CO946">
            <v>0</v>
          </cell>
          <cell r="CP946">
            <v>0</v>
          </cell>
          <cell r="CQ946">
            <v>0</v>
          </cell>
          <cell r="CR946">
            <v>0</v>
          </cell>
          <cell r="CS946">
            <v>0</v>
          </cell>
          <cell r="CT946">
            <v>0</v>
          </cell>
          <cell r="CU946">
            <v>0</v>
          </cell>
          <cell r="CV946">
            <v>0</v>
          </cell>
          <cell r="CW946">
            <v>0</v>
          </cell>
          <cell r="CX946">
            <v>0</v>
          </cell>
          <cell r="CY946">
            <v>0</v>
          </cell>
          <cell r="CZ946">
            <v>0</v>
          </cell>
          <cell r="DA946">
            <v>0</v>
          </cell>
          <cell r="DB946">
            <v>0</v>
          </cell>
          <cell r="DC946">
            <v>0</v>
          </cell>
          <cell r="DD946">
            <v>0</v>
          </cell>
          <cell r="DE946">
            <v>0</v>
          </cell>
          <cell r="DF946">
            <v>0</v>
          </cell>
          <cell r="DG946">
            <v>0</v>
          </cell>
          <cell r="DH946">
            <v>0</v>
          </cell>
          <cell r="DI946">
            <v>0</v>
          </cell>
          <cell r="DJ946">
            <v>0</v>
          </cell>
          <cell r="DK946">
            <v>0</v>
          </cell>
          <cell r="DL946">
            <v>0</v>
          </cell>
          <cell r="DM946">
            <v>0</v>
          </cell>
          <cell r="DN946">
            <v>0</v>
          </cell>
          <cell r="DO946">
            <v>0</v>
          </cell>
          <cell r="DP946">
            <v>0</v>
          </cell>
          <cell r="DQ946">
            <v>0</v>
          </cell>
          <cell r="DR946">
            <v>0</v>
          </cell>
          <cell r="DS946">
            <v>0</v>
          </cell>
          <cell r="DT946">
            <v>0</v>
          </cell>
          <cell r="DU946">
            <v>0</v>
          </cell>
          <cell r="DV946">
            <v>0</v>
          </cell>
          <cell r="DW946">
            <v>0</v>
          </cell>
          <cell r="DX946">
            <v>0</v>
          </cell>
          <cell r="DY946">
            <v>0</v>
          </cell>
          <cell r="DZ946">
            <v>0</v>
          </cell>
          <cell r="EA946">
            <v>0</v>
          </cell>
          <cell r="EB946">
            <v>0</v>
          </cell>
          <cell r="EC946">
            <v>0</v>
          </cell>
          <cell r="ED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0</v>
          </cell>
          <cell r="BD947">
            <v>0</v>
          </cell>
          <cell r="BE947">
            <v>0</v>
          </cell>
          <cell r="BF947">
            <v>0</v>
          </cell>
          <cell r="BG947">
            <v>0</v>
          </cell>
          <cell r="BH947">
            <v>0</v>
          </cell>
          <cell r="BI947">
            <v>0</v>
          </cell>
          <cell r="BJ947">
            <v>0</v>
          </cell>
          <cell r="BK947">
            <v>0</v>
          </cell>
          <cell r="BL947">
            <v>0</v>
          </cell>
          <cell r="BM947">
            <v>0</v>
          </cell>
          <cell r="BN947">
            <v>0</v>
          </cell>
          <cell r="BO947">
            <v>0</v>
          </cell>
          <cell r="BP947">
            <v>0</v>
          </cell>
          <cell r="BQ947">
            <v>0</v>
          </cell>
          <cell r="BR947">
            <v>0</v>
          </cell>
          <cell r="BS947">
            <v>0</v>
          </cell>
          <cell r="BT947">
            <v>0</v>
          </cell>
          <cell r="BU947">
            <v>0</v>
          </cell>
          <cell r="BV947">
            <v>0</v>
          </cell>
          <cell r="BW947">
            <v>0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0</v>
          </cell>
          <cell r="CH947">
            <v>0</v>
          </cell>
          <cell r="CI947">
            <v>0</v>
          </cell>
          <cell r="CJ947">
            <v>0</v>
          </cell>
          <cell r="CK947">
            <v>0</v>
          </cell>
          <cell r="CL947">
            <v>0</v>
          </cell>
          <cell r="CM947">
            <v>0</v>
          </cell>
          <cell r="CN947">
            <v>0</v>
          </cell>
          <cell r="CO947">
            <v>0</v>
          </cell>
          <cell r="CP947">
            <v>0</v>
          </cell>
          <cell r="CQ947">
            <v>0</v>
          </cell>
          <cell r="CR947">
            <v>0</v>
          </cell>
          <cell r="CS947">
            <v>0</v>
          </cell>
          <cell r="CT947">
            <v>0</v>
          </cell>
          <cell r="CU947">
            <v>0</v>
          </cell>
          <cell r="CV947">
            <v>0</v>
          </cell>
          <cell r="CW947">
            <v>0</v>
          </cell>
          <cell r="CX947">
            <v>0</v>
          </cell>
          <cell r="CY947">
            <v>0</v>
          </cell>
          <cell r="CZ947">
            <v>0</v>
          </cell>
          <cell r="DA947">
            <v>0</v>
          </cell>
          <cell r="DB947">
            <v>0</v>
          </cell>
          <cell r="DC947">
            <v>0</v>
          </cell>
          <cell r="DD947">
            <v>0</v>
          </cell>
          <cell r="DE947">
            <v>0</v>
          </cell>
          <cell r="DF947">
            <v>0</v>
          </cell>
          <cell r="DG947">
            <v>0</v>
          </cell>
          <cell r="DH947">
            <v>0</v>
          </cell>
          <cell r="DI947">
            <v>0</v>
          </cell>
          <cell r="DJ947">
            <v>0</v>
          </cell>
          <cell r="DK947">
            <v>0</v>
          </cell>
          <cell r="DL947">
            <v>0</v>
          </cell>
          <cell r="DM947">
            <v>0</v>
          </cell>
          <cell r="DN947">
            <v>0</v>
          </cell>
          <cell r="DO947">
            <v>0</v>
          </cell>
          <cell r="DP947">
            <v>0</v>
          </cell>
          <cell r="DQ947">
            <v>0</v>
          </cell>
          <cell r="DR947">
            <v>0</v>
          </cell>
          <cell r="DS947">
            <v>0</v>
          </cell>
          <cell r="DT947">
            <v>0</v>
          </cell>
          <cell r="DU947">
            <v>0</v>
          </cell>
          <cell r="DV947">
            <v>0</v>
          </cell>
          <cell r="DW947">
            <v>0</v>
          </cell>
          <cell r="DX947">
            <v>0</v>
          </cell>
          <cell r="DY947">
            <v>0</v>
          </cell>
          <cell r="DZ947">
            <v>0</v>
          </cell>
          <cell r="EA947">
            <v>0</v>
          </cell>
          <cell r="EB947">
            <v>0</v>
          </cell>
          <cell r="EC947">
            <v>0</v>
          </cell>
          <cell r="ED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0</v>
          </cell>
          <cell r="BD948">
            <v>0</v>
          </cell>
          <cell r="BE948">
            <v>0</v>
          </cell>
          <cell r="BF948">
            <v>0</v>
          </cell>
          <cell r="BG948">
            <v>0</v>
          </cell>
          <cell r="BH948">
            <v>0</v>
          </cell>
          <cell r="BI948">
            <v>0</v>
          </cell>
          <cell r="BJ948">
            <v>0</v>
          </cell>
          <cell r="BK948">
            <v>0</v>
          </cell>
          <cell r="BL948">
            <v>0</v>
          </cell>
          <cell r="BM948">
            <v>0</v>
          </cell>
          <cell r="BN948">
            <v>0</v>
          </cell>
          <cell r="BO948">
            <v>0</v>
          </cell>
          <cell r="BP948">
            <v>0</v>
          </cell>
          <cell r="BQ948">
            <v>0</v>
          </cell>
          <cell r="BR948">
            <v>0</v>
          </cell>
          <cell r="BS948">
            <v>0</v>
          </cell>
          <cell r="BT948">
            <v>0</v>
          </cell>
          <cell r="BU948">
            <v>0</v>
          </cell>
          <cell r="BV948">
            <v>0</v>
          </cell>
          <cell r="BW948">
            <v>0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G948">
            <v>0</v>
          </cell>
          <cell r="CH948">
            <v>0</v>
          </cell>
          <cell r="CI948">
            <v>0</v>
          </cell>
          <cell r="CJ948">
            <v>0</v>
          </cell>
          <cell r="CK948">
            <v>0</v>
          </cell>
          <cell r="CL948">
            <v>0</v>
          </cell>
          <cell r="CM948">
            <v>0</v>
          </cell>
          <cell r="CN948">
            <v>0</v>
          </cell>
          <cell r="CO948">
            <v>0</v>
          </cell>
          <cell r="CP948">
            <v>0</v>
          </cell>
          <cell r="CQ948">
            <v>0</v>
          </cell>
          <cell r="CR948">
            <v>0</v>
          </cell>
          <cell r="CS948">
            <v>0</v>
          </cell>
          <cell r="CT948">
            <v>0</v>
          </cell>
          <cell r="CU948">
            <v>0</v>
          </cell>
          <cell r="CV948">
            <v>0</v>
          </cell>
          <cell r="CW948">
            <v>0</v>
          </cell>
          <cell r="CX948">
            <v>0</v>
          </cell>
          <cell r="CY948">
            <v>0</v>
          </cell>
          <cell r="CZ948">
            <v>0</v>
          </cell>
          <cell r="DA948">
            <v>0</v>
          </cell>
          <cell r="DB948">
            <v>0</v>
          </cell>
          <cell r="DC948">
            <v>0</v>
          </cell>
          <cell r="DD948">
            <v>0</v>
          </cell>
          <cell r="DE948">
            <v>0</v>
          </cell>
          <cell r="DF948">
            <v>0</v>
          </cell>
          <cell r="DG948">
            <v>0</v>
          </cell>
          <cell r="DH948">
            <v>0</v>
          </cell>
          <cell r="DI948">
            <v>0</v>
          </cell>
          <cell r="DJ948">
            <v>0</v>
          </cell>
          <cell r="DK948">
            <v>0</v>
          </cell>
          <cell r="DL948">
            <v>0</v>
          </cell>
          <cell r="DM948">
            <v>0</v>
          </cell>
          <cell r="DN948">
            <v>0</v>
          </cell>
          <cell r="DO948">
            <v>0</v>
          </cell>
          <cell r="DP948">
            <v>0</v>
          </cell>
          <cell r="DQ948">
            <v>0</v>
          </cell>
          <cell r="DR948">
            <v>0</v>
          </cell>
          <cell r="DS948">
            <v>0</v>
          </cell>
          <cell r="DT948">
            <v>0</v>
          </cell>
          <cell r="DU948">
            <v>0</v>
          </cell>
          <cell r="DV948">
            <v>0</v>
          </cell>
          <cell r="DW948">
            <v>0</v>
          </cell>
          <cell r="DX948">
            <v>0</v>
          </cell>
          <cell r="DY948">
            <v>0</v>
          </cell>
          <cell r="DZ948">
            <v>0</v>
          </cell>
          <cell r="EA948">
            <v>0</v>
          </cell>
          <cell r="EB948">
            <v>0</v>
          </cell>
          <cell r="EC948">
            <v>0</v>
          </cell>
          <cell r="ED948">
            <v>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  <cell r="BE949">
            <v>0</v>
          </cell>
          <cell r="BF949">
            <v>0</v>
          </cell>
          <cell r="BG949">
            <v>0</v>
          </cell>
          <cell r="BH949">
            <v>0</v>
          </cell>
          <cell r="BI949">
            <v>0</v>
          </cell>
          <cell r="BJ949">
            <v>0</v>
          </cell>
          <cell r="BK949">
            <v>0</v>
          </cell>
          <cell r="BL949">
            <v>0</v>
          </cell>
          <cell r="BM949">
            <v>0</v>
          </cell>
          <cell r="BN949">
            <v>0</v>
          </cell>
          <cell r="BO949">
            <v>0</v>
          </cell>
          <cell r="BP949">
            <v>0</v>
          </cell>
          <cell r="BQ949">
            <v>0</v>
          </cell>
          <cell r="BR949">
            <v>0</v>
          </cell>
          <cell r="BS949">
            <v>0</v>
          </cell>
          <cell r="BT949">
            <v>0</v>
          </cell>
          <cell r="BU949">
            <v>0</v>
          </cell>
          <cell r="BV949">
            <v>0</v>
          </cell>
          <cell r="BW949">
            <v>0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0</v>
          </cell>
          <cell r="CH949">
            <v>0</v>
          </cell>
          <cell r="CI949">
            <v>0</v>
          </cell>
          <cell r="CJ949">
            <v>0</v>
          </cell>
          <cell r="CK949">
            <v>0</v>
          </cell>
          <cell r="CL949">
            <v>0</v>
          </cell>
          <cell r="CM949">
            <v>0</v>
          </cell>
          <cell r="CN949">
            <v>0</v>
          </cell>
          <cell r="CO949">
            <v>0</v>
          </cell>
          <cell r="CP949">
            <v>0</v>
          </cell>
          <cell r="CQ949">
            <v>0</v>
          </cell>
          <cell r="CR949">
            <v>0</v>
          </cell>
          <cell r="CS949">
            <v>0</v>
          </cell>
          <cell r="CT949">
            <v>0</v>
          </cell>
          <cell r="CU949">
            <v>0</v>
          </cell>
          <cell r="CV949">
            <v>0</v>
          </cell>
          <cell r="CW949">
            <v>0</v>
          </cell>
          <cell r="CX949">
            <v>0</v>
          </cell>
          <cell r="CY949">
            <v>0</v>
          </cell>
          <cell r="CZ949">
            <v>0</v>
          </cell>
          <cell r="DA949">
            <v>0</v>
          </cell>
          <cell r="DB949">
            <v>0</v>
          </cell>
          <cell r="DC949">
            <v>0</v>
          </cell>
          <cell r="DD949">
            <v>0</v>
          </cell>
          <cell r="DE949">
            <v>0</v>
          </cell>
          <cell r="DF949">
            <v>0</v>
          </cell>
          <cell r="DG949">
            <v>0</v>
          </cell>
          <cell r="DH949">
            <v>0</v>
          </cell>
          <cell r="DI949">
            <v>0</v>
          </cell>
          <cell r="DJ949">
            <v>0</v>
          </cell>
          <cell r="DK949">
            <v>0</v>
          </cell>
          <cell r="DL949">
            <v>0</v>
          </cell>
          <cell r="DM949">
            <v>0</v>
          </cell>
          <cell r="DN949">
            <v>0</v>
          </cell>
          <cell r="DO949">
            <v>0</v>
          </cell>
          <cell r="DP949">
            <v>0</v>
          </cell>
          <cell r="DQ949">
            <v>0</v>
          </cell>
          <cell r="DR949">
            <v>0</v>
          </cell>
          <cell r="DS949">
            <v>0</v>
          </cell>
          <cell r="DT949">
            <v>0</v>
          </cell>
          <cell r="DU949">
            <v>0</v>
          </cell>
          <cell r="DV949">
            <v>0</v>
          </cell>
          <cell r="DW949">
            <v>0</v>
          </cell>
          <cell r="DX949">
            <v>0</v>
          </cell>
          <cell r="DY949">
            <v>0</v>
          </cell>
          <cell r="DZ949">
            <v>0</v>
          </cell>
          <cell r="EA949">
            <v>0</v>
          </cell>
          <cell r="EB949">
            <v>0</v>
          </cell>
          <cell r="EC949">
            <v>0</v>
          </cell>
          <cell r="ED949">
            <v>0</v>
          </cell>
        </row>
        <row r="950"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0</v>
          </cell>
          <cell r="BD950">
            <v>0</v>
          </cell>
          <cell r="BE950">
            <v>0</v>
          </cell>
          <cell r="BF950">
            <v>0</v>
          </cell>
          <cell r="BG950">
            <v>0</v>
          </cell>
          <cell r="BH950">
            <v>0</v>
          </cell>
          <cell r="BI950">
            <v>0</v>
          </cell>
          <cell r="BJ950">
            <v>0</v>
          </cell>
          <cell r="BK950">
            <v>0</v>
          </cell>
          <cell r="BL950">
            <v>0</v>
          </cell>
          <cell r="BM950">
            <v>0</v>
          </cell>
          <cell r="BN950">
            <v>0</v>
          </cell>
          <cell r="BO950">
            <v>0</v>
          </cell>
          <cell r="BP950">
            <v>0</v>
          </cell>
          <cell r="BQ950">
            <v>0</v>
          </cell>
          <cell r="BR950">
            <v>0</v>
          </cell>
          <cell r="BS950">
            <v>0</v>
          </cell>
          <cell r="BT950">
            <v>0</v>
          </cell>
          <cell r="BU950">
            <v>0</v>
          </cell>
          <cell r="BV950">
            <v>0</v>
          </cell>
          <cell r="BW950">
            <v>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0</v>
          </cell>
          <cell r="CH950">
            <v>0</v>
          </cell>
          <cell r="CI950">
            <v>0</v>
          </cell>
          <cell r="CJ950">
            <v>0</v>
          </cell>
          <cell r="CK950">
            <v>0</v>
          </cell>
          <cell r="CL950">
            <v>0</v>
          </cell>
          <cell r="CM950">
            <v>0</v>
          </cell>
          <cell r="CN950">
            <v>0</v>
          </cell>
          <cell r="CO950">
            <v>0</v>
          </cell>
          <cell r="CP950">
            <v>0</v>
          </cell>
          <cell r="CQ950">
            <v>0</v>
          </cell>
          <cell r="CR950">
            <v>0</v>
          </cell>
          <cell r="CS950">
            <v>0</v>
          </cell>
          <cell r="CT950">
            <v>0</v>
          </cell>
          <cell r="CU950">
            <v>0</v>
          </cell>
          <cell r="CV950">
            <v>0</v>
          </cell>
          <cell r="CW950">
            <v>0</v>
          </cell>
          <cell r="CX950">
            <v>0</v>
          </cell>
          <cell r="CY950">
            <v>0</v>
          </cell>
          <cell r="CZ950">
            <v>0</v>
          </cell>
          <cell r="DA950">
            <v>0</v>
          </cell>
          <cell r="DB950">
            <v>0</v>
          </cell>
          <cell r="DC950">
            <v>0</v>
          </cell>
          <cell r="DD950">
            <v>0</v>
          </cell>
          <cell r="DE950">
            <v>0</v>
          </cell>
          <cell r="DF950">
            <v>0</v>
          </cell>
          <cell r="DG950">
            <v>0</v>
          </cell>
          <cell r="DH950">
            <v>0</v>
          </cell>
          <cell r="DI950">
            <v>0</v>
          </cell>
          <cell r="DJ950">
            <v>0</v>
          </cell>
          <cell r="DK950">
            <v>0</v>
          </cell>
          <cell r="DL950">
            <v>0</v>
          </cell>
          <cell r="DM950">
            <v>0</v>
          </cell>
          <cell r="DN950">
            <v>0</v>
          </cell>
          <cell r="DO950">
            <v>0</v>
          </cell>
          <cell r="DP950">
            <v>0</v>
          </cell>
          <cell r="DQ950">
            <v>0</v>
          </cell>
          <cell r="DR950">
            <v>0</v>
          </cell>
          <cell r="DS950">
            <v>0</v>
          </cell>
          <cell r="DT950">
            <v>0</v>
          </cell>
          <cell r="DU950">
            <v>0</v>
          </cell>
          <cell r="DV950">
            <v>0</v>
          </cell>
          <cell r="DW950">
            <v>0</v>
          </cell>
          <cell r="DX950">
            <v>0</v>
          </cell>
          <cell r="DY950">
            <v>0</v>
          </cell>
          <cell r="DZ950">
            <v>0</v>
          </cell>
          <cell r="EA950">
            <v>0</v>
          </cell>
          <cell r="EB950">
            <v>0</v>
          </cell>
          <cell r="EC950">
            <v>0</v>
          </cell>
          <cell r="ED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  <cell r="BE951">
            <v>0</v>
          </cell>
          <cell r="BF951">
            <v>0</v>
          </cell>
          <cell r="BG951">
            <v>0</v>
          </cell>
          <cell r="BH951">
            <v>0</v>
          </cell>
          <cell r="BI951">
            <v>0</v>
          </cell>
          <cell r="BJ951">
            <v>0</v>
          </cell>
          <cell r="BK951">
            <v>0</v>
          </cell>
          <cell r="BL951">
            <v>0</v>
          </cell>
          <cell r="BM951">
            <v>0</v>
          </cell>
          <cell r="BN951">
            <v>0</v>
          </cell>
          <cell r="BO951">
            <v>0</v>
          </cell>
          <cell r="BP951">
            <v>0</v>
          </cell>
          <cell r="BQ951">
            <v>0</v>
          </cell>
          <cell r="BR951">
            <v>0</v>
          </cell>
          <cell r="BS951">
            <v>0</v>
          </cell>
          <cell r="BT951">
            <v>0</v>
          </cell>
          <cell r="BU951">
            <v>0</v>
          </cell>
          <cell r="BV951">
            <v>0</v>
          </cell>
          <cell r="BW951">
            <v>0</v>
          </cell>
          <cell r="BX951">
            <v>0</v>
          </cell>
          <cell r="BY951">
            <v>0</v>
          </cell>
          <cell r="BZ951">
            <v>0</v>
          </cell>
          <cell r="CA951">
            <v>0</v>
          </cell>
          <cell r="CB951">
            <v>0</v>
          </cell>
          <cell r="CC951">
            <v>0</v>
          </cell>
          <cell r="CD951">
            <v>0</v>
          </cell>
          <cell r="CE951">
            <v>0</v>
          </cell>
          <cell r="CF951">
            <v>0</v>
          </cell>
          <cell r="CG951">
            <v>0</v>
          </cell>
          <cell r="CH951">
            <v>0</v>
          </cell>
          <cell r="CI951">
            <v>0</v>
          </cell>
          <cell r="CJ951">
            <v>0</v>
          </cell>
          <cell r="CK951">
            <v>0</v>
          </cell>
          <cell r="CL951">
            <v>0</v>
          </cell>
          <cell r="CM951">
            <v>0</v>
          </cell>
          <cell r="CN951">
            <v>0</v>
          </cell>
          <cell r="CO951">
            <v>0</v>
          </cell>
          <cell r="CP951">
            <v>0</v>
          </cell>
          <cell r="CQ951">
            <v>0</v>
          </cell>
          <cell r="CR951">
            <v>0</v>
          </cell>
          <cell r="CS951">
            <v>0</v>
          </cell>
          <cell r="CT951">
            <v>0</v>
          </cell>
          <cell r="CU951">
            <v>0</v>
          </cell>
          <cell r="CV951">
            <v>0</v>
          </cell>
          <cell r="CW951">
            <v>0</v>
          </cell>
          <cell r="CX951">
            <v>0</v>
          </cell>
          <cell r="CY951">
            <v>0</v>
          </cell>
          <cell r="CZ951">
            <v>0</v>
          </cell>
          <cell r="DA951">
            <v>0</v>
          </cell>
          <cell r="DB951">
            <v>0</v>
          </cell>
          <cell r="DC951">
            <v>0</v>
          </cell>
          <cell r="DD951">
            <v>0</v>
          </cell>
          <cell r="DE951">
            <v>0</v>
          </cell>
          <cell r="DF951">
            <v>0</v>
          </cell>
          <cell r="DG951">
            <v>0</v>
          </cell>
          <cell r="DH951">
            <v>0</v>
          </cell>
          <cell r="DI951">
            <v>0</v>
          </cell>
          <cell r="DJ951">
            <v>0</v>
          </cell>
          <cell r="DK951">
            <v>0</v>
          </cell>
          <cell r="DL951">
            <v>0</v>
          </cell>
          <cell r="DM951">
            <v>0</v>
          </cell>
          <cell r="DN951">
            <v>0</v>
          </cell>
          <cell r="DO951">
            <v>0</v>
          </cell>
          <cell r="DP951">
            <v>0</v>
          </cell>
          <cell r="DQ951">
            <v>0</v>
          </cell>
          <cell r="DR951">
            <v>0</v>
          </cell>
          <cell r="DS951">
            <v>0</v>
          </cell>
          <cell r="DT951">
            <v>0</v>
          </cell>
          <cell r="DU951">
            <v>0</v>
          </cell>
          <cell r="DV951">
            <v>0</v>
          </cell>
          <cell r="DW951">
            <v>0</v>
          </cell>
          <cell r="DX951">
            <v>0</v>
          </cell>
          <cell r="DY951">
            <v>0</v>
          </cell>
          <cell r="DZ951">
            <v>0</v>
          </cell>
          <cell r="EA951">
            <v>0</v>
          </cell>
          <cell r="EB951">
            <v>0</v>
          </cell>
          <cell r="EC951">
            <v>0</v>
          </cell>
          <cell r="ED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0</v>
          </cell>
          <cell r="AV952">
            <v>0</v>
          </cell>
          <cell r="AW952">
            <v>0</v>
          </cell>
          <cell r="AX952">
            <v>0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0</v>
          </cell>
          <cell r="BD952">
            <v>0</v>
          </cell>
          <cell r="BE952">
            <v>0</v>
          </cell>
          <cell r="BF952">
            <v>0</v>
          </cell>
          <cell r="BG952">
            <v>0</v>
          </cell>
          <cell r="BH952">
            <v>0</v>
          </cell>
          <cell r="BI952">
            <v>0</v>
          </cell>
          <cell r="BJ952">
            <v>0</v>
          </cell>
          <cell r="BK952">
            <v>0</v>
          </cell>
          <cell r="BL952">
            <v>0</v>
          </cell>
          <cell r="BM952">
            <v>0</v>
          </cell>
          <cell r="BN952">
            <v>0</v>
          </cell>
          <cell r="BO952">
            <v>0</v>
          </cell>
          <cell r="BP952">
            <v>0</v>
          </cell>
          <cell r="BQ952">
            <v>0</v>
          </cell>
          <cell r="BR952">
            <v>0</v>
          </cell>
          <cell r="BS952">
            <v>0</v>
          </cell>
          <cell r="BT952">
            <v>0</v>
          </cell>
          <cell r="BU952">
            <v>0</v>
          </cell>
          <cell r="BV952">
            <v>0</v>
          </cell>
          <cell r="BW952">
            <v>0</v>
          </cell>
          <cell r="BX952">
            <v>0</v>
          </cell>
          <cell r="BY952">
            <v>0</v>
          </cell>
          <cell r="BZ952">
            <v>0</v>
          </cell>
          <cell r="CA952">
            <v>0</v>
          </cell>
          <cell r="CB952">
            <v>0</v>
          </cell>
          <cell r="CC952">
            <v>0</v>
          </cell>
          <cell r="CD952">
            <v>0</v>
          </cell>
          <cell r="CE952">
            <v>0</v>
          </cell>
          <cell r="CF952">
            <v>0</v>
          </cell>
          <cell r="CG952">
            <v>0</v>
          </cell>
          <cell r="CH952">
            <v>0</v>
          </cell>
          <cell r="CI952">
            <v>0</v>
          </cell>
          <cell r="CJ952">
            <v>0</v>
          </cell>
          <cell r="CK952">
            <v>0</v>
          </cell>
          <cell r="CL952">
            <v>0</v>
          </cell>
          <cell r="CM952">
            <v>0</v>
          </cell>
          <cell r="CN952">
            <v>0</v>
          </cell>
          <cell r="CO952">
            <v>0</v>
          </cell>
          <cell r="CP952">
            <v>0</v>
          </cell>
          <cell r="CQ952">
            <v>0</v>
          </cell>
          <cell r="CR952">
            <v>0</v>
          </cell>
          <cell r="CS952">
            <v>0</v>
          </cell>
          <cell r="CT952">
            <v>0</v>
          </cell>
          <cell r="CU952">
            <v>0</v>
          </cell>
          <cell r="CV952">
            <v>0</v>
          </cell>
          <cell r="CW952">
            <v>0</v>
          </cell>
          <cell r="CX952">
            <v>0</v>
          </cell>
          <cell r="CY952">
            <v>0</v>
          </cell>
          <cell r="CZ952">
            <v>0</v>
          </cell>
          <cell r="DA952">
            <v>0</v>
          </cell>
          <cell r="DB952">
            <v>0</v>
          </cell>
          <cell r="DC952">
            <v>0</v>
          </cell>
          <cell r="DD952">
            <v>0</v>
          </cell>
          <cell r="DE952">
            <v>0</v>
          </cell>
          <cell r="DF952">
            <v>0</v>
          </cell>
          <cell r="DG952">
            <v>0</v>
          </cell>
          <cell r="DH952">
            <v>0</v>
          </cell>
          <cell r="DI952">
            <v>0</v>
          </cell>
          <cell r="DJ952">
            <v>0</v>
          </cell>
          <cell r="DK952">
            <v>0</v>
          </cell>
          <cell r="DL952">
            <v>0</v>
          </cell>
          <cell r="DM952">
            <v>0</v>
          </cell>
          <cell r="DN952">
            <v>0</v>
          </cell>
          <cell r="DO952">
            <v>0</v>
          </cell>
          <cell r="DP952">
            <v>0</v>
          </cell>
          <cell r="DQ952">
            <v>0</v>
          </cell>
          <cell r="DR952">
            <v>0</v>
          </cell>
          <cell r="DS952">
            <v>0</v>
          </cell>
          <cell r="DT952">
            <v>0</v>
          </cell>
          <cell r="DU952">
            <v>0</v>
          </cell>
          <cell r="DV952">
            <v>0</v>
          </cell>
          <cell r="DW952">
            <v>0</v>
          </cell>
          <cell r="DX952">
            <v>0</v>
          </cell>
          <cell r="DY952">
            <v>0</v>
          </cell>
          <cell r="DZ952">
            <v>0</v>
          </cell>
          <cell r="EA952">
            <v>0</v>
          </cell>
          <cell r="EB952">
            <v>0</v>
          </cell>
          <cell r="EC952">
            <v>0</v>
          </cell>
          <cell r="ED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AS953">
            <v>0</v>
          </cell>
          <cell r="AT953">
            <v>0</v>
          </cell>
          <cell r="AU953">
            <v>0</v>
          </cell>
          <cell r="AV953">
            <v>0</v>
          </cell>
          <cell r="AW953">
            <v>0</v>
          </cell>
          <cell r="AX953">
            <v>0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0</v>
          </cell>
          <cell r="BD953">
            <v>0</v>
          </cell>
          <cell r="BE953">
            <v>0</v>
          </cell>
          <cell r="BF953">
            <v>0</v>
          </cell>
          <cell r="BG953">
            <v>0</v>
          </cell>
          <cell r="BH953">
            <v>0</v>
          </cell>
          <cell r="BI953">
            <v>0</v>
          </cell>
          <cell r="BJ953">
            <v>0</v>
          </cell>
          <cell r="BK953">
            <v>0</v>
          </cell>
          <cell r="BL953">
            <v>0</v>
          </cell>
          <cell r="BM953">
            <v>0</v>
          </cell>
          <cell r="BN953">
            <v>0</v>
          </cell>
          <cell r="BO953">
            <v>0</v>
          </cell>
          <cell r="BP953">
            <v>0</v>
          </cell>
          <cell r="BQ953">
            <v>0</v>
          </cell>
          <cell r="BR953">
            <v>0</v>
          </cell>
          <cell r="BS953">
            <v>0</v>
          </cell>
          <cell r="BT953">
            <v>0</v>
          </cell>
          <cell r="BU953">
            <v>0</v>
          </cell>
          <cell r="BV953">
            <v>0</v>
          </cell>
          <cell r="BW953">
            <v>0</v>
          </cell>
          <cell r="BX953">
            <v>0</v>
          </cell>
          <cell r="BY953">
            <v>0</v>
          </cell>
          <cell r="BZ953">
            <v>0</v>
          </cell>
          <cell r="CA953">
            <v>0</v>
          </cell>
          <cell r="CB953">
            <v>0</v>
          </cell>
          <cell r="CC953">
            <v>0</v>
          </cell>
          <cell r="CD953">
            <v>0</v>
          </cell>
          <cell r="CE953">
            <v>0</v>
          </cell>
          <cell r="CF953">
            <v>0</v>
          </cell>
          <cell r="CG953">
            <v>0</v>
          </cell>
          <cell r="CH953">
            <v>0</v>
          </cell>
          <cell r="CI953">
            <v>0</v>
          </cell>
          <cell r="CJ953">
            <v>0</v>
          </cell>
          <cell r="CK953">
            <v>0</v>
          </cell>
          <cell r="CL953">
            <v>0</v>
          </cell>
          <cell r="CM953">
            <v>0</v>
          </cell>
          <cell r="CN953">
            <v>0</v>
          </cell>
          <cell r="CO953">
            <v>0</v>
          </cell>
          <cell r="CP953">
            <v>0</v>
          </cell>
          <cell r="CQ953">
            <v>0</v>
          </cell>
          <cell r="CR953">
            <v>0</v>
          </cell>
          <cell r="CS953">
            <v>0</v>
          </cell>
          <cell r="CT953">
            <v>0</v>
          </cell>
          <cell r="CU953">
            <v>0</v>
          </cell>
          <cell r="CV953">
            <v>0</v>
          </cell>
          <cell r="CW953">
            <v>0</v>
          </cell>
          <cell r="CX953">
            <v>0</v>
          </cell>
          <cell r="CY953">
            <v>0</v>
          </cell>
          <cell r="CZ953">
            <v>0</v>
          </cell>
          <cell r="DA953">
            <v>0</v>
          </cell>
          <cell r="DB953">
            <v>0</v>
          </cell>
          <cell r="DC953">
            <v>0</v>
          </cell>
          <cell r="DD953">
            <v>0</v>
          </cell>
          <cell r="DE953">
            <v>0</v>
          </cell>
          <cell r="DF953">
            <v>0</v>
          </cell>
          <cell r="DG953">
            <v>0</v>
          </cell>
          <cell r="DH953">
            <v>0</v>
          </cell>
          <cell r="DI953">
            <v>0</v>
          </cell>
          <cell r="DJ953">
            <v>0</v>
          </cell>
          <cell r="DK953">
            <v>0</v>
          </cell>
          <cell r="DL953">
            <v>0</v>
          </cell>
          <cell r="DM953">
            <v>0</v>
          </cell>
          <cell r="DN953">
            <v>0</v>
          </cell>
          <cell r="DO953">
            <v>0</v>
          </cell>
          <cell r="DP953">
            <v>0</v>
          </cell>
          <cell r="DQ953">
            <v>0</v>
          </cell>
          <cell r="DR953">
            <v>0</v>
          </cell>
          <cell r="DS953">
            <v>0</v>
          </cell>
          <cell r="DT953">
            <v>0</v>
          </cell>
          <cell r="DU953">
            <v>0</v>
          </cell>
          <cell r="DV953">
            <v>0</v>
          </cell>
          <cell r="DW953">
            <v>0</v>
          </cell>
          <cell r="DX953">
            <v>0</v>
          </cell>
          <cell r="DY953">
            <v>0</v>
          </cell>
          <cell r="DZ953">
            <v>0</v>
          </cell>
          <cell r="EA953">
            <v>0</v>
          </cell>
          <cell r="EB953">
            <v>0</v>
          </cell>
          <cell r="EC953">
            <v>0</v>
          </cell>
          <cell r="ED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O954">
            <v>0</v>
          </cell>
          <cell r="AP954">
            <v>0</v>
          </cell>
          <cell r="AQ954">
            <v>0</v>
          </cell>
          <cell r="AR954">
            <v>0</v>
          </cell>
          <cell r="AS954">
            <v>0</v>
          </cell>
          <cell r="AT954">
            <v>0</v>
          </cell>
          <cell r="AU954">
            <v>0</v>
          </cell>
          <cell r="AV954">
            <v>0</v>
          </cell>
          <cell r="AW954">
            <v>0</v>
          </cell>
          <cell r="AX954">
            <v>0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0</v>
          </cell>
          <cell r="BD954">
            <v>0</v>
          </cell>
          <cell r="BE954">
            <v>0</v>
          </cell>
          <cell r="BF954">
            <v>0</v>
          </cell>
          <cell r="BG954">
            <v>0</v>
          </cell>
          <cell r="BH954">
            <v>0</v>
          </cell>
          <cell r="BI954">
            <v>0</v>
          </cell>
          <cell r="BJ954">
            <v>0</v>
          </cell>
          <cell r="BK954">
            <v>0</v>
          </cell>
          <cell r="BL954">
            <v>0</v>
          </cell>
          <cell r="BM954">
            <v>0</v>
          </cell>
          <cell r="BN954">
            <v>0</v>
          </cell>
          <cell r="BO954">
            <v>0</v>
          </cell>
          <cell r="BP954">
            <v>0</v>
          </cell>
          <cell r="BQ954">
            <v>0</v>
          </cell>
          <cell r="BR954">
            <v>0</v>
          </cell>
          <cell r="BS954">
            <v>0</v>
          </cell>
          <cell r="BT954">
            <v>0</v>
          </cell>
          <cell r="BU954">
            <v>0</v>
          </cell>
          <cell r="BV954">
            <v>0</v>
          </cell>
          <cell r="BW954">
            <v>0</v>
          </cell>
          <cell r="BX954">
            <v>0</v>
          </cell>
          <cell r="BY954">
            <v>0</v>
          </cell>
          <cell r="BZ954">
            <v>0</v>
          </cell>
          <cell r="CA954">
            <v>0</v>
          </cell>
          <cell r="CB954">
            <v>0</v>
          </cell>
          <cell r="CC954">
            <v>0</v>
          </cell>
          <cell r="CD954">
            <v>0</v>
          </cell>
          <cell r="CE954">
            <v>0</v>
          </cell>
          <cell r="CF954">
            <v>0</v>
          </cell>
          <cell r="CG954">
            <v>0</v>
          </cell>
          <cell r="CH954">
            <v>0</v>
          </cell>
          <cell r="CI954">
            <v>0</v>
          </cell>
          <cell r="CJ954">
            <v>0</v>
          </cell>
          <cell r="CK954">
            <v>0</v>
          </cell>
          <cell r="CL954">
            <v>0</v>
          </cell>
          <cell r="CM954">
            <v>0</v>
          </cell>
          <cell r="CN954">
            <v>0</v>
          </cell>
          <cell r="CO954">
            <v>0</v>
          </cell>
          <cell r="CP954">
            <v>0</v>
          </cell>
          <cell r="CQ954">
            <v>0</v>
          </cell>
          <cell r="CR954">
            <v>0</v>
          </cell>
          <cell r="CS954">
            <v>0</v>
          </cell>
          <cell r="CT954">
            <v>0</v>
          </cell>
          <cell r="CU954">
            <v>0</v>
          </cell>
          <cell r="CV954">
            <v>0</v>
          </cell>
          <cell r="CW954">
            <v>0</v>
          </cell>
          <cell r="CX954">
            <v>0</v>
          </cell>
          <cell r="CY954">
            <v>0</v>
          </cell>
          <cell r="CZ954">
            <v>0</v>
          </cell>
          <cell r="DA954">
            <v>0</v>
          </cell>
          <cell r="DB954">
            <v>0</v>
          </cell>
          <cell r="DC954">
            <v>0</v>
          </cell>
          <cell r="DD954">
            <v>0</v>
          </cell>
          <cell r="DE954">
            <v>0</v>
          </cell>
          <cell r="DF954">
            <v>0</v>
          </cell>
          <cell r="DG954">
            <v>0</v>
          </cell>
          <cell r="DH954">
            <v>0</v>
          </cell>
          <cell r="DI954">
            <v>0</v>
          </cell>
          <cell r="DJ954">
            <v>0</v>
          </cell>
          <cell r="DK954">
            <v>0</v>
          </cell>
          <cell r="DL954">
            <v>0</v>
          </cell>
          <cell r="DM954">
            <v>0</v>
          </cell>
          <cell r="DN954">
            <v>0</v>
          </cell>
          <cell r="DO954">
            <v>0</v>
          </cell>
          <cell r="DP954">
            <v>0</v>
          </cell>
          <cell r="DQ954">
            <v>0</v>
          </cell>
          <cell r="DR954">
            <v>0</v>
          </cell>
          <cell r="DS954">
            <v>0</v>
          </cell>
          <cell r="DT954">
            <v>0</v>
          </cell>
          <cell r="DU954">
            <v>0</v>
          </cell>
          <cell r="DV954">
            <v>0</v>
          </cell>
          <cell r="DW954">
            <v>0</v>
          </cell>
          <cell r="DX954">
            <v>0</v>
          </cell>
          <cell r="DY954">
            <v>0</v>
          </cell>
          <cell r="DZ954">
            <v>0</v>
          </cell>
          <cell r="EA954">
            <v>0</v>
          </cell>
          <cell r="EB954">
            <v>0</v>
          </cell>
          <cell r="EC954">
            <v>0</v>
          </cell>
          <cell r="ED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0</v>
          </cell>
          <cell r="BD955">
            <v>0</v>
          </cell>
          <cell r="BE955">
            <v>0</v>
          </cell>
          <cell r="BF955">
            <v>0</v>
          </cell>
          <cell r="BG955">
            <v>0</v>
          </cell>
          <cell r="BH955">
            <v>0</v>
          </cell>
          <cell r="BI955">
            <v>0</v>
          </cell>
          <cell r="BJ955">
            <v>0</v>
          </cell>
          <cell r="BK955">
            <v>0</v>
          </cell>
          <cell r="BL955">
            <v>0</v>
          </cell>
          <cell r="BM955">
            <v>0</v>
          </cell>
          <cell r="BN955">
            <v>0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  <cell r="CF955">
            <v>0</v>
          </cell>
          <cell r="CG955">
            <v>0</v>
          </cell>
          <cell r="CH955">
            <v>0</v>
          </cell>
          <cell r="CI955">
            <v>0</v>
          </cell>
          <cell r="CJ955">
            <v>0</v>
          </cell>
          <cell r="CK955">
            <v>0</v>
          </cell>
          <cell r="CL955">
            <v>0</v>
          </cell>
          <cell r="CM955">
            <v>0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0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  <cell r="DD955">
            <v>0</v>
          </cell>
          <cell r="DE955">
            <v>0</v>
          </cell>
          <cell r="DF955">
            <v>0</v>
          </cell>
          <cell r="DG955">
            <v>0</v>
          </cell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T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0</v>
          </cell>
          <cell r="BD956">
            <v>0</v>
          </cell>
          <cell r="BE956">
            <v>0</v>
          </cell>
          <cell r="BF956">
            <v>0</v>
          </cell>
          <cell r="BG956">
            <v>0</v>
          </cell>
          <cell r="BH956">
            <v>0</v>
          </cell>
          <cell r="BI956">
            <v>0</v>
          </cell>
          <cell r="BJ956">
            <v>0</v>
          </cell>
          <cell r="BK956">
            <v>0</v>
          </cell>
          <cell r="BL956">
            <v>0</v>
          </cell>
          <cell r="BM956">
            <v>0</v>
          </cell>
          <cell r="BN956">
            <v>0</v>
          </cell>
          <cell r="BO956">
            <v>0</v>
          </cell>
          <cell r="BP956">
            <v>0</v>
          </cell>
          <cell r="BQ956">
            <v>0</v>
          </cell>
          <cell r="BR956">
            <v>0</v>
          </cell>
          <cell r="BS956">
            <v>0</v>
          </cell>
          <cell r="BT956">
            <v>0</v>
          </cell>
          <cell r="BU956">
            <v>0</v>
          </cell>
          <cell r="BV956">
            <v>0</v>
          </cell>
          <cell r="BW956">
            <v>0</v>
          </cell>
          <cell r="BX956">
            <v>0</v>
          </cell>
          <cell r="BY956">
            <v>0</v>
          </cell>
          <cell r="BZ956">
            <v>0</v>
          </cell>
          <cell r="CA956">
            <v>0</v>
          </cell>
          <cell r="CB956">
            <v>0</v>
          </cell>
          <cell r="CC956">
            <v>0</v>
          </cell>
          <cell r="CD956">
            <v>0</v>
          </cell>
          <cell r="CE956">
            <v>0</v>
          </cell>
          <cell r="CF956">
            <v>0</v>
          </cell>
          <cell r="CG956">
            <v>0</v>
          </cell>
          <cell r="CH956">
            <v>0</v>
          </cell>
          <cell r="CI956">
            <v>0</v>
          </cell>
          <cell r="CJ956">
            <v>0</v>
          </cell>
          <cell r="CK956">
            <v>0</v>
          </cell>
          <cell r="CL956">
            <v>0</v>
          </cell>
          <cell r="CM956">
            <v>0</v>
          </cell>
          <cell r="CN956">
            <v>0</v>
          </cell>
          <cell r="CO956">
            <v>0</v>
          </cell>
          <cell r="CP956">
            <v>0</v>
          </cell>
          <cell r="CQ956">
            <v>0</v>
          </cell>
          <cell r="CR956">
            <v>0</v>
          </cell>
          <cell r="CS956">
            <v>0</v>
          </cell>
          <cell r="CT956">
            <v>0</v>
          </cell>
          <cell r="CU956">
            <v>0</v>
          </cell>
          <cell r="CV956">
            <v>0</v>
          </cell>
          <cell r="CW956">
            <v>0</v>
          </cell>
          <cell r="CX956">
            <v>0</v>
          </cell>
          <cell r="CY956">
            <v>0</v>
          </cell>
          <cell r="CZ956">
            <v>0</v>
          </cell>
          <cell r="DA956">
            <v>0</v>
          </cell>
          <cell r="DB956">
            <v>0</v>
          </cell>
          <cell r="DC956">
            <v>0</v>
          </cell>
          <cell r="DD956">
            <v>0</v>
          </cell>
          <cell r="DE956">
            <v>0</v>
          </cell>
          <cell r="DF956">
            <v>0</v>
          </cell>
          <cell r="DG956">
            <v>0</v>
          </cell>
          <cell r="DH956">
            <v>0</v>
          </cell>
          <cell r="DI956">
            <v>0</v>
          </cell>
          <cell r="DJ956">
            <v>0</v>
          </cell>
          <cell r="DK956">
            <v>0</v>
          </cell>
          <cell r="DL956">
            <v>0</v>
          </cell>
          <cell r="DM956">
            <v>0</v>
          </cell>
          <cell r="DN956">
            <v>0</v>
          </cell>
          <cell r="DO956">
            <v>0</v>
          </cell>
          <cell r="DP956">
            <v>0</v>
          </cell>
          <cell r="DQ956">
            <v>0</v>
          </cell>
          <cell r="DR956">
            <v>0</v>
          </cell>
          <cell r="DS956">
            <v>0</v>
          </cell>
          <cell r="DT956">
            <v>0</v>
          </cell>
          <cell r="DU956">
            <v>0</v>
          </cell>
          <cell r="DV956">
            <v>0</v>
          </cell>
          <cell r="DW956">
            <v>0</v>
          </cell>
          <cell r="DX956">
            <v>0</v>
          </cell>
          <cell r="DY956">
            <v>0</v>
          </cell>
          <cell r="DZ956">
            <v>0</v>
          </cell>
          <cell r="EA956">
            <v>0</v>
          </cell>
          <cell r="EB956">
            <v>0</v>
          </cell>
          <cell r="EC956">
            <v>0</v>
          </cell>
          <cell r="ED956">
            <v>0</v>
          </cell>
        </row>
        <row r="957"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0</v>
          </cell>
          <cell r="BD957">
            <v>0</v>
          </cell>
          <cell r="BE957">
            <v>0</v>
          </cell>
          <cell r="BF957">
            <v>0</v>
          </cell>
          <cell r="BG957">
            <v>0</v>
          </cell>
          <cell r="BH957">
            <v>0</v>
          </cell>
          <cell r="BI957">
            <v>0</v>
          </cell>
          <cell r="BJ957">
            <v>0</v>
          </cell>
          <cell r="BK957">
            <v>0</v>
          </cell>
          <cell r="BL957">
            <v>0</v>
          </cell>
          <cell r="BM957">
            <v>0</v>
          </cell>
          <cell r="BN957">
            <v>0</v>
          </cell>
          <cell r="BO957">
            <v>0</v>
          </cell>
          <cell r="BP957">
            <v>0</v>
          </cell>
          <cell r="BQ957">
            <v>0</v>
          </cell>
          <cell r="BR957">
            <v>0</v>
          </cell>
          <cell r="BS957">
            <v>0</v>
          </cell>
          <cell r="BT957">
            <v>0</v>
          </cell>
          <cell r="BU957">
            <v>0</v>
          </cell>
          <cell r="BV957">
            <v>0</v>
          </cell>
          <cell r="BW957">
            <v>0</v>
          </cell>
          <cell r="BX957">
            <v>0</v>
          </cell>
          <cell r="BY957">
            <v>0</v>
          </cell>
          <cell r="BZ957">
            <v>0</v>
          </cell>
          <cell r="CA957">
            <v>0</v>
          </cell>
          <cell r="CB957">
            <v>0</v>
          </cell>
          <cell r="CC957">
            <v>0</v>
          </cell>
          <cell r="CD957">
            <v>0</v>
          </cell>
          <cell r="CE957">
            <v>0</v>
          </cell>
          <cell r="CF957">
            <v>0</v>
          </cell>
          <cell r="CG957">
            <v>0</v>
          </cell>
          <cell r="CH957">
            <v>0</v>
          </cell>
          <cell r="CI957">
            <v>0</v>
          </cell>
          <cell r="CJ957">
            <v>0</v>
          </cell>
          <cell r="CK957">
            <v>0</v>
          </cell>
          <cell r="CL957">
            <v>0</v>
          </cell>
          <cell r="CM957">
            <v>0</v>
          </cell>
          <cell r="CN957">
            <v>0</v>
          </cell>
          <cell r="CO957">
            <v>0</v>
          </cell>
          <cell r="CP957">
            <v>0</v>
          </cell>
          <cell r="CQ957">
            <v>0</v>
          </cell>
          <cell r="CR957">
            <v>0</v>
          </cell>
          <cell r="CS957">
            <v>0</v>
          </cell>
          <cell r="CT957">
            <v>0</v>
          </cell>
          <cell r="CU957">
            <v>0</v>
          </cell>
          <cell r="CV957">
            <v>0</v>
          </cell>
          <cell r="CW957">
            <v>0</v>
          </cell>
          <cell r="CX957">
            <v>0</v>
          </cell>
          <cell r="CY957">
            <v>0</v>
          </cell>
          <cell r="CZ957">
            <v>0</v>
          </cell>
          <cell r="DA957">
            <v>0</v>
          </cell>
          <cell r="DB957">
            <v>0</v>
          </cell>
          <cell r="DC957">
            <v>0</v>
          </cell>
          <cell r="DD957">
            <v>0</v>
          </cell>
          <cell r="DE957">
            <v>0</v>
          </cell>
          <cell r="DF957">
            <v>0</v>
          </cell>
          <cell r="DG957">
            <v>0</v>
          </cell>
          <cell r="DH957">
            <v>0</v>
          </cell>
          <cell r="DI957">
            <v>0</v>
          </cell>
          <cell r="DJ957">
            <v>0</v>
          </cell>
          <cell r="DK957">
            <v>0</v>
          </cell>
          <cell r="DL957">
            <v>0</v>
          </cell>
          <cell r="DM957">
            <v>0</v>
          </cell>
          <cell r="DN957">
            <v>0</v>
          </cell>
          <cell r="DO957">
            <v>0</v>
          </cell>
          <cell r="DP957">
            <v>0</v>
          </cell>
          <cell r="DQ957">
            <v>0</v>
          </cell>
          <cell r="DR957">
            <v>0</v>
          </cell>
          <cell r="DS957">
            <v>0</v>
          </cell>
          <cell r="DT957">
            <v>0</v>
          </cell>
          <cell r="DU957">
            <v>0</v>
          </cell>
          <cell r="DV957">
            <v>0</v>
          </cell>
          <cell r="DW957">
            <v>0</v>
          </cell>
          <cell r="DX957">
            <v>0</v>
          </cell>
          <cell r="DY957">
            <v>0</v>
          </cell>
          <cell r="DZ957">
            <v>0</v>
          </cell>
          <cell r="EA957">
            <v>0</v>
          </cell>
          <cell r="EB957">
            <v>0</v>
          </cell>
          <cell r="EC957">
            <v>0</v>
          </cell>
          <cell r="ED957">
            <v>0</v>
          </cell>
        </row>
        <row r="958"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O958">
            <v>0</v>
          </cell>
          <cell r="AP958">
            <v>0</v>
          </cell>
          <cell r="AQ958">
            <v>0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0</v>
          </cell>
          <cell r="BD958">
            <v>0</v>
          </cell>
          <cell r="BE958">
            <v>0</v>
          </cell>
          <cell r="BF958">
            <v>0</v>
          </cell>
          <cell r="BG958">
            <v>0</v>
          </cell>
          <cell r="BH958">
            <v>0</v>
          </cell>
          <cell r="BI958">
            <v>0</v>
          </cell>
          <cell r="BJ958">
            <v>0</v>
          </cell>
          <cell r="BK958">
            <v>0</v>
          </cell>
          <cell r="BL958">
            <v>0</v>
          </cell>
          <cell r="BM958">
            <v>0</v>
          </cell>
          <cell r="BN958">
            <v>0</v>
          </cell>
          <cell r="BO958">
            <v>0</v>
          </cell>
          <cell r="BP958">
            <v>0</v>
          </cell>
          <cell r="BQ958">
            <v>0</v>
          </cell>
          <cell r="BR958">
            <v>0</v>
          </cell>
          <cell r="BS958">
            <v>0</v>
          </cell>
          <cell r="BT958">
            <v>0</v>
          </cell>
          <cell r="BU958">
            <v>0</v>
          </cell>
          <cell r="BV958">
            <v>0</v>
          </cell>
          <cell r="BW958">
            <v>0</v>
          </cell>
          <cell r="BX958">
            <v>0</v>
          </cell>
          <cell r="BY958">
            <v>0</v>
          </cell>
          <cell r="BZ958">
            <v>0</v>
          </cell>
          <cell r="CA958">
            <v>0</v>
          </cell>
          <cell r="CB958">
            <v>0</v>
          </cell>
          <cell r="CC958">
            <v>0</v>
          </cell>
          <cell r="CD958">
            <v>0</v>
          </cell>
          <cell r="CE958">
            <v>0</v>
          </cell>
          <cell r="CF958">
            <v>0</v>
          </cell>
          <cell r="CG958">
            <v>0</v>
          </cell>
          <cell r="CH958">
            <v>0</v>
          </cell>
          <cell r="CI958">
            <v>0</v>
          </cell>
          <cell r="CJ958">
            <v>0</v>
          </cell>
          <cell r="CK958">
            <v>0</v>
          </cell>
          <cell r="CL958">
            <v>0</v>
          </cell>
          <cell r="CM958">
            <v>0</v>
          </cell>
          <cell r="CN958">
            <v>0</v>
          </cell>
          <cell r="CO958">
            <v>0</v>
          </cell>
          <cell r="CP958">
            <v>0</v>
          </cell>
          <cell r="CQ958">
            <v>0</v>
          </cell>
          <cell r="CR958">
            <v>0</v>
          </cell>
          <cell r="CS958">
            <v>0</v>
          </cell>
          <cell r="CT958">
            <v>0</v>
          </cell>
          <cell r="CU958">
            <v>0</v>
          </cell>
          <cell r="CV958">
            <v>0</v>
          </cell>
          <cell r="CW958">
            <v>0</v>
          </cell>
          <cell r="CX958">
            <v>0</v>
          </cell>
          <cell r="CY958">
            <v>0</v>
          </cell>
          <cell r="CZ958">
            <v>0</v>
          </cell>
          <cell r="DA958">
            <v>0</v>
          </cell>
          <cell r="DB958">
            <v>0</v>
          </cell>
          <cell r="DC958">
            <v>0</v>
          </cell>
          <cell r="DD958">
            <v>0</v>
          </cell>
          <cell r="DE958">
            <v>0</v>
          </cell>
          <cell r="DF958">
            <v>0</v>
          </cell>
          <cell r="DG958">
            <v>0</v>
          </cell>
          <cell r="DH958">
            <v>0</v>
          </cell>
          <cell r="DI958">
            <v>0</v>
          </cell>
          <cell r="DJ958">
            <v>0</v>
          </cell>
          <cell r="DK958">
            <v>0</v>
          </cell>
          <cell r="DL958">
            <v>0</v>
          </cell>
          <cell r="DM958">
            <v>0</v>
          </cell>
          <cell r="DN958">
            <v>0</v>
          </cell>
          <cell r="DO958">
            <v>0</v>
          </cell>
          <cell r="DP958">
            <v>0</v>
          </cell>
          <cell r="DQ958">
            <v>0</v>
          </cell>
          <cell r="DR958">
            <v>0</v>
          </cell>
          <cell r="DS958">
            <v>0</v>
          </cell>
          <cell r="DT958">
            <v>0</v>
          </cell>
          <cell r="DU958">
            <v>0</v>
          </cell>
          <cell r="DV958">
            <v>0</v>
          </cell>
          <cell r="DW958">
            <v>0</v>
          </cell>
          <cell r="DX958">
            <v>0</v>
          </cell>
          <cell r="DY958">
            <v>0</v>
          </cell>
          <cell r="DZ958">
            <v>0</v>
          </cell>
          <cell r="EA958">
            <v>0</v>
          </cell>
          <cell r="EB958">
            <v>0</v>
          </cell>
          <cell r="EC958">
            <v>0</v>
          </cell>
          <cell r="ED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>
            <v>0</v>
          </cell>
          <cell r="AW959">
            <v>0</v>
          </cell>
          <cell r="AX959">
            <v>0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0</v>
          </cell>
          <cell r="BD959">
            <v>0</v>
          </cell>
          <cell r="BE959">
            <v>0</v>
          </cell>
          <cell r="BF959">
            <v>0</v>
          </cell>
          <cell r="BG959">
            <v>0</v>
          </cell>
          <cell r="BH959">
            <v>0</v>
          </cell>
          <cell r="BI959">
            <v>0</v>
          </cell>
          <cell r="BJ959">
            <v>0</v>
          </cell>
          <cell r="BK959">
            <v>0</v>
          </cell>
          <cell r="BL959">
            <v>0</v>
          </cell>
          <cell r="BM959">
            <v>0</v>
          </cell>
          <cell r="BN959">
            <v>0</v>
          </cell>
          <cell r="BO959">
            <v>0</v>
          </cell>
          <cell r="BP959">
            <v>0</v>
          </cell>
          <cell r="BQ959">
            <v>0</v>
          </cell>
          <cell r="BR959">
            <v>0</v>
          </cell>
          <cell r="BS959">
            <v>0</v>
          </cell>
          <cell r="BT959">
            <v>0</v>
          </cell>
          <cell r="BU959">
            <v>0</v>
          </cell>
          <cell r="BV959">
            <v>0</v>
          </cell>
          <cell r="BW959">
            <v>0</v>
          </cell>
          <cell r="BX959">
            <v>0</v>
          </cell>
          <cell r="BY959">
            <v>0</v>
          </cell>
          <cell r="BZ959">
            <v>0</v>
          </cell>
          <cell r="CA959">
            <v>0</v>
          </cell>
          <cell r="CB959">
            <v>0</v>
          </cell>
          <cell r="CC959">
            <v>0</v>
          </cell>
          <cell r="CD959">
            <v>0</v>
          </cell>
          <cell r="CE959">
            <v>0</v>
          </cell>
          <cell r="CF959">
            <v>0</v>
          </cell>
          <cell r="CG959">
            <v>0</v>
          </cell>
          <cell r="CH959">
            <v>0</v>
          </cell>
          <cell r="CI959">
            <v>0</v>
          </cell>
          <cell r="CJ959">
            <v>0</v>
          </cell>
          <cell r="CK959">
            <v>0</v>
          </cell>
          <cell r="CL959">
            <v>0</v>
          </cell>
          <cell r="CM959">
            <v>0</v>
          </cell>
          <cell r="CN959">
            <v>0</v>
          </cell>
          <cell r="CO959">
            <v>0</v>
          </cell>
          <cell r="CP959">
            <v>0</v>
          </cell>
          <cell r="CQ959">
            <v>0</v>
          </cell>
          <cell r="CR959">
            <v>0</v>
          </cell>
          <cell r="CS959">
            <v>0</v>
          </cell>
          <cell r="CT959">
            <v>0</v>
          </cell>
          <cell r="CU959">
            <v>0</v>
          </cell>
          <cell r="CV959">
            <v>0</v>
          </cell>
          <cell r="CW959">
            <v>0</v>
          </cell>
          <cell r="CX959">
            <v>0</v>
          </cell>
          <cell r="CY959">
            <v>0</v>
          </cell>
          <cell r="CZ959">
            <v>0</v>
          </cell>
          <cell r="DA959">
            <v>0</v>
          </cell>
          <cell r="DB959">
            <v>0</v>
          </cell>
          <cell r="DC959">
            <v>0</v>
          </cell>
          <cell r="DD959">
            <v>0</v>
          </cell>
          <cell r="DE959">
            <v>0</v>
          </cell>
          <cell r="DF959">
            <v>0</v>
          </cell>
          <cell r="DG959">
            <v>0</v>
          </cell>
          <cell r="DH959">
            <v>0</v>
          </cell>
          <cell r="DI959">
            <v>0</v>
          </cell>
          <cell r="DJ959">
            <v>0</v>
          </cell>
          <cell r="DK959">
            <v>0</v>
          </cell>
          <cell r="DL959">
            <v>0</v>
          </cell>
          <cell r="DM959">
            <v>0</v>
          </cell>
          <cell r="DN959">
            <v>0</v>
          </cell>
          <cell r="DO959">
            <v>0</v>
          </cell>
          <cell r="DP959">
            <v>0</v>
          </cell>
          <cell r="DQ959">
            <v>0</v>
          </cell>
          <cell r="DR959">
            <v>0</v>
          </cell>
          <cell r="DS959">
            <v>0</v>
          </cell>
          <cell r="DT959">
            <v>0</v>
          </cell>
          <cell r="DU959">
            <v>0</v>
          </cell>
          <cell r="DV959">
            <v>0</v>
          </cell>
          <cell r="DW959">
            <v>0</v>
          </cell>
          <cell r="DX959">
            <v>0</v>
          </cell>
          <cell r="DY959">
            <v>0</v>
          </cell>
          <cell r="DZ959">
            <v>0</v>
          </cell>
          <cell r="EA959">
            <v>0</v>
          </cell>
          <cell r="EB959">
            <v>0</v>
          </cell>
          <cell r="EC959">
            <v>0</v>
          </cell>
          <cell r="ED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0</v>
          </cell>
          <cell r="AP960">
            <v>0</v>
          </cell>
          <cell r="AQ960">
            <v>0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0</v>
          </cell>
          <cell r="BD960">
            <v>0</v>
          </cell>
          <cell r="BE960">
            <v>0</v>
          </cell>
          <cell r="BF960">
            <v>0</v>
          </cell>
          <cell r="BG960">
            <v>0</v>
          </cell>
          <cell r="BH960">
            <v>0</v>
          </cell>
          <cell r="BI960">
            <v>0</v>
          </cell>
          <cell r="BJ960">
            <v>0</v>
          </cell>
          <cell r="BK960">
            <v>0</v>
          </cell>
          <cell r="BL960">
            <v>0</v>
          </cell>
          <cell r="BM960">
            <v>0</v>
          </cell>
          <cell r="BN960">
            <v>0</v>
          </cell>
          <cell r="BO960">
            <v>0</v>
          </cell>
          <cell r="BP960">
            <v>0</v>
          </cell>
          <cell r="BQ960">
            <v>0</v>
          </cell>
          <cell r="BR960">
            <v>0</v>
          </cell>
          <cell r="BS960">
            <v>0</v>
          </cell>
          <cell r="BT960">
            <v>0</v>
          </cell>
          <cell r="BU960">
            <v>0</v>
          </cell>
          <cell r="BV960">
            <v>0</v>
          </cell>
          <cell r="BW960">
            <v>0</v>
          </cell>
          <cell r="BX960">
            <v>0</v>
          </cell>
          <cell r="BY960">
            <v>0</v>
          </cell>
          <cell r="BZ960">
            <v>0</v>
          </cell>
          <cell r="CA960">
            <v>0</v>
          </cell>
          <cell r="CB960">
            <v>0</v>
          </cell>
          <cell r="CC960">
            <v>0</v>
          </cell>
          <cell r="CD960">
            <v>0</v>
          </cell>
          <cell r="CE960">
            <v>0</v>
          </cell>
          <cell r="CF960">
            <v>0</v>
          </cell>
          <cell r="CG960">
            <v>0</v>
          </cell>
          <cell r="CH960">
            <v>0</v>
          </cell>
          <cell r="CI960">
            <v>0</v>
          </cell>
          <cell r="CJ960">
            <v>0</v>
          </cell>
          <cell r="CK960">
            <v>0</v>
          </cell>
          <cell r="CL960">
            <v>0</v>
          </cell>
          <cell r="CM960">
            <v>0</v>
          </cell>
          <cell r="CN960">
            <v>0</v>
          </cell>
          <cell r="CO960">
            <v>0</v>
          </cell>
          <cell r="CP960">
            <v>0</v>
          </cell>
          <cell r="CQ960">
            <v>0</v>
          </cell>
          <cell r="CR960">
            <v>0</v>
          </cell>
          <cell r="CS960">
            <v>0</v>
          </cell>
          <cell r="CT960">
            <v>0</v>
          </cell>
          <cell r="CU960">
            <v>0</v>
          </cell>
          <cell r="CV960">
            <v>0</v>
          </cell>
          <cell r="CW960">
            <v>0</v>
          </cell>
          <cell r="CX960">
            <v>0</v>
          </cell>
          <cell r="CY960">
            <v>0</v>
          </cell>
          <cell r="CZ960">
            <v>0</v>
          </cell>
          <cell r="DA960">
            <v>0</v>
          </cell>
          <cell r="DB960">
            <v>0</v>
          </cell>
          <cell r="DC960">
            <v>0</v>
          </cell>
          <cell r="DD960">
            <v>0</v>
          </cell>
          <cell r="DE960">
            <v>0</v>
          </cell>
          <cell r="DF960">
            <v>0</v>
          </cell>
          <cell r="DG960">
            <v>0</v>
          </cell>
          <cell r="DH960">
            <v>0</v>
          </cell>
          <cell r="DI960">
            <v>0</v>
          </cell>
          <cell r="DJ960">
            <v>0</v>
          </cell>
          <cell r="DK960">
            <v>0</v>
          </cell>
          <cell r="DL960">
            <v>0</v>
          </cell>
          <cell r="DM960">
            <v>0</v>
          </cell>
          <cell r="DN960">
            <v>0</v>
          </cell>
          <cell r="DO960">
            <v>0</v>
          </cell>
          <cell r="DP960">
            <v>0</v>
          </cell>
          <cell r="DQ960">
            <v>0</v>
          </cell>
          <cell r="DR960">
            <v>0</v>
          </cell>
          <cell r="DS960">
            <v>0</v>
          </cell>
          <cell r="DT960">
            <v>0</v>
          </cell>
          <cell r="DU960">
            <v>0</v>
          </cell>
          <cell r="DV960">
            <v>0</v>
          </cell>
          <cell r="DW960">
            <v>0</v>
          </cell>
          <cell r="DX960">
            <v>0</v>
          </cell>
          <cell r="DY960">
            <v>0</v>
          </cell>
          <cell r="DZ960">
            <v>0</v>
          </cell>
          <cell r="EA960">
            <v>0</v>
          </cell>
          <cell r="EB960">
            <v>0</v>
          </cell>
          <cell r="EC960">
            <v>0</v>
          </cell>
          <cell r="ED960">
            <v>0</v>
          </cell>
        </row>
        <row r="961"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0</v>
          </cell>
          <cell r="BD961">
            <v>0</v>
          </cell>
          <cell r="BE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0</v>
          </cell>
          <cell r="BJ961">
            <v>0</v>
          </cell>
          <cell r="BK961">
            <v>0</v>
          </cell>
          <cell r="BL961">
            <v>0</v>
          </cell>
          <cell r="BM961">
            <v>0</v>
          </cell>
          <cell r="BN961">
            <v>0</v>
          </cell>
          <cell r="BO961">
            <v>0</v>
          </cell>
          <cell r="BP961">
            <v>0</v>
          </cell>
          <cell r="BQ961">
            <v>0</v>
          </cell>
          <cell r="BR961">
            <v>0</v>
          </cell>
          <cell r="BS961">
            <v>0</v>
          </cell>
          <cell r="BT961">
            <v>0</v>
          </cell>
          <cell r="BU961">
            <v>0</v>
          </cell>
          <cell r="BV961">
            <v>0</v>
          </cell>
          <cell r="BW961">
            <v>0</v>
          </cell>
          <cell r="BX961">
            <v>0</v>
          </cell>
          <cell r="BY961">
            <v>0</v>
          </cell>
          <cell r="BZ961">
            <v>0</v>
          </cell>
          <cell r="CA961">
            <v>0</v>
          </cell>
          <cell r="CB961">
            <v>0</v>
          </cell>
          <cell r="CC961">
            <v>0</v>
          </cell>
          <cell r="CD961">
            <v>0</v>
          </cell>
          <cell r="CE961">
            <v>0</v>
          </cell>
          <cell r="CF961">
            <v>0</v>
          </cell>
          <cell r="CG961">
            <v>0</v>
          </cell>
          <cell r="CH961">
            <v>0</v>
          </cell>
          <cell r="CI961">
            <v>0</v>
          </cell>
          <cell r="CJ961">
            <v>0</v>
          </cell>
          <cell r="CK961">
            <v>0</v>
          </cell>
          <cell r="CL961">
            <v>0</v>
          </cell>
          <cell r="CM961">
            <v>0</v>
          </cell>
          <cell r="CN961">
            <v>0</v>
          </cell>
          <cell r="CO961">
            <v>0</v>
          </cell>
          <cell r="CP961">
            <v>0</v>
          </cell>
          <cell r="CQ961">
            <v>0</v>
          </cell>
          <cell r="CR961">
            <v>0</v>
          </cell>
          <cell r="CS961">
            <v>0</v>
          </cell>
          <cell r="CT961">
            <v>0</v>
          </cell>
          <cell r="CU961">
            <v>0</v>
          </cell>
          <cell r="CV961">
            <v>0</v>
          </cell>
          <cell r="CW961">
            <v>0</v>
          </cell>
          <cell r="CX961">
            <v>0</v>
          </cell>
          <cell r="CY961">
            <v>0</v>
          </cell>
          <cell r="CZ961">
            <v>0</v>
          </cell>
          <cell r="DA961">
            <v>0</v>
          </cell>
          <cell r="DB961">
            <v>0</v>
          </cell>
          <cell r="DC961">
            <v>0</v>
          </cell>
          <cell r="DD961">
            <v>0</v>
          </cell>
          <cell r="DE961">
            <v>0</v>
          </cell>
          <cell r="DF961">
            <v>0</v>
          </cell>
          <cell r="DG961">
            <v>0</v>
          </cell>
          <cell r="DH961">
            <v>0</v>
          </cell>
          <cell r="DI961">
            <v>0</v>
          </cell>
          <cell r="DJ961">
            <v>0</v>
          </cell>
          <cell r="DK961">
            <v>0</v>
          </cell>
          <cell r="DL961">
            <v>0</v>
          </cell>
          <cell r="DM961">
            <v>0</v>
          </cell>
          <cell r="DN961">
            <v>0</v>
          </cell>
          <cell r="DO961">
            <v>0</v>
          </cell>
          <cell r="DP961">
            <v>0</v>
          </cell>
          <cell r="DQ961">
            <v>0</v>
          </cell>
          <cell r="DR961">
            <v>0</v>
          </cell>
          <cell r="DS961">
            <v>0</v>
          </cell>
          <cell r="DT961">
            <v>0</v>
          </cell>
          <cell r="DU961">
            <v>0</v>
          </cell>
          <cell r="DV961">
            <v>0</v>
          </cell>
          <cell r="DW961">
            <v>0</v>
          </cell>
          <cell r="DX961">
            <v>0</v>
          </cell>
          <cell r="DY961">
            <v>0</v>
          </cell>
          <cell r="DZ961">
            <v>0</v>
          </cell>
          <cell r="EA961">
            <v>0</v>
          </cell>
          <cell r="EB961">
            <v>0</v>
          </cell>
          <cell r="EC961">
            <v>0</v>
          </cell>
          <cell r="ED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F962">
            <v>0</v>
          </cell>
          <cell r="BG962">
            <v>0</v>
          </cell>
          <cell r="BH962">
            <v>0</v>
          </cell>
          <cell r="BI962">
            <v>0</v>
          </cell>
          <cell r="BJ962">
            <v>0</v>
          </cell>
          <cell r="BK962">
            <v>0</v>
          </cell>
          <cell r="BL962">
            <v>0</v>
          </cell>
          <cell r="BM962">
            <v>0</v>
          </cell>
          <cell r="BN962">
            <v>0</v>
          </cell>
          <cell r="BO962">
            <v>0</v>
          </cell>
          <cell r="BP962">
            <v>0</v>
          </cell>
          <cell r="BQ962">
            <v>0</v>
          </cell>
          <cell r="BR962">
            <v>0</v>
          </cell>
          <cell r="BS962">
            <v>0</v>
          </cell>
          <cell r="BT962">
            <v>0</v>
          </cell>
          <cell r="BU962">
            <v>0</v>
          </cell>
          <cell r="BV962">
            <v>0</v>
          </cell>
          <cell r="BW962">
            <v>0</v>
          </cell>
          <cell r="BX962">
            <v>0</v>
          </cell>
          <cell r="BY962">
            <v>0</v>
          </cell>
          <cell r="BZ962">
            <v>0</v>
          </cell>
          <cell r="CA962">
            <v>0</v>
          </cell>
          <cell r="CB962">
            <v>0</v>
          </cell>
          <cell r="CC962">
            <v>0</v>
          </cell>
          <cell r="CD962">
            <v>0</v>
          </cell>
          <cell r="CE962">
            <v>0</v>
          </cell>
          <cell r="CF962">
            <v>0</v>
          </cell>
          <cell r="CG962">
            <v>0</v>
          </cell>
          <cell r="CH962">
            <v>0</v>
          </cell>
          <cell r="CI962">
            <v>0</v>
          </cell>
          <cell r="CJ962">
            <v>0</v>
          </cell>
          <cell r="CK962">
            <v>0</v>
          </cell>
          <cell r="CL962">
            <v>0</v>
          </cell>
          <cell r="CM962">
            <v>0</v>
          </cell>
          <cell r="CN962">
            <v>0</v>
          </cell>
          <cell r="CO962">
            <v>0</v>
          </cell>
          <cell r="CP962">
            <v>0</v>
          </cell>
          <cell r="CQ962">
            <v>0</v>
          </cell>
          <cell r="CR962">
            <v>0</v>
          </cell>
          <cell r="CS962">
            <v>0</v>
          </cell>
          <cell r="CT962">
            <v>0</v>
          </cell>
          <cell r="CU962">
            <v>0</v>
          </cell>
          <cell r="CV962">
            <v>0</v>
          </cell>
          <cell r="CW962">
            <v>0</v>
          </cell>
          <cell r="CX962">
            <v>0</v>
          </cell>
          <cell r="CY962">
            <v>0</v>
          </cell>
          <cell r="CZ962">
            <v>0</v>
          </cell>
          <cell r="DA962">
            <v>0</v>
          </cell>
          <cell r="DB962">
            <v>0</v>
          </cell>
          <cell r="DC962">
            <v>0</v>
          </cell>
          <cell r="DD962">
            <v>0</v>
          </cell>
          <cell r="DE962">
            <v>0</v>
          </cell>
          <cell r="DF962">
            <v>0</v>
          </cell>
          <cell r="DG962">
            <v>0</v>
          </cell>
          <cell r="DH962">
            <v>0</v>
          </cell>
          <cell r="DI962">
            <v>0</v>
          </cell>
          <cell r="DJ962">
            <v>0</v>
          </cell>
          <cell r="DK962">
            <v>0</v>
          </cell>
          <cell r="DL962">
            <v>0</v>
          </cell>
          <cell r="DM962">
            <v>0</v>
          </cell>
          <cell r="DN962">
            <v>0</v>
          </cell>
          <cell r="DO962">
            <v>0</v>
          </cell>
          <cell r="DP962">
            <v>0</v>
          </cell>
          <cell r="DQ962">
            <v>0</v>
          </cell>
          <cell r="DR962">
            <v>0</v>
          </cell>
          <cell r="DS962">
            <v>0</v>
          </cell>
          <cell r="DT962">
            <v>0</v>
          </cell>
          <cell r="DU962">
            <v>0</v>
          </cell>
          <cell r="DV962">
            <v>0</v>
          </cell>
          <cell r="DW962">
            <v>0</v>
          </cell>
          <cell r="DX962">
            <v>0</v>
          </cell>
          <cell r="DY962">
            <v>0</v>
          </cell>
          <cell r="DZ962">
            <v>0</v>
          </cell>
          <cell r="EA962">
            <v>0</v>
          </cell>
          <cell r="EB962">
            <v>0</v>
          </cell>
          <cell r="EC962">
            <v>0</v>
          </cell>
          <cell r="ED962">
            <v>0</v>
          </cell>
        </row>
        <row r="963"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  <cell r="BO963">
            <v>0</v>
          </cell>
          <cell r="BP963">
            <v>0</v>
          </cell>
          <cell r="BQ963">
            <v>0</v>
          </cell>
          <cell r="BR963">
            <v>0</v>
          </cell>
          <cell r="BS963">
            <v>0</v>
          </cell>
          <cell r="BT963">
            <v>0</v>
          </cell>
          <cell r="BU963">
            <v>0</v>
          </cell>
          <cell r="BV963">
            <v>0</v>
          </cell>
          <cell r="BW963">
            <v>0</v>
          </cell>
          <cell r="BX963">
            <v>0</v>
          </cell>
          <cell r="BY963">
            <v>0</v>
          </cell>
          <cell r="BZ963">
            <v>0</v>
          </cell>
          <cell r="CA963">
            <v>0</v>
          </cell>
          <cell r="CB963">
            <v>0</v>
          </cell>
          <cell r="CC963">
            <v>0</v>
          </cell>
          <cell r="CD963">
            <v>0</v>
          </cell>
          <cell r="CE963">
            <v>0</v>
          </cell>
          <cell r="CF963">
            <v>0</v>
          </cell>
          <cell r="CG963">
            <v>0</v>
          </cell>
          <cell r="CH963">
            <v>0</v>
          </cell>
          <cell r="CI963">
            <v>0</v>
          </cell>
          <cell r="CJ963">
            <v>0</v>
          </cell>
          <cell r="CK963">
            <v>0</v>
          </cell>
          <cell r="CL963">
            <v>0</v>
          </cell>
          <cell r="CM963">
            <v>0</v>
          </cell>
          <cell r="CN963">
            <v>0</v>
          </cell>
          <cell r="CO963">
            <v>0</v>
          </cell>
          <cell r="CP963">
            <v>0</v>
          </cell>
          <cell r="CQ963">
            <v>0</v>
          </cell>
          <cell r="CR963">
            <v>0</v>
          </cell>
          <cell r="CS963">
            <v>0</v>
          </cell>
          <cell r="CT963">
            <v>0</v>
          </cell>
          <cell r="CU963">
            <v>0</v>
          </cell>
          <cell r="CV963">
            <v>0</v>
          </cell>
          <cell r="CW963">
            <v>0</v>
          </cell>
          <cell r="CX963">
            <v>0</v>
          </cell>
          <cell r="CY963">
            <v>0</v>
          </cell>
          <cell r="CZ963">
            <v>0</v>
          </cell>
          <cell r="DA963">
            <v>0</v>
          </cell>
          <cell r="DB963">
            <v>0</v>
          </cell>
          <cell r="DC963">
            <v>0</v>
          </cell>
          <cell r="DD963">
            <v>0</v>
          </cell>
          <cell r="DE963">
            <v>0</v>
          </cell>
          <cell r="DF963">
            <v>0</v>
          </cell>
          <cell r="DG963">
            <v>0</v>
          </cell>
          <cell r="DH963">
            <v>0</v>
          </cell>
          <cell r="DI963">
            <v>0</v>
          </cell>
          <cell r="DJ963">
            <v>0</v>
          </cell>
          <cell r="DK963">
            <v>0</v>
          </cell>
          <cell r="DL963">
            <v>0</v>
          </cell>
          <cell r="DM963">
            <v>0</v>
          </cell>
          <cell r="DN963">
            <v>0</v>
          </cell>
          <cell r="DO963">
            <v>0</v>
          </cell>
          <cell r="DP963">
            <v>0</v>
          </cell>
          <cell r="DQ963">
            <v>0</v>
          </cell>
          <cell r="DR963">
            <v>0</v>
          </cell>
          <cell r="DS963">
            <v>0</v>
          </cell>
          <cell r="DT963">
            <v>0</v>
          </cell>
          <cell r="DU963">
            <v>0</v>
          </cell>
          <cell r="DV963">
            <v>0</v>
          </cell>
          <cell r="DW963">
            <v>0</v>
          </cell>
          <cell r="DX963">
            <v>0</v>
          </cell>
          <cell r="DY963">
            <v>0</v>
          </cell>
          <cell r="DZ963">
            <v>0</v>
          </cell>
          <cell r="EA963">
            <v>0</v>
          </cell>
          <cell r="EB963">
            <v>0</v>
          </cell>
          <cell r="EC963">
            <v>0</v>
          </cell>
          <cell r="ED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O964">
            <v>0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0</v>
          </cell>
          <cell r="BD964">
            <v>0</v>
          </cell>
          <cell r="BE964">
            <v>0</v>
          </cell>
          <cell r="BF964">
            <v>0</v>
          </cell>
          <cell r="BG964">
            <v>0</v>
          </cell>
          <cell r="BH964">
            <v>0</v>
          </cell>
          <cell r="BI964">
            <v>0</v>
          </cell>
          <cell r="BJ964">
            <v>0</v>
          </cell>
          <cell r="BK964">
            <v>0</v>
          </cell>
          <cell r="BL964">
            <v>0</v>
          </cell>
          <cell r="BM964">
            <v>0</v>
          </cell>
          <cell r="BN964">
            <v>0</v>
          </cell>
          <cell r="BO964">
            <v>0</v>
          </cell>
          <cell r="BP964">
            <v>0</v>
          </cell>
          <cell r="BQ964">
            <v>0</v>
          </cell>
          <cell r="BR964">
            <v>0</v>
          </cell>
          <cell r="BS964">
            <v>0</v>
          </cell>
          <cell r="BT964">
            <v>0</v>
          </cell>
          <cell r="BU964">
            <v>0</v>
          </cell>
          <cell r="BV964">
            <v>0</v>
          </cell>
          <cell r="BW964">
            <v>0</v>
          </cell>
          <cell r="BX964">
            <v>0</v>
          </cell>
          <cell r="BY964">
            <v>0</v>
          </cell>
          <cell r="BZ964">
            <v>0</v>
          </cell>
          <cell r="CA964">
            <v>0</v>
          </cell>
          <cell r="CB964">
            <v>0</v>
          </cell>
          <cell r="CC964">
            <v>0</v>
          </cell>
          <cell r="CD964">
            <v>0</v>
          </cell>
          <cell r="CE964">
            <v>0</v>
          </cell>
          <cell r="CF964">
            <v>0</v>
          </cell>
          <cell r="CG964">
            <v>0</v>
          </cell>
          <cell r="CH964">
            <v>0</v>
          </cell>
          <cell r="CI964">
            <v>0</v>
          </cell>
          <cell r="CJ964">
            <v>0</v>
          </cell>
          <cell r="CK964">
            <v>0</v>
          </cell>
          <cell r="CL964">
            <v>0</v>
          </cell>
          <cell r="CM964">
            <v>0</v>
          </cell>
          <cell r="CN964">
            <v>0</v>
          </cell>
          <cell r="CO964">
            <v>0</v>
          </cell>
          <cell r="CP964">
            <v>0</v>
          </cell>
          <cell r="CQ964">
            <v>0</v>
          </cell>
          <cell r="CR964">
            <v>0</v>
          </cell>
          <cell r="CS964">
            <v>0</v>
          </cell>
          <cell r="CT964">
            <v>0</v>
          </cell>
          <cell r="CU964">
            <v>0</v>
          </cell>
          <cell r="CV964">
            <v>0</v>
          </cell>
          <cell r="CW964">
            <v>0</v>
          </cell>
          <cell r="CX964">
            <v>0</v>
          </cell>
          <cell r="CY964">
            <v>0</v>
          </cell>
          <cell r="CZ964">
            <v>0</v>
          </cell>
          <cell r="DA964">
            <v>0</v>
          </cell>
          <cell r="DB964">
            <v>0</v>
          </cell>
          <cell r="DC964">
            <v>0</v>
          </cell>
          <cell r="DD964">
            <v>0</v>
          </cell>
          <cell r="DE964">
            <v>0</v>
          </cell>
          <cell r="DF964">
            <v>0</v>
          </cell>
          <cell r="DG964">
            <v>0</v>
          </cell>
          <cell r="DH964">
            <v>0</v>
          </cell>
          <cell r="DI964">
            <v>0</v>
          </cell>
          <cell r="DJ964">
            <v>0</v>
          </cell>
          <cell r="DK964">
            <v>0</v>
          </cell>
          <cell r="DL964">
            <v>0</v>
          </cell>
          <cell r="DM964">
            <v>0</v>
          </cell>
          <cell r="DN964">
            <v>0</v>
          </cell>
          <cell r="DO964">
            <v>0</v>
          </cell>
          <cell r="DP964">
            <v>0</v>
          </cell>
          <cell r="DQ964">
            <v>0</v>
          </cell>
          <cell r="DR964">
            <v>0</v>
          </cell>
          <cell r="DS964">
            <v>0</v>
          </cell>
          <cell r="DT964">
            <v>0</v>
          </cell>
          <cell r="DU964">
            <v>0</v>
          </cell>
          <cell r="DV964">
            <v>0</v>
          </cell>
          <cell r="DW964">
            <v>0</v>
          </cell>
          <cell r="DX964">
            <v>0</v>
          </cell>
          <cell r="DY964">
            <v>0</v>
          </cell>
          <cell r="DZ964">
            <v>0</v>
          </cell>
          <cell r="EA964">
            <v>0</v>
          </cell>
          <cell r="EB964">
            <v>0</v>
          </cell>
          <cell r="EC964">
            <v>0</v>
          </cell>
          <cell r="ED964">
            <v>0</v>
          </cell>
        </row>
        <row r="965"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0</v>
          </cell>
          <cell r="BQ965">
            <v>0</v>
          </cell>
          <cell r="BR965">
            <v>0</v>
          </cell>
          <cell r="BS965">
            <v>0</v>
          </cell>
          <cell r="BT965">
            <v>0</v>
          </cell>
          <cell r="BU965">
            <v>0</v>
          </cell>
          <cell r="BV965">
            <v>0</v>
          </cell>
          <cell r="BW965">
            <v>0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G965">
            <v>0</v>
          </cell>
          <cell r="CH965">
            <v>0</v>
          </cell>
          <cell r="CI965">
            <v>0</v>
          </cell>
          <cell r="CJ965">
            <v>0</v>
          </cell>
          <cell r="CK965">
            <v>0</v>
          </cell>
          <cell r="CL965">
            <v>0</v>
          </cell>
          <cell r="CM965">
            <v>0</v>
          </cell>
          <cell r="CN965">
            <v>0</v>
          </cell>
          <cell r="CO965">
            <v>0</v>
          </cell>
          <cell r="CP965">
            <v>0</v>
          </cell>
          <cell r="CQ965">
            <v>0</v>
          </cell>
          <cell r="CR965">
            <v>0</v>
          </cell>
          <cell r="CS965">
            <v>0</v>
          </cell>
          <cell r="CT965">
            <v>0</v>
          </cell>
          <cell r="CU965">
            <v>0</v>
          </cell>
          <cell r="CV965">
            <v>0</v>
          </cell>
          <cell r="CW965">
            <v>0</v>
          </cell>
          <cell r="CX965">
            <v>0</v>
          </cell>
          <cell r="CY965">
            <v>0</v>
          </cell>
          <cell r="CZ965">
            <v>0</v>
          </cell>
          <cell r="DA965">
            <v>0</v>
          </cell>
          <cell r="DB965">
            <v>0</v>
          </cell>
          <cell r="DC965">
            <v>0</v>
          </cell>
          <cell r="DD965">
            <v>0</v>
          </cell>
          <cell r="DE965">
            <v>0</v>
          </cell>
          <cell r="DF965">
            <v>0</v>
          </cell>
          <cell r="DG965">
            <v>0</v>
          </cell>
          <cell r="DH965">
            <v>0</v>
          </cell>
          <cell r="DI965">
            <v>0</v>
          </cell>
          <cell r="DJ965">
            <v>0</v>
          </cell>
          <cell r="DK965">
            <v>0</v>
          </cell>
          <cell r="DL965">
            <v>0</v>
          </cell>
          <cell r="DM965">
            <v>0</v>
          </cell>
          <cell r="DN965">
            <v>0</v>
          </cell>
          <cell r="DO965">
            <v>0</v>
          </cell>
          <cell r="DP965">
            <v>0</v>
          </cell>
          <cell r="DQ965">
            <v>0</v>
          </cell>
          <cell r="DR965">
            <v>0</v>
          </cell>
          <cell r="DS965">
            <v>0</v>
          </cell>
          <cell r="DT965">
            <v>0</v>
          </cell>
          <cell r="DU965">
            <v>0</v>
          </cell>
          <cell r="DV965">
            <v>0</v>
          </cell>
          <cell r="DW965">
            <v>0</v>
          </cell>
          <cell r="DX965">
            <v>0</v>
          </cell>
          <cell r="DY965">
            <v>0</v>
          </cell>
          <cell r="DZ965">
            <v>0</v>
          </cell>
          <cell r="EA965">
            <v>0</v>
          </cell>
          <cell r="EB965">
            <v>0</v>
          </cell>
          <cell r="EC965">
            <v>0</v>
          </cell>
          <cell r="ED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0</v>
          </cell>
          <cell r="BR966">
            <v>0</v>
          </cell>
          <cell r="BS966">
            <v>0</v>
          </cell>
          <cell r="BT966">
            <v>0</v>
          </cell>
          <cell r="BU966">
            <v>0</v>
          </cell>
          <cell r="BV966">
            <v>0</v>
          </cell>
          <cell r="BW966">
            <v>0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0</v>
          </cell>
          <cell r="CH966">
            <v>0</v>
          </cell>
          <cell r="CI966">
            <v>0</v>
          </cell>
          <cell r="CJ966">
            <v>0</v>
          </cell>
          <cell r="CK966">
            <v>0</v>
          </cell>
          <cell r="CL966">
            <v>0</v>
          </cell>
          <cell r="CM966">
            <v>0</v>
          </cell>
          <cell r="CN966">
            <v>0</v>
          </cell>
          <cell r="CO966">
            <v>0</v>
          </cell>
          <cell r="CP966">
            <v>0</v>
          </cell>
          <cell r="CQ966">
            <v>0</v>
          </cell>
          <cell r="CR966">
            <v>0</v>
          </cell>
          <cell r="CS966">
            <v>0</v>
          </cell>
          <cell r="CT966">
            <v>0</v>
          </cell>
          <cell r="CU966">
            <v>0</v>
          </cell>
          <cell r="CV966">
            <v>0</v>
          </cell>
          <cell r="CW966">
            <v>0</v>
          </cell>
          <cell r="CX966">
            <v>0</v>
          </cell>
          <cell r="CY966">
            <v>0</v>
          </cell>
          <cell r="CZ966">
            <v>0</v>
          </cell>
          <cell r="DA966">
            <v>0</v>
          </cell>
          <cell r="DB966">
            <v>0</v>
          </cell>
          <cell r="DC966">
            <v>0</v>
          </cell>
          <cell r="DD966">
            <v>0</v>
          </cell>
          <cell r="DE966">
            <v>0</v>
          </cell>
          <cell r="DF966">
            <v>0</v>
          </cell>
          <cell r="DG966">
            <v>0</v>
          </cell>
          <cell r="DH966">
            <v>0</v>
          </cell>
          <cell r="DI966">
            <v>0</v>
          </cell>
          <cell r="DJ966">
            <v>0</v>
          </cell>
          <cell r="DK966">
            <v>0</v>
          </cell>
          <cell r="DL966">
            <v>0</v>
          </cell>
          <cell r="DM966">
            <v>0</v>
          </cell>
          <cell r="DN966">
            <v>0</v>
          </cell>
          <cell r="DO966">
            <v>0</v>
          </cell>
          <cell r="DP966">
            <v>0</v>
          </cell>
          <cell r="DQ966">
            <v>0</v>
          </cell>
          <cell r="DR966">
            <v>0</v>
          </cell>
          <cell r="DS966">
            <v>0</v>
          </cell>
          <cell r="DT966">
            <v>0</v>
          </cell>
          <cell r="DU966">
            <v>0</v>
          </cell>
          <cell r="DV966">
            <v>0</v>
          </cell>
          <cell r="DW966">
            <v>0</v>
          </cell>
          <cell r="DX966">
            <v>0</v>
          </cell>
          <cell r="DY966">
            <v>0</v>
          </cell>
          <cell r="DZ966">
            <v>0</v>
          </cell>
          <cell r="EA966">
            <v>0</v>
          </cell>
          <cell r="EB966">
            <v>0</v>
          </cell>
          <cell r="EC966">
            <v>0</v>
          </cell>
          <cell r="ED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0</v>
          </cell>
          <cell r="BR967">
            <v>0</v>
          </cell>
          <cell r="BS967">
            <v>0</v>
          </cell>
          <cell r="BT967">
            <v>0</v>
          </cell>
          <cell r="BU967">
            <v>0</v>
          </cell>
          <cell r="BV967">
            <v>0</v>
          </cell>
          <cell r="BW967">
            <v>0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G967">
            <v>0</v>
          </cell>
          <cell r="CH967">
            <v>0</v>
          </cell>
          <cell r="CI967">
            <v>0</v>
          </cell>
          <cell r="CJ967">
            <v>0</v>
          </cell>
          <cell r="CK967">
            <v>0</v>
          </cell>
          <cell r="CL967">
            <v>0</v>
          </cell>
          <cell r="CM967">
            <v>0</v>
          </cell>
          <cell r="CN967">
            <v>0</v>
          </cell>
          <cell r="CO967">
            <v>0</v>
          </cell>
          <cell r="CP967">
            <v>0</v>
          </cell>
          <cell r="CQ967">
            <v>0</v>
          </cell>
          <cell r="CR967">
            <v>0</v>
          </cell>
          <cell r="CS967">
            <v>0</v>
          </cell>
          <cell r="CT967">
            <v>0</v>
          </cell>
          <cell r="CU967">
            <v>0</v>
          </cell>
          <cell r="CV967">
            <v>0</v>
          </cell>
          <cell r="CW967">
            <v>0</v>
          </cell>
          <cell r="CX967">
            <v>0</v>
          </cell>
          <cell r="CY967">
            <v>0</v>
          </cell>
          <cell r="CZ967">
            <v>0</v>
          </cell>
          <cell r="DA967">
            <v>0</v>
          </cell>
          <cell r="DB967">
            <v>0</v>
          </cell>
          <cell r="DC967">
            <v>0</v>
          </cell>
          <cell r="DD967">
            <v>0</v>
          </cell>
          <cell r="DE967">
            <v>0</v>
          </cell>
          <cell r="DF967">
            <v>0</v>
          </cell>
          <cell r="DG967">
            <v>0</v>
          </cell>
          <cell r="DH967">
            <v>0</v>
          </cell>
          <cell r="DI967">
            <v>0</v>
          </cell>
          <cell r="DJ967">
            <v>0</v>
          </cell>
          <cell r="DK967">
            <v>0</v>
          </cell>
          <cell r="DL967">
            <v>0</v>
          </cell>
          <cell r="DM967">
            <v>0</v>
          </cell>
          <cell r="DN967">
            <v>0</v>
          </cell>
          <cell r="DO967">
            <v>0</v>
          </cell>
          <cell r="DP967">
            <v>0</v>
          </cell>
          <cell r="DQ967">
            <v>0</v>
          </cell>
          <cell r="DR967">
            <v>0</v>
          </cell>
          <cell r="DS967">
            <v>0</v>
          </cell>
          <cell r="DT967">
            <v>0</v>
          </cell>
          <cell r="DU967">
            <v>0</v>
          </cell>
          <cell r="DV967">
            <v>0</v>
          </cell>
          <cell r="DW967">
            <v>0</v>
          </cell>
          <cell r="DX967">
            <v>0</v>
          </cell>
          <cell r="DY967">
            <v>0</v>
          </cell>
          <cell r="DZ967">
            <v>0</v>
          </cell>
          <cell r="EA967">
            <v>0</v>
          </cell>
          <cell r="EB967">
            <v>0</v>
          </cell>
          <cell r="EC967">
            <v>0</v>
          </cell>
          <cell r="ED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0</v>
          </cell>
          <cell r="BD968">
            <v>0</v>
          </cell>
          <cell r="BE968">
            <v>0</v>
          </cell>
          <cell r="BF968">
            <v>0</v>
          </cell>
          <cell r="BG968">
            <v>0</v>
          </cell>
          <cell r="BH968">
            <v>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0</v>
          </cell>
          <cell r="BP968">
            <v>0</v>
          </cell>
          <cell r="BQ968">
            <v>0</v>
          </cell>
          <cell r="BR968">
            <v>0</v>
          </cell>
          <cell r="BS968">
            <v>0</v>
          </cell>
          <cell r="BT968">
            <v>0</v>
          </cell>
          <cell r="BU968">
            <v>0</v>
          </cell>
          <cell r="BV968">
            <v>0</v>
          </cell>
          <cell r="BW968">
            <v>0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  <cell r="CF968">
            <v>0</v>
          </cell>
          <cell r="CG968">
            <v>0</v>
          </cell>
          <cell r="CH968">
            <v>0</v>
          </cell>
          <cell r="CI968">
            <v>0</v>
          </cell>
          <cell r="CJ968">
            <v>0</v>
          </cell>
          <cell r="CK968">
            <v>0</v>
          </cell>
          <cell r="CL968">
            <v>0</v>
          </cell>
          <cell r="CM968">
            <v>0</v>
          </cell>
          <cell r="CN968">
            <v>0</v>
          </cell>
          <cell r="CO968">
            <v>0</v>
          </cell>
          <cell r="CP968">
            <v>0</v>
          </cell>
          <cell r="CQ968">
            <v>0</v>
          </cell>
          <cell r="CR968">
            <v>0</v>
          </cell>
          <cell r="CS968">
            <v>0</v>
          </cell>
          <cell r="CT968">
            <v>0</v>
          </cell>
          <cell r="CU968">
            <v>0</v>
          </cell>
          <cell r="CV968">
            <v>0</v>
          </cell>
          <cell r="CW968">
            <v>0</v>
          </cell>
          <cell r="CX968">
            <v>0</v>
          </cell>
          <cell r="CY968">
            <v>0</v>
          </cell>
          <cell r="CZ968">
            <v>0</v>
          </cell>
          <cell r="DA968">
            <v>0</v>
          </cell>
          <cell r="DB968">
            <v>0</v>
          </cell>
          <cell r="DC968">
            <v>0</v>
          </cell>
          <cell r="DD968">
            <v>0</v>
          </cell>
          <cell r="DE968">
            <v>0</v>
          </cell>
          <cell r="DF968">
            <v>0</v>
          </cell>
          <cell r="DG968">
            <v>0</v>
          </cell>
          <cell r="DH968">
            <v>0</v>
          </cell>
          <cell r="DI968">
            <v>0</v>
          </cell>
          <cell r="DJ968">
            <v>0</v>
          </cell>
          <cell r="DK968">
            <v>0</v>
          </cell>
          <cell r="DL968">
            <v>0</v>
          </cell>
          <cell r="DM968">
            <v>0</v>
          </cell>
          <cell r="DN968">
            <v>0</v>
          </cell>
          <cell r="DO968">
            <v>0</v>
          </cell>
          <cell r="DP968">
            <v>0</v>
          </cell>
          <cell r="DQ968">
            <v>0</v>
          </cell>
          <cell r="DR968">
            <v>0</v>
          </cell>
          <cell r="DS968">
            <v>0</v>
          </cell>
          <cell r="DT968">
            <v>0</v>
          </cell>
          <cell r="DU968">
            <v>0</v>
          </cell>
          <cell r="DV968">
            <v>0</v>
          </cell>
          <cell r="DW968">
            <v>0</v>
          </cell>
          <cell r="DX968">
            <v>0</v>
          </cell>
          <cell r="DY968">
            <v>0</v>
          </cell>
          <cell r="DZ968">
            <v>0</v>
          </cell>
          <cell r="EA968">
            <v>0</v>
          </cell>
          <cell r="EB968">
            <v>0</v>
          </cell>
          <cell r="EC968">
            <v>0</v>
          </cell>
          <cell r="ED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0</v>
          </cell>
          <cell r="BD969">
            <v>0</v>
          </cell>
          <cell r="BE969">
            <v>0</v>
          </cell>
          <cell r="BF969">
            <v>0</v>
          </cell>
          <cell r="BG969">
            <v>0</v>
          </cell>
          <cell r="BH969">
            <v>0</v>
          </cell>
          <cell r="BI969">
            <v>0</v>
          </cell>
          <cell r="BJ969">
            <v>0</v>
          </cell>
          <cell r="BK969">
            <v>0</v>
          </cell>
          <cell r="BL969">
            <v>0</v>
          </cell>
          <cell r="BM969">
            <v>0</v>
          </cell>
          <cell r="BN969">
            <v>0</v>
          </cell>
          <cell r="BO969">
            <v>0</v>
          </cell>
          <cell r="BP969">
            <v>0</v>
          </cell>
          <cell r="BQ969">
            <v>0</v>
          </cell>
          <cell r="BR969">
            <v>0</v>
          </cell>
          <cell r="BS969">
            <v>0</v>
          </cell>
          <cell r="BT969">
            <v>0</v>
          </cell>
          <cell r="BU969">
            <v>0</v>
          </cell>
          <cell r="BV969">
            <v>0</v>
          </cell>
          <cell r="BW969">
            <v>0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0</v>
          </cell>
          <cell r="CH969">
            <v>0</v>
          </cell>
          <cell r="CI969">
            <v>0</v>
          </cell>
          <cell r="CJ969">
            <v>0</v>
          </cell>
          <cell r="CK969">
            <v>0</v>
          </cell>
          <cell r="CL969">
            <v>0</v>
          </cell>
          <cell r="CM969">
            <v>0</v>
          </cell>
          <cell r="CN969">
            <v>0</v>
          </cell>
          <cell r="CO969">
            <v>0</v>
          </cell>
          <cell r="CP969">
            <v>0</v>
          </cell>
          <cell r="CQ969">
            <v>0</v>
          </cell>
          <cell r="CR969">
            <v>0</v>
          </cell>
          <cell r="CS969">
            <v>0</v>
          </cell>
          <cell r="CT969">
            <v>0</v>
          </cell>
          <cell r="CU969">
            <v>0</v>
          </cell>
          <cell r="CV969">
            <v>0</v>
          </cell>
          <cell r="CW969">
            <v>0</v>
          </cell>
          <cell r="CX969">
            <v>0</v>
          </cell>
          <cell r="CY969">
            <v>0</v>
          </cell>
          <cell r="CZ969">
            <v>0</v>
          </cell>
          <cell r="DA969">
            <v>0</v>
          </cell>
          <cell r="DB969">
            <v>0</v>
          </cell>
          <cell r="DC969">
            <v>0</v>
          </cell>
          <cell r="DD969">
            <v>0</v>
          </cell>
          <cell r="DE969">
            <v>0</v>
          </cell>
          <cell r="DF969">
            <v>0</v>
          </cell>
          <cell r="DG969">
            <v>0</v>
          </cell>
          <cell r="DH969">
            <v>0</v>
          </cell>
          <cell r="DI969">
            <v>0</v>
          </cell>
          <cell r="DJ969">
            <v>0</v>
          </cell>
          <cell r="DK969">
            <v>0</v>
          </cell>
          <cell r="DL969">
            <v>0</v>
          </cell>
          <cell r="DM969">
            <v>0</v>
          </cell>
          <cell r="DN969">
            <v>0</v>
          </cell>
          <cell r="DO969">
            <v>0</v>
          </cell>
          <cell r="DP969">
            <v>0</v>
          </cell>
          <cell r="DQ969">
            <v>0</v>
          </cell>
          <cell r="DR969">
            <v>0</v>
          </cell>
          <cell r="DS969">
            <v>0</v>
          </cell>
          <cell r="DT969">
            <v>0</v>
          </cell>
          <cell r="DU969">
            <v>0</v>
          </cell>
          <cell r="DV969">
            <v>0</v>
          </cell>
          <cell r="DW969">
            <v>0</v>
          </cell>
          <cell r="DX969">
            <v>0</v>
          </cell>
          <cell r="DY969">
            <v>0</v>
          </cell>
          <cell r="DZ969">
            <v>0</v>
          </cell>
          <cell r="EA969">
            <v>0</v>
          </cell>
          <cell r="EB969">
            <v>0</v>
          </cell>
          <cell r="EC969">
            <v>0</v>
          </cell>
          <cell r="ED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O970">
            <v>0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0</v>
          </cell>
          <cell r="BD970">
            <v>0</v>
          </cell>
          <cell r="BE970">
            <v>0</v>
          </cell>
          <cell r="BF970">
            <v>0</v>
          </cell>
          <cell r="BG970">
            <v>0</v>
          </cell>
          <cell r="BH970">
            <v>0</v>
          </cell>
          <cell r="BI970">
            <v>0</v>
          </cell>
          <cell r="BJ970">
            <v>0</v>
          </cell>
          <cell r="BK970">
            <v>0</v>
          </cell>
          <cell r="BL970">
            <v>0</v>
          </cell>
          <cell r="BM970">
            <v>0</v>
          </cell>
          <cell r="BN970">
            <v>0</v>
          </cell>
          <cell r="BO970">
            <v>0</v>
          </cell>
          <cell r="BP970">
            <v>0</v>
          </cell>
          <cell r="BQ970">
            <v>0</v>
          </cell>
          <cell r="BR970">
            <v>0</v>
          </cell>
          <cell r="BS970">
            <v>0</v>
          </cell>
          <cell r="BT970">
            <v>0</v>
          </cell>
          <cell r="BU970">
            <v>0</v>
          </cell>
          <cell r="BV970">
            <v>0</v>
          </cell>
          <cell r="BW970">
            <v>0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G970">
            <v>0</v>
          </cell>
          <cell r="CH970">
            <v>0</v>
          </cell>
          <cell r="CI970">
            <v>0</v>
          </cell>
          <cell r="CJ970">
            <v>0</v>
          </cell>
          <cell r="CK970">
            <v>0</v>
          </cell>
          <cell r="CL970">
            <v>0</v>
          </cell>
          <cell r="CM970">
            <v>0</v>
          </cell>
          <cell r="CN970">
            <v>0</v>
          </cell>
          <cell r="CO970">
            <v>0</v>
          </cell>
          <cell r="CP970">
            <v>0</v>
          </cell>
          <cell r="CQ970">
            <v>0</v>
          </cell>
          <cell r="CR970">
            <v>0</v>
          </cell>
          <cell r="CS970">
            <v>0</v>
          </cell>
          <cell r="CT970">
            <v>0</v>
          </cell>
          <cell r="CU970">
            <v>0</v>
          </cell>
          <cell r="CV970">
            <v>0</v>
          </cell>
          <cell r="CW970">
            <v>0</v>
          </cell>
          <cell r="CX970">
            <v>0</v>
          </cell>
          <cell r="CY970">
            <v>0</v>
          </cell>
          <cell r="CZ970">
            <v>0</v>
          </cell>
          <cell r="DA970">
            <v>0</v>
          </cell>
          <cell r="DB970">
            <v>0</v>
          </cell>
          <cell r="DC970">
            <v>0</v>
          </cell>
          <cell r="DD970">
            <v>0</v>
          </cell>
          <cell r="DE970">
            <v>0</v>
          </cell>
          <cell r="DF970">
            <v>0</v>
          </cell>
          <cell r="DG970">
            <v>0</v>
          </cell>
          <cell r="DH970">
            <v>0</v>
          </cell>
          <cell r="DI970">
            <v>0</v>
          </cell>
          <cell r="DJ970">
            <v>0</v>
          </cell>
          <cell r="DK970">
            <v>0</v>
          </cell>
          <cell r="DL970">
            <v>0</v>
          </cell>
          <cell r="DM970">
            <v>0</v>
          </cell>
          <cell r="DN970">
            <v>0</v>
          </cell>
          <cell r="DO970">
            <v>0</v>
          </cell>
          <cell r="DP970">
            <v>0</v>
          </cell>
          <cell r="DQ970">
            <v>0</v>
          </cell>
          <cell r="DR970">
            <v>0</v>
          </cell>
          <cell r="DS970">
            <v>0</v>
          </cell>
          <cell r="DT970">
            <v>0</v>
          </cell>
          <cell r="DU970">
            <v>0</v>
          </cell>
          <cell r="DV970">
            <v>0</v>
          </cell>
          <cell r="DW970">
            <v>0</v>
          </cell>
          <cell r="DX970">
            <v>0</v>
          </cell>
          <cell r="DY970">
            <v>0</v>
          </cell>
          <cell r="DZ970">
            <v>0</v>
          </cell>
          <cell r="EA970">
            <v>0</v>
          </cell>
          <cell r="EB970">
            <v>0</v>
          </cell>
          <cell r="EC970">
            <v>0</v>
          </cell>
          <cell r="ED970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0</v>
          </cell>
          <cell r="BD972">
            <v>0</v>
          </cell>
          <cell r="BE972">
            <v>0</v>
          </cell>
          <cell r="BF972">
            <v>0</v>
          </cell>
          <cell r="BG972">
            <v>0</v>
          </cell>
          <cell r="BH972">
            <v>0</v>
          </cell>
          <cell r="BI972">
            <v>0</v>
          </cell>
          <cell r="BJ972">
            <v>0</v>
          </cell>
          <cell r="BK972">
            <v>0</v>
          </cell>
          <cell r="BL972">
            <v>0</v>
          </cell>
          <cell r="BM972">
            <v>0</v>
          </cell>
          <cell r="BN972">
            <v>0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O975">
            <v>0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0</v>
          </cell>
          <cell r="BD975">
            <v>0</v>
          </cell>
          <cell r="BE975">
            <v>0</v>
          </cell>
          <cell r="BF975">
            <v>0</v>
          </cell>
          <cell r="BG975">
            <v>0</v>
          </cell>
          <cell r="BH975">
            <v>0</v>
          </cell>
          <cell r="BI975">
            <v>0</v>
          </cell>
          <cell r="BJ975">
            <v>0</v>
          </cell>
          <cell r="BK975">
            <v>0</v>
          </cell>
          <cell r="BL975">
            <v>0</v>
          </cell>
          <cell r="BM975">
            <v>0</v>
          </cell>
          <cell r="BN975">
            <v>0</v>
          </cell>
          <cell r="BO975">
            <v>0</v>
          </cell>
          <cell r="BP975">
            <v>0</v>
          </cell>
          <cell r="BQ975">
            <v>0</v>
          </cell>
          <cell r="BR975">
            <v>0</v>
          </cell>
          <cell r="BS975">
            <v>0</v>
          </cell>
          <cell r="BT975">
            <v>0</v>
          </cell>
          <cell r="BU975">
            <v>0</v>
          </cell>
          <cell r="BV975">
            <v>0</v>
          </cell>
          <cell r="BW975">
            <v>0</v>
          </cell>
          <cell r="BX975">
            <v>0</v>
          </cell>
          <cell r="BY975">
            <v>0</v>
          </cell>
          <cell r="BZ975">
            <v>0</v>
          </cell>
          <cell r="CA975">
            <v>0</v>
          </cell>
          <cell r="CB975">
            <v>0</v>
          </cell>
          <cell r="CC975">
            <v>0</v>
          </cell>
          <cell r="CD975">
            <v>0</v>
          </cell>
          <cell r="CE975">
            <v>0</v>
          </cell>
          <cell r="CF975">
            <v>0</v>
          </cell>
          <cell r="CG975">
            <v>0</v>
          </cell>
          <cell r="CH975">
            <v>0</v>
          </cell>
          <cell r="CI975">
            <v>0</v>
          </cell>
          <cell r="CJ975">
            <v>0</v>
          </cell>
          <cell r="CK975">
            <v>0</v>
          </cell>
          <cell r="CL975">
            <v>0</v>
          </cell>
          <cell r="CM975">
            <v>0</v>
          </cell>
          <cell r="CN975">
            <v>0</v>
          </cell>
          <cell r="CO975">
            <v>0</v>
          </cell>
          <cell r="CP975">
            <v>0</v>
          </cell>
          <cell r="CQ975">
            <v>0</v>
          </cell>
          <cell r="CR975">
            <v>0</v>
          </cell>
          <cell r="CS975">
            <v>0</v>
          </cell>
          <cell r="CT975">
            <v>0</v>
          </cell>
          <cell r="CU975">
            <v>0</v>
          </cell>
          <cell r="CV975">
            <v>0</v>
          </cell>
          <cell r="CW975">
            <v>0</v>
          </cell>
          <cell r="CX975">
            <v>0</v>
          </cell>
          <cell r="CY975">
            <v>0</v>
          </cell>
          <cell r="CZ975">
            <v>0</v>
          </cell>
          <cell r="DA975">
            <v>0</v>
          </cell>
          <cell r="DB975">
            <v>0</v>
          </cell>
          <cell r="DC975">
            <v>0</v>
          </cell>
          <cell r="DD975">
            <v>0</v>
          </cell>
          <cell r="DE975">
            <v>0</v>
          </cell>
          <cell r="DF975">
            <v>0</v>
          </cell>
          <cell r="DG975">
            <v>0</v>
          </cell>
          <cell r="DH975">
            <v>0</v>
          </cell>
          <cell r="DI975">
            <v>0</v>
          </cell>
          <cell r="DJ975">
            <v>0</v>
          </cell>
          <cell r="DK975">
            <v>0</v>
          </cell>
          <cell r="DL975">
            <v>0</v>
          </cell>
          <cell r="DM975">
            <v>0</v>
          </cell>
          <cell r="DN975">
            <v>0</v>
          </cell>
          <cell r="DO975">
            <v>0</v>
          </cell>
          <cell r="DP975">
            <v>0</v>
          </cell>
          <cell r="DQ975">
            <v>0</v>
          </cell>
          <cell r="DR975">
            <v>0</v>
          </cell>
          <cell r="DS975">
            <v>0</v>
          </cell>
          <cell r="DT975">
            <v>0</v>
          </cell>
          <cell r="DU975">
            <v>0</v>
          </cell>
          <cell r="DV975">
            <v>0</v>
          </cell>
          <cell r="DW975">
            <v>0</v>
          </cell>
          <cell r="DX975">
            <v>0</v>
          </cell>
          <cell r="DY975">
            <v>0</v>
          </cell>
          <cell r="DZ975">
            <v>0</v>
          </cell>
          <cell r="EA975">
            <v>0</v>
          </cell>
          <cell r="EB975">
            <v>0</v>
          </cell>
          <cell r="EC975">
            <v>0</v>
          </cell>
          <cell r="ED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0</v>
          </cell>
          <cell r="AV976">
            <v>0</v>
          </cell>
          <cell r="AW976">
            <v>0</v>
          </cell>
          <cell r="AX976">
            <v>0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0</v>
          </cell>
          <cell r="BD976">
            <v>0</v>
          </cell>
          <cell r="BE976">
            <v>0</v>
          </cell>
          <cell r="BF976">
            <v>0</v>
          </cell>
          <cell r="BG976">
            <v>0</v>
          </cell>
          <cell r="BH976">
            <v>0</v>
          </cell>
          <cell r="BI976">
            <v>0</v>
          </cell>
          <cell r="BJ976">
            <v>0</v>
          </cell>
          <cell r="BK976">
            <v>0</v>
          </cell>
          <cell r="BL976">
            <v>0</v>
          </cell>
          <cell r="BM976">
            <v>0</v>
          </cell>
          <cell r="BN976">
            <v>0</v>
          </cell>
          <cell r="BO976">
            <v>0</v>
          </cell>
          <cell r="BP976">
            <v>0</v>
          </cell>
          <cell r="BQ976">
            <v>0</v>
          </cell>
          <cell r="BR976">
            <v>0</v>
          </cell>
          <cell r="BS976">
            <v>0</v>
          </cell>
          <cell r="BT976">
            <v>0</v>
          </cell>
          <cell r="BU976">
            <v>0</v>
          </cell>
          <cell r="BV976">
            <v>0</v>
          </cell>
          <cell r="BW976">
            <v>0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0</v>
          </cell>
          <cell r="CG976">
            <v>0</v>
          </cell>
          <cell r="CH976">
            <v>0</v>
          </cell>
          <cell r="CI976">
            <v>0</v>
          </cell>
          <cell r="CJ976">
            <v>0</v>
          </cell>
          <cell r="CK976">
            <v>0</v>
          </cell>
          <cell r="CL976">
            <v>0</v>
          </cell>
          <cell r="CM976">
            <v>0</v>
          </cell>
          <cell r="CN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0</v>
          </cell>
          <cell r="CS976">
            <v>0</v>
          </cell>
          <cell r="CT976">
            <v>0</v>
          </cell>
          <cell r="CU976">
            <v>0</v>
          </cell>
          <cell r="CV976">
            <v>0</v>
          </cell>
          <cell r="CW976">
            <v>0</v>
          </cell>
          <cell r="CX976">
            <v>0</v>
          </cell>
          <cell r="CY976">
            <v>0</v>
          </cell>
          <cell r="CZ976">
            <v>0</v>
          </cell>
          <cell r="DA976">
            <v>0</v>
          </cell>
          <cell r="DB976">
            <v>0</v>
          </cell>
          <cell r="DC976">
            <v>0</v>
          </cell>
          <cell r="DD976">
            <v>0</v>
          </cell>
          <cell r="DE976">
            <v>0</v>
          </cell>
          <cell r="DF976">
            <v>0</v>
          </cell>
          <cell r="DG976">
            <v>0</v>
          </cell>
          <cell r="DH976">
            <v>0</v>
          </cell>
          <cell r="DI976">
            <v>0</v>
          </cell>
          <cell r="DJ976">
            <v>0</v>
          </cell>
          <cell r="DK976">
            <v>0</v>
          </cell>
          <cell r="DL976">
            <v>0</v>
          </cell>
          <cell r="DM976">
            <v>0</v>
          </cell>
          <cell r="DN976">
            <v>0</v>
          </cell>
          <cell r="DO976">
            <v>0</v>
          </cell>
          <cell r="DP976">
            <v>0</v>
          </cell>
          <cell r="DQ976">
            <v>0</v>
          </cell>
          <cell r="DR976">
            <v>0</v>
          </cell>
          <cell r="DS976">
            <v>0</v>
          </cell>
          <cell r="DT976">
            <v>0</v>
          </cell>
          <cell r="DU976">
            <v>0</v>
          </cell>
          <cell r="DV976">
            <v>0</v>
          </cell>
          <cell r="DW976">
            <v>0</v>
          </cell>
          <cell r="DX976">
            <v>0</v>
          </cell>
          <cell r="DY976">
            <v>0</v>
          </cell>
          <cell r="DZ976">
            <v>0</v>
          </cell>
          <cell r="EA976">
            <v>0</v>
          </cell>
          <cell r="EB976">
            <v>0</v>
          </cell>
          <cell r="EC976">
            <v>0</v>
          </cell>
          <cell r="ED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  <cell r="AV977">
            <v>0</v>
          </cell>
          <cell r="AW977">
            <v>0</v>
          </cell>
          <cell r="AX977">
            <v>0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0</v>
          </cell>
          <cell r="BD977">
            <v>0</v>
          </cell>
          <cell r="BE977">
            <v>0</v>
          </cell>
          <cell r="BF977">
            <v>0</v>
          </cell>
          <cell r="BG977">
            <v>0</v>
          </cell>
          <cell r="BH977">
            <v>0</v>
          </cell>
          <cell r="BI977">
            <v>0</v>
          </cell>
          <cell r="BJ977">
            <v>0</v>
          </cell>
          <cell r="BK977">
            <v>0</v>
          </cell>
          <cell r="BL977">
            <v>0</v>
          </cell>
          <cell r="BM977">
            <v>0</v>
          </cell>
          <cell r="BN977">
            <v>0</v>
          </cell>
          <cell r="BO977">
            <v>0</v>
          </cell>
          <cell r="BP977">
            <v>0</v>
          </cell>
          <cell r="BQ977">
            <v>0</v>
          </cell>
          <cell r="BR977">
            <v>0</v>
          </cell>
          <cell r="BS977">
            <v>0</v>
          </cell>
          <cell r="BT977">
            <v>0</v>
          </cell>
          <cell r="BU977">
            <v>0</v>
          </cell>
          <cell r="BV977">
            <v>0</v>
          </cell>
          <cell r="BW977">
            <v>0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G977">
            <v>0</v>
          </cell>
          <cell r="CH977">
            <v>0</v>
          </cell>
          <cell r="CI977">
            <v>0</v>
          </cell>
          <cell r="CJ977">
            <v>0</v>
          </cell>
          <cell r="CK977">
            <v>0</v>
          </cell>
          <cell r="CL977">
            <v>0</v>
          </cell>
          <cell r="CM977">
            <v>0</v>
          </cell>
          <cell r="CN977">
            <v>0</v>
          </cell>
          <cell r="CO977">
            <v>0</v>
          </cell>
          <cell r="CP977">
            <v>0</v>
          </cell>
          <cell r="CQ977">
            <v>0</v>
          </cell>
          <cell r="CR977">
            <v>0</v>
          </cell>
          <cell r="CS977">
            <v>0</v>
          </cell>
          <cell r="CT977">
            <v>0</v>
          </cell>
          <cell r="CU977">
            <v>0</v>
          </cell>
          <cell r="CV977">
            <v>0</v>
          </cell>
          <cell r="CW977">
            <v>0</v>
          </cell>
          <cell r="CX977">
            <v>0</v>
          </cell>
          <cell r="CY977">
            <v>0</v>
          </cell>
          <cell r="CZ977">
            <v>0</v>
          </cell>
          <cell r="DA977">
            <v>0</v>
          </cell>
          <cell r="DB977">
            <v>0</v>
          </cell>
          <cell r="DC977">
            <v>0</v>
          </cell>
          <cell r="DD977">
            <v>0</v>
          </cell>
          <cell r="DE977">
            <v>0</v>
          </cell>
          <cell r="DF977">
            <v>0</v>
          </cell>
          <cell r="DG977">
            <v>0</v>
          </cell>
          <cell r="DH977">
            <v>0</v>
          </cell>
          <cell r="DI977">
            <v>0</v>
          </cell>
          <cell r="DJ977">
            <v>0</v>
          </cell>
          <cell r="DK977">
            <v>0</v>
          </cell>
          <cell r="DL977">
            <v>0</v>
          </cell>
          <cell r="DM977">
            <v>0</v>
          </cell>
          <cell r="DN977">
            <v>0</v>
          </cell>
          <cell r="DO977">
            <v>0</v>
          </cell>
          <cell r="DP977">
            <v>0</v>
          </cell>
          <cell r="DQ977">
            <v>0</v>
          </cell>
          <cell r="DR977">
            <v>0</v>
          </cell>
          <cell r="DS977">
            <v>0</v>
          </cell>
          <cell r="DT977">
            <v>0</v>
          </cell>
          <cell r="DU977">
            <v>0</v>
          </cell>
          <cell r="DV977">
            <v>0</v>
          </cell>
          <cell r="DW977">
            <v>0</v>
          </cell>
          <cell r="DX977">
            <v>0</v>
          </cell>
          <cell r="DY977">
            <v>0</v>
          </cell>
          <cell r="DZ977">
            <v>0</v>
          </cell>
          <cell r="EA977">
            <v>0</v>
          </cell>
          <cell r="EB977">
            <v>0</v>
          </cell>
          <cell r="EC977">
            <v>0</v>
          </cell>
          <cell r="ED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  <cell r="BO978">
            <v>0</v>
          </cell>
          <cell r="BP978">
            <v>0</v>
          </cell>
          <cell r="BQ978">
            <v>0</v>
          </cell>
          <cell r="BR978">
            <v>0</v>
          </cell>
          <cell r="BS978">
            <v>0</v>
          </cell>
          <cell r="BT978">
            <v>0</v>
          </cell>
          <cell r="BU978">
            <v>0</v>
          </cell>
          <cell r="BV978">
            <v>0</v>
          </cell>
          <cell r="BW978">
            <v>0</v>
          </cell>
          <cell r="BX978">
            <v>0</v>
          </cell>
          <cell r="BY978">
            <v>0</v>
          </cell>
          <cell r="BZ978">
            <v>0</v>
          </cell>
          <cell r="CA978">
            <v>0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  <cell r="CF978">
            <v>0</v>
          </cell>
          <cell r="CG978">
            <v>0</v>
          </cell>
          <cell r="CH978">
            <v>0</v>
          </cell>
          <cell r="CI978">
            <v>0</v>
          </cell>
          <cell r="CJ978">
            <v>0</v>
          </cell>
          <cell r="CK978">
            <v>0</v>
          </cell>
          <cell r="CL978">
            <v>0</v>
          </cell>
          <cell r="CM978">
            <v>0</v>
          </cell>
          <cell r="CN978">
            <v>0</v>
          </cell>
          <cell r="CO978">
            <v>0</v>
          </cell>
          <cell r="CP978">
            <v>0</v>
          </cell>
          <cell r="CQ978">
            <v>0</v>
          </cell>
          <cell r="CR978">
            <v>0</v>
          </cell>
          <cell r="CS978">
            <v>0</v>
          </cell>
          <cell r="CT978">
            <v>0</v>
          </cell>
          <cell r="CU978">
            <v>0</v>
          </cell>
          <cell r="CV978">
            <v>0</v>
          </cell>
          <cell r="CW978">
            <v>0</v>
          </cell>
          <cell r="CX978">
            <v>0</v>
          </cell>
          <cell r="CY978">
            <v>0</v>
          </cell>
          <cell r="CZ978">
            <v>0</v>
          </cell>
          <cell r="DA978">
            <v>0</v>
          </cell>
          <cell r="DB978">
            <v>0</v>
          </cell>
          <cell r="DC978">
            <v>0</v>
          </cell>
          <cell r="DD978">
            <v>0</v>
          </cell>
          <cell r="DE978">
            <v>0</v>
          </cell>
          <cell r="DF978">
            <v>0</v>
          </cell>
          <cell r="DG978">
            <v>0</v>
          </cell>
          <cell r="DH978">
            <v>0</v>
          </cell>
          <cell r="DI978">
            <v>0</v>
          </cell>
          <cell r="DJ978">
            <v>0</v>
          </cell>
          <cell r="DK978">
            <v>0</v>
          </cell>
          <cell r="DL978">
            <v>0</v>
          </cell>
          <cell r="DM978">
            <v>0</v>
          </cell>
          <cell r="DN978">
            <v>0</v>
          </cell>
          <cell r="DO978">
            <v>0</v>
          </cell>
          <cell r="DP978">
            <v>0</v>
          </cell>
          <cell r="DQ978">
            <v>0</v>
          </cell>
          <cell r="DR978">
            <v>0</v>
          </cell>
          <cell r="DS978">
            <v>0</v>
          </cell>
          <cell r="DT978">
            <v>0</v>
          </cell>
          <cell r="DU978">
            <v>0</v>
          </cell>
          <cell r="DV978">
            <v>0</v>
          </cell>
          <cell r="DW978">
            <v>0</v>
          </cell>
          <cell r="DX978">
            <v>0</v>
          </cell>
          <cell r="DY978">
            <v>0</v>
          </cell>
          <cell r="DZ978">
            <v>0</v>
          </cell>
          <cell r="EA978">
            <v>0</v>
          </cell>
          <cell r="EB978">
            <v>0</v>
          </cell>
          <cell r="EC978">
            <v>0</v>
          </cell>
          <cell r="ED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H979">
            <v>0</v>
          </cell>
          <cell r="BI979">
            <v>0</v>
          </cell>
          <cell r="BJ979">
            <v>0</v>
          </cell>
          <cell r="BK979">
            <v>0</v>
          </cell>
          <cell r="BL979">
            <v>0</v>
          </cell>
          <cell r="BM979">
            <v>0</v>
          </cell>
          <cell r="BN979">
            <v>0</v>
          </cell>
          <cell r="BO979">
            <v>0</v>
          </cell>
          <cell r="BP979">
            <v>0</v>
          </cell>
          <cell r="BQ979">
            <v>0</v>
          </cell>
          <cell r="BR979">
            <v>0</v>
          </cell>
          <cell r="BS979">
            <v>0</v>
          </cell>
          <cell r="BT979">
            <v>0</v>
          </cell>
          <cell r="BU979">
            <v>0</v>
          </cell>
          <cell r="BV979">
            <v>0</v>
          </cell>
          <cell r="BW979">
            <v>0</v>
          </cell>
          <cell r="BX979">
            <v>0</v>
          </cell>
          <cell r="BY979">
            <v>0</v>
          </cell>
          <cell r="BZ979">
            <v>0</v>
          </cell>
          <cell r="CA979">
            <v>0</v>
          </cell>
          <cell r="CB979">
            <v>0</v>
          </cell>
          <cell r="CC979">
            <v>0</v>
          </cell>
          <cell r="CD979">
            <v>0</v>
          </cell>
          <cell r="CE979">
            <v>0</v>
          </cell>
          <cell r="CF979">
            <v>0</v>
          </cell>
          <cell r="CG979">
            <v>0</v>
          </cell>
          <cell r="CH979">
            <v>0</v>
          </cell>
          <cell r="CI979">
            <v>0</v>
          </cell>
          <cell r="CJ979">
            <v>0</v>
          </cell>
          <cell r="CK979">
            <v>0</v>
          </cell>
          <cell r="CL979">
            <v>0</v>
          </cell>
          <cell r="CM979">
            <v>0</v>
          </cell>
          <cell r="CN979">
            <v>0</v>
          </cell>
          <cell r="CO979">
            <v>0</v>
          </cell>
          <cell r="CP979">
            <v>0</v>
          </cell>
          <cell r="CQ979">
            <v>0</v>
          </cell>
          <cell r="CR979">
            <v>0</v>
          </cell>
          <cell r="CS979">
            <v>0</v>
          </cell>
          <cell r="CT979">
            <v>0</v>
          </cell>
          <cell r="CU979">
            <v>0</v>
          </cell>
          <cell r="CV979">
            <v>0</v>
          </cell>
          <cell r="CW979">
            <v>0</v>
          </cell>
          <cell r="CX979">
            <v>0</v>
          </cell>
          <cell r="CY979">
            <v>0</v>
          </cell>
          <cell r="CZ979">
            <v>0</v>
          </cell>
          <cell r="DA979">
            <v>0</v>
          </cell>
          <cell r="DB979">
            <v>0</v>
          </cell>
          <cell r="DC979">
            <v>0</v>
          </cell>
          <cell r="DD979">
            <v>0</v>
          </cell>
          <cell r="DE979">
            <v>0</v>
          </cell>
          <cell r="DF979">
            <v>0</v>
          </cell>
          <cell r="DG979">
            <v>0</v>
          </cell>
          <cell r="DH979">
            <v>0</v>
          </cell>
          <cell r="DI979">
            <v>0</v>
          </cell>
          <cell r="DJ979">
            <v>0</v>
          </cell>
          <cell r="DK979">
            <v>0</v>
          </cell>
          <cell r="DL979">
            <v>0</v>
          </cell>
          <cell r="DM979">
            <v>0</v>
          </cell>
          <cell r="DN979">
            <v>0</v>
          </cell>
          <cell r="DO979">
            <v>0</v>
          </cell>
          <cell r="DP979">
            <v>0</v>
          </cell>
          <cell r="DQ979">
            <v>0</v>
          </cell>
          <cell r="DR979">
            <v>0</v>
          </cell>
          <cell r="DS979">
            <v>0</v>
          </cell>
          <cell r="DT979">
            <v>0</v>
          </cell>
          <cell r="DU979">
            <v>0</v>
          </cell>
          <cell r="DV979">
            <v>0</v>
          </cell>
          <cell r="DW979">
            <v>0</v>
          </cell>
          <cell r="DX979">
            <v>0</v>
          </cell>
          <cell r="DY979">
            <v>0</v>
          </cell>
          <cell r="DZ979">
            <v>0</v>
          </cell>
          <cell r="EA979">
            <v>0</v>
          </cell>
          <cell r="EB979">
            <v>0</v>
          </cell>
          <cell r="EC979">
            <v>0</v>
          </cell>
          <cell r="ED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0</v>
          </cell>
          <cell r="BD980">
            <v>0</v>
          </cell>
          <cell r="BE980">
            <v>0</v>
          </cell>
          <cell r="BF980">
            <v>0</v>
          </cell>
          <cell r="BG980">
            <v>0</v>
          </cell>
          <cell r="BH980">
            <v>0</v>
          </cell>
          <cell r="BI980">
            <v>0</v>
          </cell>
          <cell r="BJ980">
            <v>0</v>
          </cell>
          <cell r="BK980">
            <v>0</v>
          </cell>
          <cell r="BL980">
            <v>0</v>
          </cell>
          <cell r="BM980">
            <v>0</v>
          </cell>
          <cell r="BN980">
            <v>0</v>
          </cell>
          <cell r="BO980">
            <v>0</v>
          </cell>
          <cell r="BP980">
            <v>0</v>
          </cell>
          <cell r="BQ980">
            <v>0</v>
          </cell>
          <cell r="BR980">
            <v>0</v>
          </cell>
          <cell r="BS980">
            <v>0</v>
          </cell>
          <cell r="BT980">
            <v>0</v>
          </cell>
          <cell r="BU980">
            <v>0</v>
          </cell>
          <cell r="BV980">
            <v>0</v>
          </cell>
          <cell r="BW980">
            <v>0</v>
          </cell>
          <cell r="BX980">
            <v>0</v>
          </cell>
          <cell r="BY980">
            <v>0</v>
          </cell>
          <cell r="BZ980">
            <v>0</v>
          </cell>
          <cell r="CA980">
            <v>0</v>
          </cell>
          <cell r="CB980">
            <v>0</v>
          </cell>
          <cell r="CC980">
            <v>0</v>
          </cell>
          <cell r="CD980">
            <v>0</v>
          </cell>
          <cell r="CE980">
            <v>0</v>
          </cell>
          <cell r="CF980">
            <v>0</v>
          </cell>
          <cell r="CG980">
            <v>0</v>
          </cell>
          <cell r="CH980">
            <v>0</v>
          </cell>
          <cell r="CI980">
            <v>0</v>
          </cell>
          <cell r="CJ980">
            <v>0</v>
          </cell>
          <cell r="CK980">
            <v>0</v>
          </cell>
          <cell r="CL980">
            <v>0</v>
          </cell>
          <cell r="CM980">
            <v>0</v>
          </cell>
          <cell r="CN980">
            <v>0</v>
          </cell>
          <cell r="CO980">
            <v>0</v>
          </cell>
          <cell r="CP980">
            <v>0</v>
          </cell>
          <cell r="CQ980">
            <v>0</v>
          </cell>
          <cell r="CR980">
            <v>0</v>
          </cell>
          <cell r="CS980">
            <v>0</v>
          </cell>
          <cell r="CT980">
            <v>0</v>
          </cell>
          <cell r="CU980">
            <v>0</v>
          </cell>
          <cell r="CV980">
            <v>0</v>
          </cell>
          <cell r="CW980">
            <v>0</v>
          </cell>
          <cell r="CX980">
            <v>0</v>
          </cell>
          <cell r="CY980">
            <v>0</v>
          </cell>
          <cell r="CZ980">
            <v>0</v>
          </cell>
          <cell r="DA980">
            <v>0</v>
          </cell>
          <cell r="DB980">
            <v>0</v>
          </cell>
          <cell r="DC980">
            <v>0</v>
          </cell>
          <cell r="DD980">
            <v>0</v>
          </cell>
          <cell r="DE980">
            <v>0</v>
          </cell>
          <cell r="DF980">
            <v>0</v>
          </cell>
          <cell r="DG980">
            <v>0</v>
          </cell>
          <cell r="DH980">
            <v>0</v>
          </cell>
          <cell r="DI980">
            <v>0</v>
          </cell>
          <cell r="DJ980">
            <v>0</v>
          </cell>
          <cell r="DK980">
            <v>0</v>
          </cell>
          <cell r="DL980">
            <v>0</v>
          </cell>
          <cell r="DM980">
            <v>0</v>
          </cell>
          <cell r="DN980">
            <v>0</v>
          </cell>
          <cell r="DO980">
            <v>0</v>
          </cell>
          <cell r="DP980">
            <v>0</v>
          </cell>
          <cell r="DQ980">
            <v>0</v>
          </cell>
          <cell r="DR980">
            <v>0</v>
          </cell>
          <cell r="DS980">
            <v>0</v>
          </cell>
          <cell r="DT980">
            <v>0</v>
          </cell>
          <cell r="DU980">
            <v>0</v>
          </cell>
          <cell r="DV980">
            <v>0</v>
          </cell>
          <cell r="DW980">
            <v>0</v>
          </cell>
          <cell r="DX980">
            <v>0</v>
          </cell>
          <cell r="DY980">
            <v>0</v>
          </cell>
          <cell r="DZ980">
            <v>0</v>
          </cell>
          <cell r="EA980">
            <v>0</v>
          </cell>
          <cell r="EB980">
            <v>0</v>
          </cell>
          <cell r="EC980">
            <v>0</v>
          </cell>
          <cell r="ED980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0</v>
          </cell>
          <cell r="BD982">
            <v>0</v>
          </cell>
          <cell r="BE982">
            <v>0</v>
          </cell>
          <cell r="BF982">
            <v>0</v>
          </cell>
          <cell r="BG982">
            <v>0</v>
          </cell>
          <cell r="BH982">
            <v>0</v>
          </cell>
          <cell r="BI982">
            <v>0</v>
          </cell>
          <cell r="BJ982">
            <v>0</v>
          </cell>
          <cell r="BK982">
            <v>0</v>
          </cell>
          <cell r="BL982">
            <v>0</v>
          </cell>
          <cell r="BM982">
            <v>0</v>
          </cell>
          <cell r="BN982">
            <v>0</v>
          </cell>
          <cell r="BO982">
            <v>0</v>
          </cell>
          <cell r="BP982">
            <v>0</v>
          </cell>
          <cell r="BQ982">
            <v>0</v>
          </cell>
          <cell r="BR982">
            <v>0</v>
          </cell>
          <cell r="BS982">
            <v>0</v>
          </cell>
          <cell r="BT982">
            <v>0</v>
          </cell>
          <cell r="BU982">
            <v>0</v>
          </cell>
          <cell r="BV982">
            <v>0</v>
          </cell>
          <cell r="BW982">
            <v>0</v>
          </cell>
          <cell r="BX982">
            <v>0</v>
          </cell>
          <cell r="BY982">
            <v>0</v>
          </cell>
          <cell r="BZ982">
            <v>0</v>
          </cell>
          <cell r="CA982">
            <v>0</v>
          </cell>
          <cell r="CB982">
            <v>0</v>
          </cell>
          <cell r="CC982">
            <v>0</v>
          </cell>
          <cell r="CD982">
            <v>0</v>
          </cell>
          <cell r="CE982">
            <v>0</v>
          </cell>
          <cell r="CF982">
            <v>0</v>
          </cell>
          <cell r="CG982">
            <v>0</v>
          </cell>
          <cell r="CH982">
            <v>0</v>
          </cell>
          <cell r="CI982">
            <v>0</v>
          </cell>
          <cell r="CJ982">
            <v>0</v>
          </cell>
          <cell r="CK982">
            <v>0</v>
          </cell>
          <cell r="CL982">
            <v>0</v>
          </cell>
          <cell r="CM982">
            <v>0</v>
          </cell>
          <cell r="CN982">
            <v>0</v>
          </cell>
          <cell r="CO982">
            <v>0</v>
          </cell>
          <cell r="CP982">
            <v>0</v>
          </cell>
          <cell r="CQ982">
            <v>0</v>
          </cell>
          <cell r="CR982">
            <v>0</v>
          </cell>
          <cell r="CS982">
            <v>0</v>
          </cell>
          <cell r="CT982">
            <v>0</v>
          </cell>
          <cell r="CU982">
            <v>0</v>
          </cell>
          <cell r="CV982">
            <v>0</v>
          </cell>
          <cell r="CW982">
            <v>0</v>
          </cell>
          <cell r="CX982">
            <v>0</v>
          </cell>
          <cell r="CY982">
            <v>0</v>
          </cell>
          <cell r="CZ982">
            <v>0</v>
          </cell>
          <cell r="DA982">
            <v>0</v>
          </cell>
          <cell r="DB982">
            <v>0</v>
          </cell>
          <cell r="DC982">
            <v>0</v>
          </cell>
          <cell r="DD982">
            <v>0</v>
          </cell>
          <cell r="DE982">
            <v>0</v>
          </cell>
          <cell r="DF982">
            <v>0</v>
          </cell>
          <cell r="DG982">
            <v>0</v>
          </cell>
          <cell r="DH982">
            <v>0</v>
          </cell>
          <cell r="DI982">
            <v>0</v>
          </cell>
          <cell r="DJ982">
            <v>0</v>
          </cell>
          <cell r="DK982">
            <v>0</v>
          </cell>
          <cell r="DL982">
            <v>0</v>
          </cell>
          <cell r="DM982">
            <v>0</v>
          </cell>
          <cell r="DN982">
            <v>0</v>
          </cell>
          <cell r="DO982">
            <v>0</v>
          </cell>
          <cell r="DP982">
            <v>0</v>
          </cell>
          <cell r="DQ982">
            <v>0</v>
          </cell>
          <cell r="DR982">
            <v>0</v>
          </cell>
          <cell r="DS982">
            <v>0</v>
          </cell>
          <cell r="DT982">
            <v>0</v>
          </cell>
          <cell r="DU982">
            <v>0</v>
          </cell>
          <cell r="DV982">
            <v>0</v>
          </cell>
          <cell r="DW982">
            <v>0</v>
          </cell>
          <cell r="DX982">
            <v>0</v>
          </cell>
          <cell r="DY982">
            <v>0</v>
          </cell>
          <cell r="DZ982">
            <v>0</v>
          </cell>
          <cell r="EA982">
            <v>0</v>
          </cell>
          <cell r="EB982">
            <v>0</v>
          </cell>
          <cell r="EC982">
            <v>0</v>
          </cell>
          <cell r="ED982">
            <v>0</v>
          </cell>
        </row>
        <row r="983"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O983">
            <v>0</v>
          </cell>
          <cell r="AP983">
            <v>0</v>
          </cell>
          <cell r="AQ983">
            <v>0</v>
          </cell>
          <cell r="AR983">
            <v>0</v>
          </cell>
          <cell r="AS983">
            <v>0</v>
          </cell>
          <cell r="AT983">
            <v>0</v>
          </cell>
          <cell r="AU983">
            <v>0</v>
          </cell>
          <cell r="AV983">
            <v>0</v>
          </cell>
          <cell r="AW983">
            <v>0</v>
          </cell>
          <cell r="AX983">
            <v>0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0</v>
          </cell>
          <cell r="BD983">
            <v>0</v>
          </cell>
          <cell r="BE983">
            <v>0</v>
          </cell>
          <cell r="BF983">
            <v>0</v>
          </cell>
          <cell r="BG983">
            <v>0</v>
          </cell>
          <cell r="BH983">
            <v>0</v>
          </cell>
          <cell r="BI983">
            <v>0</v>
          </cell>
          <cell r="BJ983">
            <v>0</v>
          </cell>
          <cell r="BK983">
            <v>0</v>
          </cell>
          <cell r="BL983">
            <v>0</v>
          </cell>
          <cell r="BM983">
            <v>0</v>
          </cell>
          <cell r="BN983">
            <v>0</v>
          </cell>
          <cell r="BO983">
            <v>0</v>
          </cell>
          <cell r="BP983">
            <v>0</v>
          </cell>
          <cell r="BQ983">
            <v>0</v>
          </cell>
          <cell r="BR983">
            <v>0</v>
          </cell>
          <cell r="BS983">
            <v>0</v>
          </cell>
          <cell r="BT983">
            <v>0</v>
          </cell>
          <cell r="BU983">
            <v>0</v>
          </cell>
          <cell r="BV983">
            <v>0</v>
          </cell>
          <cell r="BW983">
            <v>0</v>
          </cell>
          <cell r="BX983">
            <v>0</v>
          </cell>
          <cell r="BY983">
            <v>0</v>
          </cell>
          <cell r="BZ983">
            <v>0</v>
          </cell>
          <cell r="CA983">
            <v>0</v>
          </cell>
          <cell r="CB983">
            <v>0</v>
          </cell>
          <cell r="CC983">
            <v>0</v>
          </cell>
          <cell r="CD983">
            <v>0</v>
          </cell>
          <cell r="CE983">
            <v>0</v>
          </cell>
          <cell r="CF983">
            <v>0</v>
          </cell>
          <cell r="CG983">
            <v>0</v>
          </cell>
          <cell r="CH983">
            <v>0</v>
          </cell>
          <cell r="CI983">
            <v>0</v>
          </cell>
          <cell r="CJ983">
            <v>0</v>
          </cell>
          <cell r="CK983">
            <v>0</v>
          </cell>
          <cell r="CL983">
            <v>0</v>
          </cell>
          <cell r="CM983">
            <v>0</v>
          </cell>
          <cell r="CN983">
            <v>0</v>
          </cell>
          <cell r="CO983">
            <v>0</v>
          </cell>
          <cell r="CP983">
            <v>0</v>
          </cell>
          <cell r="CQ983">
            <v>0</v>
          </cell>
          <cell r="CR983">
            <v>0</v>
          </cell>
          <cell r="CS983">
            <v>0</v>
          </cell>
          <cell r="CT983">
            <v>0</v>
          </cell>
          <cell r="CU983">
            <v>0</v>
          </cell>
          <cell r="CV983">
            <v>0</v>
          </cell>
          <cell r="CW983">
            <v>0</v>
          </cell>
          <cell r="CX983">
            <v>0</v>
          </cell>
          <cell r="CY983">
            <v>0</v>
          </cell>
          <cell r="CZ983">
            <v>0</v>
          </cell>
          <cell r="DA983">
            <v>0</v>
          </cell>
          <cell r="DB983">
            <v>0</v>
          </cell>
          <cell r="DC983">
            <v>0</v>
          </cell>
          <cell r="DD983">
            <v>0</v>
          </cell>
          <cell r="DE983">
            <v>0</v>
          </cell>
          <cell r="DF983">
            <v>0</v>
          </cell>
          <cell r="DG983">
            <v>0</v>
          </cell>
          <cell r="DH983">
            <v>0</v>
          </cell>
          <cell r="DI983">
            <v>0</v>
          </cell>
          <cell r="DJ983">
            <v>0</v>
          </cell>
          <cell r="DK983">
            <v>0</v>
          </cell>
          <cell r="DL983">
            <v>0</v>
          </cell>
          <cell r="DM983">
            <v>0</v>
          </cell>
          <cell r="DN983">
            <v>0</v>
          </cell>
          <cell r="DO983">
            <v>0</v>
          </cell>
          <cell r="DP983">
            <v>0</v>
          </cell>
          <cell r="DQ983">
            <v>0</v>
          </cell>
          <cell r="DR983">
            <v>0</v>
          </cell>
          <cell r="DS983">
            <v>0</v>
          </cell>
          <cell r="DT983">
            <v>0</v>
          </cell>
          <cell r="DU983">
            <v>0</v>
          </cell>
          <cell r="DV983">
            <v>0</v>
          </cell>
          <cell r="DW983">
            <v>0</v>
          </cell>
          <cell r="DX983">
            <v>0</v>
          </cell>
          <cell r="DY983">
            <v>0</v>
          </cell>
          <cell r="DZ983">
            <v>0</v>
          </cell>
          <cell r="EA983">
            <v>0</v>
          </cell>
          <cell r="EB983">
            <v>0</v>
          </cell>
          <cell r="EC983">
            <v>0</v>
          </cell>
          <cell r="ED983">
            <v>0</v>
          </cell>
        </row>
        <row r="984"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  <cell r="BE984">
            <v>0</v>
          </cell>
          <cell r="BF984">
            <v>0</v>
          </cell>
          <cell r="BG984">
            <v>0</v>
          </cell>
          <cell r="BH984">
            <v>0</v>
          </cell>
          <cell r="BI984">
            <v>0</v>
          </cell>
          <cell r="BJ984">
            <v>0</v>
          </cell>
          <cell r="BK984">
            <v>0</v>
          </cell>
          <cell r="BL984">
            <v>0</v>
          </cell>
          <cell r="BM984">
            <v>0</v>
          </cell>
          <cell r="BN984">
            <v>0</v>
          </cell>
          <cell r="BO984">
            <v>0</v>
          </cell>
          <cell r="BP984">
            <v>0</v>
          </cell>
          <cell r="BQ984">
            <v>0</v>
          </cell>
          <cell r="BR984">
            <v>0</v>
          </cell>
          <cell r="BS984">
            <v>0</v>
          </cell>
          <cell r="BT984">
            <v>0</v>
          </cell>
          <cell r="BU984">
            <v>0</v>
          </cell>
          <cell r="BV984">
            <v>0</v>
          </cell>
          <cell r="BW984">
            <v>0</v>
          </cell>
          <cell r="BX984">
            <v>0</v>
          </cell>
          <cell r="BY984">
            <v>0</v>
          </cell>
          <cell r="BZ984">
            <v>0</v>
          </cell>
          <cell r="CA984">
            <v>0</v>
          </cell>
          <cell r="CB984">
            <v>0</v>
          </cell>
          <cell r="CC984">
            <v>0</v>
          </cell>
          <cell r="CD984">
            <v>0</v>
          </cell>
          <cell r="CE984">
            <v>0</v>
          </cell>
          <cell r="CF984">
            <v>0</v>
          </cell>
          <cell r="CG984">
            <v>0</v>
          </cell>
          <cell r="CH984">
            <v>0</v>
          </cell>
          <cell r="CI984">
            <v>0</v>
          </cell>
          <cell r="CJ984">
            <v>0</v>
          </cell>
          <cell r="CK984">
            <v>0</v>
          </cell>
          <cell r="CL984">
            <v>0</v>
          </cell>
          <cell r="CM984">
            <v>0</v>
          </cell>
          <cell r="CN984">
            <v>0</v>
          </cell>
          <cell r="CO984">
            <v>0</v>
          </cell>
          <cell r="CP984">
            <v>0</v>
          </cell>
          <cell r="CQ984">
            <v>0</v>
          </cell>
          <cell r="CR984">
            <v>0</v>
          </cell>
          <cell r="CS984">
            <v>0</v>
          </cell>
          <cell r="CT984">
            <v>0</v>
          </cell>
          <cell r="CU984">
            <v>0</v>
          </cell>
          <cell r="CV984">
            <v>0</v>
          </cell>
          <cell r="CW984">
            <v>0</v>
          </cell>
          <cell r="CX984">
            <v>0</v>
          </cell>
          <cell r="CY984">
            <v>0</v>
          </cell>
          <cell r="CZ984">
            <v>0</v>
          </cell>
          <cell r="DA984">
            <v>0</v>
          </cell>
          <cell r="DB984">
            <v>0</v>
          </cell>
          <cell r="DC984">
            <v>0</v>
          </cell>
          <cell r="DD984">
            <v>0</v>
          </cell>
          <cell r="DE984">
            <v>0</v>
          </cell>
          <cell r="DF984">
            <v>0</v>
          </cell>
          <cell r="DG984">
            <v>0</v>
          </cell>
          <cell r="DH984">
            <v>0</v>
          </cell>
          <cell r="DI984">
            <v>0</v>
          </cell>
          <cell r="DJ984">
            <v>0</v>
          </cell>
          <cell r="DK984">
            <v>0</v>
          </cell>
          <cell r="DL984">
            <v>0</v>
          </cell>
          <cell r="DM984">
            <v>0</v>
          </cell>
          <cell r="DN984">
            <v>0</v>
          </cell>
          <cell r="DO984">
            <v>0</v>
          </cell>
          <cell r="DP984">
            <v>0</v>
          </cell>
          <cell r="DQ984">
            <v>0</v>
          </cell>
          <cell r="DR984">
            <v>0</v>
          </cell>
          <cell r="DS984">
            <v>0</v>
          </cell>
          <cell r="DT984">
            <v>0</v>
          </cell>
          <cell r="DU984">
            <v>0</v>
          </cell>
          <cell r="DV984">
            <v>0</v>
          </cell>
          <cell r="DW984">
            <v>0</v>
          </cell>
          <cell r="DX984">
            <v>0</v>
          </cell>
          <cell r="DY984">
            <v>0</v>
          </cell>
          <cell r="DZ984">
            <v>0</v>
          </cell>
          <cell r="EA984">
            <v>0</v>
          </cell>
          <cell r="EB984">
            <v>0</v>
          </cell>
          <cell r="EC984">
            <v>0</v>
          </cell>
          <cell r="ED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0</v>
          </cell>
          <cell r="BD985">
            <v>0</v>
          </cell>
          <cell r="BE985">
            <v>0</v>
          </cell>
          <cell r="BF985">
            <v>0</v>
          </cell>
          <cell r="BG985">
            <v>0</v>
          </cell>
          <cell r="BH985">
            <v>0</v>
          </cell>
          <cell r="BI985">
            <v>0</v>
          </cell>
          <cell r="BJ985">
            <v>0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  <cell r="BO985">
            <v>0</v>
          </cell>
          <cell r="BP985">
            <v>0</v>
          </cell>
          <cell r="BQ985">
            <v>0</v>
          </cell>
          <cell r="BR985">
            <v>0</v>
          </cell>
          <cell r="BS985">
            <v>0</v>
          </cell>
          <cell r="BT985">
            <v>0</v>
          </cell>
          <cell r="BU985">
            <v>0</v>
          </cell>
          <cell r="BV985">
            <v>0</v>
          </cell>
          <cell r="BW985">
            <v>0</v>
          </cell>
          <cell r="BX985">
            <v>0</v>
          </cell>
          <cell r="BY985">
            <v>0</v>
          </cell>
          <cell r="BZ985">
            <v>0</v>
          </cell>
          <cell r="CA985">
            <v>0</v>
          </cell>
          <cell r="CB985">
            <v>0</v>
          </cell>
          <cell r="CC985">
            <v>0</v>
          </cell>
          <cell r="CD985">
            <v>0</v>
          </cell>
          <cell r="CE985">
            <v>0</v>
          </cell>
          <cell r="CF985">
            <v>0</v>
          </cell>
          <cell r="CG985">
            <v>0</v>
          </cell>
          <cell r="CH985">
            <v>0</v>
          </cell>
          <cell r="CI985">
            <v>0</v>
          </cell>
          <cell r="CJ985">
            <v>0</v>
          </cell>
          <cell r="CK985">
            <v>0</v>
          </cell>
          <cell r="CL985">
            <v>0</v>
          </cell>
          <cell r="CM985">
            <v>0</v>
          </cell>
          <cell r="CN985">
            <v>0</v>
          </cell>
          <cell r="CO985">
            <v>0</v>
          </cell>
          <cell r="CP985">
            <v>0</v>
          </cell>
          <cell r="CQ985">
            <v>0</v>
          </cell>
          <cell r="CR985">
            <v>0</v>
          </cell>
          <cell r="CS985">
            <v>0</v>
          </cell>
          <cell r="CT985">
            <v>0</v>
          </cell>
          <cell r="CU985">
            <v>0</v>
          </cell>
          <cell r="CV985">
            <v>0</v>
          </cell>
          <cell r="CW985">
            <v>0</v>
          </cell>
          <cell r="CX985">
            <v>0</v>
          </cell>
          <cell r="CY985">
            <v>0</v>
          </cell>
          <cell r="CZ985">
            <v>0</v>
          </cell>
          <cell r="DA985">
            <v>0</v>
          </cell>
          <cell r="DB985">
            <v>0</v>
          </cell>
          <cell r="DC985">
            <v>0</v>
          </cell>
          <cell r="DD985">
            <v>0</v>
          </cell>
          <cell r="DE985">
            <v>0</v>
          </cell>
          <cell r="DF985">
            <v>0</v>
          </cell>
          <cell r="DG985">
            <v>0</v>
          </cell>
          <cell r="DH985">
            <v>0</v>
          </cell>
          <cell r="DI985">
            <v>0</v>
          </cell>
          <cell r="DJ985">
            <v>0</v>
          </cell>
          <cell r="DK985">
            <v>0</v>
          </cell>
          <cell r="DL985">
            <v>0</v>
          </cell>
          <cell r="DM985">
            <v>0</v>
          </cell>
          <cell r="DN985">
            <v>0</v>
          </cell>
          <cell r="DO985">
            <v>0</v>
          </cell>
          <cell r="DP985">
            <v>0</v>
          </cell>
          <cell r="DQ985">
            <v>0</v>
          </cell>
          <cell r="DR985">
            <v>0</v>
          </cell>
          <cell r="DS985">
            <v>0</v>
          </cell>
          <cell r="DT985">
            <v>0</v>
          </cell>
          <cell r="DU985">
            <v>0</v>
          </cell>
          <cell r="DV985">
            <v>0</v>
          </cell>
          <cell r="DW985">
            <v>0</v>
          </cell>
          <cell r="DX985">
            <v>0</v>
          </cell>
          <cell r="DY985">
            <v>0</v>
          </cell>
          <cell r="DZ985">
            <v>0</v>
          </cell>
          <cell r="EA985">
            <v>0</v>
          </cell>
          <cell r="EB985">
            <v>0</v>
          </cell>
          <cell r="EC985">
            <v>0</v>
          </cell>
          <cell r="ED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X986">
            <v>0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0</v>
          </cell>
          <cell r="BD986">
            <v>0</v>
          </cell>
          <cell r="BE986">
            <v>0</v>
          </cell>
          <cell r="BF986">
            <v>0</v>
          </cell>
          <cell r="BG986">
            <v>0</v>
          </cell>
          <cell r="BH986">
            <v>0</v>
          </cell>
          <cell r="BI986">
            <v>0</v>
          </cell>
          <cell r="BJ986">
            <v>0</v>
          </cell>
          <cell r="BK986">
            <v>0</v>
          </cell>
          <cell r="BL986">
            <v>0</v>
          </cell>
          <cell r="BM986">
            <v>0</v>
          </cell>
          <cell r="BN986">
            <v>0</v>
          </cell>
          <cell r="BO986">
            <v>0</v>
          </cell>
          <cell r="BP986">
            <v>0</v>
          </cell>
          <cell r="BQ986">
            <v>0</v>
          </cell>
          <cell r="BR986">
            <v>0</v>
          </cell>
          <cell r="BS986">
            <v>0</v>
          </cell>
          <cell r="BT986">
            <v>0</v>
          </cell>
          <cell r="BU986">
            <v>0</v>
          </cell>
          <cell r="BV986">
            <v>0</v>
          </cell>
          <cell r="BW986">
            <v>0</v>
          </cell>
          <cell r="BX986">
            <v>0</v>
          </cell>
          <cell r="BY986">
            <v>0</v>
          </cell>
          <cell r="BZ986">
            <v>0</v>
          </cell>
          <cell r="CA986">
            <v>0</v>
          </cell>
          <cell r="CB986">
            <v>0</v>
          </cell>
          <cell r="CC986">
            <v>0</v>
          </cell>
          <cell r="CD986">
            <v>0</v>
          </cell>
          <cell r="CE986">
            <v>0</v>
          </cell>
          <cell r="CF986">
            <v>0</v>
          </cell>
          <cell r="CG986">
            <v>0</v>
          </cell>
          <cell r="CH986">
            <v>0</v>
          </cell>
          <cell r="CI986">
            <v>0</v>
          </cell>
          <cell r="CJ986">
            <v>0</v>
          </cell>
          <cell r="CK986">
            <v>0</v>
          </cell>
          <cell r="CL986">
            <v>0</v>
          </cell>
          <cell r="CM986">
            <v>0</v>
          </cell>
          <cell r="CN986">
            <v>0</v>
          </cell>
          <cell r="CO986">
            <v>0</v>
          </cell>
          <cell r="CP986">
            <v>0</v>
          </cell>
          <cell r="CQ986">
            <v>0</v>
          </cell>
          <cell r="CR986">
            <v>0</v>
          </cell>
          <cell r="CS986">
            <v>0</v>
          </cell>
          <cell r="CT986">
            <v>0</v>
          </cell>
          <cell r="CU986">
            <v>0</v>
          </cell>
          <cell r="CV986">
            <v>0</v>
          </cell>
          <cell r="CW986">
            <v>0</v>
          </cell>
          <cell r="CX986">
            <v>0</v>
          </cell>
          <cell r="CY986">
            <v>0</v>
          </cell>
          <cell r="CZ986">
            <v>0</v>
          </cell>
          <cell r="DA986">
            <v>0</v>
          </cell>
          <cell r="DB986">
            <v>0</v>
          </cell>
          <cell r="DC986">
            <v>0</v>
          </cell>
          <cell r="DD986">
            <v>0</v>
          </cell>
          <cell r="DE986">
            <v>0</v>
          </cell>
          <cell r="DF986">
            <v>0</v>
          </cell>
          <cell r="DG986">
            <v>0</v>
          </cell>
          <cell r="DH986">
            <v>0</v>
          </cell>
          <cell r="DI986">
            <v>0</v>
          </cell>
          <cell r="DJ986">
            <v>0</v>
          </cell>
          <cell r="DK986">
            <v>0</v>
          </cell>
          <cell r="DL986">
            <v>0</v>
          </cell>
          <cell r="DM986">
            <v>0</v>
          </cell>
          <cell r="DN986">
            <v>0</v>
          </cell>
          <cell r="DO986">
            <v>0</v>
          </cell>
          <cell r="DP986">
            <v>0</v>
          </cell>
          <cell r="DQ986">
            <v>0</v>
          </cell>
          <cell r="DR986">
            <v>0</v>
          </cell>
          <cell r="DS986">
            <v>0</v>
          </cell>
          <cell r="DT986">
            <v>0</v>
          </cell>
          <cell r="DU986">
            <v>0</v>
          </cell>
          <cell r="DV986">
            <v>0</v>
          </cell>
          <cell r="DW986">
            <v>0</v>
          </cell>
          <cell r="DX986">
            <v>0</v>
          </cell>
          <cell r="DY986">
            <v>0</v>
          </cell>
          <cell r="DZ986">
            <v>0</v>
          </cell>
          <cell r="EA986">
            <v>0</v>
          </cell>
          <cell r="EB986">
            <v>0</v>
          </cell>
          <cell r="EC986">
            <v>0</v>
          </cell>
          <cell r="ED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0</v>
          </cell>
          <cell r="AV987">
            <v>0</v>
          </cell>
          <cell r="AW987">
            <v>0</v>
          </cell>
          <cell r="AX987">
            <v>0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0</v>
          </cell>
          <cell r="BD987">
            <v>0</v>
          </cell>
          <cell r="BE987">
            <v>0</v>
          </cell>
          <cell r="BF987">
            <v>0</v>
          </cell>
          <cell r="BG987">
            <v>0</v>
          </cell>
          <cell r="BH987">
            <v>0</v>
          </cell>
          <cell r="BI987">
            <v>0</v>
          </cell>
          <cell r="BJ987">
            <v>0</v>
          </cell>
          <cell r="BK987">
            <v>0</v>
          </cell>
          <cell r="BL987">
            <v>0</v>
          </cell>
          <cell r="BM987">
            <v>0</v>
          </cell>
          <cell r="BN987">
            <v>0</v>
          </cell>
          <cell r="BO987">
            <v>0</v>
          </cell>
          <cell r="BP987">
            <v>0</v>
          </cell>
          <cell r="BQ987">
            <v>0</v>
          </cell>
          <cell r="BR987">
            <v>0</v>
          </cell>
          <cell r="BS987">
            <v>0</v>
          </cell>
          <cell r="BT987">
            <v>0</v>
          </cell>
          <cell r="BU987">
            <v>0</v>
          </cell>
          <cell r="BV987">
            <v>0</v>
          </cell>
          <cell r="BW987">
            <v>0</v>
          </cell>
          <cell r="BX987">
            <v>0</v>
          </cell>
          <cell r="BY987">
            <v>0</v>
          </cell>
          <cell r="BZ987">
            <v>0</v>
          </cell>
          <cell r="CA987">
            <v>0</v>
          </cell>
          <cell r="CB987">
            <v>0</v>
          </cell>
          <cell r="CC987">
            <v>0</v>
          </cell>
          <cell r="CD987">
            <v>0</v>
          </cell>
          <cell r="CE987">
            <v>0</v>
          </cell>
          <cell r="CF987">
            <v>0</v>
          </cell>
          <cell r="CG987">
            <v>0</v>
          </cell>
          <cell r="CH987">
            <v>0</v>
          </cell>
          <cell r="CI987">
            <v>0</v>
          </cell>
          <cell r="CJ987">
            <v>0</v>
          </cell>
          <cell r="CK987">
            <v>0</v>
          </cell>
          <cell r="CL987">
            <v>0</v>
          </cell>
          <cell r="CM987">
            <v>0</v>
          </cell>
          <cell r="CN987">
            <v>0</v>
          </cell>
          <cell r="CO987">
            <v>0</v>
          </cell>
          <cell r="CP987">
            <v>0</v>
          </cell>
          <cell r="CQ987">
            <v>0</v>
          </cell>
          <cell r="CR987">
            <v>0</v>
          </cell>
          <cell r="CS987">
            <v>0</v>
          </cell>
          <cell r="CT987">
            <v>0</v>
          </cell>
          <cell r="CU987">
            <v>0</v>
          </cell>
          <cell r="CV987">
            <v>0</v>
          </cell>
          <cell r="CW987">
            <v>0</v>
          </cell>
          <cell r="CX987">
            <v>0</v>
          </cell>
          <cell r="CY987">
            <v>0</v>
          </cell>
          <cell r="CZ987">
            <v>0</v>
          </cell>
          <cell r="DA987">
            <v>0</v>
          </cell>
          <cell r="DB987">
            <v>0</v>
          </cell>
          <cell r="DC987">
            <v>0</v>
          </cell>
          <cell r="DD987">
            <v>0</v>
          </cell>
          <cell r="DE987">
            <v>0</v>
          </cell>
          <cell r="DF987">
            <v>0</v>
          </cell>
          <cell r="DG987">
            <v>0</v>
          </cell>
          <cell r="DH987">
            <v>0</v>
          </cell>
          <cell r="DI987">
            <v>0</v>
          </cell>
          <cell r="DJ987">
            <v>0</v>
          </cell>
          <cell r="DK987">
            <v>0</v>
          </cell>
          <cell r="DL987">
            <v>0</v>
          </cell>
          <cell r="DM987">
            <v>0</v>
          </cell>
          <cell r="DN987">
            <v>0</v>
          </cell>
          <cell r="DO987">
            <v>0</v>
          </cell>
          <cell r="DP987">
            <v>0</v>
          </cell>
          <cell r="DQ987">
            <v>0</v>
          </cell>
          <cell r="DR987">
            <v>0</v>
          </cell>
          <cell r="DS987">
            <v>0</v>
          </cell>
          <cell r="DT987">
            <v>0</v>
          </cell>
          <cell r="DU987">
            <v>0</v>
          </cell>
          <cell r="DV987">
            <v>0</v>
          </cell>
          <cell r="DW987">
            <v>0</v>
          </cell>
          <cell r="DX987">
            <v>0</v>
          </cell>
          <cell r="DY987">
            <v>0</v>
          </cell>
          <cell r="DZ987">
            <v>0</v>
          </cell>
          <cell r="EA987">
            <v>0</v>
          </cell>
          <cell r="EB987">
            <v>0</v>
          </cell>
          <cell r="EC987">
            <v>0</v>
          </cell>
          <cell r="ED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0</v>
          </cell>
          <cell r="AV988">
            <v>0</v>
          </cell>
          <cell r="AW988">
            <v>0</v>
          </cell>
          <cell r="AX988">
            <v>0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0</v>
          </cell>
          <cell r="BD988">
            <v>0</v>
          </cell>
          <cell r="BE988">
            <v>0</v>
          </cell>
          <cell r="BF988">
            <v>0</v>
          </cell>
          <cell r="BG988">
            <v>0</v>
          </cell>
          <cell r="BH988">
            <v>0</v>
          </cell>
          <cell r="BI988">
            <v>0</v>
          </cell>
          <cell r="BJ988">
            <v>0</v>
          </cell>
          <cell r="BK988">
            <v>0</v>
          </cell>
          <cell r="BL988">
            <v>0</v>
          </cell>
          <cell r="BM988">
            <v>0</v>
          </cell>
          <cell r="BN988">
            <v>0</v>
          </cell>
          <cell r="BO988">
            <v>0</v>
          </cell>
          <cell r="BP988">
            <v>0</v>
          </cell>
          <cell r="BQ988">
            <v>0</v>
          </cell>
          <cell r="BR988">
            <v>0</v>
          </cell>
          <cell r="BS988">
            <v>0</v>
          </cell>
          <cell r="BT988">
            <v>0</v>
          </cell>
          <cell r="BU988">
            <v>0</v>
          </cell>
          <cell r="BV988">
            <v>0</v>
          </cell>
          <cell r="BW988">
            <v>0</v>
          </cell>
          <cell r="BX988">
            <v>0</v>
          </cell>
          <cell r="BY988">
            <v>0</v>
          </cell>
          <cell r="BZ988">
            <v>0</v>
          </cell>
          <cell r="CA988">
            <v>0</v>
          </cell>
          <cell r="CB988">
            <v>0</v>
          </cell>
          <cell r="CC988">
            <v>0</v>
          </cell>
          <cell r="CD988">
            <v>0</v>
          </cell>
          <cell r="CE988">
            <v>0</v>
          </cell>
          <cell r="CF988">
            <v>0</v>
          </cell>
          <cell r="CG988">
            <v>0</v>
          </cell>
          <cell r="CH988">
            <v>0</v>
          </cell>
          <cell r="CI988">
            <v>0</v>
          </cell>
          <cell r="CJ988">
            <v>0</v>
          </cell>
          <cell r="CK988">
            <v>0</v>
          </cell>
          <cell r="CL988">
            <v>0</v>
          </cell>
          <cell r="CM988">
            <v>0</v>
          </cell>
          <cell r="CN988">
            <v>0</v>
          </cell>
          <cell r="CO988">
            <v>0</v>
          </cell>
          <cell r="CP988">
            <v>0</v>
          </cell>
          <cell r="CQ988">
            <v>0</v>
          </cell>
          <cell r="CR988">
            <v>0</v>
          </cell>
          <cell r="CS988">
            <v>0</v>
          </cell>
          <cell r="CT988">
            <v>0</v>
          </cell>
          <cell r="CU988">
            <v>0</v>
          </cell>
          <cell r="CV988">
            <v>0</v>
          </cell>
          <cell r="CW988">
            <v>0</v>
          </cell>
          <cell r="CX988">
            <v>0</v>
          </cell>
          <cell r="CY988">
            <v>0</v>
          </cell>
          <cell r="CZ988">
            <v>0</v>
          </cell>
          <cell r="DA988">
            <v>0</v>
          </cell>
          <cell r="DB988">
            <v>0</v>
          </cell>
          <cell r="DC988">
            <v>0</v>
          </cell>
          <cell r="DD988">
            <v>0</v>
          </cell>
          <cell r="DE988">
            <v>0</v>
          </cell>
          <cell r="DF988">
            <v>0</v>
          </cell>
          <cell r="DG988">
            <v>0</v>
          </cell>
          <cell r="DH988">
            <v>0</v>
          </cell>
          <cell r="DI988">
            <v>0</v>
          </cell>
          <cell r="DJ988">
            <v>0</v>
          </cell>
          <cell r="DK988">
            <v>0</v>
          </cell>
          <cell r="DL988">
            <v>0</v>
          </cell>
          <cell r="DM988">
            <v>0</v>
          </cell>
          <cell r="DN988">
            <v>0</v>
          </cell>
          <cell r="DO988">
            <v>0</v>
          </cell>
          <cell r="DP988">
            <v>0</v>
          </cell>
          <cell r="DQ988">
            <v>0</v>
          </cell>
          <cell r="DR988">
            <v>0</v>
          </cell>
          <cell r="DS988">
            <v>0</v>
          </cell>
          <cell r="DT988">
            <v>0</v>
          </cell>
          <cell r="DU988">
            <v>0</v>
          </cell>
          <cell r="DV988">
            <v>0</v>
          </cell>
          <cell r="DW988">
            <v>0</v>
          </cell>
          <cell r="DX988">
            <v>0</v>
          </cell>
          <cell r="DY988">
            <v>0</v>
          </cell>
          <cell r="DZ988">
            <v>0</v>
          </cell>
          <cell r="EA988">
            <v>0</v>
          </cell>
          <cell r="EB988">
            <v>0</v>
          </cell>
          <cell r="EC988">
            <v>0</v>
          </cell>
          <cell r="ED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  <cell r="DF989">
            <v>0</v>
          </cell>
          <cell r="DG989">
            <v>0</v>
          </cell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T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O990">
            <v>0</v>
          </cell>
          <cell r="AP990">
            <v>0</v>
          </cell>
          <cell r="AQ990">
            <v>0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  <cell r="AV990">
            <v>0</v>
          </cell>
          <cell r="AW990">
            <v>0</v>
          </cell>
          <cell r="AX990">
            <v>0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0</v>
          </cell>
          <cell r="BD990">
            <v>0</v>
          </cell>
          <cell r="BE990">
            <v>0</v>
          </cell>
          <cell r="BF990">
            <v>0</v>
          </cell>
          <cell r="BG990">
            <v>0</v>
          </cell>
          <cell r="BH990">
            <v>0</v>
          </cell>
          <cell r="BI990">
            <v>0</v>
          </cell>
          <cell r="BJ990">
            <v>0</v>
          </cell>
          <cell r="BK990">
            <v>0</v>
          </cell>
          <cell r="BL990">
            <v>0</v>
          </cell>
          <cell r="BM990">
            <v>0</v>
          </cell>
          <cell r="BN990">
            <v>0</v>
          </cell>
          <cell r="BO990">
            <v>0</v>
          </cell>
          <cell r="BP990">
            <v>0</v>
          </cell>
          <cell r="BQ990">
            <v>0</v>
          </cell>
          <cell r="BR990">
            <v>0</v>
          </cell>
          <cell r="BS990">
            <v>0</v>
          </cell>
          <cell r="BT990">
            <v>0</v>
          </cell>
          <cell r="BU990">
            <v>0</v>
          </cell>
          <cell r="BV990">
            <v>0</v>
          </cell>
          <cell r="BW990">
            <v>0</v>
          </cell>
          <cell r="BX990">
            <v>0</v>
          </cell>
          <cell r="BY990">
            <v>0</v>
          </cell>
          <cell r="BZ990">
            <v>0</v>
          </cell>
          <cell r="CA990">
            <v>0</v>
          </cell>
          <cell r="CB990">
            <v>0</v>
          </cell>
          <cell r="CC990">
            <v>0</v>
          </cell>
          <cell r="CD990">
            <v>0</v>
          </cell>
          <cell r="CE990">
            <v>0</v>
          </cell>
          <cell r="CF990">
            <v>0</v>
          </cell>
          <cell r="CG990">
            <v>0</v>
          </cell>
          <cell r="CH990">
            <v>0</v>
          </cell>
          <cell r="CI990">
            <v>0</v>
          </cell>
          <cell r="CJ990">
            <v>0</v>
          </cell>
          <cell r="CK990">
            <v>0</v>
          </cell>
          <cell r="CL990">
            <v>0</v>
          </cell>
          <cell r="CM990">
            <v>0</v>
          </cell>
          <cell r="CN990">
            <v>0</v>
          </cell>
          <cell r="CO990">
            <v>0</v>
          </cell>
          <cell r="CP990">
            <v>0</v>
          </cell>
          <cell r="CQ990">
            <v>0</v>
          </cell>
          <cell r="CR990">
            <v>0</v>
          </cell>
          <cell r="CS990">
            <v>0</v>
          </cell>
          <cell r="CT990">
            <v>0</v>
          </cell>
          <cell r="CU990">
            <v>0</v>
          </cell>
          <cell r="CV990">
            <v>0</v>
          </cell>
          <cell r="CW990">
            <v>0</v>
          </cell>
          <cell r="CX990">
            <v>0</v>
          </cell>
          <cell r="CY990">
            <v>0</v>
          </cell>
          <cell r="CZ990">
            <v>0</v>
          </cell>
          <cell r="DA990">
            <v>0</v>
          </cell>
          <cell r="DB990">
            <v>0</v>
          </cell>
          <cell r="DC990">
            <v>0</v>
          </cell>
          <cell r="DD990">
            <v>0</v>
          </cell>
          <cell r="DE990">
            <v>0</v>
          </cell>
          <cell r="DF990">
            <v>0</v>
          </cell>
          <cell r="DG990">
            <v>0</v>
          </cell>
          <cell r="DH990">
            <v>0</v>
          </cell>
          <cell r="DI990">
            <v>0</v>
          </cell>
          <cell r="DJ990">
            <v>0</v>
          </cell>
          <cell r="DK990">
            <v>0</v>
          </cell>
          <cell r="DL990">
            <v>0</v>
          </cell>
          <cell r="DM990">
            <v>0</v>
          </cell>
          <cell r="DN990">
            <v>0</v>
          </cell>
          <cell r="DO990">
            <v>0</v>
          </cell>
          <cell r="DP990">
            <v>0</v>
          </cell>
          <cell r="DQ990">
            <v>0</v>
          </cell>
          <cell r="DR990">
            <v>0</v>
          </cell>
          <cell r="DS990">
            <v>0</v>
          </cell>
          <cell r="DT990">
            <v>0</v>
          </cell>
          <cell r="DU990">
            <v>0</v>
          </cell>
          <cell r="DV990">
            <v>0</v>
          </cell>
          <cell r="DW990">
            <v>0</v>
          </cell>
          <cell r="DX990">
            <v>0</v>
          </cell>
          <cell r="DY990">
            <v>0</v>
          </cell>
          <cell r="DZ990">
            <v>0</v>
          </cell>
          <cell r="EA990">
            <v>0</v>
          </cell>
          <cell r="EB990">
            <v>0</v>
          </cell>
          <cell r="EC990">
            <v>0</v>
          </cell>
          <cell r="ED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T991">
            <v>0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0</v>
          </cell>
          <cell r="BD991">
            <v>0</v>
          </cell>
          <cell r="BE991">
            <v>0</v>
          </cell>
          <cell r="BF991">
            <v>0</v>
          </cell>
          <cell r="BG991">
            <v>0</v>
          </cell>
          <cell r="BH991">
            <v>0</v>
          </cell>
          <cell r="BI991">
            <v>0</v>
          </cell>
          <cell r="BJ991">
            <v>0</v>
          </cell>
          <cell r="BK991">
            <v>0</v>
          </cell>
          <cell r="BL991">
            <v>0</v>
          </cell>
          <cell r="BM991">
            <v>0</v>
          </cell>
          <cell r="BN991">
            <v>0</v>
          </cell>
          <cell r="BO991">
            <v>0</v>
          </cell>
          <cell r="BP991">
            <v>0</v>
          </cell>
          <cell r="BQ991">
            <v>0</v>
          </cell>
          <cell r="BR991">
            <v>0</v>
          </cell>
          <cell r="BS991">
            <v>0</v>
          </cell>
          <cell r="BT991">
            <v>0</v>
          </cell>
          <cell r="BU991">
            <v>0</v>
          </cell>
          <cell r="BV991">
            <v>0</v>
          </cell>
          <cell r="BW991">
            <v>0</v>
          </cell>
          <cell r="BX991">
            <v>0</v>
          </cell>
          <cell r="BY991">
            <v>0</v>
          </cell>
          <cell r="BZ991">
            <v>0</v>
          </cell>
          <cell r="CA991">
            <v>0</v>
          </cell>
          <cell r="CB991">
            <v>0</v>
          </cell>
          <cell r="CC991">
            <v>0</v>
          </cell>
          <cell r="CD991">
            <v>0</v>
          </cell>
          <cell r="CE991">
            <v>0</v>
          </cell>
          <cell r="CF991">
            <v>0</v>
          </cell>
          <cell r="CG991">
            <v>0</v>
          </cell>
          <cell r="CH991">
            <v>0</v>
          </cell>
          <cell r="CI991">
            <v>0</v>
          </cell>
          <cell r="CJ991">
            <v>0</v>
          </cell>
          <cell r="CK991">
            <v>0</v>
          </cell>
          <cell r="CL991">
            <v>0</v>
          </cell>
          <cell r="CM991">
            <v>0</v>
          </cell>
          <cell r="CN991">
            <v>0</v>
          </cell>
          <cell r="CO991">
            <v>0</v>
          </cell>
          <cell r="CP991">
            <v>0</v>
          </cell>
          <cell r="CQ991">
            <v>0</v>
          </cell>
          <cell r="CR991">
            <v>0</v>
          </cell>
          <cell r="CS991">
            <v>0</v>
          </cell>
          <cell r="CT991">
            <v>0</v>
          </cell>
          <cell r="CU991">
            <v>0</v>
          </cell>
          <cell r="CV991">
            <v>0</v>
          </cell>
          <cell r="CW991">
            <v>0</v>
          </cell>
          <cell r="CX991">
            <v>0</v>
          </cell>
          <cell r="CY991">
            <v>0</v>
          </cell>
          <cell r="CZ991">
            <v>0</v>
          </cell>
          <cell r="DA991">
            <v>0</v>
          </cell>
          <cell r="DB991">
            <v>0</v>
          </cell>
          <cell r="DC991">
            <v>0</v>
          </cell>
          <cell r="DD991">
            <v>0</v>
          </cell>
          <cell r="DE991">
            <v>0</v>
          </cell>
          <cell r="DF991">
            <v>0</v>
          </cell>
          <cell r="DG991">
            <v>0</v>
          </cell>
          <cell r="DH991">
            <v>0</v>
          </cell>
          <cell r="DI991">
            <v>0</v>
          </cell>
          <cell r="DJ991">
            <v>0</v>
          </cell>
          <cell r="DK991">
            <v>0</v>
          </cell>
          <cell r="DL991">
            <v>0</v>
          </cell>
          <cell r="DM991">
            <v>0</v>
          </cell>
          <cell r="DN991">
            <v>0</v>
          </cell>
          <cell r="DO991">
            <v>0</v>
          </cell>
          <cell r="DP991">
            <v>0</v>
          </cell>
          <cell r="DQ991">
            <v>0</v>
          </cell>
          <cell r="DR991">
            <v>0</v>
          </cell>
          <cell r="DS991">
            <v>0</v>
          </cell>
          <cell r="DT991">
            <v>0</v>
          </cell>
          <cell r="DU991">
            <v>0</v>
          </cell>
          <cell r="DV991">
            <v>0</v>
          </cell>
          <cell r="DW991">
            <v>0</v>
          </cell>
          <cell r="DX991">
            <v>0</v>
          </cell>
          <cell r="DY991">
            <v>0</v>
          </cell>
          <cell r="DZ991">
            <v>0</v>
          </cell>
          <cell r="EA991">
            <v>0</v>
          </cell>
          <cell r="EB991">
            <v>0</v>
          </cell>
          <cell r="EC991">
            <v>0</v>
          </cell>
          <cell r="ED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0</v>
          </cell>
          <cell r="BT992">
            <v>0</v>
          </cell>
          <cell r="BU992">
            <v>0</v>
          </cell>
          <cell r="BV992">
            <v>0</v>
          </cell>
          <cell r="BW992">
            <v>0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0</v>
          </cell>
          <cell r="CH992">
            <v>0</v>
          </cell>
          <cell r="CI992">
            <v>0</v>
          </cell>
          <cell r="CJ992">
            <v>0</v>
          </cell>
          <cell r="CK992">
            <v>0</v>
          </cell>
          <cell r="CL992">
            <v>0</v>
          </cell>
          <cell r="CM992">
            <v>0</v>
          </cell>
          <cell r="CN992">
            <v>0</v>
          </cell>
          <cell r="CO992">
            <v>0</v>
          </cell>
          <cell r="CP992">
            <v>0</v>
          </cell>
          <cell r="CQ992">
            <v>0</v>
          </cell>
          <cell r="CR992">
            <v>0</v>
          </cell>
          <cell r="CS992">
            <v>0</v>
          </cell>
          <cell r="CT992">
            <v>0</v>
          </cell>
          <cell r="CU992">
            <v>0</v>
          </cell>
          <cell r="CV992">
            <v>0</v>
          </cell>
          <cell r="CW992">
            <v>0</v>
          </cell>
          <cell r="CX992">
            <v>0</v>
          </cell>
          <cell r="CY992">
            <v>0</v>
          </cell>
          <cell r="CZ992">
            <v>0</v>
          </cell>
          <cell r="DA992">
            <v>0</v>
          </cell>
          <cell r="DB992">
            <v>0</v>
          </cell>
          <cell r="DC992">
            <v>0</v>
          </cell>
          <cell r="DD992">
            <v>0</v>
          </cell>
          <cell r="DE992">
            <v>0</v>
          </cell>
          <cell r="DF992">
            <v>0</v>
          </cell>
          <cell r="DG992">
            <v>0</v>
          </cell>
          <cell r="DH992">
            <v>0</v>
          </cell>
          <cell r="DI992">
            <v>0</v>
          </cell>
          <cell r="DJ992">
            <v>0</v>
          </cell>
          <cell r="DK992">
            <v>0</v>
          </cell>
          <cell r="DL992">
            <v>0</v>
          </cell>
          <cell r="DM992">
            <v>0</v>
          </cell>
          <cell r="DN992">
            <v>0</v>
          </cell>
          <cell r="DO992">
            <v>0</v>
          </cell>
          <cell r="DP992">
            <v>0</v>
          </cell>
          <cell r="DQ992">
            <v>0</v>
          </cell>
          <cell r="DR992">
            <v>0</v>
          </cell>
          <cell r="DS992">
            <v>0</v>
          </cell>
          <cell r="DT992">
            <v>0</v>
          </cell>
          <cell r="DU992">
            <v>0</v>
          </cell>
          <cell r="DV992">
            <v>0</v>
          </cell>
          <cell r="DW992">
            <v>0</v>
          </cell>
          <cell r="DX992">
            <v>0</v>
          </cell>
          <cell r="DY992">
            <v>0</v>
          </cell>
          <cell r="DZ992">
            <v>0</v>
          </cell>
          <cell r="EA992">
            <v>0</v>
          </cell>
          <cell r="EB992">
            <v>0</v>
          </cell>
          <cell r="EC992">
            <v>0</v>
          </cell>
          <cell r="ED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0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0</v>
          </cell>
          <cell r="BH993">
            <v>0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0</v>
          </cell>
          <cell r="BQ993">
            <v>0</v>
          </cell>
          <cell r="BR993">
            <v>0</v>
          </cell>
          <cell r="BS993">
            <v>0</v>
          </cell>
          <cell r="BT993">
            <v>0</v>
          </cell>
          <cell r="BU993">
            <v>0</v>
          </cell>
          <cell r="BV993">
            <v>0</v>
          </cell>
          <cell r="BW993">
            <v>0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0</v>
          </cell>
          <cell r="CH993">
            <v>0</v>
          </cell>
          <cell r="CI993">
            <v>0</v>
          </cell>
          <cell r="CJ993">
            <v>0</v>
          </cell>
          <cell r="CK993">
            <v>0</v>
          </cell>
          <cell r="CL993">
            <v>0</v>
          </cell>
          <cell r="CM993">
            <v>0</v>
          </cell>
          <cell r="CN993">
            <v>0</v>
          </cell>
          <cell r="CO993">
            <v>0</v>
          </cell>
          <cell r="CP993">
            <v>0</v>
          </cell>
          <cell r="CQ993">
            <v>0</v>
          </cell>
          <cell r="CR993">
            <v>0</v>
          </cell>
          <cell r="CS993">
            <v>0</v>
          </cell>
          <cell r="CT993">
            <v>0</v>
          </cell>
          <cell r="CU993">
            <v>0</v>
          </cell>
          <cell r="CV993">
            <v>0</v>
          </cell>
          <cell r="CW993">
            <v>0</v>
          </cell>
          <cell r="CX993">
            <v>0</v>
          </cell>
          <cell r="CY993">
            <v>0</v>
          </cell>
          <cell r="CZ993">
            <v>0</v>
          </cell>
          <cell r="DA993">
            <v>0</v>
          </cell>
          <cell r="DB993">
            <v>0</v>
          </cell>
          <cell r="DC993">
            <v>0</v>
          </cell>
          <cell r="DD993">
            <v>0</v>
          </cell>
          <cell r="DE993">
            <v>0</v>
          </cell>
          <cell r="DF993">
            <v>0</v>
          </cell>
          <cell r="DG993">
            <v>0</v>
          </cell>
          <cell r="DH993">
            <v>0</v>
          </cell>
          <cell r="DI993">
            <v>0</v>
          </cell>
          <cell r="DJ993">
            <v>0</v>
          </cell>
          <cell r="DK993">
            <v>0</v>
          </cell>
          <cell r="DL993">
            <v>0</v>
          </cell>
          <cell r="DM993">
            <v>0</v>
          </cell>
          <cell r="DN993">
            <v>0</v>
          </cell>
          <cell r="DO993">
            <v>0</v>
          </cell>
          <cell r="DP993">
            <v>0</v>
          </cell>
          <cell r="DQ993">
            <v>0</v>
          </cell>
          <cell r="DR993">
            <v>0</v>
          </cell>
          <cell r="DS993">
            <v>0</v>
          </cell>
          <cell r="DT993">
            <v>0</v>
          </cell>
          <cell r="DU993">
            <v>0</v>
          </cell>
          <cell r="DV993">
            <v>0</v>
          </cell>
          <cell r="DW993">
            <v>0</v>
          </cell>
          <cell r="DX993">
            <v>0</v>
          </cell>
          <cell r="DY993">
            <v>0</v>
          </cell>
          <cell r="DZ993">
            <v>0</v>
          </cell>
          <cell r="EA993">
            <v>0</v>
          </cell>
          <cell r="EB993">
            <v>0</v>
          </cell>
          <cell r="EC993">
            <v>0</v>
          </cell>
          <cell r="ED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0</v>
          </cell>
          <cell r="AP994">
            <v>0</v>
          </cell>
          <cell r="AQ994">
            <v>0</v>
          </cell>
          <cell r="AR994">
            <v>0</v>
          </cell>
          <cell r="AS994">
            <v>0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0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0</v>
          </cell>
          <cell r="BQ994">
            <v>0</v>
          </cell>
          <cell r="BR994">
            <v>0</v>
          </cell>
          <cell r="BS994">
            <v>0</v>
          </cell>
          <cell r="BT994">
            <v>0</v>
          </cell>
          <cell r="BU994">
            <v>0</v>
          </cell>
          <cell r="BV994">
            <v>0</v>
          </cell>
          <cell r="BW994">
            <v>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0</v>
          </cell>
          <cell r="CH994">
            <v>0</v>
          </cell>
          <cell r="CI994">
            <v>0</v>
          </cell>
          <cell r="CJ994">
            <v>0</v>
          </cell>
          <cell r="CK994">
            <v>0</v>
          </cell>
          <cell r="CL994">
            <v>0</v>
          </cell>
          <cell r="CM994">
            <v>0</v>
          </cell>
          <cell r="CN994">
            <v>0</v>
          </cell>
          <cell r="CO994">
            <v>0</v>
          </cell>
          <cell r="CP994">
            <v>0</v>
          </cell>
          <cell r="CQ994">
            <v>0</v>
          </cell>
          <cell r="CR994">
            <v>0</v>
          </cell>
          <cell r="CS994">
            <v>0</v>
          </cell>
          <cell r="CT994">
            <v>0</v>
          </cell>
          <cell r="CU994">
            <v>0</v>
          </cell>
          <cell r="CV994">
            <v>0</v>
          </cell>
          <cell r="CW994">
            <v>0</v>
          </cell>
          <cell r="CX994">
            <v>0</v>
          </cell>
          <cell r="CY994">
            <v>0</v>
          </cell>
          <cell r="CZ994">
            <v>0</v>
          </cell>
          <cell r="DA994">
            <v>0</v>
          </cell>
          <cell r="DB994">
            <v>0</v>
          </cell>
          <cell r="DC994">
            <v>0</v>
          </cell>
          <cell r="DD994">
            <v>0</v>
          </cell>
          <cell r="DE994">
            <v>0</v>
          </cell>
          <cell r="DF994">
            <v>0</v>
          </cell>
          <cell r="DG994">
            <v>0</v>
          </cell>
          <cell r="DH994">
            <v>0</v>
          </cell>
          <cell r="DI994">
            <v>0</v>
          </cell>
          <cell r="DJ994">
            <v>0</v>
          </cell>
          <cell r="DK994">
            <v>0</v>
          </cell>
          <cell r="DL994">
            <v>0</v>
          </cell>
          <cell r="DM994">
            <v>0</v>
          </cell>
          <cell r="DN994">
            <v>0</v>
          </cell>
          <cell r="DO994">
            <v>0</v>
          </cell>
          <cell r="DP994">
            <v>0</v>
          </cell>
          <cell r="DQ994">
            <v>0</v>
          </cell>
          <cell r="DR994">
            <v>0</v>
          </cell>
          <cell r="DS994">
            <v>0</v>
          </cell>
          <cell r="DT994">
            <v>0</v>
          </cell>
          <cell r="DU994">
            <v>0</v>
          </cell>
          <cell r="DV994">
            <v>0</v>
          </cell>
          <cell r="DW994">
            <v>0</v>
          </cell>
          <cell r="DX994">
            <v>0</v>
          </cell>
          <cell r="DY994">
            <v>0</v>
          </cell>
          <cell r="DZ994">
            <v>0</v>
          </cell>
          <cell r="EA994">
            <v>0</v>
          </cell>
          <cell r="EB994">
            <v>0</v>
          </cell>
          <cell r="EC994">
            <v>0</v>
          </cell>
          <cell r="ED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0</v>
          </cell>
          <cell r="AP995">
            <v>0</v>
          </cell>
          <cell r="AQ995">
            <v>0</v>
          </cell>
          <cell r="AR995">
            <v>0</v>
          </cell>
          <cell r="AS995">
            <v>0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0</v>
          </cell>
          <cell r="BD995">
            <v>0</v>
          </cell>
          <cell r="BE995">
            <v>0</v>
          </cell>
          <cell r="BF995">
            <v>0</v>
          </cell>
          <cell r="BG995">
            <v>0</v>
          </cell>
          <cell r="BH995">
            <v>0</v>
          </cell>
          <cell r="BI995">
            <v>0</v>
          </cell>
          <cell r="BJ995">
            <v>0</v>
          </cell>
          <cell r="BK995">
            <v>0</v>
          </cell>
          <cell r="BL995">
            <v>0</v>
          </cell>
          <cell r="BM995">
            <v>0</v>
          </cell>
          <cell r="BN995">
            <v>0</v>
          </cell>
          <cell r="BO995">
            <v>0</v>
          </cell>
          <cell r="BP995">
            <v>0</v>
          </cell>
          <cell r="BQ995">
            <v>0</v>
          </cell>
          <cell r="BR995">
            <v>0</v>
          </cell>
          <cell r="BS995">
            <v>0</v>
          </cell>
          <cell r="BT995">
            <v>0</v>
          </cell>
          <cell r="BU995">
            <v>0</v>
          </cell>
          <cell r="BV995">
            <v>0</v>
          </cell>
          <cell r="BW995">
            <v>0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0</v>
          </cell>
          <cell r="CH995">
            <v>0</v>
          </cell>
          <cell r="CI995">
            <v>0</v>
          </cell>
          <cell r="CJ995">
            <v>0</v>
          </cell>
          <cell r="CK995">
            <v>0</v>
          </cell>
          <cell r="CL995">
            <v>0</v>
          </cell>
          <cell r="CM995">
            <v>0</v>
          </cell>
          <cell r="CN995">
            <v>0</v>
          </cell>
          <cell r="CO995">
            <v>0</v>
          </cell>
          <cell r="CP995">
            <v>0</v>
          </cell>
          <cell r="CQ995">
            <v>0</v>
          </cell>
          <cell r="CR995">
            <v>0</v>
          </cell>
          <cell r="CS995">
            <v>0</v>
          </cell>
          <cell r="CT995">
            <v>0</v>
          </cell>
          <cell r="CU995">
            <v>0</v>
          </cell>
          <cell r="CV995">
            <v>0</v>
          </cell>
          <cell r="CW995">
            <v>0</v>
          </cell>
          <cell r="CX995">
            <v>0</v>
          </cell>
          <cell r="CY995">
            <v>0</v>
          </cell>
          <cell r="CZ995">
            <v>0</v>
          </cell>
          <cell r="DA995">
            <v>0</v>
          </cell>
          <cell r="DB995">
            <v>0</v>
          </cell>
          <cell r="DC995">
            <v>0</v>
          </cell>
          <cell r="DD995">
            <v>0</v>
          </cell>
          <cell r="DE995">
            <v>0</v>
          </cell>
          <cell r="DF995">
            <v>0</v>
          </cell>
          <cell r="DG995">
            <v>0</v>
          </cell>
          <cell r="DH995">
            <v>0</v>
          </cell>
          <cell r="DI995">
            <v>0</v>
          </cell>
          <cell r="DJ995">
            <v>0</v>
          </cell>
          <cell r="DK995">
            <v>0</v>
          </cell>
          <cell r="DL995">
            <v>0</v>
          </cell>
          <cell r="DM995">
            <v>0</v>
          </cell>
          <cell r="DN995">
            <v>0</v>
          </cell>
          <cell r="DO995">
            <v>0</v>
          </cell>
          <cell r="DP995">
            <v>0</v>
          </cell>
          <cell r="DQ995">
            <v>0</v>
          </cell>
          <cell r="DR995">
            <v>0</v>
          </cell>
          <cell r="DS995">
            <v>0</v>
          </cell>
          <cell r="DT995">
            <v>0</v>
          </cell>
          <cell r="DU995">
            <v>0</v>
          </cell>
          <cell r="DV995">
            <v>0</v>
          </cell>
          <cell r="DW995">
            <v>0</v>
          </cell>
          <cell r="DX995">
            <v>0</v>
          </cell>
          <cell r="DY995">
            <v>0</v>
          </cell>
          <cell r="DZ995">
            <v>0</v>
          </cell>
          <cell r="EA995">
            <v>0</v>
          </cell>
          <cell r="EB995">
            <v>0</v>
          </cell>
          <cell r="EC995">
            <v>0</v>
          </cell>
          <cell r="ED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  <cell r="BE996">
            <v>0</v>
          </cell>
          <cell r="BF996">
            <v>0</v>
          </cell>
          <cell r="BG996">
            <v>0</v>
          </cell>
          <cell r="BH996">
            <v>0</v>
          </cell>
          <cell r="BI996">
            <v>0</v>
          </cell>
          <cell r="BJ996">
            <v>0</v>
          </cell>
          <cell r="BK996">
            <v>0</v>
          </cell>
          <cell r="BL996">
            <v>0</v>
          </cell>
          <cell r="BM996">
            <v>0</v>
          </cell>
          <cell r="BN996">
            <v>0</v>
          </cell>
          <cell r="BO996">
            <v>0</v>
          </cell>
          <cell r="BP996">
            <v>0</v>
          </cell>
          <cell r="BQ996">
            <v>0</v>
          </cell>
          <cell r="BR996">
            <v>0</v>
          </cell>
          <cell r="BS996">
            <v>0</v>
          </cell>
          <cell r="BT996">
            <v>0</v>
          </cell>
          <cell r="BU996">
            <v>0</v>
          </cell>
          <cell r="BV996">
            <v>0</v>
          </cell>
          <cell r="BW996">
            <v>0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0</v>
          </cell>
          <cell r="CH996">
            <v>0</v>
          </cell>
          <cell r="CI996">
            <v>0</v>
          </cell>
          <cell r="CJ996">
            <v>0</v>
          </cell>
          <cell r="CK996">
            <v>0</v>
          </cell>
          <cell r="CL996">
            <v>0</v>
          </cell>
          <cell r="CM996">
            <v>0</v>
          </cell>
          <cell r="CN996">
            <v>0</v>
          </cell>
          <cell r="CO996">
            <v>0</v>
          </cell>
          <cell r="CP996">
            <v>0</v>
          </cell>
          <cell r="CQ996">
            <v>0</v>
          </cell>
          <cell r="CR996">
            <v>0</v>
          </cell>
          <cell r="CS996">
            <v>0</v>
          </cell>
          <cell r="CT996">
            <v>0</v>
          </cell>
          <cell r="CU996">
            <v>0</v>
          </cell>
          <cell r="CV996">
            <v>0</v>
          </cell>
          <cell r="CW996">
            <v>0</v>
          </cell>
          <cell r="CX996">
            <v>0</v>
          </cell>
          <cell r="CY996">
            <v>0</v>
          </cell>
          <cell r="CZ996">
            <v>0</v>
          </cell>
          <cell r="DA996">
            <v>0</v>
          </cell>
          <cell r="DB996">
            <v>0</v>
          </cell>
          <cell r="DC996">
            <v>0</v>
          </cell>
          <cell r="DD996">
            <v>0</v>
          </cell>
          <cell r="DE996">
            <v>0</v>
          </cell>
          <cell r="DF996">
            <v>0</v>
          </cell>
          <cell r="DG996">
            <v>0</v>
          </cell>
          <cell r="DH996">
            <v>0</v>
          </cell>
          <cell r="DI996">
            <v>0</v>
          </cell>
          <cell r="DJ996">
            <v>0</v>
          </cell>
          <cell r="DK996">
            <v>0</v>
          </cell>
          <cell r="DL996">
            <v>0</v>
          </cell>
          <cell r="DM996">
            <v>0</v>
          </cell>
          <cell r="DN996">
            <v>0</v>
          </cell>
          <cell r="DO996">
            <v>0</v>
          </cell>
          <cell r="DP996">
            <v>0</v>
          </cell>
          <cell r="DQ996">
            <v>0</v>
          </cell>
          <cell r="DR996">
            <v>0</v>
          </cell>
          <cell r="DS996">
            <v>0</v>
          </cell>
          <cell r="DT996">
            <v>0</v>
          </cell>
          <cell r="DU996">
            <v>0</v>
          </cell>
          <cell r="DV996">
            <v>0</v>
          </cell>
          <cell r="DW996">
            <v>0</v>
          </cell>
          <cell r="DX996">
            <v>0</v>
          </cell>
          <cell r="DY996">
            <v>0</v>
          </cell>
          <cell r="DZ996">
            <v>0</v>
          </cell>
          <cell r="EA996">
            <v>0</v>
          </cell>
          <cell r="EB996">
            <v>0</v>
          </cell>
          <cell r="EC996">
            <v>0</v>
          </cell>
          <cell r="ED996">
            <v>0</v>
          </cell>
        </row>
        <row r="997"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0</v>
          </cell>
          <cell r="BD997">
            <v>0</v>
          </cell>
          <cell r="BE997">
            <v>0</v>
          </cell>
          <cell r="BF997">
            <v>0</v>
          </cell>
          <cell r="BG997">
            <v>0</v>
          </cell>
          <cell r="BH997">
            <v>0</v>
          </cell>
          <cell r="BI997">
            <v>0</v>
          </cell>
          <cell r="BJ997">
            <v>0</v>
          </cell>
          <cell r="BK997">
            <v>0</v>
          </cell>
          <cell r="BL997">
            <v>0</v>
          </cell>
          <cell r="BM997">
            <v>0</v>
          </cell>
          <cell r="BN997">
            <v>0</v>
          </cell>
          <cell r="BO997">
            <v>0</v>
          </cell>
          <cell r="BP997">
            <v>0</v>
          </cell>
          <cell r="BQ997">
            <v>0</v>
          </cell>
          <cell r="BR997">
            <v>0</v>
          </cell>
          <cell r="BS997">
            <v>0</v>
          </cell>
          <cell r="BT997">
            <v>0</v>
          </cell>
          <cell r="BU997">
            <v>0</v>
          </cell>
          <cell r="BV997">
            <v>0</v>
          </cell>
          <cell r="BW997">
            <v>0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0</v>
          </cell>
          <cell r="CH997">
            <v>0</v>
          </cell>
          <cell r="CI997">
            <v>0</v>
          </cell>
          <cell r="CJ997">
            <v>0</v>
          </cell>
          <cell r="CK997">
            <v>0</v>
          </cell>
          <cell r="CL997">
            <v>0</v>
          </cell>
          <cell r="CM997">
            <v>0</v>
          </cell>
          <cell r="CN997">
            <v>0</v>
          </cell>
          <cell r="CO997">
            <v>0</v>
          </cell>
          <cell r="CP997">
            <v>0</v>
          </cell>
          <cell r="CQ997">
            <v>0</v>
          </cell>
          <cell r="CR997">
            <v>0</v>
          </cell>
          <cell r="CS997">
            <v>0</v>
          </cell>
          <cell r="CT997">
            <v>0</v>
          </cell>
          <cell r="CU997">
            <v>0</v>
          </cell>
          <cell r="CV997">
            <v>0</v>
          </cell>
          <cell r="CW997">
            <v>0</v>
          </cell>
          <cell r="CX997">
            <v>0</v>
          </cell>
          <cell r="CY997">
            <v>0</v>
          </cell>
          <cell r="CZ997">
            <v>0</v>
          </cell>
          <cell r="DA997">
            <v>0</v>
          </cell>
          <cell r="DB997">
            <v>0</v>
          </cell>
          <cell r="DC997">
            <v>0</v>
          </cell>
          <cell r="DD997">
            <v>0</v>
          </cell>
          <cell r="DE997">
            <v>0</v>
          </cell>
          <cell r="DF997">
            <v>0</v>
          </cell>
          <cell r="DG997">
            <v>0</v>
          </cell>
          <cell r="DH997">
            <v>0</v>
          </cell>
          <cell r="DI997">
            <v>0</v>
          </cell>
          <cell r="DJ997">
            <v>0</v>
          </cell>
          <cell r="DK997">
            <v>0</v>
          </cell>
          <cell r="DL997">
            <v>0</v>
          </cell>
          <cell r="DM997">
            <v>0</v>
          </cell>
          <cell r="DN997">
            <v>0</v>
          </cell>
          <cell r="DO997">
            <v>0</v>
          </cell>
          <cell r="DP997">
            <v>0</v>
          </cell>
          <cell r="DQ997">
            <v>0</v>
          </cell>
          <cell r="DR997">
            <v>0</v>
          </cell>
          <cell r="DS997">
            <v>0</v>
          </cell>
          <cell r="DT997">
            <v>0</v>
          </cell>
          <cell r="DU997">
            <v>0</v>
          </cell>
          <cell r="DV997">
            <v>0</v>
          </cell>
          <cell r="DW997">
            <v>0</v>
          </cell>
          <cell r="DX997">
            <v>0</v>
          </cell>
          <cell r="DY997">
            <v>0</v>
          </cell>
          <cell r="DZ997">
            <v>0</v>
          </cell>
          <cell r="EA997">
            <v>0</v>
          </cell>
          <cell r="EB997">
            <v>0</v>
          </cell>
          <cell r="EC997">
            <v>0</v>
          </cell>
          <cell r="ED997">
            <v>0</v>
          </cell>
        </row>
      </sheetData>
      <sheetData sheetId="4">
        <row r="3">
          <cell r="F3">
            <v>43466</v>
          </cell>
        </row>
        <row r="84">
          <cell r="EI84" t="str">
            <v>QF - 433 - UT - Gas</v>
          </cell>
          <cell r="EK84" t="str">
            <v>Not Used</v>
          </cell>
          <cell r="EM84" t="str">
            <v>Not Used</v>
          </cell>
          <cell r="EO84" t="str">
            <v>Not Used</v>
          </cell>
          <cell r="EQ84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Z86"/>
  <sheetViews>
    <sheetView tabSelected="1" topLeftCell="A5" zoomScale="80" zoomScaleNormal="80" workbookViewId="0">
      <selection activeCell="A54" sqref="A54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3.8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6" width="17.6640625" customWidth="1"/>
    <col min="17" max="17" width="12.83203125" customWidth="1"/>
    <col min="18" max="18" width="12.5" customWidth="1"/>
    <col min="22" max="22" width="13.1640625" customWidth="1"/>
    <col min="26" max="26" width="10.83203125" customWidth="1"/>
    <col min="27" max="27" width="10.1640625" customWidth="1"/>
    <col min="28" max="28" width="11.1640625" customWidth="1"/>
    <col min="29" max="31" width="10.83203125" customWidth="1"/>
    <col min="32" max="32" width="12.5" customWidth="1"/>
    <col min="33" max="33" width="10.83203125" customWidth="1"/>
    <col min="34" max="34" width="14" customWidth="1"/>
    <col min="35" max="35" width="12.5" customWidth="1"/>
    <col min="37" max="37" width="10" customWidth="1"/>
    <col min="38" max="38" width="12.5" customWidth="1"/>
    <col min="47" max="52" width="10.83203125" customWidth="1"/>
    <col min="53" max="53" width="9.83203125" customWidth="1"/>
    <col min="54" max="54" width="10.83203125" customWidth="1"/>
    <col min="55" max="55" width="11.1640625" customWidth="1"/>
    <col min="56" max="56" width="12.83203125" customWidth="1"/>
    <col min="57" max="57" width="5.83203125" customWidth="1"/>
    <col min="58" max="59" width="16.1640625" customWidth="1"/>
    <col min="60" max="60" width="12.5" customWidth="1"/>
    <col min="61" max="62" width="11.83203125" customWidth="1"/>
    <col min="63" max="63" width="11.6640625" customWidth="1"/>
    <col min="64" max="64" width="9.6640625" customWidth="1"/>
    <col min="68" max="68" width="12.5" customWidth="1"/>
    <col min="69" max="69" width="10.5" customWidth="1"/>
    <col min="70" max="70" width="11.83203125" customWidth="1"/>
    <col min="71" max="72" width="12.83203125" customWidth="1"/>
    <col min="73" max="73" width="11.83203125" customWidth="1"/>
    <col min="74" max="74" width="11.33203125" customWidth="1"/>
    <col min="75" max="75" width="11.6640625" customWidth="1"/>
    <col min="76" max="76" width="13.33203125" customWidth="1"/>
    <col min="77" max="77" width="12.1640625" customWidth="1"/>
    <col min="89" max="89" width="11.5" customWidth="1"/>
    <col min="90" max="90" width="11.33203125" customWidth="1"/>
    <col min="91" max="91" width="11.5" customWidth="1"/>
    <col min="92" max="92" width="10.6640625" customWidth="1"/>
    <col min="93" max="93" width="10.83203125" customWidth="1"/>
    <col min="94" max="94" width="11.5" customWidth="1"/>
    <col min="95" max="95" width="11.83203125" customWidth="1"/>
    <col min="96" max="96" width="11.1640625" customWidth="1"/>
    <col min="97" max="97" width="12" customWidth="1"/>
    <col min="98" max="98" width="12.5" customWidth="1"/>
    <col min="99" max="99" width="11" customWidth="1"/>
    <col min="102" max="102" width="17.33203125" customWidth="1"/>
    <col min="103" max="103" width="16.6640625" customWidth="1"/>
    <col min="104" max="104" width="15" customWidth="1"/>
  </cols>
  <sheetData>
    <row r="1" spans="2:103" customFormat="1" ht="15.75" hidden="1">
      <c r="B1" s="1" t="s">
        <v>37</v>
      </c>
      <c r="C1" s="2"/>
      <c r="D1" s="2"/>
      <c r="E1" s="2"/>
      <c r="F1" s="2"/>
      <c r="G1" s="11"/>
      <c r="H1" s="36"/>
      <c r="I1" s="5"/>
    </row>
    <row r="2" spans="2:103" customFormat="1" ht="5.25" customHeight="1">
      <c r="B2" s="1"/>
      <c r="C2" s="2"/>
      <c r="D2" s="2"/>
      <c r="E2" s="2"/>
      <c r="F2" s="3"/>
      <c r="G2" s="11"/>
      <c r="H2" s="36"/>
      <c r="I2" s="5"/>
    </row>
    <row r="3" spans="2:103" customFormat="1" ht="15.75">
      <c r="B3" s="1" t="s">
        <v>21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CX3" s="216">
        <v>0</v>
      </c>
      <c r="CY3" t="s">
        <v>109</v>
      </c>
    </row>
    <row r="4" spans="2:103" customFormat="1" ht="15.75">
      <c r="B4" s="4" t="s">
        <v>18</v>
      </c>
      <c r="C4" s="4"/>
      <c r="D4" s="4"/>
      <c r="E4" s="4"/>
      <c r="F4" s="4"/>
      <c r="G4" s="1"/>
      <c r="H4" s="36"/>
      <c r="I4" s="3"/>
      <c r="K4">
        <f>MATCH('Table 5'!K6,'Table 5'!$B$12:$B$264,FALSE)+ROW('Table 5'!B11)</f>
        <v>24</v>
      </c>
      <c r="P4" s="183" t="s">
        <v>60</v>
      </c>
      <c r="Q4" s="183"/>
      <c r="CX4">
        <v>750</v>
      </c>
      <c r="CY4" t="s">
        <v>110</v>
      </c>
    </row>
    <row r="5" spans="2:103" customFormat="1" ht="15.75">
      <c r="B5" s="4" t="str">
        <f ca="1">'Table 5'!M4&amp; " - "&amp;TEXT(Study_MW,"#.0")&amp;" MW and "&amp;TEXT(Study_CF,"#.0%")&amp;" CF"</f>
        <v>Kennecott Smelter Non Firm - 31.8 MW and 58.2% CF</v>
      </c>
      <c r="C5" s="4"/>
      <c r="D5" s="4"/>
      <c r="E5" s="4"/>
      <c r="F5" s="4"/>
      <c r="G5" s="1"/>
      <c r="H5" s="36"/>
      <c r="I5" s="5"/>
      <c r="P5" s="184">
        <v>0.158</v>
      </c>
      <c r="Q5" s="184">
        <v>0.158</v>
      </c>
      <c r="R5" s="184">
        <v>0.158</v>
      </c>
      <c r="S5" s="184">
        <v>0.158</v>
      </c>
      <c r="T5" s="184">
        <v>0.158</v>
      </c>
      <c r="U5" s="184">
        <v>0.11776428835036618</v>
      </c>
      <c r="V5" s="184">
        <v>0.11776428835036618</v>
      </c>
      <c r="W5" s="184">
        <v>0.11776428835036618</v>
      </c>
      <c r="X5" s="184">
        <v>0.158</v>
      </c>
      <c r="Y5" s="184">
        <v>0.158</v>
      </c>
      <c r="Z5" s="184">
        <v>0.53861399146353772</v>
      </c>
      <c r="AA5" s="184">
        <v>0.53861399146353772</v>
      </c>
      <c r="AB5" s="184">
        <v>0.53861399146353772</v>
      </c>
      <c r="AC5" s="184">
        <v>0.59672377662708742</v>
      </c>
      <c r="AD5" s="184">
        <v>0.59672377662708742</v>
      </c>
      <c r="AE5" s="184">
        <v>0.37912293315598289</v>
      </c>
      <c r="AF5" s="184">
        <v>0.64803174039612643</v>
      </c>
      <c r="AG5" s="184">
        <v>0.64803174039612643</v>
      </c>
      <c r="AH5" s="184">
        <v>0.64803174039612643</v>
      </c>
      <c r="AI5" s="184">
        <v>0.64803174039612643</v>
      </c>
      <c r="AJ5" s="184"/>
      <c r="CX5" s="194">
        <f>$CX$3*$CX$4</f>
        <v>0</v>
      </c>
      <c r="CY5" t="s">
        <v>105</v>
      </c>
    </row>
    <row r="6" spans="2:103" customFormat="1" ht="14.25" hidden="1">
      <c r="B6" s="20"/>
      <c r="C6" s="4"/>
      <c r="D6" s="4"/>
      <c r="E6" s="4"/>
      <c r="F6" s="4"/>
      <c r="G6" s="11"/>
      <c r="H6" s="36"/>
      <c r="I6" s="5"/>
    </row>
    <row r="7" spans="2:103" customFormat="1">
      <c r="B7" s="3"/>
      <c r="C7" s="7"/>
      <c r="D7" s="7"/>
      <c r="E7" s="3"/>
      <c r="F7" s="3"/>
      <c r="G7" s="3"/>
      <c r="H7" s="36"/>
      <c r="I7" s="49"/>
    </row>
    <row r="8" spans="2:103" s="241" customFormat="1" ht="40.5" customHeight="1">
      <c r="B8" s="229"/>
      <c r="C8" s="229"/>
      <c r="D8" s="229"/>
      <c r="E8" s="231"/>
      <c r="F8" s="232"/>
      <c r="G8" s="230" t="s">
        <v>14</v>
      </c>
      <c r="H8" s="234"/>
      <c r="I8" s="244"/>
      <c r="K8" s="245" t="s">
        <v>60</v>
      </c>
      <c r="L8" s="245"/>
      <c r="P8" s="246" t="s">
        <v>91</v>
      </c>
      <c r="Q8" s="246"/>
      <c r="S8" s="248" t="s">
        <v>167</v>
      </c>
      <c r="T8" s="248" t="s">
        <v>168</v>
      </c>
      <c r="X8" s="248" t="s">
        <v>165</v>
      </c>
      <c r="Y8" s="248" t="s">
        <v>166</v>
      </c>
      <c r="Z8" s="241" t="s">
        <v>158</v>
      </c>
      <c r="AA8" s="241" t="s">
        <v>149</v>
      </c>
      <c r="AB8" s="241" t="s">
        <v>150</v>
      </c>
      <c r="AC8" s="241" t="s">
        <v>151</v>
      </c>
      <c r="AD8" s="241" t="s">
        <v>152</v>
      </c>
      <c r="AE8" s="241" t="s">
        <v>153</v>
      </c>
      <c r="AF8" s="241" t="s">
        <v>161</v>
      </c>
      <c r="AG8" s="241" t="s">
        <v>155</v>
      </c>
      <c r="AH8" s="241" t="s">
        <v>156</v>
      </c>
      <c r="AI8" s="241" t="s">
        <v>157</v>
      </c>
      <c r="AK8" s="246" t="s">
        <v>92</v>
      </c>
      <c r="AL8" s="246"/>
      <c r="AN8" s="248" t="s">
        <v>167</v>
      </c>
      <c r="AO8" s="248" t="s">
        <v>168</v>
      </c>
      <c r="AS8" s="248" t="s">
        <v>165</v>
      </c>
      <c r="AT8" s="248" t="s">
        <v>166</v>
      </c>
      <c r="AU8" s="241" t="str">
        <f t="shared" ref="AU8:BD9" si="0">Z8</f>
        <v>IRP17 Yakima Solar2030</v>
      </c>
      <c r="AV8" s="241" t="str">
        <f t="shared" si="0"/>
        <v>IRP17 Yakima Solar2032</v>
      </c>
      <c r="AW8" s="241" t="str">
        <f t="shared" si="0"/>
        <v>IRP17 Yakima Solar2033</v>
      </c>
      <c r="AX8" s="241" t="str">
        <f t="shared" si="0"/>
        <v>IRP17 Utah South Solar T2033</v>
      </c>
      <c r="AY8" s="241" t="str">
        <f t="shared" si="0"/>
        <v>IRP17 Utah South Solar T2035</v>
      </c>
      <c r="AZ8" s="241" t="str">
        <f t="shared" si="0"/>
        <v>IRP17 Utah South Solar F2035</v>
      </c>
      <c r="BA8" s="241" t="str">
        <f t="shared" si="0"/>
        <v>IRP17 SOregonCal Solar2030</v>
      </c>
      <c r="BB8" s="241" t="str">
        <f t="shared" si="0"/>
        <v>IRP17 SOregonCal Solar2031</v>
      </c>
      <c r="BC8" s="241" t="str">
        <f t="shared" si="0"/>
        <v>IRP17 SOregonCal Solar2032</v>
      </c>
      <c r="BD8" s="241" t="str">
        <f t="shared" si="0"/>
        <v>IRP17 SOregonCal Solar2033</v>
      </c>
      <c r="BF8" s="246" t="s">
        <v>93</v>
      </c>
      <c r="BG8" s="246"/>
      <c r="BJ8" s="248"/>
      <c r="BO8" s="248"/>
      <c r="CA8" s="246" t="s">
        <v>94</v>
      </c>
      <c r="CB8" s="246"/>
      <c r="CE8" s="251"/>
      <c r="CJ8" s="251"/>
      <c r="CX8" s="209" t="s">
        <v>93</v>
      </c>
      <c r="CY8" s="210" t="s">
        <v>94</v>
      </c>
    </row>
    <row r="9" spans="2:103" s="220" customFormat="1" ht="76.5" customHeight="1">
      <c r="B9" s="229"/>
      <c r="C9" s="230" t="s">
        <v>6</v>
      </c>
      <c r="D9" s="230"/>
      <c r="E9" s="231" t="s">
        <v>19</v>
      </c>
      <c r="F9" s="232"/>
      <c r="G9" s="233">
        <f ca="1">Study_CF</f>
        <v>0.58199999999999996</v>
      </c>
      <c r="H9" s="234"/>
      <c r="I9" s="235"/>
      <c r="K9" s="236" t="s">
        <v>61</v>
      </c>
      <c r="L9" s="236" t="s">
        <v>54</v>
      </c>
      <c r="M9" s="237" t="s">
        <v>95</v>
      </c>
      <c r="P9" s="220" t="s">
        <v>90</v>
      </c>
      <c r="Q9" s="220" t="s">
        <v>139</v>
      </c>
      <c r="R9" s="220" t="s">
        <v>86</v>
      </c>
      <c r="S9" s="220" t="s">
        <v>87</v>
      </c>
      <c r="T9" s="248" t="s">
        <v>87</v>
      </c>
      <c r="U9" s="220" t="s">
        <v>142</v>
      </c>
      <c r="V9" s="220" t="s">
        <v>143</v>
      </c>
      <c r="W9" s="220" t="s">
        <v>144</v>
      </c>
      <c r="X9" s="220" t="s">
        <v>141</v>
      </c>
      <c r="Y9" s="248" t="s">
        <v>141</v>
      </c>
      <c r="Z9" s="220" t="s">
        <v>89</v>
      </c>
      <c r="AA9" s="241" t="s">
        <v>89</v>
      </c>
      <c r="AB9" s="241" t="s">
        <v>89</v>
      </c>
      <c r="AC9" s="220" t="s">
        <v>146</v>
      </c>
      <c r="AD9" s="241" t="s">
        <v>146</v>
      </c>
      <c r="AE9" s="241" t="s">
        <v>160</v>
      </c>
      <c r="AF9" s="241" t="s">
        <v>140</v>
      </c>
      <c r="AG9" s="241" t="s">
        <v>140</v>
      </c>
      <c r="AH9" s="241" t="s">
        <v>140</v>
      </c>
      <c r="AI9" s="220" t="s">
        <v>140</v>
      </c>
      <c r="AJ9" s="239"/>
      <c r="AK9" s="220" t="str">
        <f t="shared" ref="AK9:AT9" si="1">P9</f>
        <v>IRP17 Aeolus Wind</v>
      </c>
      <c r="AL9" s="220" t="str">
        <f t="shared" si="1"/>
        <v>IRP17 WYAE WindCDR2021</v>
      </c>
      <c r="AM9" s="220" t="str">
        <f t="shared" si="1"/>
        <v>IRP17 Dave Johnston Wind</v>
      </c>
      <c r="AN9" s="220" t="str">
        <f t="shared" si="1"/>
        <v>IRP17 Goshen Wind 2</v>
      </c>
      <c r="AO9" s="248" t="str">
        <f t="shared" si="1"/>
        <v>IRP17 Goshen Wind 2</v>
      </c>
      <c r="AP9" s="220" t="str">
        <f t="shared" si="1"/>
        <v>IRP17 WallaW Wind</v>
      </c>
      <c r="AQ9" s="220" t="str">
        <f t="shared" si="1"/>
        <v>IRP17 Yakima Wind</v>
      </c>
      <c r="AR9" s="220" t="str">
        <f t="shared" si="1"/>
        <v>IRP17 S Oregon Wind</v>
      </c>
      <c r="AS9" s="220" t="str">
        <f t="shared" si="1"/>
        <v>IRP17 UT Wind</v>
      </c>
      <c r="AT9" s="248" t="str">
        <f t="shared" si="1"/>
        <v>IRP17 UT Wind</v>
      </c>
      <c r="AU9" s="220" t="str">
        <f t="shared" si="0"/>
        <v>IRP17 Yakima Solar</v>
      </c>
      <c r="AV9" s="241" t="str">
        <f t="shared" si="0"/>
        <v>IRP17 Yakima Solar</v>
      </c>
      <c r="AW9" s="241" t="str">
        <f t="shared" si="0"/>
        <v>IRP17 Yakima Solar</v>
      </c>
      <c r="AX9" s="241" t="str">
        <f t="shared" si="0"/>
        <v>IRP17 Utah South Solar T</v>
      </c>
      <c r="AY9" s="241" t="str">
        <f t="shared" si="0"/>
        <v>IRP17 Utah South Solar T</v>
      </c>
      <c r="AZ9" s="241" t="str">
        <f t="shared" si="0"/>
        <v>IRP17 Utah South Solar F</v>
      </c>
      <c r="BA9" s="241" t="str">
        <f t="shared" si="0"/>
        <v>IRP17 SOregonCal Solar</v>
      </c>
      <c r="BB9" s="241" t="str">
        <f t="shared" si="0"/>
        <v>IRP17 SOregonCal Solar</v>
      </c>
      <c r="BC9" s="241" t="str">
        <f t="shared" si="0"/>
        <v>IRP17 SOregonCal Solar</v>
      </c>
      <c r="BD9" s="241" t="str">
        <f t="shared" si="0"/>
        <v>IRP17 SOregonCal Solar</v>
      </c>
      <c r="BF9" s="220" t="str">
        <f>P9</f>
        <v>IRP17 Aeolus Wind</v>
      </c>
      <c r="BG9" s="220" t="str">
        <f>Q9</f>
        <v>IRP17 WYAE WindCDR2021</v>
      </c>
      <c r="BH9" s="220" t="str">
        <f>R9</f>
        <v>IRP17 Dave Johnston Wind</v>
      </c>
      <c r="BI9" s="249" t="str">
        <f>S8</f>
        <v>IRP17 Goshen Wind 2 2030</v>
      </c>
      <c r="BJ9" s="249" t="str">
        <f>T8</f>
        <v>IRP17 Goshen Wind 2 2033</v>
      </c>
      <c r="BK9" s="220" t="str">
        <f>U9</f>
        <v>IRP17 WallaW Wind</v>
      </c>
      <c r="BL9" s="220" t="str">
        <f>V9</f>
        <v>IRP17 Yakima Wind</v>
      </c>
      <c r="BM9" s="220" t="str">
        <f>W9</f>
        <v>IRP17 S Oregon Wind</v>
      </c>
      <c r="BN9" s="249" t="str">
        <f>X8</f>
        <v>IRP17 UT Wind 2030</v>
      </c>
      <c r="BO9" s="249" t="str">
        <f>Y8</f>
        <v>IRP17 UT Wind 2036</v>
      </c>
      <c r="BP9" s="243" t="s">
        <v>148</v>
      </c>
      <c r="BQ9" s="243" t="s">
        <v>149</v>
      </c>
      <c r="BR9" s="243" t="s">
        <v>150</v>
      </c>
      <c r="BS9" s="243" t="s">
        <v>151</v>
      </c>
      <c r="BT9" s="243" t="s">
        <v>152</v>
      </c>
      <c r="BU9" s="243" t="s">
        <v>153</v>
      </c>
      <c r="BV9" s="243" t="s">
        <v>154</v>
      </c>
      <c r="BW9" s="243" t="s">
        <v>155</v>
      </c>
      <c r="BX9" s="243" t="s">
        <v>156</v>
      </c>
      <c r="BY9" s="243" t="s">
        <v>157</v>
      </c>
      <c r="CA9" s="220" t="str">
        <f t="shared" ref="CA9:CT9" si="2">BF9</f>
        <v>IRP17 Aeolus Wind</v>
      </c>
      <c r="CB9" s="241" t="str">
        <f t="shared" si="2"/>
        <v>IRP17 WYAE WindCDR2021</v>
      </c>
      <c r="CC9" s="241" t="str">
        <f t="shared" si="2"/>
        <v>IRP17 Dave Johnston Wind</v>
      </c>
      <c r="CD9" s="241" t="str">
        <f t="shared" si="2"/>
        <v>IRP17 Goshen Wind 2 2030</v>
      </c>
      <c r="CE9" s="249" t="str">
        <f t="shared" si="2"/>
        <v>IRP17 Goshen Wind 2 2033</v>
      </c>
      <c r="CF9" s="241" t="str">
        <f t="shared" si="2"/>
        <v>IRP17 WallaW Wind</v>
      </c>
      <c r="CG9" s="241" t="str">
        <f t="shared" si="2"/>
        <v>IRP17 Yakima Wind</v>
      </c>
      <c r="CH9" s="241" t="str">
        <f t="shared" si="2"/>
        <v>IRP17 S Oregon Wind</v>
      </c>
      <c r="CI9" s="241" t="str">
        <f t="shared" si="2"/>
        <v>IRP17 UT Wind 2030</v>
      </c>
      <c r="CJ9" s="249" t="str">
        <f t="shared" si="2"/>
        <v>IRP17 UT Wind 2036</v>
      </c>
      <c r="CK9" s="241" t="str">
        <f t="shared" si="2"/>
        <v xml:space="preserve">IRP17 Yakima Solar2030 </v>
      </c>
      <c r="CL9" s="241" t="str">
        <f t="shared" si="2"/>
        <v>IRP17 Yakima Solar2032</v>
      </c>
      <c r="CM9" s="241" t="str">
        <f t="shared" si="2"/>
        <v>IRP17 Yakima Solar2033</v>
      </c>
      <c r="CN9" s="241" t="str">
        <f t="shared" si="2"/>
        <v>IRP17 Utah South Solar T2033</v>
      </c>
      <c r="CO9" s="241" t="str">
        <f t="shared" si="2"/>
        <v>IRP17 Utah South Solar T2035</v>
      </c>
      <c r="CP9" s="241" t="str">
        <f t="shared" si="2"/>
        <v>IRP17 Utah South Solar F2035</v>
      </c>
      <c r="CQ9" s="241" t="str">
        <f t="shared" si="2"/>
        <v>IRP17 SOregonCal Solar2030'</v>
      </c>
      <c r="CR9" s="241" t="str">
        <f t="shared" si="2"/>
        <v>IRP17 SOregonCal Solar2031</v>
      </c>
      <c r="CS9" s="241" t="str">
        <f t="shared" si="2"/>
        <v>IRP17 SOregonCal Solar2032</v>
      </c>
      <c r="CT9" s="241" t="str">
        <f t="shared" si="2"/>
        <v>IRP17 SOregonCal Solar2033</v>
      </c>
      <c r="CU9" s="220" t="s">
        <v>96</v>
      </c>
      <c r="CX9" s="220" t="s">
        <v>106</v>
      </c>
      <c r="CY9" s="220" t="s">
        <v>106</v>
      </c>
    </row>
    <row r="10" spans="2:103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20</v>
      </c>
      <c r="F10" s="39"/>
      <c r="G10" s="12" t="s">
        <v>15</v>
      </c>
      <c r="H10" s="36"/>
      <c r="I10" s="90"/>
      <c r="K10" s="113"/>
      <c r="L10" s="113"/>
      <c r="M10" s="185"/>
    </row>
    <row r="11" spans="2:103" customFormat="1" ht="13.5">
      <c r="B11" s="6"/>
      <c r="C11" s="6" t="s">
        <v>17</v>
      </c>
      <c r="D11" s="6"/>
      <c r="E11" s="85" t="s">
        <v>56</v>
      </c>
      <c r="F11" s="39"/>
      <c r="G11" s="12" t="s">
        <v>33</v>
      </c>
      <c r="H11" s="36"/>
      <c r="I11" s="90"/>
      <c r="K11" s="114" t="s">
        <v>62</v>
      </c>
      <c r="L11" s="115">
        <v>0.158</v>
      </c>
      <c r="M11" s="115">
        <v>0.11776428835036618</v>
      </c>
      <c r="P11" t="s">
        <v>34</v>
      </c>
      <c r="R11" t="s">
        <v>34</v>
      </c>
      <c r="S11" t="s">
        <v>34</v>
      </c>
      <c r="T11" t="s">
        <v>34</v>
      </c>
      <c r="U11" t="s">
        <v>34</v>
      </c>
      <c r="V11" t="s">
        <v>34</v>
      </c>
      <c r="W11" t="s">
        <v>34</v>
      </c>
      <c r="X11" t="s">
        <v>34</v>
      </c>
      <c r="Y11" t="s">
        <v>34</v>
      </c>
      <c r="Z11" t="s">
        <v>34</v>
      </c>
      <c r="AA11" t="s">
        <v>34</v>
      </c>
      <c r="AB11" t="s">
        <v>34</v>
      </c>
      <c r="AC11" t="s">
        <v>34</v>
      </c>
      <c r="AD11" t="s">
        <v>34</v>
      </c>
      <c r="AE11" t="s">
        <v>34</v>
      </c>
      <c r="AF11" t="s">
        <v>34</v>
      </c>
      <c r="AG11" t="s">
        <v>34</v>
      </c>
      <c r="AH11" t="s">
        <v>34</v>
      </c>
      <c r="AI11" t="s">
        <v>34</v>
      </c>
      <c r="AK11" t="s">
        <v>34</v>
      </c>
      <c r="AL11" t="s">
        <v>34</v>
      </c>
      <c r="AM11" t="s">
        <v>34</v>
      </c>
      <c r="AN11" t="s">
        <v>34</v>
      </c>
      <c r="AO11" t="s">
        <v>34</v>
      </c>
      <c r="AP11" t="s">
        <v>34</v>
      </c>
      <c r="AQ11" t="s">
        <v>34</v>
      </c>
      <c r="AR11" t="s">
        <v>34</v>
      </c>
      <c r="AS11" t="s">
        <v>34</v>
      </c>
      <c r="AT11" t="s">
        <v>34</v>
      </c>
      <c r="AU11" t="s">
        <v>34</v>
      </c>
      <c r="AV11" t="s">
        <v>34</v>
      </c>
      <c r="AW11" t="s">
        <v>34</v>
      </c>
      <c r="AX11" t="s">
        <v>34</v>
      </c>
      <c r="AY11" t="s">
        <v>34</v>
      </c>
      <c r="AZ11" t="s">
        <v>34</v>
      </c>
      <c r="BA11" t="s">
        <v>34</v>
      </c>
      <c r="BB11" t="s">
        <v>34</v>
      </c>
      <c r="BC11" t="s">
        <v>34</v>
      </c>
      <c r="BD11" t="s">
        <v>34</v>
      </c>
      <c r="BF11" t="s">
        <v>97</v>
      </c>
      <c r="BG11" t="s">
        <v>97</v>
      </c>
      <c r="BH11" t="s">
        <v>97</v>
      </c>
      <c r="BI11" t="s">
        <v>97</v>
      </c>
      <c r="BK11" t="s">
        <v>97</v>
      </c>
      <c r="BL11" t="s">
        <v>97</v>
      </c>
      <c r="BM11" t="s">
        <v>97</v>
      </c>
      <c r="BN11" t="s">
        <v>97</v>
      </c>
      <c r="BP11" t="s">
        <v>97</v>
      </c>
      <c r="BQ11" t="s">
        <v>97</v>
      </c>
      <c r="BR11" t="s">
        <v>97</v>
      </c>
      <c r="BS11" t="s">
        <v>97</v>
      </c>
      <c r="BT11" t="s">
        <v>97</v>
      </c>
      <c r="BU11" t="s">
        <v>97</v>
      </c>
      <c r="BV11" t="s">
        <v>97</v>
      </c>
      <c r="BW11" t="s">
        <v>97</v>
      </c>
      <c r="BX11" t="s">
        <v>97</v>
      </c>
      <c r="BY11" t="s">
        <v>97</v>
      </c>
      <c r="CA11" t="s">
        <v>98</v>
      </c>
      <c r="CB11" t="s">
        <v>98</v>
      </c>
      <c r="CC11" t="s">
        <v>98</v>
      </c>
      <c r="CD11" t="s">
        <v>98</v>
      </c>
      <c r="CE11" t="s">
        <v>98</v>
      </c>
      <c r="CF11" t="s">
        <v>98</v>
      </c>
      <c r="CG11" t="s">
        <v>98</v>
      </c>
      <c r="CH11" t="s">
        <v>98</v>
      </c>
      <c r="CI11" t="s">
        <v>98</v>
      </c>
      <c r="CJ11" t="s">
        <v>98</v>
      </c>
      <c r="CK11" t="s">
        <v>98</v>
      </c>
      <c r="CL11" t="s">
        <v>98</v>
      </c>
      <c r="CM11" t="s">
        <v>98</v>
      </c>
      <c r="CN11" t="s">
        <v>98</v>
      </c>
      <c r="CO11" t="s">
        <v>98</v>
      </c>
      <c r="CP11" t="s">
        <v>98</v>
      </c>
      <c r="CQ11" t="s">
        <v>98</v>
      </c>
      <c r="CR11" t="s">
        <v>98</v>
      </c>
      <c r="CS11" t="s">
        <v>98</v>
      </c>
      <c r="CT11" t="s">
        <v>98</v>
      </c>
      <c r="CU11" t="s">
        <v>98</v>
      </c>
      <c r="CX11" t="s">
        <v>97</v>
      </c>
      <c r="CY11" t="s">
        <v>98</v>
      </c>
    </row>
    <row r="12" spans="2:103" customFormat="1">
      <c r="B12" s="189"/>
      <c r="C12" s="190"/>
      <c r="D12" s="189"/>
      <c r="E12" s="12"/>
      <c r="F12" s="12"/>
      <c r="G12" s="3"/>
      <c r="H12" s="36"/>
      <c r="I12" s="90"/>
      <c r="K12" s="114" t="s">
        <v>35</v>
      </c>
      <c r="L12" s="115">
        <v>0.37912293315598289</v>
      </c>
      <c r="M12" s="115">
        <v>0.53861399146353772</v>
      </c>
    </row>
    <row r="13" spans="2:103" customFormat="1">
      <c r="B13" s="15">
        <f>'Table 5'!J13</f>
        <v>2019</v>
      </c>
      <c r="C13" s="9">
        <f t="shared" ref="C13:C33" si="3">(INDEX($CU:$CU,MATCH(B13,$O:$O,0),1)+INDEX($CY:$CY,MATCH(B13,$O:$O,0),1))*1000/Study_MW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18.007170307849837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18.007170307849837</v>
      </c>
      <c r="H13" s="36"/>
      <c r="I13" s="194"/>
      <c r="J13" s="194"/>
      <c r="K13" s="114" t="s">
        <v>63</v>
      </c>
      <c r="L13" s="115">
        <v>0.59672377662708742</v>
      </c>
      <c r="M13" s="115">
        <v>0.64803174039612643</v>
      </c>
      <c r="O13">
        <f t="shared" ref="O13:O32" si="4">B13</f>
        <v>2019</v>
      </c>
      <c r="P13">
        <v>0</v>
      </c>
      <c r="Q13">
        <v>0</v>
      </c>
      <c r="R13">
        <v>0</v>
      </c>
      <c r="S13" s="194">
        <v>0</v>
      </c>
      <c r="T13" s="194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K13">
        <f t="shared" ref="AK13:AK33" si="5">P13/P$5</f>
        <v>0</v>
      </c>
      <c r="AL13">
        <f t="shared" ref="AL13:AL33" si="6">Q13/Q$5</f>
        <v>0</v>
      </c>
      <c r="AM13">
        <f t="shared" ref="AM13:AM33" si="7">R13/R$5</f>
        <v>0</v>
      </c>
      <c r="AN13">
        <f t="shared" ref="AN13:AO33" si="8">S13/S$5</f>
        <v>0</v>
      </c>
      <c r="AO13">
        <f t="shared" si="8"/>
        <v>0</v>
      </c>
      <c r="AP13">
        <f t="shared" ref="AP13:AP33" si="9">U13/U$5</f>
        <v>0</v>
      </c>
      <c r="AQ13">
        <f t="shared" ref="AQ13:AQ33" si="10">V13/V$5</f>
        <v>0</v>
      </c>
      <c r="AR13">
        <f t="shared" ref="AR13:AR33" si="11">W13/W$5</f>
        <v>0</v>
      </c>
      <c r="AS13">
        <f t="shared" ref="AS13:AT33" si="12">X13/X$5</f>
        <v>0</v>
      </c>
      <c r="AT13">
        <f t="shared" si="12"/>
        <v>0</v>
      </c>
      <c r="AU13">
        <f t="shared" ref="AU13:AU33" si="13">Z13/Z$5</f>
        <v>0</v>
      </c>
      <c r="AV13">
        <f t="shared" ref="AV13:AV33" si="14">AA13/AA$5</f>
        <v>0</v>
      </c>
      <c r="AW13">
        <f t="shared" ref="AW13:AW33" si="15">AB13/AB$5</f>
        <v>0</v>
      </c>
      <c r="AX13">
        <f t="shared" ref="AX13:AX33" si="16">AC13/AC$5</f>
        <v>0</v>
      </c>
      <c r="AY13">
        <f t="shared" ref="AY13:AY33" si="17">AD13/AD$5</f>
        <v>0</v>
      </c>
      <c r="AZ13">
        <f t="shared" ref="AZ13:AZ33" si="18">AE13/AE$5</f>
        <v>0</v>
      </c>
      <c r="BA13">
        <f t="shared" ref="BA13:BA33" si="19">AF13/AF$5</f>
        <v>0</v>
      </c>
      <c r="BB13">
        <f t="shared" ref="BB13:BB33" si="20">AG13/AG$5</f>
        <v>0</v>
      </c>
      <c r="BC13">
        <f t="shared" ref="BC13:BC33" si="21">AH13/AH$5</f>
        <v>0</v>
      </c>
      <c r="BD13">
        <f t="shared" ref="BD13:BD33" si="22">AI13/AI$5</f>
        <v>0</v>
      </c>
      <c r="BF13">
        <f>VLOOKUP($O13,'Table 3 EV2020 Wind_2020'!$B$10:$K$36,10,FALSE)</f>
        <v>38.090000000000003</v>
      </c>
      <c r="BG13">
        <f>VLOOKUP($O13,'Table 3 EV2020 Wind_2021'!$B$10:$K$36,10,FALSE)</f>
        <v>38.090000000000003</v>
      </c>
      <c r="BH13">
        <f>VLOOKUP($O13,'Table 3 DJ Wind 2030'!$B$10:$J$36,9,FALSE)</f>
        <v>41.7</v>
      </c>
      <c r="BI13">
        <f>VLOOKUP($O13,'Table 3 ID Wind 2030'!$B$10:$J$36,9,FALSE)</f>
        <v>39.28</v>
      </c>
      <c r="BJ13">
        <f>VLOOKUP($O13,'Table 3 ID Wind 2033'!$B$10:$J$36,9,FALSE)</f>
        <v>39.28</v>
      </c>
      <c r="BK13">
        <f>VLOOKUP($O13,'Table 3 WW Wind 2035'!$B$10:$J$36,9,FALSE)</f>
        <v>39.28</v>
      </c>
      <c r="BL13">
        <f>VLOOKUP($O13,'Table 3 YK Wind 2035'!$B$10:$J$36,9,FALSE)</f>
        <v>39.28</v>
      </c>
      <c r="BM13">
        <f>VLOOKUP($O13,'Table 3 OR Wind 2035'!$B$10:$J$36,9,FALSE)</f>
        <v>39.28</v>
      </c>
      <c r="BN13">
        <f>VLOOKUP($O13,'Table 3 UT Wind 2030'!$B$10:$J$36,9,FALSE)</f>
        <v>39.28</v>
      </c>
      <c r="BO13">
        <f>VLOOKUP($O13,'Table 3 UT Wind 2036'!$B$10:$J$36,9,FALSE)</f>
        <v>39.28</v>
      </c>
      <c r="BP13">
        <f>VLOOKUP($O13,'Table 3 YK Solar 2030'!$B$10:$J$36,9,FALSE)</f>
        <v>19.59</v>
      </c>
      <c r="BQ13">
        <f>VLOOKUP($O13,'Table 3 YK Solar 2032'!$B$10:$J$36,9,FALSE)</f>
        <v>19.59</v>
      </c>
      <c r="BR13">
        <f>VLOOKUP($O13,'Table 3 YK Solar 2033'!$B$10:$J$36,9,FALSE)</f>
        <v>19.59</v>
      </c>
      <c r="BS13">
        <f>VLOOKUP($O13,'Table 3 UT Solar 2033 ST'!$B$10:$J$36,9,FALSE)</f>
        <v>20.58</v>
      </c>
      <c r="BT13">
        <f>VLOOKUP($O13,'Table 3 UT Solar 2035 ST'!$B$10:$J$36,9,FALSE)</f>
        <v>20.58</v>
      </c>
      <c r="BU13">
        <f>VLOOKUP($O13,'Table 3 UT Solar 2035 FT'!$B$10:$J$36,9,FALSE)</f>
        <v>19.57</v>
      </c>
      <c r="BV13">
        <f>VLOOKUP($O13,'Table 3 OR Solar 2030'!$B$10:$J$36,9,FALSE)</f>
        <v>20.61</v>
      </c>
      <c r="BW13">
        <f>VLOOKUP($O13,'Table 3 OR Solar 2031'!$B$10:$J$36,9,FALSE)</f>
        <v>20.61</v>
      </c>
      <c r="BX13">
        <f>VLOOKUP($O13,'Table 3 OR Solar 2032'!$B$10:$J$36,9,FALSE)</f>
        <v>20.61</v>
      </c>
      <c r="BY13">
        <f>VLOOKUP($O13,'Table 3 OR Solar 2033'!$B$10:$J$36,9,FALSE)</f>
        <v>20.61</v>
      </c>
      <c r="CA13">
        <f>SUM(AK$13:AK13)*BF13/1000</f>
        <v>0</v>
      </c>
      <c r="CB13">
        <f>SUM(AL$13:AL13)*BG13/1000</f>
        <v>0</v>
      </c>
      <c r="CC13">
        <f>SUM(AM$13:AM13)*BH13/1000</f>
        <v>0</v>
      </c>
      <c r="CD13">
        <f>SUM(AN$13:AN13)*BI13/1000</f>
        <v>0</v>
      </c>
      <c r="CE13">
        <f>SUM(AO$13:AO13)*BJ13/1000</f>
        <v>0</v>
      </c>
      <c r="CF13">
        <f>SUM(AP$13:AP13)*BK13/1000</f>
        <v>0</v>
      </c>
      <c r="CG13">
        <f>SUM(AQ$13:AQ13)*BL13/1000</f>
        <v>0</v>
      </c>
      <c r="CH13">
        <f>SUM(AR$13:AR13)*BM13/1000</f>
        <v>0</v>
      </c>
      <c r="CI13">
        <f>SUM(AS$13:AS13)*BN13/1000</f>
        <v>0</v>
      </c>
      <c r="CJ13">
        <f>SUM(AT$13:AT13)*BO13/1000</f>
        <v>0</v>
      </c>
      <c r="CK13">
        <f>SUM(AU$13:AU13)*BP13/1000</f>
        <v>0</v>
      </c>
      <c r="CL13">
        <f>SUM(AV$13:AV13)*BQ13/1000</f>
        <v>0</v>
      </c>
      <c r="CM13">
        <f>SUM(AW$13:AW13)*BR13/1000</f>
        <v>0</v>
      </c>
      <c r="CN13">
        <f>SUM(AX$13:AX13)*BS13/1000</f>
        <v>0</v>
      </c>
      <c r="CO13">
        <f>SUM(AY$13:AY13)*BT13/1000</f>
        <v>0</v>
      </c>
      <c r="CP13">
        <f>SUM(AZ$13:AZ13)*BU13/1000</f>
        <v>0</v>
      </c>
      <c r="CQ13">
        <f>SUM(BA$13:BA13)*BV13/1000</f>
        <v>0</v>
      </c>
      <c r="CR13">
        <f>SUM(BB$13:BB13)*BW13/1000</f>
        <v>0</v>
      </c>
      <c r="CS13">
        <f>SUM(BC$13:BC13)*BX13/1000</f>
        <v>0</v>
      </c>
      <c r="CT13">
        <f>SUM(BD$13:BD13)*BY13/1000</f>
        <v>0</v>
      </c>
      <c r="CU13">
        <f t="shared" ref="CU13:CU14" si="23">SUM(CA13:CT13)</f>
        <v>0</v>
      </c>
      <c r="CW13">
        <f t="shared" ref="CW13:CW33" si="24">O13</f>
        <v>2019</v>
      </c>
      <c r="CX13" s="90">
        <f>IFERROR(VLOOKUP($CW13,'Table 3 TransCost D2 '!$B$10:$E$34,4,FALSE),0)</f>
        <v>0</v>
      </c>
      <c r="CY13" s="194">
        <f>$CX$5*CX13/1000</f>
        <v>0</v>
      </c>
    </row>
    <row r="14" spans="2:103" customFormat="1" ht="12.75" hidden="1" customHeight="1">
      <c r="B14" s="15">
        <f t="shared" ref="B14:B33" si="25">B13+1</f>
        <v>2020</v>
      </c>
      <c r="C14" s="9">
        <f t="shared" si="3"/>
        <v>0</v>
      </c>
      <c r="D14" s="45"/>
      <c r="E14" s="9" t="e">
        <f t="shared" ref="E14:E32" ca="1" si="26">SUMIF(INDIRECT("'Table 5'!$J$"&amp;$K$3&amp;":$J$"&amp;$K$4),B14,INDIRECT("'Table 5'!$c$"&amp;$K$3&amp;":$c$"&amp;$K$4))/SUMIF(INDIRECT("'Table 5'!$J$"&amp;$K$3&amp;":$J$"&amp;$K$4),B14,INDIRECT("'Table 5'!$f$"&amp;$K$3&amp;":$f$"&amp;$K$4))</f>
        <v>#DIV/0!</v>
      </c>
      <c r="F14" s="37"/>
      <c r="G14" s="14" t="e">
        <f ca="1">SUMIF(INDIRECT("'Table 5'!$J$"&amp;$K$3&amp;":$J$"&amp;$K$4),B14,INDIRECT("'Table 5'!$e$"&amp;$K$3&amp;":$e$"&amp;$K$4))/SUMIF(INDIRECT("'Table 5'!$J$"&amp;$K$3&amp;":$J$"&amp;$K$4),B14,INDIRECT("'Table 5'!$f$"&amp;$K$3&amp;":$f$"&amp;$K$4))</f>
        <v>#DIV/0!</v>
      </c>
      <c r="H14" s="36"/>
      <c r="I14" s="194"/>
      <c r="J14" s="194"/>
      <c r="K14" s="114" t="s">
        <v>64</v>
      </c>
      <c r="L14" s="115">
        <v>1</v>
      </c>
      <c r="M14" s="115">
        <v>1</v>
      </c>
      <c r="O14">
        <f t="shared" si="4"/>
        <v>2020</v>
      </c>
      <c r="P14">
        <v>0</v>
      </c>
      <c r="Q14">
        <v>0</v>
      </c>
      <c r="R14">
        <v>0</v>
      </c>
      <c r="S14" s="194">
        <v>0</v>
      </c>
      <c r="T14" s="19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K14">
        <f t="shared" si="5"/>
        <v>0</v>
      </c>
      <c r="AL14">
        <f t="shared" si="6"/>
        <v>0</v>
      </c>
      <c r="AM14">
        <f t="shared" si="7"/>
        <v>0</v>
      </c>
      <c r="AN14">
        <f t="shared" si="8"/>
        <v>0</v>
      </c>
      <c r="AO14">
        <f t="shared" si="8"/>
        <v>0</v>
      </c>
      <c r="AP14">
        <f t="shared" si="9"/>
        <v>0</v>
      </c>
      <c r="AQ14">
        <f t="shared" si="10"/>
        <v>0</v>
      </c>
      <c r="AR14">
        <f t="shared" si="11"/>
        <v>0</v>
      </c>
      <c r="AS14">
        <f t="shared" si="12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  <c r="BA14">
        <f t="shared" si="19"/>
        <v>0</v>
      </c>
      <c r="BB14">
        <f t="shared" si="20"/>
        <v>0</v>
      </c>
      <c r="BC14">
        <f t="shared" si="21"/>
        <v>0</v>
      </c>
      <c r="BD14">
        <f t="shared" si="22"/>
        <v>0</v>
      </c>
      <c r="BF14">
        <f>VLOOKUP($O14,'Table 3 EV2020 Wind_2020'!$B$10:$K$36,10,FALSE)</f>
        <v>-0.87</v>
      </c>
      <c r="BG14">
        <f>VLOOKUP($O14,'Table 3 EV2020 Wind_2021'!$B$10:$K$36,10,FALSE)</f>
        <v>39.06</v>
      </c>
      <c r="BH14">
        <f>VLOOKUP($O14,'Table 3 DJ Wind 2030'!$B$10:$J$36,9,FALSE)</f>
        <v>42.76</v>
      </c>
      <c r="BI14">
        <f>VLOOKUP($O14,'Table 3 ID Wind 2030'!$B$10:$J$36,9,FALSE)</f>
        <v>40.26</v>
      </c>
      <c r="BJ14">
        <f>VLOOKUP($O14,'Table 3 ID Wind 2033'!$B$10:$J$36,9,FALSE)</f>
        <v>40.26</v>
      </c>
      <c r="BK14">
        <f>VLOOKUP($O14,'Table 3 WW Wind 2035'!$B$10:$J$36,9,FALSE)</f>
        <v>40.26</v>
      </c>
      <c r="BL14">
        <f>VLOOKUP($O14,'Table 3 YK Wind 2035'!$B$10:$J$36,9,FALSE)</f>
        <v>40.26</v>
      </c>
      <c r="BM14">
        <f>VLOOKUP($O14,'Table 3 OR Wind 2035'!$B$10:$J$36,9,FALSE)</f>
        <v>40.26</v>
      </c>
      <c r="BN14">
        <f>VLOOKUP($O14,'Table 3 UT Wind 2030'!$B$10:$J$36,9,FALSE)</f>
        <v>40.26</v>
      </c>
      <c r="BO14">
        <f>VLOOKUP($O14,'Table 3 UT Wind 2036'!$B$10:$J$36,9,FALSE)</f>
        <v>40.26</v>
      </c>
      <c r="BP14">
        <f>VLOOKUP($O14,'Table 3 YK Solar 2030'!$B$10:$J$36,9,FALSE)</f>
        <v>20.079999999999998</v>
      </c>
      <c r="BQ14">
        <f>VLOOKUP($O14,'Table 3 YK Solar 2032'!$B$10:$J$36,9,FALSE)</f>
        <v>20.079999999999998</v>
      </c>
      <c r="BR14">
        <f>VLOOKUP($O14,'Table 3 YK Solar 2033'!$B$10:$J$36,9,FALSE)</f>
        <v>20.079999999999998</v>
      </c>
      <c r="BS14">
        <f>VLOOKUP($O14,'Table 3 UT Solar 2033 ST'!$B$10:$J$36,9,FALSE)</f>
        <v>21.09</v>
      </c>
      <c r="BT14">
        <f>VLOOKUP($O14,'Table 3 UT Solar 2035 ST'!$B$10:$J$36,9,FALSE)</f>
        <v>21.09</v>
      </c>
      <c r="BU14">
        <f>VLOOKUP($O14,'Table 3 UT Solar 2035 FT'!$B$10:$J$36,9,FALSE)</f>
        <v>20.059999999999999</v>
      </c>
      <c r="BV14">
        <f>VLOOKUP($O14,'Table 3 OR Solar 2030'!$B$10:$J$36,9,FALSE)</f>
        <v>21.13</v>
      </c>
      <c r="BW14">
        <f>VLOOKUP($O14,'Table 3 OR Solar 2031'!$B$10:$J$36,9,FALSE)</f>
        <v>21.13</v>
      </c>
      <c r="BX14">
        <f>VLOOKUP($O14,'Table 3 OR Solar 2032'!$B$10:$J$36,9,FALSE)</f>
        <v>21.13</v>
      </c>
      <c r="BY14">
        <f>VLOOKUP($O14,'Table 3 OR Solar 2033'!$B$10:$J$36,9,FALSE)</f>
        <v>21.13</v>
      </c>
      <c r="CA14">
        <f>SUM(AK$13:AK14)*BF14/1000</f>
        <v>0</v>
      </c>
      <c r="CB14">
        <f>SUM(AL$13:AL14)*BG14/1000</f>
        <v>0</v>
      </c>
      <c r="CC14">
        <f>SUM(AM$13:AM14)*BH14/1000</f>
        <v>0</v>
      </c>
      <c r="CD14">
        <f>SUM(AN$13:AN14)*BI14/1000</f>
        <v>0</v>
      </c>
      <c r="CE14">
        <f>SUM(AO$13:AO14)*BJ14/1000</f>
        <v>0</v>
      </c>
      <c r="CF14">
        <f>SUM(AP$13:AP14)*BK14/1000</f>
        <v>0</v>
      </c>
      <c r="CG14">
        <f>SUM(AQ$13:AQ14)*BL14/1000</f>
        <v>0</v>
      </c>
      <c r="CH14">
        <f>SUM(AR$13:AR14)*BM14/1000</f>
        <v>0</v>
      </c>
      <c r="CI14">
        <f>SUM(AS$13:AS14)*BN14/1000</f>
        <v>0</v>
      </c>
      <c r="CJ14">
        <f>SUM(AT$13:AT14)*BO14/1000</f>
        <v>0</v>
      </c>
      <c r="CK14">
        <f>SUM(AU$13:AU14)*BP14/1000</f>
        <v>0</v>
      </c>
      <c r="CL14">
        <f>SUM(AV$13:AV14)*BQ14/1000</f>
        <v>0</v>
      </c>
      <c r="CM14">
        <f>SUM(AW$13:AW14)*BR14/1000</f>
        <v>0</v>
      </c>
      <c r="CN14">
        <f>SUM(AX$13:AX14)*BS14/1000</f>
        <v>0</v>
      </c>
      <c r="CO14">
        <f>SUM(AY$13:AY14)*BT14/1000</f>
        <v>0</v>
      </c>
      <c r="CP14">
        <f>SUM(AZ$13:AZ14)*BU14/1000</f>
        <v>0</v>
      </c>
      <c r="CQ14">
        <f>SUM(BA$13:BA14)*BV14/1000</f>
        <v>0</v>
      </c>
      <c r="CR14">
        <f>SUM(BB$13:BB14)*BW14/1000</f>
        <v>0</v>
      </c>
      <c r="CS14">
        <f>SUM(BC$13:BC14)*BX14/1000</f>
        <v>0</v>
      </c>
      <c r="CT14">
        <f>SUM(BD$13:BD14)*BY14/1000</f>
        <v>0</v>
      </c>
      <c r="CU14">
        <f t="shared" si="23"/>
        <v>0</v>
      </c>
      <c r="CW14">
        <f t="shared" si="24"/>
        <v>2020</v>
      </c>
      <c r="CX14" s="90">
        <f>IFERROR(VLOOKUP($CW14,'Table 3 TransCost D2 '!$B$10:$E$34,4,FALSE),0)</f>
        <v>7.9016666666666664</v>
      </c>
      <c r="CY14" s="194">
        <f t="shared" ref="CY14:CY33" si="27">$CX$5*CX14/1000</f>
        <v>0</v>
      </c>
    </row>
    <row r="15" spans="2:103" customFormat="1" ht="12.75" hidden="1" customHeight="1">
      <c r="B15" s="15">
        <f t="shared" si="25"/>
        <v>2021</v>
      </c>
      <c r="C15" s="9">
        <f t="shared" si="3"/>
        <v>0</v>
      </c>
      <c r="D15" s="45"/>
      <c r="E15" s="9" t="e">
        <f t="shared" ca="1" si="26"/>
        <v>#DIV/0!</v>
      </c>
      <c r="F15" s="37"/>
      <c r="G15" s="14" t="e">
        <f t="shared" ref="G15:G32" ca="1" si="28">SUMIF(INDIRECT("'Table 5'!$J$"&amp;$K$3&amp;":$J$"&amp;$K$4),B15,INDIRECT("'Table 5'!$e$"&amp;$K$3&amp;":$e$"&amp;$K$4))/SUMIF(INDIRECT("'Table 5'!$J$"&amp;$K$3&amp;":$J$"&amp;$K$4),B15,INDIRECT("'Table 5'!$f$"&amp;$K$3&amp;":$f$"&amp;$K$4))</f>
        <v>#DIV/0!</v>
      </c>
      <c r="H15" s="36"/>
      <c r="I15" s="194"/>
      <c r="J15" s="194"/>
      <c r="K15" s="114" t="s">
        <v>65</v>
      </c>
      <c r="L15" s="115">
        <v>1</v>
      </c>
      <c r="M15" s="115">
        <v>1</v>
      </c>
      <c r="O15">
        <f t="shared" si="4"/>
        <v>2021</v>
      </c>
      <c r="P15">
        <v>0</v>
      </c>
      <c r="Q15">
        <v>0</v>
      </c>
      <c r="R15">
        <v>0</v>
      </c>
      <c r="S15" s="194">
        <v>0</v>
      </c>
      <c r="T15" s="194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K15">
        <f t="shared" si="5"/>
        <v>0</v>
      </c>
      <c r="AL15">
        <f t="shared" si="6"/>
        <v>0</v>
      </c>
      <c r="AM15">
        <f t="shared" si="7"/>
        <v>0</v>
      </c>
      <c r="AN15">
        <f t="shared" si="8"/>
        <v>0</v>
      </c>
      <c r="AO15">
        <f t="shared" si="8"/>
        <v>0</v>
      </c>
      <c r="AP15">
        <f t="shared" si="9"/>
        <v>0</v>
      </c>
      <c r="AQ15">
        <f t="shared" si="10"/>
        <v>0</v>
      </c>
      <c r="AR15">
        <f t="shared" si="11"/>
        <v>0</v>
      </c>
      <c r="AS15">
        <f t="shared" si="12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  <c r="BA15">
        <f t="shared" si="19"/>
        <v>0</v>
      </c>
      <c r="BB15">
        <f t="shared" si="20"/>
        <v>0</v>
      </c>
      <c r="BC15">
        <f t="shared" si="21"/>
        <v>0</v>
      </c>
      <c r="BD15">
        <f t="shared" si="22"/>
        <v>0</v>
      </c>
      <c r="BF15">
        <f>VLOOKUP($O15,'Table 3 EV2020 Wind_2020'!$B$10:$K$36,10,FALSE)</f>
        <v>-7.17</v>
      </c>
      <c r="BG15">
        <f>VLOOKUP($O15,'Table 3 EV2020 Wind_2021'!$B$10:$K$36,10,FALSE)</f>
        <v>-9.07</v>
      </c>
      <c r="BH15">
        <f>VLOOKUP($O15,'Table 3 DJ Wind 2030'!$B$10:$J$36,9,FALSE)</f>
        <v>43.8</v>
      </c>
      <c r="BI15">
        <f>VLOOKUP($O15,'Table 3 ID Wind 2030'!$B$10:$J$36,9,FALSE)</f>
        <v>41.23</v>
      </c>
      <c r="BJ15">
        <f>VLOOKUP($O15,'Table 3 ID Wind 2033'!$B$10:$J$36,9,FALSE)</f>
        <v>41.23</v>
      </c>
      <c r="BK15">
        <f>VLOOKUP($O15,'Table 3 WW Wind 2035'!$B$10:$J$36,9,FALSE)</f>
        <v>41.23</v>
      </c>
      <c r="BL15">
        <f>VLOOKUP($O15,'Table 3 YK Wind 2035'!$B$10:$J$36,9,FALSE)</f>
        <v>41.23</v>
      </c>
      <c r="BM15">
        <f>VLOOKUP($O15,'Table 3 OR Wind 2035'!$B$10:$J$36,9,FALSE)</f>
        <v>41.23</v>
      </c>
      <c r="BN15">
        <f>VLOOKUP($O15,'Table 3 UT Wind 2030'!$B$10:$J$36,9,FALSE)</f>
        <v>41.23</v>
      </c>
      <c r="BO15">
        <f>VLOOKUP($O15,'Table 3 UT Wind 2036'!$B$10:$J$36,9,FALSE)</f>
        <v>41.23</v>
      </c>
      <c r="BP15">
        <f>VLOOKUP($O15,'Table 3 YK Solar 2030'!$B$10:$J$36,9,FALSE)</f>
        <v>20.56</v>
      </c>
      <c r="BQ15">
        <f>VLOOKUP($O15,'Table 3 YK Solar 2032'!$B$10:$J$36,9,FALSE)</f>
        <v>20.56</v>
      </c>
      <c r="BR15">
        <f>VLOOKUP($O15,'Table 3 YK Solar 2033'!$B$10:$J$36,9,FALSE)</f>
        <v>20.56</v>
      </c>
      <c r="BS15">
        <f>VLOOKUP($O15,'Table 3 UT Solar 2033 ST'!$B$10:$J$36,9,FALSE)</f>
        <v>21.6</v>
      </c>
      <c r="BT15">
        <f>VLOOKUP($O15,'Table 3 UT Solar 2035 ST'!$B$10:$J$36,9,FALSE)</f>
        <v>21.6</v>
      </c>
      <c r="BU15">
        <f>VLOOKUP($O15,'Table 3 UT Solar 2035 FT'!$B$10:$J$36,9,FALSE)</f>
        <v>20.54</v>
      </c>
      <c r="BV15">
        <f>VLOOKUP($O15,'Table 3 OR Solar 2030'!$B$10:$J$36,9,FALSE)</f>
        <v>21.64</v>
      </c>
      <c r="BW15">
        <f>VLOOKUP($O15,'Table 3 OR Solar 2031'!$B$10:$J$36,9,FALSE)</f>
        <v>21.64</v>
      </c>
      <c r="BX15">
        <f>VLOOKUP($O15,'Table 3 OR Solar 2032'!$B$10:$J$36,9,FALSE)</f>
        <v>21.64</v>
      </c>
      <c r="BY15">
        <f>VLOOKUP($O15,'Table 3 OR Solar 2033'!$B$10:$J$36,9,FALSE)</f>
        <v>21.64</v>
      </c>
      <c r="CA15">
        <f>SUM(AK$13:AK15)*BF15/1000</f>
        <v>0</v>
      </c>
      <c r="CB15">
        <f>SUM(AL$13:AL15)*BG15/1000</f>
        <v>0</v>
      </c>
      <c r="CC15">
        <f>SUM(AM$13:AM15)*BH15/1000</f>
        <v>0</v>
      </c>
      <c r="CD15">
        <f>SUM(AN$13:AN15)*BI15/1000</f>
        <v>0</v>
      </c>
      <c r="CE15">
        <f>SUM(AO$13:AO15)*BJ15/1000</f>
        <v>0</v>
      </c>
      <c r="CF15">
        <f>SUM(AP$13:AP15)*BK15/1000</f>
        <v>0</v>
      </c>
      <c r="CG15">
        <f>SUM(AQ$13:AQ15)*BL15/1000</f>
        <v>0</v>
      </c>
      <c r="CH15">
        <f>SUM(AR$13:AR15)*BM15/1000</f>
        <v>0</v>
      </c>
      <c r="CI15">
        <f>SUM(AS$13:AS15)*BN15/1000</f>
        <v>0</v>
      </c>
      <c r="CJ15">
        <f>SUM(AT$13:AT15)*BO15/1000</f>
        <v>0</v>
      </c>
      <c r="CK15">
        <f>SUM(AU$13:AU15)*BP15/1000</f>
        <v>0</v>
      </c>
      <c r="CL15">
        <f>SUM(AV$13:AV15)*BQ15/1000</f>
        <v>0</v>
      </c>
      <c r="CM15">
        <f>SUM(AW$13:AW15)*BR15/1000</f>
        <v>0</v>
      </c>
      <c r="CN15">
        <f>SUM(AX$13:AX15)*BS15/1000</f>
        <v>0</v>
      </c>
      <c r="CO15">
        <f>SUM(AY$13:AY15)*BT15/1000</f>
        <v>0</v>
      </c>
      <c r="CP15">
        <f>SUM(AZ$13:AZ15)*BU15/1000</f>
        <v>0</v>
      </c>
      <c r="CQ15">
        <f>SUM(BA$13:BA15)*BV15/1000</f>
        <v>0</v>
      </c>
      <c r="CR15">
        <f>SUM(BB$13:BB15)*BW15/1000</f>
        <v>0</v>
      </c>
      <c r="CS15">
        <f>SUM(BC$13:BC15)*BX15/1000</f>
        <v>0</v>
      </c>
      <c r="CT15">
        <f>SUM(BD$13:BD15)*BY15/1000</f>
        <v>0</v>
      </c>
      <c r="CU15">
        <f>SUM(CA15:CT15)</f>
        <v>0</v>
      </c>
      <c r="CW15">
        <f t="shared" si="24"/>
        <v>2021</v>
      </c>
      <c r="CX15" s="90">
        <f>IFERROR(VLOOKUP($CW15,'Table 3 TransCost D2 '!$B$10:$E$34,4,FALSE),0)</f>
        <v>48.5910167356733</v>
      </c>
      <c r="CY15" s="194">
        <f t="shared" si="27"/>
        <v>0</v>
      </c>
    </row>
    <row r="16" spans="2:103" customFormat="1" ht="12.75" hidden="1" customHeight="1">
      <c r="B16" s="15">
        <f t="shared" si="25"/>
        <v>2022</v>
      </c>
      <c r="C16" s="9">
        <f t="shared" si="3"/>
        <v>0</v>
      </c>
      <c r="D16" s="45"/>
      <c r="E16" s="9" t="e">
        <f t="shared" ca="1" si="26"/>
        <v>#DIV/0!</v>
      </c>
      <c r="F16" s="37"/>
      <c r="G16" s="14" t="e">
        <f t="shared" ca="1" si="28"/>
        <v>#DIV/0!</v>
      </c>
      <c r="H16" s="36"/>
      <c r="I16" s="194"/>
      <c r="J16" s="194"/>
      <c r="M16" s="116"/>
      <c r="O16">
        <f t="shared" si="4"/>
        <v>2022</v>
      </c>
      <c r="P16">
        <v>0</v>
      </c>
      <c r="Q16">
        <v>0</v>
      </c>
      <c r="R16">
        <v>0</v>
      </c>
      <c r="S16" s="194">
        <v>0</v>
      </c>
      <c r="T16" s="194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K16">
        <f t="shared" si="5"/>
        <v>0</v>
      </c>
      <c r="AL16">
        <f t="shared" si="6"/>
        <v>0</v>
      </c>
      <c r="AM16">
        <f t="shared" si="7"/>
        <v>0</v>
      </c>
      <c r="AN16">
        <f t="shared" si="8"/>
        <v>0</v>
      </c>
      <c r="AO16">
        <f t="shared" si="8"/>
        <v>0</v>
      </c>
      <c r="AP16">
        <f t="shared" si="9"/>
        <v>0</v>
      </c>
      <c r="AQ16">
        <f t="shared" si="10"/>
        <v>0</v>
      </c>
      <c r="AR16">
        <f t="shared" si="11"/>
        <v>0</v>
      </c>
      <c r="AS16">
        <f t="shared" si="12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  <c r="BA16">
        <f t="shared" si="19"/>
        <v>0</v>
      </c>
      <c r="BB16">
        <f t="shared" si="20"/>
        <v>0</v>
      </c>
      <c r="BC16">
        <f t="shared" si="21"/>
        <v>0</v>
      </c>
      <c r="BD16">
        <f t="shared" si="22"/>
        <v>0</v>
      </c>
      <c r="BF16">
        <f>VLOOKUP($O16,'Table 3 EV2020 Wind_2020'!$B$10:$K$36,10,FALSE)</f>
        <v>-4.53</v>
      </c>
      <c r="BG16">
        <f>VLOOKUP($O16,'Table 3 EV2020 Wind_2021'!$B$10:$K$36,10,FALSE)</f>
        <v>-6.48</v>
      </c>
      <c r="BH16">
        <f>VLOOKUP($O16,'Table 3 DJ Wind 2030'!$B$10:$J$36,9,FALSE)</f>
        <v>44.86</v>
      </c>
      <c r="BI16">
        <f>VLOOKUP($O16,'Table 3 ID Wind 2030'!$B$10:$J$36,9,FALSE)</f>
        <v>42.22</v>
      </c>
      <c r="BJ16">
        <f>VLOOKUP($O16,'Table 3 ID Wind 2033'!$B$10:$J$36,9,FALSE)</f>
        <v>42.22</v>
      </c>
      <c r="BK16">
        <f>VLOOKUP($O16,'Table 3 WW Wind 2035'!$B$10:$J$36,9,FALSE)</f>
        <v>42.22</v>
      </c>
      <c r="BL16">
        <f>VLOOKUP($O16,'Table 3 YK Wind 2035'!$B$10:$J$36,9,FALSE)</f>
        <v>42.22</v>
      </c>
      <c r="BM16">
        <f>VLOOKUP($O16,'Table 3 OR Wind 2035'!$B$10:$J$36,9,FALSE)</f>
        <v>42.22</v>
      </c>
      <c r="BN16">
        <f>VLOOKUP($O16,'Table 3 UT Wind 2030'!$B$10:$J$36,9,FALSE)</f>
        <v>42.22</v>
      </c>
      <c r="BO16">
        <f>VLOOKUP($O16,'Table 3 UT Wind 2036'!$B$10:$J$36,9,FALSE)</f>
        <v>42.22</v>
      </c>
      <c r="BP16">
        <f>VLOOKUP($O16,'Table 3 YK Solar 2030'!$B$10:$J$36,9,FALSE)</f>
        <v>21.05</v>
      </c>
      <c r="BQ16">
        <f>VLOOKUP($O16,'Table 3 YK Solar 2032'!$B$10:$J$36,9,FALSE)</f>
        <v>21.05</v>
      </c>
      <c r="BR16">
        <f>VLOOKUP($O16,'Table 3 YK Solar 2033'!$B$10:$J$36,9,FALSE)</f>
        <v>21.05</v>
      </c>
      <c r="BS16">
        <f>VLOOKUP($O16,'Table 3 UT Solar 2033 ST'!$B$10:$J$36,9,FALSE)</f>
        <v>22.12</v>
      </c>
      <c r="BT16">
        <f>VLOOKUP($O16,'Table 3 UT Solar 2035 ST'!$B$10:$J$36,9,FALSE)</f>
        <v>22.12</v>
      </c>
      <c r="BU16">
        <f>VLOOKUP($O16,'Table 3 UT Solar 2035 FT'!$B$10:$J$36,9,FALSE)</f>
        <v>21.03</v>
      </c>
      <c r="BV16">
        <f>VLOOKUP($O16,'Table 3 OR Solar 2030'!$B$10:$J$36,9,FALSE)</f>
        <v>22.16</v>
      </c>
      <c r="BW16">
        <f>VLOOKUP($O16,'Table 3 OR Solar 2031'!$B$10:$J$36,9,FALSE)</f>
        <v>22.16</v>
      </c>
      <c r="BX16">
        <f>VLOOKUP($O16,'Table 3 OR Solar 2032'!$B$10:$J$36,9,FALSE)</f>
        <v>22.16</v>
      </c>
      <c r="BY16">
        <f>VLOOKUP($O16,'Table 3 OR Solar 2033'!$B$10:$J$36,9,FALSE)</f>
        <v>22.16</v>
      </c>
      <c r="CA16">
        <f>SUM(AK$13:AK16)*BF16/1000</f>
        <v>0</v>
      </c>
      <c r="CB16">
        <f>SUM(AL$13:AL16)*BG16/1000</f>
        <v>0</v>
      </c>
      <c r="CC16">
        <f>SUM(AM$13:AM16)*BH16/1000</f>
        <v>0</v>
      </c>
      <c r="CD16">
        <f>SUM(AN$13:AN16)*BI16/1000</f>
        <v>0</v>
      </c>
      <c r="CE16">
        <f>SUM(AO$13:AO16)*BJ16/1000</f>
        <v>0</v>
      </c>
      <c r="CF16">
        <f>SUM(AP$13:AP16)*BK16/1000</f>
        <v>0</v>
      </c>
      <c r="CG16">
        <f>SUM(AQ$13:AQ16)*BL16/1000</f>
        <v>0</v>
      </c>
      <c r="CH16">
        <f>SUM(AR$13:AR16)*BM16/1000</f>
        <v>0</v>
      </c>
      <c r="CI16">
        <f>SUM(AS$13:AS16)*BN16/1000</f>
        <v>0</v>
      </c>
      <c r="CJ16">
        <f>SUM(AT$13:AT16)*BO16/1000</f>
        <v>0</v>
      </c>
      <c r="CK16">
        <f>SUM(AU$13:AU16)*BP16/1000</f>
        <v>0</v>
      </c>
      <c r="CL16">
        <f>SUM(AV$13:AV16)*BQ16/1000</f>
        <v>0</v>
      </c>
      <c r="CM16">
        <f>SUM(AW$13:AW16)*BR16/1000</f>
        <v>0</v>
      </c>
      <c r="CN16">
        <f>SUM(AX$13:AX16)*BS16/1000</f>
        <v>0</v>
      </c>
      <c r="CO16">
        <f>SUM(AY$13:AY16)*BT16/1000</f>
        <v>0</v>
      </c>
      <c r="CP16">
        <f>SUM(AZ$13:AZ16)*BU16/1000</f>
        <v>0</v>
      </c>
      <c r="CQ16">
        <f>SUM(BA$13:BA16)*BV16/1000</f>
        <v>0</v>
      </c>
      <c r="CR16">
        <f>SUM(BB$13:BB16)*BW16/1000</f>
        <v>0</v>
      </c>
      <c r="CS16">
        <f>SUM(BC$13:BC16)*BX16/1000</f>
        <v>0</v>
      </c>
      <c r="CT16">
        <f>SUM(BD$13:BD16)*BY16/1000</f>
        <v>0</v>
      </c>
      <c r="CU16">
        <f t="shared" ref="CU16:CU32" si="29">SUM(CA16:CT16)</f>
        <v>0</v>
      </c>
      <c r="CW16">
        <f t="shared" si="24"/>
        <v>2022</v>
      </c>
      <c r="CX16" s="90">
        <f>IFERROR(VLOOKUP($CW16,'Table 3 TransCost D2 '!$B$10:$E$34,4,FALSE),0)</f>
        <v>49.76</v>
      </c>
      <c r="CY16" s="194">
        <f t="shared" si="27"/>
        <v>0</v>
      </c>
    </row>
    <row r="17" spans="2:103" ht="12.75" hidden="1" customHeight="1">
      <c r="B17" s="15">
        <f t="shared" si="25"/>
        <v>2023</v>
      </c>
      <c r="C17" s="9">
        <f t="shared" si="3"/>
        <v>0</v>
      </c>
      <c r="D17" s="45"/>
      <c r="E17" s="9" t="e">
        <f t="shared" ca="1" si="26"/>
        <v>#DIV/0!</v>
      </c>
      <c r="F17" s="37"/>
      <c r="G17" s="14" t="e">
        <f t="shared" ca="1" si="28"/>
        <v>#DIV/0!</v>
      </c>
      <c r="H17" s="36"/>
      <c r="I17" s="194"/>
      <c r="J17" s="194"/>
      <c r="M17" s="117"/>
      <c r="O17">
        <f t="shared" si="4"/>
        <v>2023</v>
      </c>
      <c r="P17">
        <v>0</v>
      </c>
      <c r="Q17">
        <v>0</v>
      </c>
      <c r="R17">
        <v>0</v>
      </c>
      <c r="S17" s="194">
        <v>0</v>
      </c>
      <c r="T17" s="194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K17">
        <f t="shared" si="5"/>
        <v>0</v>
      </c>
      <c r="AL17">
        <f t="shared" si="6"/>
        <v>0</v>
      </c>
      <c r="AM17">
        <f t="shared" si="7"/>
        <v>0</v>
      </c>
      <c r="AN17">
        <f t="shared" si="8"/>
        <v>0</v>
      </c>
      <c r="AO17">
        <f t="shared" si="8"/>
        <v>0</v>
      </c>
      <c r="AP17">
        <f t="shared" si="9"/>
        <v>0</v>
      </c>
      <c r="AQ17">
        <f t="shared" si="10"/>
        <v>0</v>
      </c>
      <c r="AR17">
        <f t="shared" si="11"/>
        <v>0</v>
      </c>
      <c r="AS17">
        <f t="shared" si="12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  <c r="BA17">
        <f t="shared" si="19"/>
        <v>0</v>
      </c>
      <c r="BB17">
        <f t="shared" si="20"/>
        <v>0</v>
      </c>
      <c r="BC17">
        <f t="shared" si="21"/>
        <v>0</v>
      </c>
      <c r="BD17">
        <f t="shared" si="22"/>
        <v>0</v>
      </c>
      <c r="BF17">
        <f>VLOOKUP($O17,'Table 3 EV2020 Wind_2020'!$B$10:$K$36,10,FALSE)</f>
        <v>-6.32</v>
      </c>
      <c r="BG17">
        <f>VLOOKUP($O17,'Table 3 EV2020 Wind_2021'!$B$10:$K$36,10,FALSE)</f>
        <v>-8.32</v>
      </c>
      <c r="BH17">
        <f>VLOOKUP($O17,'Table 3 DJ Wind 2030'!$B$10:$J$36,9,FALSE)</f>
        <v>45.94</v>
      </c>
      <c r="BI17">
        <f>VLOOKUP($O17,'Table 3 ID Wind 2030'!$B$10:$J$36,9,FALSE)</f>
        <v>43.23</v>
      </c>
      <c r="BJ17">
        <f>VLOOKUP($O17,'Table 3 ID Wind 2033'!$B$10:$J$36,9,FALSE)</f>
        <v>43.23</v>
      </c>
      <c r="BK17">
        <f>VLOOKUP($O17,'Table 3 WW Wind 2035'!$B$10:$J$36,9,FALSE)</f>
        <v>43.23</v>
      </c>
      <c r="BL17">
        <f>VLOOKUP($O17,'Table 3 YK Wind 2035'!$B$10:$J$36,9,FALSE)</f>
        <v>43.23</v>
      </c>
      <c r="BM17">
        <f>VLOOKUP($O17,'Table 3 OR Wind 2035'!$B$10:$J$36,9,FALSE)</f>
        <v>43.23</v>
      </c>
      <c r="BN17">
        <f>VLOOKUP($O17,'Table 3 UT Wind 2030'!$B$10:$J$36,9,FALSE)</f>
        <v>43.23</v>
      </c>
      <c r="BO17">
        <f>VLOOKUP($O17,'Table 3 UT Wind 2036'!$B$10:$J$36,9,FALSE)</f>
        <v>43.23</v>
      </c>
      <c r="BP17">
        <f>VLOOKUP($O17,'Table 3 YK Solar 2030'!$B$10:$J$36,9,FALSE)</f>
        <v>21.56</v>
      </c>
      <c r="BQ17">
        <f>VLOOKUP($O17,'Table 3 YK Solar 2032'!$B$10:$J$36,9,FALSE)</f>
        <v>21.56</v>
      </c>
      <c r="BR17">
        <f>VLOOKUP($O17,'Table 3 YK Solar 2033'!$B$10:$J$36,9,FALSE)</f>
        <v>21.56</v>
      </c>
      <c r="BS17">
        <f>VLOOKUP($O17,'Table 3 UT Solar 2033 ST'!$B$10:$J$36,9,FALSE)</f>
        <v>22.65</v>
      </c>
      <c r="BT17">
        <f>VLOOKUP($O17,'Table 3 UT Solar 2035 ST'!$B$10:$J$36,9,FALSE)</f>
        <v>22.65</v>
      </c>
      <c r="BU17">
        <f>VLOOKUP($O17,'Table 3 UT Solar 2035 FT'!$B$10:$J$36,9,FALSE)</f>
        <v>21.53</v>
      </c>
      <c r="BV17">
        <f>VLOOKUP($O17,'Table 3 OR Solar 2030'!$B$10:$J$36,9,FALSE)</f>
        <v>22.69</v>
      </c>
      <c r="BW17">
        <f>VLOOKUP($O17,'Table 3 OR Solar 2031'!$B$10:$J$36,9,FALSE)</f>
        <v>22.69</v>
      </c>
      <c r="BX17">
        <f>VLOOKUP($O17,'Table 3 OR Solar 2032'!$B$10:$J$36,9,FALSE)</f>
        <v>22.69</v>
      </c>
      <c r="BY17">
        <f>VLOOKUP($O17,'Table 3 OR Solar 2033'!$B$10:$J$36,9,FALSE)</f>
        <v>22.69</v>
      </c>
      <c r="CA17">
        <f>SUM(AK$13:AK17)*BF17/1000</f>
        <v>0</v>
      </c>
      <c r="CB17">
        <f>SUM(AL$13:AL17)*BG17/1000</f>
        <v>0</v>
      </c>
      <c r="CC17">
        <f>SUM(AM$13:AM17)*BH17/1000</f>
        <v>0</v>
      </c>
      <c r="CD17">
        <f>SUM(AN$13:AN17)*BI17/1000</f>
        <v>0</v>
      </c>
      <c r="CE17">
        <f>SUM(AO$13:AO17)*BJ17/1000</f>
        <v>0</v>
      </c>
      <c r="CF17">
        <f>SUM(AP$13:AP17)*BK17/1000</f>
        <v>0</v>
      </c>
      <c r="CG17">
        <f>SUM(AQ$13:AQ17)*BL17/1000</f>
        <v>0</v>
      </c>
      <c r="CH17">
        <f>SUM(AR$13:AR17)*BM17/1000</f>
        <v>0</v>
      </c>
      <c r="CI17">
        <f>SUM(AS$13:AS17)*BN17/1000</f>
        <v>0</v>
      </c>
      <c r="CJ17">
        <f>SUM(AT$13:AT17)*BO17/1000</f>
        <v>0</v>
      </c>
      <c r="CK17">
        <f>SUM(AU$13:AU17)*BP17/1000</f>
        <v>0</v>
      </c>
      <c r="CL17">
        <f>SUM(AV$13:AV17)*BQ17/1000</f>
        <v>0</v>
      </c>
      <c r="CM17">
        <f>SUM(AW$13:AW17)*BR17/1000</f>
        <v>0</v>
      </c>
      <c r="CN17">
        <f>SUM(AX$13:AX17)*BS17/1000</f>
        <v>0</v>
      </c>
      <c r="CO17">
        <f>SUM(AY$13:AY17)*BT17/1000</f>
        <v>0</v>
      </c>
      <c r="CP17">
        <f>SUM(AZ$13:AZ17)*BU17/1000</f>
        <v>0</v>
      </c>
      <c r="CQ17">
        <f>SUM(BA$13:BA17)*BV17/1000</f>
        <v>0</v>
      </c>
      <c r="CR17">
        <f>SUM(BB$13:BB17)*BW17/1000</f>
        <v>0</v>
      </c>
      <c r="CS17">
        <f>SUM(BC$13:BC17)*BX17/1000</f>
        <v>0</v>
      </c>
      <c r="CT17">
        <f>SUM(BD$13:BD17)*BY17/1000</f>
        <v>0</v>
      </c>
      <c r="CU17">
        <f t="shared" si="29"/>
        <v>0</v>
      </c>
      <c r="CW17">
        <f t="shared" si="24"/>
        <v>2023</v>
      </c>
      <c r="CX17" s="90">
        <f>IFERROR(VLOOKUP($CW17,'Table 3 TransCost D2 '!$B$10:$E$34,4,FALSE),0)</f>
        <v>50.95000000000001</v>
      </c>
      <c r="CY17" s="194">
        <f t="shared" si="27"/>
        <v>0</v>
      </c>
    </row>
    <row r="18" spans="2:103" ht="12.75" hidden="1" customHeight="1">
      <c r="B18" s="15">
        <f t="shared" si="25"/>
        <v>2024</v>
      </c>
      <c r="C18" s="9">
        <f t="shared" si="3"/>
        <v>0</v>
      </c>
      <c r="D18" s="45"/>
      <c r="E18" s="9" t="e">
        <f t="shared" ca="1" si="26"/>
        <v>#DIV/0!</v>
      </c>
      <c r="F18" s="37"/>
      <c r="G18" s="14" t="e">
        <f t="shared" ca="1" si="28"/>
        <v>#DIV/0!</v>
      </c>
      <c r="H18" s="36"/>
      <c r="I18" s="194"/>
      <c r="J18" s="194"/>
      <c r="M18" s="117"/>
      <c r="O18">
        <f t="shared" si="4"/>
        <v>2024</v>
      </c>
      <c r="P18">
        <v>0</v>
      </c>
      <c r="Q18">
        <v>0</v>
      </c>
      <c r="R18">
        <v>0</v>
      </c>
      <c r="S18" s="194">
        <v>0</v>
      </c>
      <c r="T18" s="194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K18">
        <f t="shared" si="5"/>
        <v>0</v>
      </c>
      <c r="AL18">
        <f t="shared" si="6"/>
        <v>0</v>
      </c>
      <c r="AM18">
        <f t="shared" si="7"/>
        <v>0</v>
      </c>
      <c r="AN18">
        <f t="shared" si="8"/>
        <v>0</v>
      </c>
      <c r="AO18">
        <f t="shared" si="8"/>
        <v>0</v>
      </c>
      <c r="AP18">
        <f t="shared" si="9"/>
        <v>0</v>
      </c>
      <c r="AQ18">
        <f t="shared" si="10"/>
        <v>0</v>
      </c>
      <c r="AR18">
        <f t="shared" si="11"/>
        <v>0</v>
      </c>
      <c r="AS18">
        <f t="shared" si="12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  <c r="BA18">
        <f t="shared" si="19"/>
        <v>0</v>
      </c>
      <c r="BB18">
        <f t="shared" si="20"/>
        <v>0</v>
      </c>
      <c r="BC18">
        <f t="shared" si="21"/>
        <v>0</v>
      </c>
      <c r="BD18">
        <f t="shared" si="22"/>
        <v>0</v>
      </c>
      <c r="BF18">
        <f>VLOOKUP($O18,'Table 3 EV2020 Wind_2020'!$B$10:$K$36,10,FALSE)</f>
        <v>-3.65</v>
      </c>
      <c r="BG18">
        <f>VLOOKUP($O18,'Table 3 EV2020 Wind_2021'!$B$10:$K$36,10,FALSE)</f>
        <v>-5.7</v>
      </c>
      <c r="BH18">
        <f>VLOOKUP($O18,'Table 3 DJ Wind 2030'!$B$10:$J$36,9,FALSE)</f>
        <v>47.01</v>
      </c>
      <c r="BI18">
        <f>VLOOKUP($O18,'Table 3 ID Wind 2030'!$B$10:$J$36,9,FALSE)</f>
        <v>44.22</v>
      </c>
      <c r="BJ18">
        <f>VLOOKUP($O18,'Table 3 ID Wind 2033'!$B$10:$J$36,9,FALSE)</f>
        <v>44.22</v>
      </c>
      <c r="BK18">
        <f>VLOOKUP($O18,'Table 3 WW Wind 2035'!$B$10:$J$36,9,FALSE)</f>
        <v>44.22</v>
      </c>
      <c r="BL18">
        <f>VLOOKUP($O18,'Table 3 YK Wind 2035'!$B$10:$J$36,9,FALSE)</f>
        <v>44.22</v>
      </c>
      <c r="BM18">
        <f>VLOOKUP($O18,'Table 3 OR Wind 2035'!$B$10:$J$36,9,FALSE)</f>
        <v>44.22</v>
      </c>
      <c r="BN18">
        <f>VLOOKUP($O18,'Table 3 UT Wind 2030'!$B$10:$J$36,9,FALSE)</f>
        <v>44.22</v>
      </c>
      <c r="BO18">
        <f>VLOOKUP($O18,'Table 3 UT Wind 2036'!$B$10:$J$36,9,FALSE)</f>
        <v>44.22</v>
      </c>
      <c r="BP18">
        <f>VLOOKUP($O18,'Table 3 YK Solar 2030'!$B$10:$J$36,9,FALSE)</f>
        <v>22.06</v>
      </c>
      <c r="BQ18">
        <f>VLOOKUP($O18,'Table 3 YK Solar 2032'!$B$10:$J$36,9,FALSE)</f>
        <v>22.06</v>
      </c>
      <c r="BR18">
        <f>VLOOKUP($O18,'Table 3 YK Solar 2033'!$B$10:$J$36,9,FALSE)</f>
        <v>22.06</v>
      </c>
      <c r="BS18">
        <f>VLOOKUP($O18,'Table 3 UT Solar 2033 ST'!$B$10:$J$36,9,FALSE)</f>
        <v>23.17</v>
      </c>
      <c r="BT18">
        <f>VLOOKUP($O18,'Table 3 UT Solar 2035 ST'!$B$10:$J$36,9,FALSE)</f>
        <v>23.17</v>
      </c>
      <c r="BU18">
        <f>VLOOKUP($O18,'Table 3 UT Solar 2035 FT'!$B$10:$J$36,9,FALSE)</f>
        <v>22.03</v>
      </c>
      <c r="BV18">
        <f>VLOOKUP($O18,'Table 3 OR Solar 2030'!$B$10:$J$36,9,FALSE)</f>
        <v>23.21</v>
      </c>
      <c r="BW18">
        <f>VLOOKUP($O18,'Table 3 OR Solar 2031'!$B$10:$J$36,9,FALSE)</f>
        <v>23.21</v>
      </c>
      <c r="BX18">
        <f>VLOOKUP($O18,'Table 3 OR Solar 2032'!$B$10:$J$36,9,FALSE)</f>
        <v>23.21</v>
      </c>
      <c r="BY18">
        <f>VLOOKUP($O18,'Table 3 OR Solar 2033'!$B$10:$J$36,9,FALSE)</f>
        <v>23.21</v>
      </c>
      <c r="CA18">
        <f>SUM(AK$13:AK18)*BF18/1000</f>
        <v>0</v>
      </c>
      <c r="CB18">
        <f>SUM(AL$13:AL18)*BG18/1000</f>
        <v>0</v>
      </c>
      <c r="CC18">
        <f>SUM(AM$13:AM18)*BH18/1000</f>
        <v>0</v>
      </c>
      <c r="CD18">
        <f>SUM(AN$13:AN18)*BI18/1000</f>
        <v>0</v>
      </c>
      <c r="CE18">
        <f>SUM(AO$13:AO18)*BJ18/1000</f>
        <v>0</v>
      </c>
      <c r="CF18">
        <f>SUM(AP$13:AP18)*BK18/1000</f>
        <v>0</v>
      </c>
      <c r="CG18">
        <f>SUM(AQ$13:AQ18)*BL18/1000</f>
        <v>0</v>
      </c>
      <c r="CH18">
        <f>SUM(AR$13:AR18)*BM18/1000</f>
        <v>0</v>
      </c>
      <c r="CI18">
        <f>SUM(AS$13:AS18)*BN18/1000</f>
        <v>0</v>
      </c>
      <c r="CJ18">
        <f>SUM(AT$13:AT18)*BO18/1000</f>
        <v>0</v>
      </c>
      <c r="CK18">
        <f>SUM(AU$13:AU18)*BP18/1000</f>
        <v>0</v>
      </c>
      <c r="CL18">
        <f>SUM(AV$13:AV18)*BQ18/1000</f>
        <v>0</v>
      </c>
      <c r="CM18">
        <f>SUM(AW$13:AW18)*BR18/1000</f>
        <v>0</v>
      </c>
      <c r="CN18">
        <f>SUM(AX$13:AX18)*BS18/1000</f>
        <v>0</v>
      </c>
      <c r="CO18">
        <f>SUM(AY$13:AY18)*BT18/1000</f>
        <v>0</v>
      </c>
      <c r="CP18">
        <f>SUM(AZ$13:AZ18)*BU18/1000</f>
        <v>0</v>
      </c>
      <c r="CQ18">
        <f>SUM(BA$13:BA18)*BV18/1000</f>
        <v>0</v>
      </c>
      <c r="CR18">
        <f>SUM(BB$13:BB18)*BW18/1000</f>
        <v>0</v>
      </c>
      <c r="CS18">
        <f>SUM(BC$13:BC18)*BX18/1000</f>
        <v>0</v>
      </c>
      <c r="CT18">
        <f>SUM(BD$13:BD18)*BY18/1000</f>
        <v>0</v>
      </c>
      <c r="CU18">
        <f t="shared" si="29"/>
        <v>0</v>
      </c>
      <c r="CW18">
        <f t="shared" si="24"/>
        <v>2024</v>
      </c>
      <c r="CX18" s="90">
        <f>IFERROR(VLOOKUP($CW18,'Table 3 TransCost D2 '!$B$10:$E$34,4,FALSE),0)</f>
        <v>52.12</v>
      </c>
      <c r="CY18" s="194">
        <f t="shared" si="27"/>
        <v>0</v>
      </c>
    </row>
    <row r="19" spans="2:103" ht="12.75" hidden="1" customHeight="1">
      <c r="B19" s="15">
        <f t="shared" si="25"/>
        <v>2025</v>
      </c>
      <c r="C19" s="9">
        <f t="shared" si="3"/>
        <v>0</v>
      </c>
      <c r="D19" s="45"/>
      <c r="E19" s="9" t="e">
        <f t="shared" ca="1" si="26"/>
        <v>#DIV/0!</v>
      </c>
      <c r="F19" s="37"/>
      <c r="G19" s="14" t="e">
        <f t="shared" ca="1" si="28"/>
        <v>#DIV/0!</v>
      </c>
      <c r="H19" s="36"/>
      <c r="I19" s="194"/>
      <c r="J19" s="194"/>
      <c r="M19" s="117"/>
      <c r="O19">
        <f t="shared" si="4"/>
        <v>2025</v>
      </c>
      <c r="P19">
        <v>0</v>
      </c>
      <c r="Q19">
        <v>0</v>
      </c>
      <c r="R19">
        <v>0</v>
      </c>
      <c r="S19" s="194">
        <v>0</v>
      </c>
      <c r="T19" s="194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K19">
        <f t="shared" si="5"/>
        <v>0</v>
      </c>
      <c r="AL19">
        <f t="shared" si="6"/>
        <v>0</v>
      </c>
      <c r="AM19">
        <f t="shared" si="7"/>
        <v>0</v>
      </c>
      <c r="AN19">
        <f t="shared" si="8"/>
        <v>0</v>
      </c>
      <c r="AO19">
        <f t="shared" si="8"/>
        <v>0</v>
      </c>
      <c r="AP19">
        <f t="shared" si="9"/>
        <v>0</v>
      </c>
      <c r="AQ19">
        <f t="shared" si="10"/>
        <v>0</v>
      </c>
      <c r="AR19">
        <f t="shared" si="11"/>
        <v>0</v>
      </c>
      <c r="AS19">
        <f t="shared" si="12"/>
        <v>0</v>
      </c>
      <c r="AT19">
        <f t="shared" si="12"/>
        <v>0</v>
      </c>
      <c r="AU19">
        <f t="shared" si="13"/>
        <v>0</v>
      </c>
      <c r="AV19">
        <f t="shared" si="14"/>
        <v>0</v>
      </c>
      <c r="AW19">
        <f t="shared" si="15"/>
        <v>0</v>
      </c>
      <c r="AX19">
        <f t="shared" si="16"/>
        <v>0</v>
      </c>
      <c r="AY19">
        <f t="shared" si="17"/>
        <v>0</v>
      </c>
      <c r="AZ19">
        <f t="shared" si="18"/>
        <v>0</v>
      </c>
      <c r="BA19">
        <f t="shared" si="19"/>
        <v>0</v>
      </c>
      <c r="BB19">
        <f t="shared" si="20"/>
        <v>0</v>
      </c>
      <c r="BC19">
        <f t="shared" si="21"/>
        <v>0</v>
      </c>
      <c r="BD19">
        <f t="shared" si="22"/>
        <v>0</v>
      </c>
      <c r="BF19">
        <f>VLOOKUP($O19,'Table 3 EV2020 Wind_2020'!$B$10:$K$36,10,FALSE)</f>
        <v>-5.46</v>
      </c>
      <c r="BG19">
        <f>VLOOKUP($O19,'Table 3 EV2020 Wind_2021'!$B$10:$K$36,10,FALSE)</f>
        <v>-7.56</v>
      </c>
      <c r="BH19">
        <f>VLOOKUP($O19,'Table 3 DJ Wind 2030'!$B$10:$J$36,9,FALSE)</f>
        <v>48.1</v>
      </c>
      <c r="BI19">
        <f>VLOOKUP($O19,'Table 3 ID Wind 2030'!$B$10:$J$36,9,FALSE)</f>
        <v>45.24</v>
      </c>
      <c r="BJ19">
        <f>VLOOKUP($O19,'Table 3 ID Wind 2033'!$B$10:$J$36,9,FALSE)</f>
        <v>45.24</v>
      </c>
      <c r="BK19">
        <f>VLOOKUP($O19,'Table 3 WW Wind 2035'!$B$10:$J$36,9,FALSE)</f>
        <v>45.24</v>
      </c>
      <c r="BL19">
        <f>VLOOKUP($O19,'Table 3 YK Wind 2035'!$B$10:$J$36,9,FALSE)</f>
        <v>45.24</v>
      </c>
      <c r="BM19">
        <f>VLOOKUP($O19,'Table 3 OR Wind 2035'!$B$10:$J$36,9,FALSE)</f>
        <v>45.24</v>
      </c>
      <c r="BN19">
        <f>VLOOKUP($O19,'Table 3 UT Wind 2030'!$B$10:$J$36,9,FALSE)</f>
        <v>45.24</v>
      </c>
      <c r="BO19">
        <f>VLOOKUP($O19,'Table 3 UT Wind 2036'!$B$10:$J$36,9,FALSE)</f>
        <v>45.24</v>
      </c>
      <c r="BP19">
        <f>VLOOKUP($O19,'Table 3 YK Solar 2030'!$B$10:$J$36,9,FALSE)</f>
        <v>22.57</v>
      </c>
      <c r="BQ19">
        <f>VLOOKUP($O19,'Table 3 YK Solar 2032'!$B$10:$J$36,9,FALSE)</f>
        <v>22.57</v>
      </c>
      <c r="BR19">
        <f>VLOOKUP($O19,'Table 3 YK Solar 2033'!$B$10:$J$36,9,FALSE)</f>
        <v>22.57</v>
      </c>
      <c r="BS19">
        <f>VLOOKUP($O19,'Table 3 UT Solar 2033 ST'!$B$10:$J$36,9,FALSE)</f>
        <v>23.7</v>
      </c>
      <c r="BT19">
        <f>VLOOKUP($O19,'Table 3 UT Solar 2035 ST'!$B$10:$J$36,9,FALSE)</f>
        <v>23.7</v>
      </c>
      <c r="BU19">
        <f>VLOOKUP($O19,'Table 3 UT Solar 2035 FT'!$B$10:$J$36,9,FALSE)</f>
        <v>22.54</v>
      </c>
      <c r="BV19">
        <f>VLOOKUP($O19,'Table 3 OR Solar 2030'!$B$10:$J$36,9,FALSE)</f>
        <v>23.74</v>
      </c>
      <c r="BW19">
        <f>VLOOKUP($O19,'Table 3 OR Solar 2031'!$B$10:$J$36,9,FALSE)</f>
        <v>23.74</v>
      </c>
      <c r="BX19">
        <f>VLOOKUP($O19,'Table 3 OR Solar 2032'!$B$10:$J$36,9,FALSE)</f>
        <v>23.74</v>
      </c>
      <c r="BY19">
        <f>VLOOKUP($O19,'Table 3 OR Solar 2033'!$B$10:$J$36,9,FALSE)</f>
        <v>23.74</v>
      </c>
      <c r="CA19">
        <f>SUM(AK$13:AK19)*BF19/1000</f>
        <v>0</v>
      </c>
      <c r="CB19">
        <f>SUM(AL$13:AL19)*BG19/1000</f>
        <v>0</v>
      </c>
      <c r="CC19">
        <f>SUM(AM$13:AM19)*BH19/1000</f>
        <v>0</v>
      </c>
      <c r="CD19">
        <f>SUM(AN$13:AN19)*BI19/1000</f>
        <v>0</v>
      </c>
      <c r="CE19">
        <f>SUM(AO$13:AO19)*BJ19/1000</f>
        <v>0</v>
      </c>
      <c r="CF19">
        <f>SUM(AP$13:AP19)*BK19/1000</f>
        <v>0</v>
      </c>
      <c r="CG19">
        <f>SUM(AQ$13:AQ19)*BL19/1000</f>
        <v>0</v>
      </c>
      <c r="CH19">
        <f>SUM(AR$13:AR19)*BM19/1000</f>
        <v>0</v>
      </c>
      <c r="CI19">
        <f>SUM(AS$13:AS19)*BN19/1000</f>
        <v>0</v>
      </c>
      <c r="CJ19">
        <f>SUM(AT$13:AT19)*BO19/1000</f>
        <v>0</v>
      </c>
      <c r="CK19">
        <f>SUM(AU$13:AU19)*BP19/1000</f>
        <v>0</v>
      </c>
      <c r="CL19">
        <f>SUM(AV$13:AV19)*BQ19/1000</f>
        <v>0</v>
      </c>
      <c r="CM19">
        <f>SUM(AW$13:AW19)*BR19/1000</f>
        <v>0</v>
      </c>
      <c r="CN19">
        <f>SUM(AX$13:AX19)*BS19/1000</f>
        <v>0</v>
      </c>
      <c r="CO19">
        <f>SUM(AY$13:AY19)*BT19/1000</f>
        <v>0</v>
      </c>
      <c r="CP19">
        <f>SUM(AZ$13:AZ19)*BU19/1000</f>
        <v>0</v>
      </c>
      <c r="CQ19">
        <f>SUM(BA$13:BA19)*BV19/1000</f>
        <v>0</v>
      </c>
      <c r="CR19">
        <f>SUM(BB$13:BB19)*BW19/1000</f>
        <v>0</v>
      </c>
      <c r="CS19">
        <f>SUM(BC$13:BC19)*BX19/1000</f>
        <v>0</v>
      </c>
      <c r="CT19">
        <f>SUM(BD$13:BD19)*BY19/1000</f>
        <v>0</v>
      </c>
      <c r="CU19">
        <f t="shared" si="29"/>
        <v>0</v>
      </c>
      <c r="CW19">
        <f t="shared" si="24"/>
        <v>2025</v>
      </c>
      <c r="CX19" s="90">
        <f>IFERROR(VLOOKUP($CW19,'Table 3 TransCost D2 '!$B$10:$E$34,4,FALSE),0)</f>
        <v>53.32</v>
      </c>
      <c r="CY19" s="194">
        <f t="shared" si="27"/>
        <v>0</v>
      </c>
    </row>
    <row r="20" spans="2:103" ht="12.75" hidden="1" customHeight="1">
      <c r="B20" s="15">
        <f t="shared" si="25"/>
        <v>2026</v>
      </c>
      <c r="C20" s="9">
        <f t="shared" si="3"/>
        <v>0</v>
      </c>
      <c r="D20" s="45"/>
      <c r="E20" s="9" t="e">
        <f t="shared" ca="1" si="26"/>
        <v>#DIV/0!</v>
      </c>
      <c r="F20" s="37"/>
      <c r="G20" s="14" t="e">
        <f t="shared" ca="1" si="28"/>
        <v>#DIV/0!</v>
      </c>
      <c r="H20" s="36"/>
      <c r="I20" s="194"/>
      <c r="J20" s="194"/>
      <c r="M20" s="117"/>
      <c r="O20">
        <f t="shared" si="4"/>
        <v>2026</v>
      </c>
      <c r="P20">
        <v>0</v>
      </c>
      <c r="Q20">
        <v>0</v>
      </c>
      <c r="R20">
        <v>0</v>
      </c>
      <c r="S20" s="194">
        <v>0</v>
      </c>
      <c r="T20" s="194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K20">
        <f t="shared" si="5"/>
        <v>0</v>
      </c>
      <c r="AL20">
        <f t="shared" si="6"/>
        <v>0</v>
      </c>
      <c r="AM20">
        <f t="shared" si="7"/>
        <v>0</v>
      </c>
      <c r="AN20">
        <f t="shared" si="8"/>
        <v>0</v>
      </c>
      <c r="AO20">
        <f t="shared" si="8"/>
        <v>0</v>
      </c>
      <c r="AP20">
        <f t="shared" si="9"/>
        <v>0</v>
      </c>
      <c r="AQ20">
        <f t="shared" si="10"/>
        <v>0</v>
      </c>
      <c r="AR20">
        <f t="shared" si="11"/>
        <v>0</v>
      </c>
      <c r="AS20">
        <f t="shared" si="12"/>
        <v>0</v>
      </c>
      <c r="AT20">
        <f t="shared" si="12"/>
        <v>0</v>
      </c>
      <c r="AU20">
        <f t="shared" si="13"/>
        <v>0</v>
      </c>
      <c r="AV20">
        <f t="shared" si="14"/>
        <v>0</v>
      </c>
      <c r="AW20">
        <f t="shared" si="15"/>
        <v>0</v>
      </c>
      <c r="AX20">
        <f t="shared" si="16"/>
        <v>0</v>
      </c>
      <c r="AY20">
        <f t="shared" si="17"/>
        <v>0</v>
      </c>
      <c r="AZ20">
        <f t="shared" si="18"/>
        <v>0</v>
      </c>
      <c r="BA20">
        <f t="shared" si="19"/>
        <v>0</v>
      </c>
      <c r="BB20">
        <f t="shared" si="20"/>
        <v>0</v>
      </c>
      <c r="BC20">
        <f t="shared" si="21"/>
        <v>0</v>
      </c>
      <c r="BD20">
        <f t="shared" si="22"/>
        <v>0</v>
      </c>
      <c r="BF20">
        <f>VLOOKUP($O20,'Table 3 EV2020 Wind_2020'!$B$10:$K$36,10,FALSE)</f>
        <v>-2.8</v>
      </c>
      <c r="BG20">
        <f>VLOOKUP($O20,'Table 3 EV2020 Wind_2021'!$B$10:$K$36,10,FALSE)</f>
        <v>-4.95</v>
      </c>
      <c r="BH20">
        <f>VLOOKUP($O20,'Table 3 DJ Wind 2030'!$B$10:$J$36,9,FALSE)</f>
        <v>49.17</v>
      </c>
      <c r="BI20">
        <f>VLOOKUP($O20,'Table 3 ID Wind 2030'!$B$10:$J$36,9,FALSE)</f>
        <v>46.24</v>
      </c>
      <c r="BJ20">
        <f>VLOOKUP($O20,'Table 3 ID Wind 2033'!$B$10:$J$36,9,FALSE)</f>
        <v>46.24</v>
      </c>
      <c r="BK20">
        <f>VLOOKUP($O20,'Table 3 WW Wind 2035'!$B$10:$J$36,9,FALSE)</f>
        <v>46.24</v>
      </c>
      <c r="BL20">
        <f>VLOOKUP($O20,'Table 3 YK Wind 2035'!$B$10:$J$36,9,FALSE)</f>
        <v>46.24</v>
      </c>
      <c r="BM20">
        <f>VLOOKUP($O20,'Table 3 OR Wind 2035'!$B$10:$J$36,9,FALSE)</f>
        <v>46.24</v>
      </c>
      <c r="BN20">
        <f>VLOOKUP($O20,'Table 3 UT Wind 2030'!$B$10:$J$36,9,FALSE)</f>
        <v>46.24</v>
      </c>
      <c r="BO20">
        <f>VLOOKUP($O20,'Table 3 UT Wind 2036'!$B$10:$J$36,9,FALSE)</f>
        <v>46.24</v>
      </c>
      <c r="BP20">
        <f>VLOOKUP($O20,'Table 3 YK Solar 2030'!$B$10:$J$36,9,FALSE)</f>
        <v>23.07</v>
      </c>
      <c r="BQ20">
        <f>VLOOKUP($O20,'Table 3 YK Solar 2032'!$B$10:$J$36,9,FALSE)</f>
        <v>23.07</v>
      </c>
      <c r="BR20">
        <f>VLOOKUP($O20,'Table 3 YK Solar 2033'!$B$10:$J$36,9,FALSE)</f>
        <v>23.07</v>
      </c>
      <c r="BS20">
        <f>VLOOKUP($O20,'Table 3 UT Solar 2033 ST'!$B$10:$J$36,9,FALSE)</f>
        <v>24.22</v>
      </c>
      <c r="BT20">
        <f>VLOOKUP($O20,'Table 3 UT Solar 2035 ST'!$B$10:$J$36,9,FALSE)</f>
        <v>24.22</v>
      </c>
      <c r="BU20">
        <f>VLOOKUP($O20,'Table 3 UT Solar 2035 FT'!$B$10:$J$36,9,FALSE)</f>
        <v>23.04</v>
      </c>
      <c r="BV20">
        <f>VLOOKUP($O20,'Table 3 OR Solar 2030'!$B$10:$J$36,9,FALSE)</f>
        <v>24.26</v>
      </c>
      <c r="BW20">
        <f>VLOOKUP($O20,'Table 3 OR Solar 2031'!$B$10:$J$36,9,FALSE)</f>
        <v>24.26</v>
      </c>
      <c r="BX20">
        <f>VLOOKUP($O20,'Table 3 OR Solar 2032'!$B$10:$J$36,9,FALSE)</f>
        <v>24.26</v>
      </c>
      <c r="BY20">
        <f>VLOOKUP($O20,'Table 3 OR Solar 2033'!$B$10:$J$36,9,FALSE)</f>
        <v>24.26</v>
      </c>
      <c r="CA20">
        <f>SUM(AK$13:AK20)*BF20/1000</f>
        <v>0</v>
      </c>
      <c r="CB20">
        <f>SUM(AL$13:AL20)*BG20/1000</f>
        <v>0</v>
      </c>
      <c r="CC20">
        <f>SUM(AM$13:AM20)*BH20/1000</f>
        <v>0</v>
      </c>
      <c r="CD20">
        <f>SUM(AN$13:AN20)*BI20/1000</f>
        <v>0</v>
      </c>
      <c r="CE20">
        <f>SUM(AO$13:AO20)*BJ20/1000</f>
        <v>0</v>
      </c>
      <c r="CF20">
        <f>SUM(AP$13:AP20)*BK20/1000</f>
        <v>0</v>
      </c>
      <c r="CG20">
        <f>SUM(AQ$13:AQ20)*BL20/1000</f>
        <v>0</v>
      </c>
      <c r="CH20">
        <f>SUM(AR$13:AR20)*BM20/1000</f>
        <v>0</v>
      </c>
      <c r="CI20">
        <f>SUM(AS$13:AS20)*BN20/1000</f>
        <v>0</v>
      </c>
      <c r="CJ20">
        <f>SUM(AT$13:AT20)*BO20/1000</f>
        <v>0</v>
      </c>
      <c r="CK20">
        <f>SUM(AU$13:AU20)*BP20/1000</f>
        <v>0</v>
      </c>
      <c r="CL20">
        <f>SUM(AV$13:AV20)*BQ20/1000</f>
        <v>0</v>
      </c>
      <c r="CM20">
        <f>SUM(AW$13:AW20)*BR20/1000</f>
        <v>0</v>
      </c>
      <c r="CN20">
        <f>SUM(AX$13:AX20)*BS20/1000</f>
        <v>0</v>
      </c>
      <c r="CO20">
        <f>SUM(AY$13:AY20)*BT20/1000</f>
        <v>0</v>
      </c>
      <c r="CP20">
        <f>SUM(AZ$13:AZ20)*BU20/1000</f>
        <v>0</v>
      </c>
      <c r="CQ20">
        <f>SUM(BA$13:BA20)*BV20/1000</f>
        <v>0</v>
      </c>
      <c r="CR20">
        <f>SUM(BB$13:BB20)*BW20/1000</f>
        <v>0</v>
      </c>
      <c r="CS20">
        <f>SUM(BC$13:BC20)*BX20/1000</f>
        <v>0</v>
      </c>
      <c r="CT20">
        <f>SUM(BD$13:BD20)*BY20/1000</f>
        <v>0</v>
      </c>
      <c r="CU20">
        <f t="shared" si="29"/>
        <v>0</v>
      </c>
      <c r="CW20">
        <f t="shared" si="24"/>
        <v>2026</v>
      </c>
      <c r="CX20" s="90">
        <f>IFERROR(VLOOKUP($CW20,'Table 3 TransCost D2 '!$B$10:$E$34,4,FALSE),0)</f>
        <v>54.49</v>
      </c>
      <c r="CY20" s="194">
        <f t="shared" si="27"/>
        <v>0</v>
      </c>
    </row>
    <row r="21" spans="2:103" ht="12.75" hidden="1" customHeight="1">
      <c r="B21" s="15">
        <f t="shared" si="25"/>
        <v>2027</v>
      </c>
      <c r="C21" s="9">
        <f t="shared" si="3"/>
        <v>0</v>
      </c>
      <c r="D21" s="45"/>
      <c r="E21" s="9" t="e">
        <f t="shared" ca="1" si="26"/>
        <v>#DIV/0!</v>
      </c>
      <c r="F21" s="37"/>
      <c r="G21" s="14" t="e">
        <f t="shared" ca="1" si="28"/>
        <v>#DIV/0!</v>
      </c>
      <c r="H21" s="36"/>
      <c r="I21" s="194"/>
      <c r="J21" s="194"/>
      <c r="M21" s="117"/>
      <c r="O21">
        <f t="shared" si="4"/>
        <v>2027</v>
      </c>
      <c r="P21">
        <v>0</v>
      </c>
      <c r="Q21">
        <v>0</v>
      </c>
      <c r="R21">
        <v>0</v>
      </c>
      <c r="S21" s="194">
        <v>0</v>
      </c>
      <c r="T21" s="194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K21">
        <f t="shared" si="5"/>
        <v>0</v>
      </c>
      <c r="AL21">
        <f t="shared" si="6"/>
        <v>0</v>
      </c>
      <c r="AM21">
        <f t="shared" si="7"/>
        <v>0</v>
      </c>
      <c r="AN21">
        <f t="shared" si="8"/>
        <v>0</v>
      </c>
      <c r="AO21">
        <f t="shared" si="8"/>
        <v>0</v>
      </c>
      <c r="AP21">
        <f t="shared" si="9"/>
        <v>0</v>
      </c>
      <c r="AQ21">
        <f t="shared" si="10"/>
        <v>0</v>
      </c>
      <c r="AR21">
        <f t="shared" si="11"/>
        <v>0</v>
      </c>
      <c r="AS21">
        <f t="shared" si="12"/>
        <v>0</v>
      </c>
      <c r="AT21">
        <f t="shared" si="12"/>
        <v>0</v>
      </c>
      <c r="AU21">
        <f t="shared" si="13"/>
        <v>0</v>
      </c>
      <c r="AV21">
        <f t="shared" si="14"/>
        <v>0</v>
      </c>
      <c r="AW21">
        <f t="shared" si="15"/>
        <v>0</v>
      </c>
      <c r="AX21">
        <f t="shared" si="16"/>
        <v>0</v>
      </c>
      <c r="AY21">
        <f t="shared" si="17"/>
        <v>0</v>
      </c>
      <c r="AZ21">
        <f t="shared" si="18"/>
        <v>0</v>
      </c>
      <c r="BA21">
        <f t="shared" si="19"/>
        <v>0</v>
      </c>
      <c r="BB21">
        <f t="shared" si="20"/>
        <v>0</v>
      </c>
      <c r="BC21">
        <f t="shared" si="21"/>
        <v>0</v>
      </c>
      <c r="BD21">
        <f t="shared" si="22"/>
        <v>0</v>
      </c>
      <c r="BF21">
        <f>VLOOKUP($O21,'Table 3 EV2020 Wind_2020'!$B$10:$K$36,10,FALSE)</f>
        <v>-4.57</v>
      </c>
      <c r="BG21">
        <f>VLOOKUP($O21,'Table 3 EV2020 Wind_2021'!$B$10:$K$36,10,FALSE)</f>
        <v>-6.77</v>
      </c>
      <c r="BH21">
        <f>VLOOKUP($O21,'Table 3 DJ Wind 2030'!$B$10:$J$36,9,FALSE)</f>
        <v>50.26</v>
      </c>
      <c r="BI21">
        <f>VLOOKUP($O21,'Table 3 ID Wind 2030'!$B$10:$J$36,9,FALSE)</f>
        <v>47.26</v>
      </c>
      <c r="BJ21">
        <f>VLOOKUP($O21,'Table 3 ID Wind 2033'!$B$10:$J$36,9,FALSE)</f>
        <v>47.26</v>
      </c>
      <c r="BK21">
        <f>VLOOKUP($O21,'Table 3 WW Wind 2035'!$B$10:$J$36,9,FALSE)</f>
        <v>47.26</v>
      </c>
      <c r="BL21">
        <f>VLOOKUP($O21,'Table 3 YK Wind 2035'!$B$10:$J$36,9,FALSE)</f>
        <v>47.26</v>
      </c>
      <c r="BM21">
        <f>VLOOKUP($O21,'Table 3 OR Wind 2035'!$B$10:$J$36,9,FALSE)</f>
        <v>47.26</v>
      </c>
      <c r="BN21">
        <f>VLOOKUP($O21,'Table 3 UT Wind 2030'!$B$10:$J$36,9,FALSE)</f>
        <v>47.26</v>
      </c>
      <c r="BO21">
        <f>VLOOKUP($O21,'Table 3 UT Wind 2036'!$B$10:$J$36,9,FALSE)</f>
        <v>47.26</v>
      </c>
      <c r="BP21">
        <f>VLOOKUP($O21,'Table 3 YK Solar 2030'!$B$10:$J$36,9,FALSE)</f>
        <v>23.58</v>
      </c>
      <c r="BQ21">
        <f>VLOOKUP($O21,'Table 3 YK Solar 2032'!$B$10:$J$36,9,FALSE)</f>
        <v>23.58</v>
      </c>
      <c r="BR21">
        <f>VLOOKUP($O21,'Table 3 YK Solar 2033'!$B$10:$J$36,9,FALSE)</f>
        <v>23.58</v>
      </c>
      <c r="BS21">
        <f>VLOOKUP($O21,'Table 3 UT Solar 2033 ST'!$B$10:$J$36,9,FALSE)</f>
        <v>24.75</v>
      </c>
      <c r="BT21">
        <f>VLOOKUP($O21,'Table 3 UT Solar 2035 ST'!$B$10:$J$36,9,FALSE)</f>
        <v>24.75</v>
      </c>
      <c r="BU21">
        <f>VLOOKUP($O21,'Table 3 UT Solar 2035 FT'!$B$10:$J$36,9,FALSE)</f>
        <v>23.55</v>
      </c>
      <c r="BV21">
        <f>VLOOKUP($O21,'Table 3 OR Solar 2030'!$B$10:$J$36,9,FALSE)</f>
        <v>24.79</v>
      </c>
      <c r="BW21">
        <f>VLOOKUP($O21,'Table 3 OR Solar 2031'!$B$10:$J$36,9,FALSE)</f>
        <v>24.79</v>
      </c>
      <c r="BX21">
        <f>VLOOKUP($O21,'Table 3 OR Solar 2032'!$B$10:$J$36,9,FALSE)</f>
        <v>24.79</v>
      </c>
      <c r="BY21">
        <f>VLOOKUP($O21,'Table 3 OR Solar 2033'!$B$10:$J$36,9,FALSE)</f>
        <v>24.79</v>
      </c>
      <c r="CA21">
        <f>SUM(AK$13:AK21)*BF21/1000</f>
        <v>0</v>
      </c>
      <c r="CB21">
        <f>SUM(AL$13:AL21)*BG21/1000</f>
        <v>0</v>
      </c>
      <c r="CC21">
        <f>SUM(AM$13:AM21)*BH21/1000</f>
        <v>0</v>
      </c>
      <c r="CD21">
        <f>SUM(AN$13:AN21)*BI21/1000</f>
        <v>0</v>
      </c>
      <c r="CE21">
        <f>SUM(AO$13:AO21)*BJ21/1000</f>
        <v>0</v>
      </c>
      <c r="CF21">
        <f>SUM(AP$13:AP21)*BK21/1000</f>
        <v>0</v>
      </c>
      <c r="CG21">
        <f>SUM(AQ$13:AQ21)*BL21/1000</f>
        <v>0</v>
      </c>
      <c r="CH21">
        <f>SUM(AR$13:AR21)*BM21/1000</f>
        <v>0</v>
      </c>
      <c r="CI21">
        <f>SUM(AS$13:AS21)*BN21/1000</f>
        <v>0</v>
      </c>
      <c r="CJ21">
        <f>SUM(AT$13:AT21)*BO21/1000</f>
        <v>0</v>
      </c>
      <c r="CK21">
        <f>SUM(AU$13:AU21)*BP21/1000</f>
        <v>0</v>
      </c>
      <c r="CL21">
        <f>SUM(AV$13:AV21)*BQ21/1000</f>
        <v>0</v>
      </c>
      <c r="CM21">
        <f>SUM(AW$13:AW21)*BR21/1000</f>
        <v>0</v>
      </c>
      <c r="CN21">
        <f>SUM(AX$13:AX21)*BS21/1000</f>
        <v>0</v>
      </c>
      <c r="CO21">
        <f>SUM(AY$13:AY21)*BT21/1000</f>
        <v>0</v>
      </c>
      <c r="CP21">
        <f>SUM(AZ$13:AZ21)*BU21/1000</f>
        <v>0</v>
      </c>
      <c r="CQ21">
        <f>SUM(BA$13:BA21)*BV21/1000</f>
        <v>0</v>
      </c>
      <c r="CR21">
        <f>SUM(BB$13:BB21)*BW21/1000</f>
        <v>0</v>
      </c>
      <c r="CS21">
        <f>SUM(BC$13:BC21)*BX21/1000</f>
        <v>0</v>
      </c>
      <c r="CT21">
        <f>SUM(BD$13:BD21)*BY21/1000</f>
        <v>0</v>
      </c>
      <c r="CU21">
        <f t="shared" si="29"/>
        <v>0</v>
      </c>
      <c r="CW21">
        <f t="shared" si="24"/>
        <v>2027</v>
      </c>
      <c r="CX21" s="90">
        <f>IFERROR(VLOOKUP($CW21,'Table 3 TransCost D2 '!$B$10:$E$34,4,FALSE),0)</f>
        <v>55.69</v>
      </c>
      <c r="CY21" s="194">
        <f t="shared" si="27"/>
        <v>0</v>
      </c>
    </row>
    <row r="22" spans="2:103" ht="12.75" hidden="1" customHeight="1">
      <c r="B22" s="15">
        <f t="shared" si="25"/>
        <v>2028</v>
      </c>
      <c r="C22" s="9">
        <f t="shared" si="3"/>
        <v>0</v>
      </c>
      <c r="D22" s="45"/>
      <c r="E22" s="9" t="e">
        <f t="shared" ca="1" si="26"/>
        <v>#DIV/0!</v>
      </c>
      <c r="F22" s="37"/>
      <c r="G22" s="14" t="e">
        <f t="shared" ca="1" si="28"/>
        <v>#DIV/0!</v>
      </c>
      <c r="H22" s="36"/>
      <c r="I22" s="194"/>
      <c r="J22" s="194"/>
      <c r="M22" s="117"/>
      <c r="O22">
        <f t="shared" si="4"/>
        <v>2028</v>
      </c>
      <c r="P22">
        <v>0</v>
      </c>
      <c r="Q22">
        <v>0</v>
      </c>
      <c r="R22">
        <v>0</v>
      </c>
      <c r="S22" s="194">
        <v>0</v>
      </c>
      <c r="T22" s="194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K22">
        <f t="shared" si="5"/>
        <v>0</v>
      </c>
      <c r="AL22">
        <f t="shared" si="6"/>
        <v>0</v>
      </c>
      <c r="AM22">
        <f t="shared" si="7"/>
        <v>0</v>
      </c>
      <c r="AN22">
        <f t="shared" si="8"/>
        <v>0</v>
      </c>
      <c r="AO22">
        <f t="shared" si="8"/>
        <v>0</v>
      </c>
      <c r="AP22">
        <f t="shared" si="9"/>
        <v>0</v>
      </c>
      <c r="AQ22">
        <f t="shared" si="10"/>
        <v>0</v>
      </c>
      <c r="AR22">
        <f t="shared" si="11"/>
        <v>0</v>
      </c>
      <c r="AS22">
        <f t="shared" si="12"/>
        <v>0</v>
      </c>
      <c r="AT22">
        <f t="shared" si="12"/>
        <v>0</v>
      </c>
      <c r="AU22">
        <f t="shared" si="13"/>
        <v>0</v>
      </c>
      <c r="AV22">
        <f t="shared" si="14"/>
        <v>0</v>
      </c>
      <c r="AW22">
        <f t="shared" si="15"/>
        <v>0</v>
      </c>
      <c r="AX22">
        <f t="shared" si="16"/>
        <v>0</v>
      </c>
      <c r="AY22">
        <f t="shared" si="17"/>
        <v>0</v>
      </c>
      <c r="AZ22">
        <f t="shared" si="18"/>
        <v>0</v>
      </c>
      <c r="BA22">
        <f t="shared" si="19"/>
        <v>0</v>
      </c>
      <c r="BB22">
        <f t="shared" si="20"/>
        <v>0</v>
      </c>
      <c r="BC22">
        <f t="shared" si="21"/>
        <v>0</v>
      </c>
      <c r="BD22">
        <f t="shared" si="22"/>
        <v>0</v>
      </c>
      <c r="BF22">
        <f>VLOOKUP($O22,'Table 3 EV2020 Wind_2020'!$B$10:$K$36,10,FALSE)</f>
        <v>-1.8</v>
      </c>
      <c r="BG22">
        <f>VLOOKUP($O22,'Table 3 EV2020 Wind_2021'!$B$10:$K$36,10,FALSE)</f>
        <v>-4.05</v>
      </c>
      <c r="BH22">
        <f>VLOOKUP($O22,'Table 3 DJ Wind 2030'!$B$10:$J$36,9,FALSE)</f>
        <v>51.38</v>
      </c>
      <c r="BI22">
        <f>VLOOKUP($O22,'Table 3 ID Wind 2030'!$B$10:$J$36,9,FALSE)</f>
        <v>48.3</v>
      </c>
      <c r="BJ22">
        <f>VLOOKUP($O22,'Table 3 ID Wind 2033'!$B$10:$J$36,9,FALSE)</f>
        <v>48.3</v>
      </c>
      <c r="BK22">
        <f>VLOOKUP($O22,'Table 3 WW Wind 2035'!$B$10:$J$36,9,FALSE)</f>
        <v>48.3</v>
      </c>
      <c r="BL22">
        <f>VLOOKUP($O22,'Table 3 YK Wind 2035'!$B$10:$J$36,9,FALSE)</f>
        <v>48.3</v>
      </c>
      <c r="BM22">
        <f>VLOOKUP($O22,'Table 3 OR Wind 2035'!$B$10:$J$36,9,FALSE)</f>
        <v>48.3</v>
      </c>
      <c r="BN22">
        <f>VLOOKUP($O22,'Table 3 UT Wind 2030'!$B$10:$J$36,9,FALSE)</f>
        <v>48.3</v>
      </c>
      <c r="BO22">
        <f>VLOOKUP($O22,'Table 3 UT Wind 2036'!$B$10:$J$36,9,FALSE)</f>
        <v>48.3</v>
      </c>
      <c r="BP22">
        <f>VLOOKUP($O22,'Table 3 YK Solar 2030'!$B$10:$J$36,9,FALSE)</f>
        <v>24.1</v>
      </c>
      <c r="BQ22">
        <f>VLOOKUP($O22,'Table 3 YK Solar 2032'!$B$10:$J$36,9,FALSE)</f>
        <v>24.1</v>
      </c>
      <c r="BR22">
        <f>VLOOKUP($O22,'Table 3 YK Solar 2033'!$B$10:$J$36,9,FALSE)</f>
        <v>24.1</v>
      </c>
      <c r="BS22">
        <f>VLOOKUP($O22,'Table 3 UT Solar 2033 ST'!$B$10:$J$36,9,FALSE)</f>
        <v>25.29</v>
      </c>
      <c r="BT22">
        <f>VLOOKUP($O22,'Table 3 UT Solar 2035 ST'!$B$10:$J$36,9,FALSE)</f>
        <v>25.29</v>
      </c>
      <c r="BU22">
        <f>VLOOKUP($O22,'Table 3 UT Solar 2035 FT'!$B$10:$J$36,9,FALSE)</f>
        <v>24.07</v>
      </c>
      <c r="BV22">
        <f>VLOOKUP($O22,'Table 3 OR Solar 2030'!$B$10:$J$36,9,FALSE)</f>
        <v>25.34</v>
      </c>
      <c r="BW22">
        <f>VLOOKUP($O22,'Table 3 OR Solar 2031'!$B$10:$J$36,9,FALSE)</f>
        <v>25.34</v>
      </c>
      <c r="BX22">
        <f>VLOOKUP($O22,'Table 3 OR Solar 2032'!$B$10:$J$36,9,FALSE)</f>
        <v>25.34</v>
      </c>
      <c r="BY22">
        <f>VLOOKUP($O22,'Table 3 OR Solar 2033'!$B$10:$J$36,9,FALSE)</f>
        <v>25.34</v>
      </c>
      <c r="CA22">
        <f>SUM(AK$13:AK22)*BF22/1000</f>
        <v>0</v>
      </c>
      <c r="CB22">
        <f>SUM(AL$13:AL22)*BG22/1000</f>
        <v>0</v>
      </c>
      <c r="CC22">
        <f>SUM(AM$13:AM22)*BH22/1000</f>
        <v>0</v>
      </c>
      <c r="CD22">
        <f>SUM(AN$13:AN22)*BI22/1000</f>
        <v>0</v>
      </c>
      <c r="CE22">
        <f>SUM(AO$13:AO22)*BJ22/1000</f>
        <v>0</v>
      </c>
      <c r="CF22">
        <f>SUM(AP$13:AP22)*BK22/1000</f>
        <v>0</v>
      </c>
      <c r="CG22">
        <f>SUM(AQ$13:AQ22)*BL22/1000</f>
        <v>0</v>
      </c>
      <c r="CH22">
        <f>SUM(AR$13:AR22)*BM22/1000</f>
        <v>0</v>
      </c>
      <c r="CI22">
        <f>SUM(AS$13:AS22)*BN22/1000</f>
        <v>0</v>
      </c>
      <c r="CJ22">
        <f>SUM(AT$13:AT22)*BO22/1000</f>
        <v>0</v>
      </c>
      <c r="CK22">
        <f>SUM(AU$13:AU22)*BP22/1000</f>
        <v>0</v>
      </c>
      <c r="CL22">
        <f>SUM(AV$13:AV22)*BQ22/1000</f>
        <v>0</v>
      </c>
      <c r="CM22">
        <f>SUM(AW$13:AW22)*BR22/1000</f>
        <v>0</v>
      </c>
      <c r="CN22">
        <f>SUM(AX$13:AX22)*BS22/1000</f>
        <v>0</v>
      </c>
      <c r="CO22">
        <f>SUM(AY$13:AY22)*BT22/1000</f>
        <v>0</v>
      </c>
      <c r="CP22">
        <f>SUM(AZ$13:AZ22)*BU22/1000</f>
        <v>0</v>
      </c>
      <c r="CQ22">
        <f>SUM(BA$13:BA22)*BV22/1000</f>
        <v>0</v>
      </c>
      <c r="CR22">
        <f>SUM(BB$13:BB22)*BW22/1000</f>
        <v>0</v>
      </c>
      <c r="CS22">
        <f>SUM(BC$13:BC22)*BX22/1000</f>
        <v>0</v>
      </c>
      <c r="CT22">
        <f>SUM(BD$13:BD22)*BY22/1000</f>
        <v>0</v>
      </c>
      <c r="CU22">
        <f t="shared" si="29"/>
        <v>0</v>
      </c>
      <c r="CW22">
        <f t="shared" si="24"/>
        <v>2028</v>
      </c>
      <c r="CX22" s="90">
        <f>IFERROR(VLOOKUP($CW22,'Table 3 TransCost D2 '!$B$10:$E$34,4,FALSE),0)</f>
        <v>56.919999999999995</v>
      </c>
      <c r="CY22" s="194">
        <f t="shared" si="27"/>
        <v>0</v>
      </c>
    </row>
    <row r="23" spans="2:103" ht="12.75" hidden="1" customHeight="1">
      <c r="B23" s="15">
        <f t="shared" si="25"/>
        <v>2029</v>
      </c>
      <c r="C23" s="9">
        <f t="shared" si="3"/>
        <v>0</v>
      </c>
      <c r="D23" s="45"/>
      <c r="E23" s="9" t="e">
        <f t="shared" ca="1" si="26"/>
        <v>#DIV/0!</v>
      </c>
      <c r="F23" s="37"/>
      <c r="G23" s="14" t="e">
        <f t="shared" ca="1" si="28"/>
        <v>#DIV/0!</v>
      </c>
      <c r="H23" s="36"/>
      <c r="I23" s="194"/>
      <c r="J23" s="194"/>
      <c r="M23" s="117"/>
      <c r="O23">
        <f t="shared" si="4"/>
        <v>2029</v>
      </c>
      <c r="P23">
        <v>0</v>
      </c>
      <c r="Q23">
        <v>0</v>
      </c>
      <c r="R23">
        <v>0</v>
      </c>
      <c r="S23" s="194">
        <v>0</v>
      </c>
      <c r="T23" s="194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K23">
        <f t="shared" si="5"/>
        <v>0</v>
      </c>
      <c r="AL23">
        <f t="shared" si="6"/>
        <v>0</v>
      </c>
      <c r="AM23">
        <f t="shared" si="7"/>
        <v>0</v>
      </c>
      <c r="AN23">
        <f t="shared" si="8"/>
        <v>0</v>
      </c>
      <c r="AO23">
        <f t="shared" si="8"/>
        <v>0</v>
      </c>
      <c r="AP23">
        <f t="shared" si="9"/>
        <v>0</v>
      </c>
      <c r="AQ23">
        <f t="shared" si="10"/>
        <v>0</v>
      </c>
      <c r="AR23">
        <f t="shared" si="11"/>
        <v>0</v>
      </c>
      <c r="AS23">
        <f t="shared" si="12"/>
        <v>0</v>
      </c>
      <c r="AT23">
        <f t="shared" si="12"/>
        <v>0</v>
      </c>
      <c r="AU23">
        <f t="shared" si="13"/>
        <v>0</v>
      </c>
      <c r="AV23">
        <f t="shared" si="14"/>
        <v>0</v>
      </c>
      <c r="AW23">
        <f t="shared" si="15"/>
        <v>0</v>
      </c>
      <c r="AX23">
        <f t="shared" si="16"/>
        <v>0</v>
      </c>
      <c r="AY23">
        <f t="shared" si="17"/>
        <v>0</v>
      </c>
      <c r="AZ23">
        <f t="shared" si="18"/>
        <v>0</v>
      </c>
      <c r="BA23">
        <f t="shared" si="19"/>
        <v>0</v>
      </c>
      <c r="BB23">
        <f t="shared" si="20"/>
        <v>0</v>
      </c>
      <c r="BC23">
        <f t="shared" si="21"/>
        <v>0</v>
      </c>
      <c r="BD23">
        <f t="shared" si="22"/>
        <v>0</v>
      </c>
      <c r="BF23">
        <f>VLOOKUP($O23,'Table 3 EV2020 Wind_2020'!$B$10:$K$36,10,FALSE)</f>
        <v>-3.62</v>
      </c>
      <c r="BG23">
        <f>VLOOKUP($O23,'Table 3 EV2020 Wind_2021'!$B$10:$K$36,10,FALSE)</f>
        <v>-5.92</v>
      </c>
      <c r="BH23">
        <f>VLOOKUP($O23,'Table 3 DJ Wind 2030'!$B$10:$J$36,9,FALSE)</f>
        <v>52.46</v>
      </c>
      <c r="BI23">
        <f>VLOOKUP($O23,'Table 3 ID Wind 2030'!$B$10:$J$36,9,FALSE)</f>
        <v>49.31</v>
      </c>
      <c r="BJ23">
        <f>VLOOKUP($O23,'Table 3 ID Wind 2033'!$B$10:$J$36,9,FALSE)</f>
        <v>49.31</v>
      </c>
      <c r="BK23">
        <f>VLOOKUP($O23,'Table 3 WW Wind 2035'!$B$10:$J$36,9,FALSE)</f>
        <v>49.31</v>
      </c>
      <c r="BL23">
        <f>VLOOKUP($O23,'Table 3 YK Wind 2035'!$B$10:$J$36,9,FALSE)</f>
        <v>49.31</v>
      </c>
      <c r="BM23">
        <f>VLOOKUP($O23,'Table 3 OR Wind 2035'!$B$10:$J$36,9,FALSE)</f>
        <v>49.31</v>
      </c>
      <c r="BN23">
        <f>VLOOKUP($O23,'Table 3 UT Wind 2030'!$B$10:$J$36,9,FALSE)</f>
        <v>49.31</v>
      </c>
      <c r="BO23">
        <f>VLOOKUP($O23,'Table 3 UT Wind 2036'!$B$10:$J$36,9,FALSE)</f>
        <v>49.31</v>
      </c>
      <c r="BP23">
        <f>VLOOKUP($O23,'Table 3 YK Solar 2030'!$B$10:$J$36,9,FALSE)</f>
        <v>24.61</v>
      </c>
      <c r="BQ23">
        <f>VLOOKUP($O23,'Table 3 YK Solar 2032'!$B$10:$J$36,9,FALSE)</f>
        <v>24.61</v>
      </c>
      <c r="BR23">
        <f>VLOOKUP($O23,'Table 3 YK Solar 2033'!$B$10:$J$36,9,FALSE)</f>
        <v>24.61</v>
      </c>
      <c r="BS23">
        <f>VLOOKUP($O23,'Table 3 UT Solar 2033 ST'!$B$10:$J$36,9,FALSE)</f>
        <v>25.82</v>
      </c>
      <c r="BT23">
        <f>VLOOKUP($O23,'Table 3 UT Solar 2035 ST'!$B$10:$J$36,9,FALSE)</f>
        <v>25.82</v>
      </c>
      <c r="BU23">
        <f>VLOOKUP($O23,'Table 3 UT Solar 2035 FT'!$B$10:$J$36,9,FALSE)</f>
        <v>24.58</v>
      </c>
      <c r="BV23">
        <f>VLOOKUP($O23,'Table 3 OR Solar 2030'!$B$10:$J$36,9,FALSE)</f>
        <v>25.87</v>
      </c>
      <c r="BW23">
        <f>VLOOKUP($O23,'Table 3 OR Solar 2031'!$B$10:$J$36,9,FALSE)</f>
        <v>25.87</v>
      </c>
      <c r="BX23">
        <f>VLOOKUP($O23,'Table 3 OR Solar 2032'!$B$10:$J$36,9,FALSE)</f>
        <v>25.87</v>
      </c>
      <c r="BY23">
        <f>VLOOKUP($O23,'Table 3 OR Solar 2033'!$B$10:$J$36,9,FALSE)</f>
        <v>25.87</v>
      </c>
      <c r="CA23">
        <f>SUM(AK$13:AK23)*BF23/1000</f>
        <v>0</v>
      </c>
      <c r="CB23">
        <f>SUM(AL$13:AL23)*BG23/1000</f>
        <v>0</v>
      </c>
      <c r="CC23">
        <f>SUM(AM$13:AM23)*BH23/1000</f>
        <v>0</v>
      </c>
      <c r="CD23">
        <f>SUM(AN$13:AN23)*BI23/1000</f>
        <v>0</v>
      </c>
      <c r="CE23">
        <f>SUM(AO$13:AO23)*BJ23/1000</f>
        <v>0</v>
      </c>
      <c r="CF23">
        <f>SUM(AP$13:AP23)*BK23/1000</f>
        <v>0</v>
      </c>
      <c r="CG23">
        <f>SUM(AQ$13:AQ23)*BL23/1000</f>
        <v>0</v>
      </c>
      <c r="CH23">
        <f>SUM(AR$13:AR23)*BM23/1000</f>
        <v>0</v>
      </c>
      <c r="CI23">
        <f>SUM(AS$13:AS23)*BN23/1000</f>
        <v>0</v>
      </c>
      <c r="CJ23">
        <f>SUM(AT$13:AT23)*BO23/1000</f>
        <v>0</v>
      </c>
      <c r="CK23">
        <f>SUM(AU$13:AU23)*BP23/1000</f>
        <v>0</v>
      </c>
      <c r="CL23">
        <f>SUM(AV$13:AV23)*BQ23/1000</f>
        <v>0</v>
      </c>
      <c r="CM23">
        <f>SUM(AW$13:AW23)*BR23/1000</f>
        <v>0</v>
      </c>
      <c r="CN23">
        <f>SUM(AX$13:AX23)*BS23/1000</f>
        <v>0</v>
      </c>
      <c r="CO23">
        <f>SUM(AY$13:AY23)*BT23/1000</f>
        <v>0</v>
      </c>
      <c r="CP23">
        <f>SUM(AZ$13:AZ23)*BU23/1000</f>
        <v>0</v>
      </c>
      <c r="CQ23">
        <f>SUM(BA$13:BA23)*BV23/1000</f>
        <v>0</v>
      </c>
      <c r="CR23">
        <f>SUM(BB$13:BB23)*BW23/1000</f>
        <v>0</v>
      </c>
      <c r="CS23">
        <f>SUM(BC$13:BC23)*BX23/1000</f>
        <v>0</v>
      </c>
      <c r="CT23">
        <f>SUM(BD$13:BD23)*BY23/1000</f>
        <v>0</v>
      </c>
      <c r="CU23">
        <f t="shared" si="29"/>
        <v>0</v>
      </c>
      <c r="CW23">
        <f t="shared" si="24"/>
        <v>2029</v>
      </c>
      <c r="CX23" s="90">
        <f>IFERROR(VLOOKUP($CW23,'Table 3 TransCost D2 '!$B$10:$E$34,4,FALSE),0)</f>
        <v>58.12</v>
      </c>
      <c r="CY23" s="194">
        <f t="shared" si="27"/>
        <v>0</v>
      </c>
    </row>
    <row r="24" spans="2:103" ht="12.75" hidden="1" customHeight="1">
      <c r="B24" s="15">
        <f t="shared" si="25"/>
        <v>2030</v>
      </c>
      <c r="C24" s="9">
        <f t="shared" si="3"/>
        <v>0</v>
      </c>
      <c r="D24" s="45"/>
      <c r="E24" s="9" t="e">
        <f t="shared" ca="1" si="26"/>
        <v>#DIV/0!</v>
      </c>
      <c r="F24" s="37"/>
      <c r="G24" s="14" t="e">
        <f t="shared" ca="1" si="28"/>
        <v>#DIV/0!</v>
      </c>
      <c r="H24" s="36"/>
      <c r="I24" s="194"/>
      <c r="J24" s="194"/>
      <c r="M24" s="117"/>
      <c r="O24">
        <f t="shared" si="4"/>
        <v>2030</v>
      </c>
      <c r="P24">
        <v>0</v>
      </c>
      <c r="Q24">
        <v>0</v>
      </c>
      <c r="R24">
        <v>0</v>
      </c>
      <c r="S24" s="194">
        <v>0</v>
      </c>
      <c r="T24" s="19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K24">
        <f t="shared" si="5"/>
        <v>0</v>
      </c>
      <c r="AL24">
        <f t="shared" si="6"/>
        <v>0</v>
      </c>
      <c r="AM24">
        <f t="shared" si="7"/>
        <v>0</v>
      </c>
      <c r="AN24">
        <f t="shared" si="8"/>
        <v>0</v>
      </c>
      <c r="AO24">
        <f t="shared" si="8"/>
        <v>0</v>
      </c>
      <c r="AP24">
        <f t="shared" si="9"/>
        <v>0</v>
      </c>
      <c r="AQ24">
        <f t="shared" si="10"/>
        <v>0</v>
      </c>
      <c r="AR24">
        <f t="shared" si="11"/>
        <v>0</v>
      </c>
      <c r="AS24">
        <f t="shared" si="12"/>
        <v>0</v>
      </c>
      <c r="AT24">
        <f t="shared" si="12"/>
        <v>0</v>
      </c>
      <c r="AU24">
        <f t="shared" si="13"/>
        <v>0</v>
      </c>
      <c r="AV24">
        <f t="shared" si="14"/>
        <v>0</v>
      </c>
      <c r="AW24">
        <f t="shared" si="15"/>
        <v>0</v>
      </c>
      <c r="AX24">
        <f t="shared" si="16"/>
        <v>0</v>
      </c>
      <c r="AY24">
        <f t="shared" si="17"/>
        <v>0</v>
      </c>
      <c r="AZ24">
        <f t="shared" si="18"/>
        <v>0</v>
      </c>
      <c r="BA24">
        <f t="shared" si="19"/>
        <v>0</v>
      </c>
      <c r="BB24">
        <f t="shared" si="20"/>
        <v>0</v>
      </c>
      <c r="BC24">
        <f t="shared" si="21"/>
        <v>0</v>
      </c>
      <c r="BD24">
        <f t="shared" si="22"/>
        <v>0</v>
      </c>
      <c r="BF24">
        <f>VLOOKUP($O24,'Table 3 EV2020 Wind_2020'!$B$10:$K$36,10,FALSE)</f>
        <v>17.78</v>
      </c>
      <c r="BG24">
        <f>VLOOKUP($O24,'Table 3 EV2020 Wind_2021'!$B$10:$K$36,10,FALSE)</f>
        <v>-7.85</v>
      </c>
      <c r="BH24">
        <f>VLOOKUP($O24,'Table 3 DJ Wind 2030'!$B$10:$J$36,9,FALSE)</f>
        <v>149.68</v>
      </c>
      <c r="BI24">
        <f>VLOOKUP($O24,'Table 3 ID Wind 2030'!$B$10:$J$36,9,FALSE)</f>
        <v>150.54</v>
      </c>
      <c r="BJ24">
        <f>VLOOKUP($O24,'Table 3 ID Wind 2033'!$B$10:$J$36,9,FALSE)</f>
        <v>50.3</v>
      </c>
      <c r="BK24">
        <f>VLOOKUP($O24,'Table 3 WW Wind 2035'!$B$10:$J$36,9,FALSE)</f>
        <v>50.3</v>
      </c>
      <c r="BL24">
        <f>VLOOKUP($O24,'Table 3 YK Wind 2035'!$B$10:$J$36,9,FALSE)</f>
        <v>50.3</v>
      </c>
      <c r="BM24">
        <f>VLOOKUP($O24,'Table 3 OR Wind 2035'!$B$10:$J$36,9,FALSE)</f>
        <v>50.3</v>
      </c>
      <c r="BN24">
        <f>VLOOKUP($O24,'Table 3 UT Wind 2030'!$B$10:$J$36,9,FALSE)</f>
        <v>146.36000000000001</v>
      </c>
      <c r="BO24">
        <f>VLOOKUP($O24,'Table 3 UT Wind 2036'!$B$10:$J$36,9,FALSE)</f>
        <v>50.3</v>
      </c>
      <c r="BP24">
        <f>VLOOKUP($O24,'Table 3 YK Solar 2030'!$B$10:$J$36,9,FALSE)</f>
        <v>117.16</v>
      </c>
      <c r="BQ24">
        <f>VLOOKUP($O24,'Table 3 YK Solar 2032'!$B$10:$J$36,9,FALSE)</f>
        <v>25.1</v>
      </c>
      <c r="BR24">
        <f>VLOOKUP($O24,'Table 3 YK Solar 2033'!$B$10:$J$36,9,FALSE)</f>
        <v>25.1</v>
      </c>
      <c r="BS24">
        <f>VLOOKUP($O24,'Table 3 UT Solar 2033 ST'!$B$10:$J$36,9,FALSE)</f>
        <v>26.34</v>
      </c>
      <c r="BT24">
        <f>VLOOKUP($O24,'Table 3 UT Solar 2035 ST'!$B$10:$J$36,9,FALSE)</f>
        <v>26.34</v>
      </c>
      <c r="BU24">
        <f>VLOOKUP($O24,'Table 3 UT Solar 2035 FT'!$B$10:$J$36,9,FALSE)</f>
        <v>25.07</v>
      </c>
      <c r="BV24">
        <f>VLOOKUP($O24,'Table 3 OR Solar 2030'!$B$10:$J$36,9,FALSE)</f>
        <v>120.22</v>
      </c>
      <c r="BW24">
        <f>VLOOKUP($O24,'Table 3 OR Solar 2031'!$B$10:$J$36,9,FALSE)</f>
        <v>26.39</v>
      </c>
      <c r="BX24">
        <f>VLOOKUP($O24,'Table 3 OR Solar 2032'!$B$10:$J$36,9,FALSE)</f>
        <v>26.39</v>
      </c>
      <c r="BY24">
        <f>VLOOKUP($O24,'Table 3 OR Solar 2033'!$B$10:$J$36,9,FALSE)</f>
        <v>26.39</v>
      </c>
      <c r="CA24">
        <f>SUM(AK$13:AK24)*BF24/1000</f>
        <v>0</v>
      </c>
      <c r="CB24">
        <f>SUM(AL$13:AL24)*BG24/1000</f>
        <v>0</v>
      </c>
      <c r="CC24">
        <f>SUM(AM$13:AM24)*BH24/1000</f>
        <v>0</v>
      </c>
      <c r="CD24">
        <f>SUM(AN$13:AN24)*BI24/1000</f>
        <v>0</v>
      </c>
      <c r="CE24">
        <f>SUM(AO$13:AO24)*BJ24/1000</f>
        <v>0</v>
      </c>
      <c r="CF24">
        <f>SUM(AP$13:AP24)*BK24/1000</f>
        <v>0</v>
      </c>
      <c r="CG24">
        <f>SUM(AQ$13:AQ24)*BL24/1000</f>
        <v>0</v>
      </c>
      <c r="CH24">
        <f>SUM(AR$13:AR24)*BM24/1000</f>
        <v>0</v>
      </c>
      <c r="CI24">
        <f>SUM(AS$13:AS24)*BN24/1000</f>
        <v>0</v>
      </c>
      <c r="CJ24">
        <f>SUM(AT$13:AT24)*BO24/1000</f>
        <v>0</v>
      </c>
      <c r="CK24">
        <f>SUM(AU$13:AU24)*BP24/1000</f>
        <v>0</v>
      </c>
      <c r="CL24">
        <f>SUM(AV$13:AV24)*BQ24/1000</f>
        <v>0</v>
      </c>
      <c r="CM24">
        <f>SUM(AW$13:AW24)*BR24/1000</f>
        <v>0</v>
      </c>
      <c r="CN24">
        <f>SUM(AX$13:AX24)*BS24/1000</f>
        <v>0</v>
      </c>
      <c r="CO24">
        <f>SUM(AY$13:AY24)*BT24/1000</f>
        <v>0</v>
      </c>
      <c r="CP24">
        <f>SUM(AZ$13:AZ24)*BU24/1000</f>
        <v>0</v>
      </c>
      <c r="CQ24">
        <f>SUM(BA$13:BA24)*BV24/1000</f>
        <v>0</v>
      </c>
      <c r="CR24">
        <f>SUM(BB$13:BB24)*BW24/1000</f>
        <v>0</v>
      </c>
      <c r="CS24">
        <f>SUM(BC$13:BC24)*BX24/1000</f>
        <v>0</v>
      </c>
      <c r="CT24">
        <f>SUM(BD$13:BD24)*BY24/1000</f>
        <v>0</v>
      </c>
      <c r="CU24">
        <f t="shared" si="29"/>
        <v>0</v>
      </c>
      <c r="CW24">
        <f t="shared" si="24"/>
        <v>2030</v>
      </c>
      <c r="CX24" s="90">
        <f>IFERROR(VLOOKUP($CW24,'Table 3 TransCost D2 '!$B$10:$E$34,4,FALSE),0)</f>
        <v>59.28</v>
      </c>
      <c r="CY24" s="194">
        <f t="shared" si="27"/>
        <v>0</v>
      </c>
    </row>
    <row r="25" spans="2:103" ht="12.75" hidden="1" customHeight="1">
      <c r="B25" s="15">
        <f t="shared" si="25"/>
        <v>2031</v>
      </c>
      <c r="C25" s="9">
        <f t="shared" si="3"/>
        <v>0</v>
      </c>
      <c r="D25" s="45"/>
      <c r="E25" s="9" t="e">
        <f t="shared" ca="1" si="26"/>
        <v>#DIV/0!</v>
      </c>
      <c r="F25" s="37"/>
      <c r="G25" s="14" t="e">
        <f t="shared" ca="1" si="28"/>
        <v>#DIV/0!</v>
      </c>
      <c r="H25" s="36"/>
      <c r="I25" s="194"/>
      <c r="J25" s="194"/>
      <c r="M25" s="117"/>
      <c r="O25">
        <f t="shared" si="4"/>
        <v>2031</v>
      </c>
      <c r="P25">
        <v>0</v>
      </c>
      <c r="Q25">
        <v>0</v>
      </c>
      <c r="R25">
        <v>0</v>
      </c>
      <c r="S25" s="194">
        <v>0</v>
      </c>
      <c r="T25" s="194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K25">
        <f t="shared" si="5"/>
        <v>0</v>
      </c>
      <c r="AL25">
        <f t="shared" si="6"/>
        <v>0</v>
      </c>
      <c r="AM25">
        <f t="shared" si="7"/>
        <v>0</v>
      </c>
      <c r="AN25">
        <f t="shared" si="8"/>
        <v>0</v>
      </c>
      <c r="AO25">
        <f t="shared" si="8"/>
        <v>0</v>
      </c>
      <c r="AP25">
        <f t="shared" si="9"/>
        <v>0</v>
      </c>
      <c r="AQ25">
        <f t="shared" si="10"/>
        <v>0</v>
      </c>
      <c r="AR25">
        <f t="shared" si="11"/>
        <v>0</v>
      </c>
      <c r="AS25">
        <f t="shared" si="12"/>
        <v>0</v>
      </c>
      <c r="AT25">
        <f t="shared" si="12"/>
        <v>0</v>
      </c>
      <c r="AU25">
        <f t="shared" si="13"/>
        <v>0</v>
      </c>
      <c r="AV25">
        <f t="shared" si="14"/>
        <v>0</v>
      </c>
      <c r="AW25">
        <f t="shared" si="15"/>
        <v>0</v>
      </c>
      <c r="AX25">
        <f t="shared" si="16"/>
        <v>0</v>
      </c>
      <c r="AY25">
        <f t="shared" si="17"/>
        <v>0</v>
      </c>
      <c r="AZ25">
        <f t="shared" si="18"/>
        <v>0</v>
      </c>
      <c r="BA25">
        <f t="shared" si="19"/>
        <v>0</v>
      </c>
      <c r="BB25">
        <f t="shared" si="20"/>
        <v>0</v>
      </c>
      <c r="BC25">
        <f t="shared" si="21"/>
        <v>0</v>
      </c>
      <c r="BD25">
        <f t="shared" si="22"/>
        <v>0</v>
      </c>
      <c r="BF25">
        <f>VLOOKUP($O25,'Table 3 EV2020 Wind_2020'!$B$10:$K$36,10,FALSE)</f>
        <v>136.88999999999999</v>
      </c>
      <c r="BG25">
        <f>VLOOKUP($O25,'Table 3 EV2020 Wind_2021'!$B$10:$K$36,10,FALSE)</f>
        <v>134.5</v>
      </c>
      <c r="BH25">
        <f>VLOOKUP($O25,'Table 3 DJ Wind 2030'!$B$10:$J$36,9,FALSE)</f>
        <v>152.69</v>
      </c>
      <c r="BI25">
        <f>VLOOKUP($O25,'Table 3 ID Wind 2030'!$B$10:$J$36,9,FALSE)</f>
        <v>153.56</v>
      </c>
      <c r="BJ25">
        <f>VLOOKUP($O25,'Table 3 ID Wind 2033'!$B$10:$J$36,9,FALSE)</f>
        <v>51.31</v>
      </c>
      <c r="BK25">
        <f>VLOOKUP($O25,'Table 3 WW Wind 2035'!$B$10:$J$36,9,FALSE)</f>
        <v>51.31</v>
      </c>
      <c r="BL25">
        <f>VLOOKUP($O25,'Table 3 YK Wind 2035'!$B$10:$J$36,9,FALSE)</f>
        <v>51.31</v>
      </c>
      <c r="BM25">
        <f>VLOOKUP($O25,'Table 3 OR Wind 2035'!$B$10:$J$36,9,FALSE)</f>
        <v>51.31</v>
      </c>
      <c r="BN25">
        <f>VLOOKUP($O25,'Table 3 UT Wind 2030'!$B$10:$J$36,9,FALSE)</f>
        <v>149.29</v>
      </c>
      <c r="BO25">
        <f>VLOOKUP($O25,'Table 3 UT Wind 2036'!$B$10:$J$36,9,FALSE)</f>
        <v>51.31</v>
      </c>
      <c r="BP25">
        <f>VLOOKUP($O25,'Table 3 YK Solar 2030'!$B$10:$J$36,9,FALSE)</f>
        <v>119.5</v>
      </c>
      <c r="BQ25">
        <f>VLOOKUP($O25,'Table 3 YK Solar 2032'!$B$10:$J$36,9,FALSE)</f>
        <v>25.6</v>
      </c>
      <c r="BR25">
        <f>VLOOKUP($O25,'Table 3 YK Solar 2033'!$B$10:$J$36,9,FALSE)</f>
        <v>25.6</v>
      </c>
      <c r="BS25">
        <f>VLOOKUP($O25,'Table 3 UT Solar 2033 ST'!$B$10:$J$36,9,FALSE)</f>
        <v>26.87</v>
      </c>
      <c r="BT25">
        <f>VLOOKUP($O25,'Table 3 UT Solar 2035 ST'!$B$10:$J$36,9,FALSE)</f>
        <v>26.87</v>
      </c>
      <c r="BU25">
        <f>VLOOKUP($O25,'Table 3 UT Solar 2035 FT'!$B$10:$J$36,9,FALSE)</f>
        <v>25.57</v>
      </c>
      <c r="BV25">
        <f>VLOOKUP($O25,'Table 3 OR Solar 2030'!$B$10:$J$36,9,FALSE)</f>
        <v>122.62</v>
      </c>
      <c r="BW25">
        <f>VLOOKUP($O25,'Table 3 OR Solar 2031'!$B$10:$J$36,9,FALSE)</f>
        <v>120.21</v>
      </c>
      <c r="BX25">
        <f>VLOOKUP($O25,'Table 3 OR Solar 2032'!$B$10:$J$36,9,FALSE)</f>
        <v>26.92</v>
      </c>
      <c r="BY25">
        <f>VLOOKUP($O25,'Table 3 OR Solar 2033'!$B$10:$J$36,9,FALSE)</f>
        <v>26.92</v>
      </c>
      <c r="CA25">
        <f>SUM(AK$13:AK25)*BF25/1000</f>
        <v>0</v>
      </c>
      <c r="CB25">
        <f>SUM(AL$13:AL25)*BG25/1000</f>
        <v>0</v>
      </c>
      <c r="CC25">
        <f>SUM(AM$13:AM25)*BH25/1000</f>
        <v>0</v>
      </c>
      <c r="CD25">
        <f>SUM(AN$13:AN25)*BI25/1000</f>
        <v>0</v>
      </c>
      <c r="CE25">
        <f>SUM(AO$13:AO25)*BJ25/1000</f>
        <v>0</v>
      </c>
      <c r="CF25">
        <f>SUM(AP$13:AP25)*BK25/1000</f>
        <v>0</v>
      </c>
      <c r="CG25">
        <f>SUM(AQ$13:AQ25)*BL25/1000</f>
        <v>0</v>
      </c>
      <c r="CH25">
        <f>SUM(AR$13:AR25)*BM25/1000</f>
        <v>0</v>
      </c>
      <c r="CI25">
        <f>SUM(AS$13:AS25)*BN25/1000</f>
        <v>0</v>
      </c>
      <c r="CJ25">
        <f>SUM(AT$13:AT25)*BO25/1000</f>
        <v>0</v>
      </c>
      <c r="CK25">
        <f>SUM(AU$13:AU25)*BP25/1000</f>
        <v>0</v>
      </c>
      <c r="CL25">
        <f>SUM(AV$13:AV25)*BQ25/1000</f>
        <v>0</v>
      </c>
      <c r="CM25">
        <f>SUM(AW$13:AW25)*BR25/1000</f>
        <v>0</v>
      </c>
      <c r="CN25">
        <f>SUM(AX$13:AX25)*BS25/1000</f>
        <v>0</v>
      </c>
      <c r="CO25">
        <f>SUM(AY$13:AY25)*BT25/1000</f>
        <v>0</v>
      </c>
      <c r="CP25">
        <f>SUM(AZ$13:AZ25)*BU25/1000</f>
        <v>0</v>
      </c>
      <c r="CQ25">
        <f>SUM(BA$13:BA25)*BV25/1000</f>
        <v>0</v>
      </c>
      <c r="CR25">
        <f>SUM(BB$13:BB25)*BW25/1000</f>
        <v>0</v>
      </c>
      <c r="CS25">
        <f>SUM(BC$13:BC25)*BX25/1000</f>
        <v>0</v>
      </c>
      <c r="CT25">
        <f>SUM(BD$13:BD25)*BY25/1000</f>
        <v>0</v>
      </c>
      <c r="CU25">
        <f t="shared" si="29"/>
        <v>0</v>
      </c>
      <c r="CW25">
        <f t="shared" si="24"/>
        <v>2031</v>
      </c>
      <c r="CX25" s="90">
        <f>IFERROR(VLOOKUP($CW25,'Table 3 TransCost D2 '!$B$10:$E$34,4,FALSE),0)</f>
        <v>60.47</v>
      </c>
      <c r="CY25" s="194">
        <f t="shared" si="27"/>
        <v>0</v>
      </c>
    </row>
    <row r="26" spans="2:103" ht="12.75" hidden="1" customHeight="1">
      <c r="B26" s="15">
        <f t="shared" si="25"/>
        <v>2032</v>
      </c>
      <c r="C26" s="9">
        <f t="shared" si="3"/>
        <v>0</v>
      </c>
      <c r="D26" s="45"/>
      <c r="E26" s="9" t="e">
        <f t="shared" ca="1" si="26"/>
        <v>#DIV/0!</v>
      </c>
      <c r="F26" s="37"/>
      <c r="G26" s="14" t="e">
        <f t="shared" ca="1" si="28"/>
        <v>#DIV/0!</v>
      </c>
      <c r="H26" s="36"/>
      <c r="I26" s="194"/>
      <c r="J26" s="194"/>
      <c r="M26" s="117"/>
      <c r="O26">
        <f t="shared" si="4"/>
        <v>2032</v>
      </c>
      <c r="P26">
        <v>0</v>
      </c>
      <c r="Q26">
        <v>0</v>
      </c>
      <c r="R26">
        <v>0</v>
      </c>
      <c r="S26" s="194">
        <v>0</v>
      </c>
      <c r="T26" s="194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K26">
        <f t="shared" si="5"/>
        <v>0</v>
      </c>
      <c r="AL26">
        <f t="shared" si="6"/>
        <v>0</v>
      </c>
      <c r="AM26">
        <f t="shared" si="7"/>
        <v>0</v>
      </c>
      <c r="AN26">
        <f t="shared" si="8"/>
        <v>0</v>
      </c>
      <c r="AO26">
        <f t="shared" si="8"/>
        <v>0</v>
      </c>
      <c r="AP26">
        <f t="shared" si="9"/>
        <v>0</v>
      </c>
      <c r="AQ26">
        <f t="shared" si="10"/>
        <v>0</v>
      </c>
      <c r="AR26">
        <f t="shared" si="11"/>
        <v>0</v>
      </c>
      <c r="AS26">
        <f t="shared" si="12"/>
        <v>0</v>
      </c>
      <c r="AT26">
        <f t="shared" si="12"/>
        <v>0</v>
      </c>
      <c r="AU26">
        <f t="shared" si="13"/>
        <v>0</v>
      </c>
      <c r="AV26">
        <f t="shared" si="14"/>
        <v>0</v>
      </c>
      <c r="AW26">
        <f t="shared" si="15"/>
        <v>0</v>
      </c>
      <c r="AX26">
        <f t="shared" si="16"/>
        <v>0</v>
      </c>
      <c r="AY26">
        <f t="shared" si="17"/>
        <v>0</v>
      </c>
      <c r="AZ26">
        <f t="shared" si="18"/>
        <v>0</v>
      </c>
      <c r="BA26">
        <f t="shared" si="19"/>
        <v>0</v>
      </c>
      <c r="BB26">
        <f t="shared" si="20"/>
        <v>0</v>
      </c>
      <c r="BC26">
        <f t="shared" si="21"/>
        <v>0</v>
      </c>
      <c r="BD26">
        <f t="shared" si="22"/>
        <v>0</v>
      </c>
      <c r="BF26">
        <f>VLOOKUP($O26,'Table 3 EV2020 Wind_2020'!$B$10:$K$36,10,FALSE)</f>
        <v>139.62</v>
      </c>
      <c r="BG26">
        <f>VLOOKUP($O26,'Table 3 EV2020 Wind_2021'!$B$10:$K$36,10,FALSE)</f>
        <v>137.18</v>
      </c>
      <c r="BH26">
        <f>VLOOKUP($O26,'Table 3 DJ Wind 2030'!$B$10:$J$36,9,FALSE)</f>
        <v>155.75</v>
      </c>
      <c r="BI26">
        <f>VLOOKUP($O26,'Table 3 ID Wind 2030'!$B$10:$J$36,9,FALSE)</f>
        <v>156.63999999999999</v>
      </c>
      <c r="BJ26">
        <f>VLOOKUP($O26,'Table 3 ID Wind 2033'!$B$10:$J$36,9,FALSE)</f>
        <v>52.34</v>
      </c>
      <c r="BK26">
        <f>VLOOKUP($O26,'Table 3 WW Wind 2035'!$B$10:$J$36,9,FALSE)</f>
        <v>52.34</v>
      </c>
      <c r="BL26">
        <f>VLOOKUP($O26,'Table 3 YK Wind 2035'!$B$10:$J$36,9,FALSE)</f>
        <v>52.34</v>
      </c>
      <c r="BM26">
        <f>VLOOKUP($O26,'Table 3 OR Wind 2035'!$B$10:$J$36,9,FALSE)</f>
        <v>52.34</v>
      </c>
      <c r="BN26">
        <f>VLOOKUP($O26,'Table 3 UT Wind 2030'!$B$10:$J$36,9,FALSE)</f>
        <v>152.28</v>
      </c>
      <c r="BO26">
        <f>VLOOKUP($O26,'Table 3 UT Wind 2036'!$B$10:$J$36,9,FALSE)</f>
        <v>52.34</v>
      </c>
      <c r="BP26">
        <f>VLOOKUP($O26,'Table 3 YK Solar 2030'!$B$10:$J$36,9,FALSE)</f>
        <v>121.89</v>
      </c>
      <c r="BQ26">
        <f>VLOOKUP($O26,'Table 3 YK Solar 2032'!$B$10:$J$36,9,FALSE)</f>
        <v>117.12</v>
      </c>
      <c r="BR26">
        <f>VLOOKUP($O26,'Table 3 YK Solar 2033'!$B$10:$J$36,9,FALSE)</f>
        <v>26.11</v>
      </c>
      <c r="BS26">
        <f>VLOOKUP($O26,'Table 3 UT Solar 2033 ST'!$B$10:$J$36,9,FALSE)</f>
        <v>27.41</v>
      </c>
      <c r="BT26">
        <f>VLOOKUP($O26,'Table 3 UT Solar 2035 ST'!$B$10:$J$36,9,FALSE)</f>
        <v>27.41</v>
      </c>
      <c r="BU26">
        <f>VLOOKUP($O26,'Table 3 UT Solar 2035 FT'!$B$10:$J$36,9,FALSE)</f>
        <v>26.08</v>
      </c>
      <c r="BV26">
        <f>VLOOKUP($O26,'Table 3 OR Solar 2030'!$B$10:$J$36,9,FALSE)</f>
        <v>125.07</v>
      </c>
      <c r="BW26">
        <f>VLOOKUP($O26,'Table 3 OR Solar 2031'!$B$10:$J$36,9,FALSE)</f>
        <v>122.62</v>
      </c>
      <c r="BX26">
        <f>VLOOKUP($O26,'Table 3 OR Solar 2032'!$B$10:$J$36,9,FALSE)</f>
        <v>120.22</v>
      </c>
      <c r="BY26">
        <f>VLOOKUP($O26,'Table 3 OR Solar 2033'!$B$10:$J$36,9,FALSE)</f>
        <v>27.46</v>
      </c>
      <c r="CA26">
        <f>SUM(AK$13:AK26)*BF26/1000</f>
        <v>0</v>
      </c>
      <c r="CB26">
        <f>SUM(AL$13:AL26)*BG26/1000</f>
        <v>0</v>
      </c>
      <c r="CC26">
        <f>SUM(AM$13:AM26)*BH26/1000</f>
        <v>0</v>
      </c>
      <c r="CD26">
        <f>SUM(AN$13:AN26)*BI26/1000</f>
        <v>0</v>
      </c>
      <c r="CE26">
        <f>SUM(AO$13:AO26)*BJ26/1000</f>
        <v>0</v>
      </c>
      <c r="CF26">
        <f>SUM(AP$13:AP26)*BK26/1000</f>
        <v>0</v>
      </c>
      <c r="CG26">
        <f>SUM(AQ$13:AQ26)*BL26/1000</f>
        <v>0</v>
      </c>
      <c r="CH26">
        <f>SUM(AR$13:AR26)*BM26/1000</f>
        <v>0</v>
      </c>
      <c r="CI26">
        <f>SUM(AS$13:AS26)*BN26/1000</f>
        <v>0</v>
      </c>
      <c r="CJ26">
        <f>SUM(AT$13:AT26)*BO26/1000</f>
        <v>0</v>
      </c>
      <c r="CK26">
        <f>SUM(AU$13:AU26)*BP26/1000</f>
        <v>0</v>
      </c>
      <c r="CL26">
        <f>SUM(AV$13:AV26)*BQ26/1000</f>
        <v>0</v>
      </c>
      <c r="CM26">
        <f>SUM(AW$13:AW26)*BR26/1000</f>
        <v>0</v>
      </c>
      <c r="CN26">
        <f>SUM(AX$13:AX26)*BS26/1000</f>
        <v>0</v>
      </c>
      <c r="CO26">
        <f>SUM(AY$13:AY26)*BT26/1000</f>
        <v>0</v>
      </c>
      <c r="CP26">
        <f>SUM(AZ$13:AZ26)*BU26/1000</f>
        <v>0</v>
      </c>
      <c r="CQ26">
        <f>SUM(BA$13:BA26)*BV26/1000</f>
        <v>0</v>
      </c>
      <c r="CR26">
        <f>SUM(BB$13:BB26)*BW26/1000</f>
        <v>0</v>
      </c>
      <c r="CS26">
        <f>SUM(BC$13:BC26)*BX26/1000</f>
        <v>0</v>
      </c>
      <c r="CT26">
        <f>SUM(BD$13:BD26)*BY26/1000</f>
        <v>0</v>
      </c>
      <c r="CU26">
        <f t="shared" si="29"/>
        <v>0</v>
      </c>
      <c r="CW26">
        <f t="shared" si="24"/>
        <v>2032</v>
      </c>
      <c r="CX26" s="90">
        <f>IFERROR(VLOOKUP($CW26,'Table 3 TransCost D2 '!$B$10:$E$34,4,FALSE),0)</f>
        <v>61.68</v>
      </c>
      <c r="CY26" s="194">
        <f t="shared" si="27"/>
        <v>0</v>
      </c>
    </row>
    <row r="27" spans="2:103" ht="12.75" hidden="1" customHeight="1">
      <c r="B27" s="15">
        <f t="shared" si="25"/>
        <v>2033</v>
      </c>
      <c r="C27" s="9">
        <f t="shared" si="3"/>
        <v>0</v>
      </c>
      <c r="D27" s="45"/>
      <c r="E27" s="9" t="e">
        <f t="shared" ca="1" si="26"/>
        <v>#DIV/0!</v>
      </c>
      <c r="F27" s="37"/>
      <c r="G27" s="14" t="e">
        <f t="shared" ca="1" si="28"/>
        <v>#DIV/0!</v>
      </c>
      <c r="H27" s="36"/>
      <c r="I27" s="194"/>
      <c r="J27" s="194"/>
      <c r="M27" s="117"/>
      <c r="O27">
        <f t="shared" si="4"/>
        <v>2033</v>
      </c>
      <c r="P27">
        <v>0</v>
      </c>
      <c r="Q27">
        <v>0</v>
      </c>
      <c r="R27">
        <v>0</v>
      </c>
      <c r="S27" s="194">
        <v>0</v>
      </c>
      <c r="T27" s="194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K27">
        <f t="shared" si="5"/>
        <v>0</v>
      </c>
      <c r="AL27">
        <f t="shared" si="6"/>
        <v>0</v>
      </c>
      <c r="AM27">
        <f t="shared" si="7"/>
        <v>0</v>
      </c>
      <c r="AN27">
        <f t="shared" si="8"/>
        <v>0</v>
      </c>
      <c r="AO27">
        <f t="shared" si="8"/>
        <v>0</v>
      </c>
      <c r="AP27">
        <f t="shared" si="9"/>
        <v>0</v>
      </c>
      <c r="AQ27">
        <f t="shared" si="10"/>
        <v>0</v>
      </c>
      <c r="AR27">
        <f t="shared" si="11"/>
        <v>0</v>
      </c>
      <c r="AS27">
        <f t="shared" si="12"/>
        <v>0</v>
      </c>
      <c r="AT27">
        <f t="shared" si="12"/>
        <v>0</v>
      </c>
      <c r="AU27">
        <f t="shared" si="13"/>
        <v>0</v>
      </c>
      <c r="AV27">
        <f t="shared" si="14"/>
        <v>0</v>
      </c>
      <c r="AW27">
        <f t="shared" si="15"/>
        <v>0</v>
      </c>
      <c r="AX27">
        <f t="shared" si="16"/>
        <v>0</v>
      </c>
      <c r="AY27">
        <f t="shared" si="17"/>
        <v>0</v>
      </c>
      <c r="AZ27">
        <f t="shared" si="18"/>
        <v>0</v>
      </c>
      <c r="BA27">
        <f t="shared" si="19"/>
        <v>0</v>
      </c>
      <c r="BB27">
        <f t="shared" si="20"/>
        <v>0</v>
      </c>
      <c r="BC27">
        <f t="shared" si="21"/>
        <v>0</v>
      </c>
      <c r="BD27">
        <f t="shared" si="22"/>
        <v>0</v>
      </c>
      <c r="BF27">
        <f>VLOOKUP($O27,'Table 3 EV2020 Wind_2020'!$B$10:$K$36,10,FALSE)</f>
        <v>142.4</v>
      </c>
      <c r="BG27">
        <f>VLOOKUP($O27,'Table 3 EV2020 Wind_2021'!$B$10:$K$36,10,FALSE)</f>
        <v>139.91</v>
      </c>
      <c r="BH27">
        <f>VLOOKUP($O27,'Table 3 DJ Wind 2030'!$B$10:$J$36,9,FALSE)</f>
        <v>158.88</v>
      </c>
      <c r="BI27">
        <f>VLOOKUP($O27,'Table 3 ID Wind 2030'!$B$10:$J$36,9,FALSE)</f>
        <v>159.78</v>
      </c>
      <c r="BJ27">
        <f>VLOOKUP($O27,'Table 3 ID Wind 2033'!$B$10:$J$36,9,FALSE)</f>
        <v>154.30000000000001</v>
      </c>
      <c r="BK27">
        <f>VLOOKUP($O27,'Table 3 WW Wind 2035'!$B$10:$J$36,9,FALSE)</f>
        <v>53.39</v>
      </c>
      <c r="BL27">
        <f>VLOOKUP($O27,'Table 3 YK Wind 2035'!$B$10:$J$36,9,FALSE)</f>
        <v>53.39</v>
      </c>
      <c r="BM27">
        <f>VLOOKUP($O27,'Table 3 OR Wind 2035'!$B$10:$J$36,9,FALSE)</f>
        <v>53.39</v>
      </c>
      <c r="BN27">
        <f>VLOOKUP($O27,'Table 3 UT Wind 2030'!$B$10:$J$36,9,FALSE)</f>
        <v>155.33000000000001</v>
      </c>
      <c r="BO27">
        <f>VLOOKUP($O27,'Table 3 UT Wind 2036'!$B$10:$J$36,9,FALSE)</f>
        <v>53.39</v>
      </c>
      <c r="BP27">
        <f>VLOOKUP($O27,'Table 3 YK Solar 2030'!$B$10:$J$36,9,FALSE)</f>
        <v>124.33</v>
      </c>
      <c r="BQ27">
        <f>VLOOKUP($O27,'Table 3 YK Solar 2032'!$B$10:$J$36,9,FALSE)</f>
        <v>119.46</v>
      </c>
      <c r="BR27">
        <f>VLOOKUP($O27,'Table 3 YK Solar 2033'!$B$10:$J$36,9,FALSE)</f>
        <v>117.12</v>
      </c>
      <c r="BS27">
        <f>VLOOKUP($O27,'Table 3 UT Solar 2033 ST'!$B$10:$J$36,9,FALSE)</f>
        <v>117.96</v>
      </c>
      <c r="BT27">
        <f>VLOOKUP($O27,'Table 3 UT Solar 2035 ST'!$B$10:$J$36,9,FALSE)</f>
        <v>27.96</v>
      </c>
      <c r="BU27">
        <f>VLOOKUP($O27,'Table 3 UT Solar 2035 FT'!$B$10:$J$36,9,FALSE)</f>
        <v>26.6</v>
      </c>
      <c r="BV27">
        <f>VLOOKUP($O27,'Table 3 OR Solar 2030'!$B$10:$J$36,9,FALSE)</f>
        <v>127.57</v>
      </c>
      <c r="BW27">
        <f>VLOOKUP($O27,'Table 3 OR Solar 2031'!$B$10:$J$36,9,FALSE)</f>
        <v>125.07</v>
      </c>
      <c r="BX27">
        <f>VLOOKUP($O27,'Table 3 OR Solar 2032'!$B$10:$J$36,9,FALSE)</f>
        <v>122.62</v>
      </c>
      <c r="BY27">
        <f>VLOOKUP($O27,'Table 3 OR Solar 2033'!$B$10:$J$36,9,FALSE)</f>
        <v>120.24</v>
      </c>
      <c r="CA27">
        <f>SUM(AK$13:AK27)*BF27/1000</f>
        <v>0</v>
      </c>
      <c r="CB27">
        <f>SUM(AL$13:AL27)*BG27/1000</f>
        <v>0</v>
      </c>
      <c r="CC27">
        <f>SUM(AM$13:AM27)*BH27/1000</f>
        <v>0</v>
      </c>
      <c r="CD27">
        <f>SUM(AN$13:AN27)*BI27/1000</f>
        <v>0</v>
      </c>
      <c r="CE27">
        <f>SUM(AO$13:AO27)*BJ27/1000</f>
        <v>0</v>
      </c>
      <c r="CF27">
        <f>SUM(AP$13:AP27)*BK27/1000</f>
        <v>0</v>
      </c>
      <c r="CG27">
        <f>SUM(AQ$13:AQ27)*BL27/1000</f>
        <v>0</v>
      </c>
      <c r="CH27">
        <f>SUM(AR$13:AR27)*BM27/1000</f>
        <v>0</v>
      </c>
      <c r="CI27">
        <f>SUM(AS$13:AS27)*BN27/1000</f>
        <v>0</v>
      </c>
      <c r="CJ27">
        <f>SUM(AT$13:AT27)*BO27/1000</f>
        <v>0</v>
      </c>
      <c r="CK27">
        <f>SUM(AU$13:AU27)*BP27/1000</f>
        <v>0</v>
      </c>
      <c r="CL27">
        <f>SUM(AV$13:AV27)*BQ27/1000</f>
        <v>0</v>
      </c>
      <c r="CM27">
        <f>SUM(AW$13:AW27)*BR27/1000</f>
        <v>0</v>
      </c>
      <c r="CN27">
        <f>SUM(AX$13:AX27)*BS27/1000</f>
        <v>0</v>
      </c>
      <c r="CO27">
        <f>SUM(AY$13:AY27)*BT27/1000</f>
        <v>0</v>
      </c>
      <c r="CP27">
        <f>SUM(AZ$13:AZ27)*BU27/1000</f>
        <v>0</v>
      </c>
      <c r="CQ27">
        <f>SUM(BA$13:BA27)*BV27/1000</f>
        <v>0</v>
      </c>
      <c r="CR27">
        <f>SUM(BB$13:BB27)*BW27/1000</f>
        <v>0</v>
      </c>
      <c r="CS27">
        <f>SUM(BC$13:BC27)*BX27/1000</f>
        <v>0</v>
      </c>
      <c r="CT27">
        <f>SUM(BD$13:BD27)*BY27/1000</f>
        <v>0</v>
      </c>
      <c r="CU27">
        <f t="shared" si="29"/>
        <v>0</v>
      </c>
      <c r="CW27">
        <f t="shared" si="24"/>
        <v>2033</v>
      </c>
      <c r="CX27" s="90">
        <f>IFERROR(VLOOKUP($CW27,'Table 3 TransCost D2 '!$B$10:$E$34,4,FALSE),0)</f>
        <v>62.91</v>
      </c>
      <c r="CY27" s="194">
        <f t="shared" si="27"/>
        <v>0</v>
      </c>
    </row>
    <row r="28" spans="2:103" ht="12.75" hidden="1" customHeight="1">
      <c r="B28" s="15">
        <f t="shared" si="25"/>
        <v>2034</v>
      </c>
      <c r="C28" s="9">
        <f t="shared" si="3"/>
        <v>0</v>
      </c>
      <c r="D28" s="45"/>
      <c r="E28" s="9" t="e">
        <f t="shared" ca="1" si="26"/>
        <v>#DIV/0!</v>
      </c>
      <c r="F28" s="37"/>
      <c r="G28" s="14" t="e">
        <f t="shared" ca="1" si="28"/>
        <v>#DIV/0!</v>
      </c>
      <c r="H28" s="36"/>
      <c r="I28" s="194"/>
      <c r="J28" s="194"/>
      <c r="M28" s="117"/>
      <c r="O28">
        <f t="shared" si="4"/>
        <v>2034</v>
      </c>
      <c r="P28">
        <v>0</v>
      </c>
      <c r="Q28">
        <v>0</v>
      </c>
      <c r="R28">
        <v>0</v>
      </c>
      <c r="S28" s="194">
        <v>0</v>
      </c>
      <c r="T28" s="194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K28">
        <f t="shared" si="5"/>
        <v>0</v>
      </c>
      <c r="AL28">
        <f t="shared" si="6"/>
        <v>0</v>
      </c>
      <c r="AM28">
        <f t="shared" si="7"/>
        <v>0</v>
      </c>
      <c r="AN28">
        <f t="shared" si="8"/>
        <v>0</v>
      </c>
      <c r="AO28">
        <f t="shared" si="8"/>
        <v>0</v>
      </c>
      <c r="AP28">
        <f t="shared" si="9"/>
        <v>0</v>
      </c>
      <c r="AQ28">
        <f t="shared" si="10"/>
        <v>0</v>
      </c>
      <c r="AR28">
        <f t="shared" si="11"/>
        <v>0</v>
      </c>
      <c r="AS28">
        <f t="shared" si="12"/>
        <v>0</v>
      </c>
      <c r="AT28">
        <f t="shared" si="12"/>
        <v>0</v>
      </c>
      <c r="AU28">
        <f t="shared" si="13"/>
        <v>0</v>
      </c>
      <c r="AV28">
        <f t="shared" si="14"/>
        <v>0</v>
      </c>
      <c r="AW28">
        <f t="shared" si="15"/>
        <v>0</v>
      </c>
      <c r="AX28">
        <f t="shared" si="16"/>
        <v>0</v>
      </c>
      <c r="AY28">
        <f t="shared" si="17"/>
        <v>0</v>
      </c>
      <c r="AZ28">
        <f t="shared" si="18"/>
        <v>0</v>
      </c>
      <c r="BA28">
        <f t="shared" si="19"/>
        <v>0</v>
      </c>
      <c r="BB28">
        <f t="shared" si="20"/>
        <v>0</v>
      </c>
      <c r="BC28">
        <f t="shared" si="21"/>
        <v>0</v>
      </c>
      <c r="BD28">
        <f t="shared" si="22"/>
        <v>0</v>
      </c>
      <c r="BF28">
        <f>VLOOKUP($O28,'Table 3 EV2020 Wind_2020'!$B$10:$K$36,10,FALSE)</f>
        <v>145.22999999999999</v>
      </c>
      <c r="BG28">
        <f>VLOOKUP($O28,'Table 3 EV2020 Wind_2021'!$B$10:$K$36,10,FALSE)</f>
        <v>142.69</v>
      </c>
      <c r="BH28">
        <f>VLOOKUP($O28,'Table 3 DJ Wind 2030'!$B$10:$J$36,9,FALSE)</f>
        <v>162.06</v>
      </c>
      <c r="BI28">
        <f>VLOOKUP($O28,'Table 3 ID Wind 2030'!$B$10:$J$36,9,FALSE)</f>
        <v>162.97999999999999</v>
      </c>
      <c r="BJ28">
        <f>VLOOKUP($O28,'Table 3 ID Wind 2033'!$B$10:$J$36,9,FALSE)</f>
        <v>157.38999999999999</v>
      </c>
      <c r="BK28">
        <f>VLOOKUP($O28,'Table 3 WW Wind 2035'!$B$10:$J$36,9,FALSE)</f>
        <v>54.46</v>
      </c>
      <c r="BL28">
        <f>VLOOKUP($O28,'Table 3 YK Wind 2035'!$B$10:$J$36,9,FALSE)</f>
        <v>54.46</v>
      </c>
      <c r="BM28">
        <f>VLOOKUP($O28,'Table 3 OR Wind 2035'!$B$10:$J$36,9,FALSE)</f>
        <v>54.46</v>
      </c>
      <c r="BN28">
        <f>VLOOKUP($O28,'Table 3 UT Wind 2030'!$B$10:$J$36,9,FALSE)</f>
        <v>158.44</v>
      </c>
      <c r="BO28">
        <f>VLOOKUP($O28,'Table 3 UT Wind 2036'!$B$10:$J$36,9,FALSE)</f>
        <v>54.46</v>
      </c>
      <c r="BP28">
        <f>VLOOKUP($O28,'Table 3 YK Solar 2030'!$B$10:$J$36,9,FALSE)</f>
        <v>126.81</v>
      </c>
      <c r="BQ28">
        <f>VLOOKUP($O28,'Table 3 YK Solar 2032'!$B$10:$J$36,9,FALSE)</f>
        <v>121.85</v>
      </c>
      <c r="BR28">
        <f>VLOOKUP($O28,'Table 3 YK Solar 2033'!$B$10:$J$36,9,FALSE)</f>
        <v>119.46</v>
      </c>
      <c r="BS28">
        <f>VLOOKUP($O28,'Table 3 UT Solar 2033 ST'!$B$10:$J$36,9,FALSE)</f>
        <v>120.32</v>
      </c>
      <c r="BT28">
        <f>VLOOKUP($O28,'Table 3 UT Solar 2035 ST'!$B$10:$J$36,9,FALSE)</f>
        <v>28.52</v>
      </c>
      <c r="BU28">
        <f>VLOOKUP($O28,'Table 3 UT Solar 2035 FT'!$B$10:$J$36,9,FALSE)</f>
        <v>27.13</v>
      </c>
      <c r="BV28">
        <f>VLOOKUP($O28,'Table 3 OR Solar 2030'!$B$10:$J$36,9,FALSE)</f>
        <v>130.12</v>
      </c>
      <c r="BW28">
        <f>VLOOKUP($O28,'Table 3 OR Solar 2031'!$B$10:$J$36,9,FALSE)</f>
        <v>127.57</v>
      </c>
      <c r="BX28">
        <f>VLOOKUP($O28,'Table 3 OR Solar 2032'!$B$10:$J$36,9,FALSE)</f>
        <v>125.07</v>
      </c>
      <c r="BY28">
        <f>VLOOKUP($O28,'Table 3 OR Solar 2033'!$B$10:$J$36,9,FALSE)</f>
        <v>122.64</v>
      </c>
      <c r="CA28">
        <f>SUM(AK$13:AK28)*BF28/1000</f>
        <v>0</v>
      </c>
      <c r="CB28">
        <f>SUM(AL$13:AL28)*BG28/1000</f>
        <v>0</v>
      </c>
      <c r="CC28">
        <f>SUM(AM$13:AM28)*BH28/1000</f>
        <v>0</v>
      </c>
      <c r="CD28">
        <f>SUM(AN$13:AN28)*BI28/1000</f>
        <v>0</v>
      </c>
      <c r="CE28">
        <f>SUM(AO$13:AO28)*BJ28/1000</f>
        <v>0</v>
      </c>
      <c r="CF28">
        <f>SUM(AP$13:AP28)*BK28/1000</f>
        <v>0</v>
      </c>
      <c r="CG28">
        <f>SUM(AQ$13:AQ28)*BL28/1000</f>
        <v>0</v>
      </c>
      <c r="CH28">
        <f>SUM(AR$13:AR28)*BM28/1000</f>
        <v>0</v>
      </c>
      <c r="CI28">
        <f>SUM(AS$13:AS28)*BN28/1000</f>
        <v>0</v>
      </c>
      <c r="CJ28">
        <f>SUM(AT$13:AT28)*BO28/1000</f>
        <v>0</v>
      </c>
      <c r="CK28">
        <f>SUM(AU$13:AU28)*BP28/1000</f>
        <v>0</v>
      </c>
      <c r="CL28">
        <f>SUM(AV$13:AV28)*BQ28/1000</f>
        <v>0</v>
      </c>
      <c r="CM28">
        <f>SUM(AW$13:AW28)*BR28/1000</f>
        <v>0</v>
      </c>
      <c r="CN28">
        <f>SUM(AX$13:AX28)*BS28/1000</f>
        <v>0</v>
      </c>
      <c r="CO28">
        <f>SUM(AY$13:AY28)*BT28/1000</f>
        <v>0</v>
      </c>
      <c r="CP28">
        <f>SUM(AZ$13:AZ28)*BU28/1000</f>
        <v>0</v>
      </c>
      <c r="CQ28">
        <f>SUM(BA$13:BA28)*BV28/1000</f>
        <v>0</v>
      </c>
      <c r="CR28">
        <f>SUM(BB$13:BB28)*BW28/1000</f>
        <v>0</v>
      </c>
      <c r="CS28">
        <f>SUM(BC$13:BC28)*BX28/1000</f>
        <v>0</v>
      </c>
      <c r="CT28">
        <f>SUM(BD$13:BD28)*BY28/1000</f>
        <v>0</v>
      </c>
      <c r="CU28">
        <f t="shared" si="29"/>
        <v>0</v>
      </c>
      <c r="CW28">
        <f t="shared" si="24"/>
        <v>2034</v>
      </c>
      <c r="CX28" s="90">
        <f>IFERROR(VLOOKUP($CW28,'Table 3 TransCost D2 '!$B$10:$E$34,4,FALSE),0)</f>
        <v>64.17</v>
      </c>
      <c r="CY28" s="194">
        <f t="shared" si="27"/>
        <v>0</v>
      </c>
    </row>
    <row r="29" spans="2:103" ht="12.75" hidden="1" customHeight="1">
      <c r="B29" s="15">
        <f t="shared" si="25"/>
        <v>2035</v>
      </c>
      <c r="C29" s="9">
        <f t="shared" si="3"/>
        <v>0</v>
      </c>
      <c r="D29" s="45"/>
      <c r="E29" s="9" t="e">
        <f t="shared" ca="1" si="26"/>
        <v>#DIV/0!</v>
      </c>
      <c r="F29" s="37"/>
      <c r="G29" s="14" t="e">
        <f t="shared" ca="1" si="28"/>
        <v>#DIV/0!</v>
      </c>
      <c r="H29" s="36"/>
      <c r="I29" s="194"/>
      <c r="J29" s="194"/>
      <c r="M29" s="117"/>
      <c r="O29">
        <f t="shared" si="4"/>
        <v>2035</v>
      </c>
      <c r="P29">
        <v>0</v>
      </c>
      <c r="Q29">
        <v>0</v>
      </c>
      <c r="R29">
        <v>0</v>
      </c>
      <c r="S29" s="194">
        <v>0</v>
      </c>
      <c r="T29" s="194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K29">
        <f t="shared" si="5"/>
        <v>0</v>
      </c>
      <c r="AL29">
        <f t="shared" si="6"/>
        <v>0</v>
      </c>
      <c r="AM29">
        <f t="shared" si="7"/>
        <v>0</v>
      </c>
      <c r="AN29">
        <f t="shared" si="8"/>
        <v>0</v>
      </c>
      <c r="AO29">
        <f t="shared" si="8"/>
        <v>0</v>
      </c>
      <c r="AP29">
        <f t="shared" si="9"/>
        <v>0</v>
      </c>
      <c r="AQ29">
        <f t="shared" si="10"/>
        <v>0</v>
      </c>
      <c r="AR29">
        <f t="shared" si="11"/>
        <v>0</v>
      </c>
      <c r="AS29">
        <f t="shared" si="12"/>
        <v>0</v>
      </c>
      <c r="AT29">
        <f t="shared" si="12"/>
        <v>0</v>
      </c>
      <c r="AU29">
        <f t="shared" si="13"/>
        <v>0</v>
      </c>
      <c r="AV29">
        <f t="shared" si="14"/>
        <v>0</v>
      </c>
      <c r="AW29">
        <f t="shared" si="15"/>
        <v>0</v>
      </c>
      <c r="AX29">
        <f t="shared" si="16"/>
        <v>0</v>
      </c>
      <c r="AY29">
        <f t="shared" si="17"/>
        <v>0</v>
      </c>
      <c r="AZ29">
        <f t="shared" si="18"/>
        <v>0</v>
      </c>
      <c r="BA29">
        <f t="shared" si="19"/>
        <v>0</v>
      </c>
      <c r="BB29">
        <f t="shared" si="20"/>
        <v>0</v>
      </c>
      <c r="BC29">
        <f t="shared" si="21"/>
        <v>0</v>
      </c>
      <c r="BD29">
        <f t="shared" si="22"/>
        <v>0</v>
      </c>
      <c r="BF29">
        <f>VLOOKUP($O29,'Table 3 EV2020 Wind_2020'!$B$10:$K$36,10,FALSE)</f>
        <v>148.11000000000001</v>
      </c>
      <c r="BG29">
        <f>VLOOKUP($O29,'Table 3 EV2020 Wind_2021'!$B$10:$K$36,10,FALSE)</f>
        <v>145.52000000000001</v>
      </c>
      <c r="BH29">
        <f>VLOOKUP($O29,'Table 3 DJ Wind 2030'!$B$10:$J$36,9,FALSE)</f>
        <v>165.3</v>
      </c>
      <c r="BI29">
        <f>VLOOKUP($O29,'Table 3 ID Wind 2030'!$B$10:$J$36,9,FALSE)</f>
        <v>164.07</v>
      </c>
      <c r="BJ29">
        <f>VLOOKUP($O29,'Table 3 ID Wind 2033'!$B$10:$J$36,9,FALSE)</f>
        <v>160.54</v>
      </c>
      <c r="BK29">
        <f>VLOOKUP($O29,'Table 3 WW Wind 2035'!$B$10:$J$36,9,FALSE)</f>
        <v>156.27000000000001</v>
      </c>
      <c r="BL29">
        <f>VLOOKUP($O29,'Table 3 YK Wind 2035'!$B$10:$J$36,9,FALSE)</f>
        <v>156.27000000000001</v>
      </c>
      <c r="BM29">
        <f>VLOOKUP($O29,'Table 3 OR Wind 2035'!$B$10:$J$36,9,FALSE)</f>
        <v>154.83000000000001</v>
      </c>
      <c r="BN29">
        <f>VLOOKUP($O29,'Table 3 UT Wind 2030'!$B$10:$J$36,9,FALSE)</f>
        <v>161.61000000000001</v>
      </c>
      <c r="BO29">
        <f>VLOOKUP($O29,'Table 3 UT Wind 2036'!$B$10:$J$36,9,FALSE)</f>
        <v>55.55</v>
      </c>
      <c r="BP29">
        <f>VLOOKUP($O29,'Table 3 YK Solar 2030'!$B$10:$J$36,9,FALSE)</f>
        <v>129.34</v>
      </c>
      <c r="BQ29">
        <f>VLOOKUP($O29,'Table 3 YK Solar 2032'!$B$10:$J$36,9,FALSE)</f>
        <v>124.28</v>
      </c>
      <c r="BR29">
        <f>VLOOKUP($O29,'Table 3 YK Solar 2033'!$B$10:$J$36,9,FALSE)</f>
        <v>121.85</v>
      </c>
      <c r="BS29">
        <f>VLOOKUP($O29,'Table 3 UT Solar 2033 ST'!$B$10:$J$36,9,FALSE)</f>
        <v>122.73</v>
      </c>
      <c r="BT29">
        <f>VLOOKUP($O29,'Table 3 UT Solar 2035 ST'!$B$10:$J$36,9,FALSE)</f>
        <v>118.07</v>
      </c>
      <c r="BU29">
        <f>VLOOKUP($O29,'Table 3 UT Solar 2035 FT'!$B$10:$J$36,9,FALSE)</f>
        <v>114.83</v>
      </c>
      <c r="BV29">
        <f>VLOOKUP($O29,'Table 3 OR Solar 2030'!$B$10:$J$36,9,FALSE)</f>
        <v>132.72</v>
      </c>
      <c r="BW29">
        <f>VLOOKUP($O29,'Table 3 OR Solar 2031'!$B$10:$J$36,9,FALSE)</f>
        <v>130.12</v>
      </c>
      <c r="BX29">
        <f>VLOOKUP($O29,'Table 3 OR Solar 2032'!$B$10:$J$36,9,FALSE)</f>
        <v>127.57</v>
      </c>
      <c r="BY29">
        <f>VLOOKUP($O29,'Table 3 OR Solar 2033'!$B$10:$J$36,9,FALSE)</f>
        <v>125.09</v>
      </c>
      <c r="CA29">
        <f>SUM(AK$13:AK29)*BF29/1000</f>
        <v>0</v>
      </c>
      <c r="CB29">
        <f>SUM(AL$13:AL29)*BG29/1000</f>
        <v>0</v>
      </c>
      <c r="CC29">
        <f>SUM(AM$13:AM29)*BH29/1000</f>
        <v>0</v>
      </c>
      <c r="CD29">
        <f>SUM(AN$13:AN29)*BI29/1000</f>
        <v>0</v>
      </c>
      <c r="CE29">
        <f>SUM(AO$13:AO29)*BJ29/1000</f>
        <v>0</v>
      </c>
      <c r="CF29">
        <f>SUM(AP$13:AP29)*BK29/1000</f>
        <v>0</v>
      </c>
      <c r="CG29">
        <f>SUM(AQ$13:AQ29)*BL29/1000</f>
        <v>0</v>
      </c>
      <c r="CH29">
        <f>SUM(AR$13:AR29)*BM29/1000</f>
        <v>0</v>
      </c>
      <c r="CI29">
        <f>SUM(AS$13:AS29)*BN29/1000</f>
        <v>0</v>
      </c>
      <c r="CJ29">
        <f>SUM(AT$13:AT29)*BO29/1000</f>
        <v>0</v>
      </c>
      <c r="CK29">
        <f>SUM(AU$13:AU29)*BP29/1000</f>
        <v>0</v>
      </c>
      <c r="CL29">
        <f>SUM(AV$13:AV29)*BQ29/1000</f>
        <v>0</v>
      </c>
      <c r="CM29">
        <f>SUM(AW$13:AW29)*BR29/1000</f>
        <v>0</v>
      </c>
      <c r="CN29">
        <f>SUM(AX$13:AX29)*BS29/1000</f>
        <v>0</v>
      </c>
      <c r="CO29">
        <f>SUM(AY$13:AY29)*BT29/1000</f>
        <v>0</v>
      </c>
      <c r="CP29">
        <f>SUM(AZ$13:AZ29)*BU29/1000</f>
        <v>0</v>
      </c>
      <c r="CQ29">
        <f>SUM(BA$13:BA29)*BV29/1000</f>
        <v>0</v>
      </c>
      <c r="CR29">
        <f>SUM(BB$13:BB29)*BW29/1000</f>
        <v>0</v>
      </c>
      <c r="CS29">
        <f>SUM(BC$13:BC29)*BX29/1000</f>
        <v>0</v>
      </c>
      <c r="CT29">
        <f>SUM(BD$13:BD29)*BY29/1000</f>
        <v>0</v>
      </c>
      <c r="CU29">
        <f t="shared" si="29"/>
        <v>0</v>
      </c>
      <c r="CW29">
        <f t="shared" si="24"/>
        <v>2035</v>
      </c>
      <c r="CX29" s="90">
        <f>IFERROR(VLOOKUP($CW29,'Table 3 TransCost D2 '!$B$10:$E$34,4,FALSE),0)</f>
        <v>65.45</v>
      </c>
      <c r="CY29" s="194">
        <f t="shared" si="27"/>
        <v>0</v>
      </c>
    </row>
    <row r="30" spans="2:103" ht="12.75" hidden="1" customHeight="1">
      <c r="B30" s="15">
        <f t="shared" si="25"/>
        <v>2036</v>
      </c>
      <c r="C30" s="9">
        <f t="shared" si="3"/>
        <v>0</v>
      </c>
      <c r="D30" s="45"/>
      <c r="E30" s="9" t="e">
        <f t="shared" ca="1" si="26"/>
        <v>#DIV/0!</v>
      </c>
      <c r="F30" s="37"/>
      <c r="G30" s="14" t="e">
        <f t="shared" ca="1" si="28"/>
        <v>#DIV/0!</v>
      </c>
      <c r="H30" s="36"/>
      <c r="I30" s="194"/>
      <c r="J30" s="194"/>
      <c r="M30" s="117"/>
      <c r="O30">
        <f t="shared" si="4"/>
        <v>2036</v>
      </c>
      <c r="P30">
        <v>0</v>
      </c>
      <c r="Q30">
        <v>0</v>
      </c>
      <c r="R30">
        <v>0</v>
      </c>
      <c r="S30" s="194">
        <v>0</v>
      </c>
      <c r="T30" s="194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K30">
        <f t="shared" si="5"/>
        <v>0</v>
      </c>
      <c r="AL30">
        <f t="shared" si="6"/>
        <v>0</v>
      </c>
      <c r="AM30">
        <f t="shared" si="7"/>
        <v>0</v>
      </c>
      <c r="AN30">
        <f t="shared" si="8"/>
        <v>0</v>
      </c>
      <c r="AO30">
        <f t="shared" si="8"/>
        <v>0</v>
      </c>
      <c r="AP30">
        <f t="shared" si="9"/>
        <v>0</v>
      </c>
      <c r="AQ30">
        <f t="shared" si="10"/>
        <v>0</v>
      </c>
      <c r="AR30">
        <f t="shared" si="11"/>
        <v>0</v>
      </c>
      <c r="AS30">
        <f t="shared" si="12"/>
        <v>0</v>
      </c>
      <c r="AT30">
        <f t="shared" si="12"/>
        <v>0</v>
      </c>
      <c r="AU30">
        <f t="shared" si="13"/>
        <v>0</v>
      </c>
      <c r="AV30">
        <f t="shared" si="14"/>
        <v>0</v>
      </c>
      <c r="AW30">
        <f t="shared" si="15"/>
        <v>0</v>
      </c>
      <c r="AX30">
        <f t="shared" si="16"/>
        <v>0</v>
      </c>
      <c r="AY30">
        <f t="shared" si="17"/>
        <v>0</v>
      </c>
      <c r="AZ30">
        <f t="shared" si="18"/>
        <v>0</v>
      </c>
      <c r="BA30">
        <f t="shared" si="19"/>
        <v>0</v>
      </c>
      <c r="BB30">
        <f t="shared" si="20"/>
        <v>0</v>
      </c>
      <c r="BC30">
        <f t="shared" si="21"/>
        <v>0</v>
      </c>
      <c r="BD30">
        <f t="shared" si="22"/>
        <v>0</v>
      </c>
      <c r="BF30">
        <f>VLOOKUP($O30,'Table 3 EV2020 Wind_2020'!$B$10:$K$36,10,FALSE)</f>
        <v>151.06</v>
      </c>
      <c r="BG30">
        <f>VLOOKUP($O30,'Table 3 EV2020 Wind_2021'!$B$10:$K$36,10,FALSE)</f>
        <v>148.41</v>
      </c>
      <c r="BH30">
        <f>VLOOKUP($O30,'Table 3 DJ Wind 2030'!$B$10:$J$36,9,FALSE)</f>
        <v>168.6</v>
      </c>
      <c r="BI30">
        <f>VLOOKUP($O30,'Table 3 ID Wind 2030'!$B$10:$J$36,9,FALSE)</f>
        <v>165.18</v>
      </c>
      <c r="BJ30">
        <f>VLOOKUP($O30,'Table 3 ID Wind 2033'!$B$10:$J$36,9,FALSE)</f>
        <v>163.75</v>
      </c>
      <c r="BK30">
        <f>VLOOKUP($O30,'Table 3 WW Wind 2035'!$B$10:$J$36,9,FALSE)</f>
        <v>159.4</v>
      </c>
      <c r="BL30">
        <f>VLOOKUP($O30,'Table 3 YK Wind 2035'!$B$10:$J$36,9,FALSE)</f>
        <v>159.4</v>
      </c>
      <c r="BM30">
        <f>VLOOKUP($O30,'Table 3 OR Wind 2035'!$B$10:$J$36,9,FALSE)</f>
        <v>157.91999999999999</v>
      </c>
      <c r="BN30">
        <f>VLOOKUP($O30,'Table 3 UT Wind 2030'!$B$10:$J$36,9,FALSE)</f>
        <v>164.84</v>
      </c>
      <c r="BO30">
        <f>VLOOKUP($O30,'Table 3 UT Wind 2036'!$B$10:$J$36,9,FALSE)</f>
        <v>153.99</v>
      </c>
      <c r="BP30">
        <f>VLOOKUP($O30,'Table 3 YK Solar 2030'!$B$10:$J$36,9,FALSE)</f>
        <v>131.91999999999999</v>
      </c>
      <c r="BQ30">
        <f>VLOOKUP($O30,'Table 3 YK Solar 2032'!$B$10:$J$36,9,FALSE)</f>
        <v>126.76</v>
      </c>
      <c r="BR30">
        <f>VLOOKUP($O30,'Table 3 YK Solar 2033'!$B$10:$J$36,9,FALSE)</f>
        <v>124.28</v>
      </c>
      <c r="BS30">
        <f>VLOOKUP($O30,'Table 3 UT Solar 2033 ST'!$B$10:$J$36,9,FALSE)</f>
        <v>125.18</v>
      </c>
      <c r="BT30">
        <f>VLOOKUP($O30,'Table 3 UT Solar 2035 ST'!$B$10:$J$36,9,FALSE)</f>
        <v>120.43</v>
      </c>
      <c r="BU30">
        <f>VLOOKUP($O30,'Table 3 UT Solar 2035 FT'!$B$10:$J$36,9,FALSE)</f>
        <v>117.12</v>
      </c>
      <c r="BV30">
        <f>VLOOKUP($O30,'Table 3 OR Solar 2030'!$B$10:$J$36,9,FALSE)</f>
        <v>135.37</v>
      </c>
      <c r="BW30">
        <f>VLOOKUP($O30,'Table 3 OR Solar 2031'!$B$10:$J$36,9,FALSE)</f>
        <v>132.72</v>
      </c>
      <c r="BX30">
        <f>VLOOKUP($O30,'Table 3 OR Solar 2032'!$B$10:$J$36,9,FALSE)</f>
        <v>130.12</v>
      </c>
      <c r="BY30">
        <f>VLOOKUP($O30,'Table 3 OR Solar 2033'!$B$10:$J$36,9,FALSE)</f>
        <v>127.59</v>
      </c>
      <c r="CA30">
        <f>SUM(AK$13:AK30)*BF30/1000</f>
        <v>0</v>
      </c>
      <c r="CB30">
        <f>SUM(AL$13:AL30)*BG30/1000</f>
        <v>0</v>
      </c>
      <c r="CC30">
        <f>SUM(AM$13:AM30)*BH30/1000</f>
        <v>0</v>
      </c>
      <c r="CD30">
        <f>SUM(AN$13:AN30)*BI30/1000</f>
        <v>0</v>
      </c>
      <c r="CE30">
        <f>SUM(AO$13:AO30)*BJ30/1000</f>
        <v>0</v>
      </c>
      <c r="CF30">
        <f>SUM(AP$13:AP30)*BK30/1000</f>
        <v>0</v>
      </c>
      <c r="CG30">
        <f>SUM(AQ$13:AQ30)*BL30/1000</f>
        <v>0</v>
      </c>
      <c r="CH30">
        <f>SUM(AR$13:AR30)*BM30/1000</f>
        <v>0</v>
      </c>
      <c r="CI30">
        <f>SUM(AS$13:AS30)*BN30/1000</f>
        <v>0</v>
      </c>
      <c r="CJ30">
        <f>SUM(AT$13:AT30)*BO30/1000</f>
        <v>0</v>
      </c>
      <c r="CK30">
        <f>SUM(AU$13:AU30)*BP30/1000</f>
        <v>0</v>
      </c>
      <c r="CL30">
        <f>SUM(AV$13:AV30)*BQ30/1000</f>
        <v>0</v>
      </c>
      <c r="CM30">
        <f>SUM(AW$13:AW30)*BR30/1000</f>
        <v>0</v>
      </c>
      <c r="CN30">
        <f>SUM(AX$13:AX30)*BS30/1000</f>
        <v>0</v>
      </c>
      <c r="CO30">
        <f>SUM(AY$13:AY30)*BT30/1000</f>
        <v>0</v>
      </c>
      <c r="CP30">
        <f>SUM(AZ$13:AZ30)*BU30/1000</f>
        <v>0</v>
      </c>
      <c r="CQ30">
        <f>SUM(BA$13:BA30)*BV30/1000</f>
        <v>0</v>
      </c>
      <c r="CR30">
        <f>SUM(BB$13:BB30)*BW30/1000</f>
        <v>0</v>
      </c>
      <c r="CS30">
        <f>SUM(BC$13:BC30)*BX30/1000</f>
        <v>0</v>
      </c>
      <c r="CT30">
        <f>SUM(BD$13:BD30)*BY30/1000</f>
        <v>0</v>
      </c>
      <c r="CU30">
        <f t="shared" si="29"/>
        <v>0</v>
      </c>
      <c r="CW30">
        <f t="shared" si="24"/>
        <v>2036</v>
      </c>
      <c r="CX30" s="90">
        <f>IFERROR(VLOOKUP($CW30,'Table 3 TransCost D2 '!$B$10:$E$34,4,FALSE),0)</f>
        <v>66.760000000000005</v>
      </c>
      <c r="CY30" s="194">
        <f t="shared" si="27"/>
        <v>0</v>
      </c>
    </row>
    <row r="31" spans="2:103" ht="12.75" hidden="1" customHeight="1">
      <c r="B31" s="15">
        <f t="shared" si="25"/>
        <v>2037</v>
      </c>
      <c r="C31" s="9">
        <f t="shared" si="3"/>
        <v>0</v>
      </c>
      <c r="D31" s="45"/>
      <c r="E31" s="9" t="e">
        <f t="shared" ca="1" si="26"/>
        <v>#DIV/0!</v>
      </c>
      <c r="F31" s="37"/>
      <c r="G31" s="14" t="e">
        <f t="shared" ca="1" si="28"/>
        <v>#DIV/0!</v>
      </c>
      <c r="H31" s="36"/>
      <c r="I31" s="194"/>
      <c r="J31" s="194"/>
      <c r="M31" s="117"/>
      <c r="O31">
        <f t="shared" si="4"/>
        <v>2037</v>
      </c>
      <c r="P31">
        <v>0</v>
      </c>
      <c r="Q31">
        <v>0</v>
      </c>
      <c r="R31">
        <v>0</v>
      </c>
      <c r="S31" s="194">
        <v>0</v>
      </c>
      <c r="T31" s="194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K31">
        <f t="shared" si="5"/>
        <v>0</v>
      </c>
      <c r="AL31">
        <f t="shared" si="6"/>
        <v>0</v>
      </c>
      <c r="AM31">
        <f t="shared" si="7"/>
        <v>0</v>
      </c>
      <c r="AN31">
        <f t="shared" si="8"/>
        <v>0</v>
      </c>
      <c r="AO31">
        <f t="shared" si="8"/>
        <v>0</v>
      </c>
      <c r="AP31">
        <f t="shared" si="9"/>
        <v>0</v>
      </c>
      <c r="AQ31">
        <f t="shared" si="10"/>
        <v>0</v>
      </c>
      <c r="AR31">
        <f t="shared" si="11"/>
        <v>0</v>
      </c>
      <c r="AS31">
        <f t="shared" si="12"/>
        <v>0</v>
      </c>
      <c r="AT31">
        <f t="shared" si="12"/>
        <v>0</v>
      </c>
      <c r="AU31">
        <f t="shared" si="13"/>
        <v>0</v>
      </c>
      <c r="AV31">
        <f t="shared" si="14"/>
        <v>0</v>
      </c>
      <c r="AW31">
        <f t="shared" si="15"/>
        <v>0</v>
      </c>
      <c r="AX31">
        <f t="shared" si="16"/>
        <v>0</v>
      </c>
      <c r="AY31">
        <f t="shared" si="17"/>
        <v>0</v>
      </c>
      <c r="AZ31">
        <f t="shared" si="18"/>
        <v>0</v>
      </c>
      <c r="BA31">
        <f t="shared" si="19"/>
        <v>0</v>
      </c>
      <c r="BB31">
        <f t="shared" si="20"/>
        <v>0</v>
      </c>
      <c r="BC31">
        <f t="shared" si="21"/>
        <v>0</v>
      </c>
      <c r="BD31">
        <f t="shared" si="22"/>
        <v>0</v>
      </c>
      <c r="BF31">
        <f>VLOOKUP($O31,'Table 3 EV2020 Wind_2020'!$B$10:$K$36,10,FALSE)</f>
        <v>154.25</v>
      </c>
      <c r="BG31">
        <f>VLOOKUP($O31,'Table 3 EV2020 Wind_2021'!$B$10:$K$36,10,FALSE)</f>
        <v>151.54</v>
      </c>
      <c r="BH31">
        <f>VLOOKUP($O31,'Table 3 DJ Wind 2030'!$B$10:$J$36,9,FALSE)</f>
        <v>172.14</v>
      </c>
      <c r="BI31">
        <f>VLOOKUP($O31,'Table 3 ID Wind 2030'!$B$10:$J$36,9,FALSE)</f>
        <v>166.37</v>
      </c>
      <c r="BJ31">
        <f>VLOOKUP($O31,'Table 3 ID Wind 2033'!$B$10:$J$36,9,FALSE)</f>
        <v>167.19</v>
      </c>
      <c r="BK31">
        <f>VLOOKUP($O31,'Table 3 WW Wind 2035'!$B$10:$J$36,9,FALSE)</f>
        <v>162.75</v>
      </c>
      <c r="BL31">
        <f>VLOOKUP($O31,'Table 3 YK Wind 2035'!$B$10:$J$36,9,FALSE)</f>
        <v>162.75</v>
      </c>
      <c r="BM31">
        <f>VLOOKUP($O31,'Table 3 OR Wind 2035'!$B$10:$J$36,9,FALSE)</f>
        <v>161.24</v>
      </c>
      <c r="BN31">
        <f>VLOOKUP($O31,'Table 3 UT Wind 2030'!$B$10:$J$36,9,FALSE)</f>
        <v>168.3</v>
      </c>
      <c r="BO31">
        <f>VLOOKUP($O31,'Table 3 UT Wind 2036'!$B$10:$J$36,9,FALSE)</f>
        <v>157.22999999999999</v>
      </c>
      <c r="BP31">
        <f>VLOOKUP($O31,'Table 3 YK Solar 2030'!$B$10:$J$36,9,FALSE)</f>
        <v>134.69</v>
      </c>
      <c r="BQ31">
        <f>VLOOKUP($O31,'Table 3 YK Solar 2032'!$B$10:$J$36,9,FALSE)</f>
        <v>129.41999999999999</v>
      </c>
      <c r="BR31">
        <f>VLOOKUP($O31,'Table 3 YK Solar 2033'!$B$10:$J$36,9,FALSE)</f>
        <v>126.89</v>
      </c>
      <c r="BS31">
        <f>VLOOKUP($O31,'Table 3 UT Solar 2033 ST'!$B$10:$J$36,9,FALSE)</f>
        <v>127.81</v>
      </c>
      <c r="BT31">
        <f>VLOOKUP($O31,'Table 3 UT Solar 2035 ST'!$B$10:$J$36,9,FALSE)</f>
        <v>122.96</v>
      </c>
      <c r="BU31">
        <f>VLOOKUP($O31,'Table 3 UT Solar 2035 FT'!$B$10:$J$36,9,FALSE)</f>
        <v>119.58</v>
      </c>
      <c r="BV31">
        <f>VLOOKUP($O31,'Table 3 OR Solar 2030'!$B$10:$J$36,9,FALSE)</f>
        <v>138.21</v>
      </c>
      <c r="BW31">
        <f>VLOOKUP($O31,'Table 3 OR Solar 2031'!$B$10:$J$36,9,FALSE)</f>
        <v>135.5</v>
      </c>
      <c r="BX31">
        <f>VLOOKUP($O31,'Table 3 OR Solar 2032'!$B$10:$J$36,9,FALSE)</f>
        <v>132.85</v>
      </c>
      <c r="BY31">
        <f>VLOOKUP($O31,'Table 3 OR Solar 2033'!$B$10:$J$36,9,FALSE)</f>
        <v>130.27000000000001</v>
      </c>
      <c r="CA31">
        <f>SUM(AK$13:AK31)*BF31/1000</f>
        <v>0</v>
      </c>
      <c r="CB31">
        <f>SUM(AL$13:AL31)*BG31/1000</f>
        <v>0</v>
      </c>
      <c r="CC31">
        <f>SUM(AM$13:AM31)*BH31/1000</f>
        <v>0</v>
      </c>
      <c r="CD31">
        <f>SUM(AN$13:AN31)*BI31/1000</f>
        <v>0</v>
      </c>
      <c r="CE31">
        <f>SUM(AO$13:AO31)*BJ31/1000</f>
        <v>0</v>
      </c>
      <c r="CF31">
        <f>SUM(AP$13:AP31)*BK31/1000</f>
        <v>0</v>
      </c>
      <c r="CG31">
        <f>SUM(AQ$13:AQ31)*BL31/1000</f>
        <v>0</v>
      </c>
      <c r="CH31">
        <f>SUM(AR$13:AR31)*BM31/1000</f>
        <v>0</v>
      </c>
      <c r="CI31">
        <f>SUM(AS$13:AS31)*BN31/1000</f>
        <v>0</v>
      </c>
      <c r="CJ31">
        <f>SUM(AT$13:AT31)*BO31/1000</f>
        <v>0</v>
      </c>
      <c r="CK31">
        <f>SUM(AU$13:AU31)*BP31/1000</f>
        <v>0</v>
      </c>
      <c r="CL31">
        <f>SUM(AV$13:AV31)*BQ31/1000</f>
        <v>0</v>
      </c>
      <c r="CM31">
        <f>SUM(AW$13:AW31)*BR31/1000</f>
        <v>0</v>
      </c>
      <c r="CN31">
        <f>SUM(AX$13:AX31)*BS31/1000</f>
        <v>0</v>
      </c>
      <c r="CO31">
        <f>SUM(AY$13:AY31)*BT31/1000</f>
        <v>0</v>
      </c>
      <c r="CP31">
        <f>SUM(AZ$13:AZ31)*BU31/1000</f>
        <v>0</v>
      </c>
      <c r="CQ31">
        <f>SUM(BA$13:BA31)*BV31/1000</f>
        <v>0</v>
      </c>
      <c r="CR31">
        <f>SUM(BB$13:BB31)*BW31/1000</f>
        <v>0</v>
      </c>
      <c r="CS31">
        <f>SUM(BC$13:BC31)*BX31/1000</f>
        <v>0</v>
      </c>
      <c r="CT31">
        <f>SUM(BD$13:BD31)*BY31/1000</f>
        <v>0</v>
      </c>
      <c r="CU31">
        <f t="shared" si="29"/>
        <v>0</v>
      </c>
      <c r="CW31">
        <f t="shared" si="24"/>
        <v>2037</v>
      </c>
      <c r="CX31" s="90">
        <f>IFERROR(VLOOKUP($CW31,'Table 3 TransCost D2 '!$B$10:$E$34,4,FALSE),0)</f>
        <v>68.16</v>
      </c>
      <c r="CY31" s="194">
        <f t="shared" si="27"/>
        <v>0</v>
      </c>
    </row>
    <row r="32" spans="2:103" ht="12.75" hidden="1" customHeight="1">
      <c r="B32" s="15">
        <f t="shared" si="25"/>
        <v>2038</v>
      </c>
      <c r="C32" s="9">
        <f t="shared" si="3"/>
        <v>0</v>
      </c>
      <c r="D32" s="45"/>
      <c r="E32" s="9" t="e">
        <f t="shared" ca="1" si="26"/>
        <v>#DIV/0!</v>
      </c>
      <c r="F32" s="37"/>
      <c r="G32" s="14" t="e">
        <f t="shared" ca="1" si="28"/>
        <v>#DIV/0!</v>
      </c>
      <c r="H32" s="36"/>
      <c r="I32" s="194"/>
      <c r="J32" s="194"/>
      <c r="M32" s="117"/>
      <c r="O32">
        <f t="shared" si="4"/>
        <v>2038</v>
      </c>
      <c r="P32">
        <v>0</v>
      </c>
      <c r="Q32">
        <v>0</v>
      </c>
      <c r="R32">
        <v>0</v>
      </c>
      <c r="S32" s="194">
        <v>0</v>
      </c>
      <c r="T32" s="194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K32">
        <f t="shared" si="5"/>
        <v>0</v>
      </c>
      <c r="AL32">
        <f t="shared" si="6"/>
        <v>0</v>
      </c>
      <c r="AM32">
        <f t="shared" si="7"/>
        <v>0</v>
      </c>
      <c r="AN32">
        <f t="shared" si="8"/>
        <v>0</v>
      </c>
      <c r="AO32">
        <f t="shared" si="8"/>
        <v>0</v>
      </c>
      <c r="AP32">
        <f t="shared" si="9"/>
        <v>0</v>
      </c>
      <c r="AQ32">
        <f t="shared" si="10"/>
        <v>0</v>
      </c>
      <c r="AR32">
        <f t="shared" si="11"/>
        <v>0</v>
      </c>
      <c r="AS32">
        <f t="shared" si="12"/>
        <v>0</v>
      </c>
      <c r="AT32">
        <f t="shared" si="12"/>
        <v>0</v>
      </c>
      <c r="AU32">
        <f t="shared" si="13"/>
        <v>0</v>
      </c>
      <c r="AV32">
        <f t="shared" si="14"/>
        <v>0</v>
      </c>
      <c r="AW32">
        <f t="shared" si="15"/>
        <v>0</v>
      </c>
      <c r="AX32">
        <f t="shared" si="16"/>
        <v>0</v>
      </c>
      <c r="AY32">
        <f t="shared" si="17"/>
        <v>0</v>
      </c>
      <c r="AZ32">
        <f t="shared" si="18"/>
        <v>0</v>
      </c>
      <c r="BA32">
        <f t="shared" si="19"/>
        <v>0</v>
      </c>
      <c r="BB32">
        <f t="shared" si="20"/>
        <v>0</v>
      </c>
      <c r="BC32">
        <f t="shared" si="21"/>
        <v>0</v>
      </c>
      <c r="BD32">
        <f t="shared" si="22"/>
        <v>0</v>
      </c>
      <c r="BF32">
        <f>VLOOKUP($O32,'Table 3 EV2020 Wind_2020'!$B$10:$K$36,10,FALSE)</f>
        <v>157.49</v>
      </c>
      <c r="BG32">
        <f>VLOOKUP($O32,'Table 3 EV2020 Wind_2021'!$B$10:$K$36,10,FALSE)</f>
        <v>154.72999999999999</v>
      </c>
      <c r="BH32">
        <f>VLOOKUP($O32,'Table 3 DJ Wind 2030'!$B$10:$J$36,9,FALSE)</f>
        <v>175.74</v>
      </c>
      <c r="BI32">
        <f>VLOOKUP($O32,'Table 3 ID Wind 2030'!$B$10:$J$36,9,FALSE)</f>
        <v>167.58</v>
      </c>
      <c r="BJ32">
        <f>VLOOKUP($O32,'Table 3 ID Wind 2033'!$B$10:$J$36,9,FALSE)</f>
        <v>170.7</v>
      </c>
      <c r="BK32">
        <f>VLOOKUP($O32,'Table 3 WW Wind 2035'!$B$10:$J$36,9,FALSE)</f>
        <v>166.16</v>
      </c>
      <c r="BL32">
        <f>VLOOKUP($O32,'Table 3 YK Wind 2035'!$B$10:$J$36,9,FALSE)</f>
        <v>166.16</v>
      </c>
      <c r="BM32">
        <f>VLOOKUP($O32,'Table 3 OR Wind 2035'!$B$10:$J$36,9,FALSE)</f>
        <v>164.62</v>
      </c>
      <c r="BN32">
        <f>VLOOKUP($O32,'Table 3 UT Wind 2030'!$B$10:$J$36,9,FALSE)</f>
        <v>171.83</v>
      </c>
      <c r="BO32">
        <f>VLOOKUP($O32,'Table 3 UT Wind 2036'!$B$10:$J$36,9,FALSE)</f>
        <v>160.53</v>
      </c>
      <c r="BP32">
        <f>VLOOKUP($O32,'Table 3 YK Solar 2030'!$B$10:$J$36,9,FALSE)</f>
        <v>137.52000000000001</v>
      </c>
      <c r="BQ32">
        <f>VLOOKUP($O32,'Table 3 YK Solar 2032'!$B$10:$J$36,9,FALSE)</f>
        <v>132.13999999999999</v>
      </c>
      <c r="BR32">
        <f>VLOOKUP($O32,'Table 3 YK Solar 2033'!$B$10:$J$36,9,FALSE)</f>
        <v>129.56</v>
      </c>
      <c r="BS32">
        <f>VLOOKUP($O32,'Table 3 UT Solar 2033 ST'!$B$10:$J$36,9,FALSE)</f>
        <v>130.5</v>
      </c>
      <c r="BT32">
        <f>VLOOKUP($O32,'Table 3 UT Solar 2035 ST'!$B$10:$J$36,9,FALSE)</f>
        <v>125.55</v>
      </c>
      <c r="BU32">
        <f>VLOOKUP($O32,'Table 3 UT Solar 2035 FT'!$B$10:$J$36,9,FALSE)</f>
        <v>122.1</v>
      </c>
      <c r="BV32">
        <f>VLOOKUP($O32,'Table 3 OR Solar 2030'!$B$10:$J$36,9,FALSE)</f>
        <v>141.12</v>
      </c>
      <c r="BW32">
        <f>VLOOKUP($O32,'Table 3 OR Solar 2031'!$B$10:$J$36,9,FALSE)</f>
        <v>138.35</v>
      </c>
      <c r="BX32">
        <f>VLOOKUP($O32,'Table 3 OR Solar 2032'!$B$10:$J$36,9,FALSE)</f>
        <v>135.63999999999999</v>
      </c>
      <c r="BY32">
        <f>VLOOKUP($O32,'Table 3 OR Solar 2033'!$B$10:$J$36,9,FALSE)</f>
        <v>133.01</v>
      </c>
      <c r="CA32">
        <f>SUM(AK$13:AK32)*BF32/1000</f>
        <v>0</v>
      </c>
      <c r="CB32">
        <f>SUM(AL$13:AL32)*BG32/1000</f>
        <v>0</v>
      </c>
      <c r="CC32">
        <f>SUM(AM$13:AM32)*BH32/1000</f>
        <v>0</v>
      </c>
      <c r="CD32">
        <f>SUM(AN$13:AN32)*BI32/1000</f>
        <v>0</v>
      </c>
      <c r="CE32">
        <f>SUM(AO$13:AO32)*BJ32/1000</f>
        <v>0</v>
      </c>
      <c r="CF32">
        <f>SUM(AP$13:AP32)*BK32/1000</f>
        <v>0</v>
      </c>
      <c r="CG32">
        <f>SUM(AQ$13:AQ32)*BL32/1000</f>
        <v>0</v>
      </c>
      <c r="CH32">
        <f>SUM(AR$13:AR32)*BM32/1000</f>
        <v>0</v>
      </c>
      <c r="CI32">
        <f>SUM(AS$13:AS32)*BN32/1000</f>
        <v>0</v>
      </c>
      <c r="CJ32">
        <f>SUM(AT$13:AT32)*BO32/1000</f>
        <v>0</v>
      </c>
      <c r="CK32">
        <f>SUM(AU$13:AU32)*BP32/1000</f>
        <v>0</v>
      </c>
      <c r="CL32">
        <f>SUM(AV$13:AV32)*BQ32/1000</f>
        <v>0</v>
      </c>
      <c r="CM32">
        <f>SUM(AW$13:AW32)*BR32/1000</f>
        <v>0</v>
      </c>
      <c r="CN32">
        <f>SUM(AX$13:AX32)*BS32/1000</f>
        <v>0</v>
      </c>
      <c r="CO32">
        <f>SUM(AY$13:AY32)*BT32/1000</f>
        <v>0</v>
      </c>
      <c r="CP32">
        <f>SUM(AZ$13:AZ32)*BU32/1000</f>
        <v>0</v>
      </c>
      <c r="CQ32">
        <f>SUM(BA$13:BA32)*BV32/1000</f>
        <v>0</v>
      </c>
      <c r="CR32">
        <f>SUM(BB$13:BB32)*BW32/1000</f>
        <v>0</v>
      </c>
      <c r="CS32">
        <f>SUM(BC$13:BC32)*BX32/1000</f>
        <v>0</v>
      </c>
      <c r="CT32">
        <f>SUM(BD$13:BD32)*BY32/1000</f>
        <v>0</v>
      </c>
      <c r="CU32" s="188">
        <f t="shared" si="29"/>
        <v>0</v>
      </c>
      <c r="CW32">
        <f t="shared" si="24"/>
        <v>2038</v>
      </c>
      <c r="CX32" s="90">
        <f>IFERROR(VLOOKUP($CW32,'Table 3 TransCost D2 '!$B$10:$E$34,4,FALSE),0)</f>
        <v>69.59</v>
      </c>
      <c r="CY32" s="194">
        <f t="shared" si="27"/>
        <v>0</v>
      </c>
    </row>
    <row r="33" spans="1:104" hidden="1">
      <c r="B33" s="15">
        <f t="shared" si="25"/>
        <v>2039</v>
      </c>
      <c r="C33" s="9">
        <f t="shared" si="3"/>
        <v>0</v>
      </c>
      <c r="D33" s="45"/>
      <c r="E33" s="9" t="e">
        <f t="shared" ref="E33" ca="1" si="30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ref="G33" ca="1" si="31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36"/>
      <c r="I33" s="194"/>
      <c r="J33" s="194"/>
      <c r="M33" s="117"/>
      <c r="O33">
        <f t="shared" ref="O33" si="32">B33</f>
        <v>2039</v>
      </c>
      <c r="P33">
        <v>0</v>
      </c>
      <c r="Q33">
        <v>0</v>
      </c>
      <c r="R33">
        <v>0</v>
      </c>
      <c r="S33" s="194">
        <v>0</v>
      </c>
      <c r="T33" s="194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K33">
        <f t="shared" si="5"/>
        <v>0</v>
      </c>
      <c r="AL33">
        <f t="shared" si="6"/>
        <v>0</v>
      </c>
      <c r="AM33">
        <f t="shared" si="7"/>
        <v>0</v>
      </c>
      <c r="AN33">
        <f t="shared" si="8"/>
        <v>0</v>
      </c>
      <c r="AO33">
        <f t="shared" si="8"/>
        <v>0</v>
      </c>
      <c r="AP33">
        <f t="shared" si="9"/>
        <v>0</v>
      </c>
      <c r="AQ33">
        <f t="shared" si="10"/>
        <v>0</v>
      </c>
      <c r="AR33">
        <f t="shared" si="11"/>
        <v>0</v>
      </c>
      <c r="AS33">
        <f t="shared" si="12"/>
        <v>0</v>
      </c>
      <c r="AT33">
        <f t="shared" si="12"/>
        <v>0</v>
      </c>
      <c r="AU33">
        <f t="shared" si="13"/>
        <v>0</v>
      </c>
      <c r="AV33">
        <f t="shared" si="14"/>
        <v>0</v>
      </c>
      <c r="AW33">
        <f t="shared" si="15"/>
        <v>0</v>
      </c>
      <c r="AX33">
        <f t="shared" si="16"/>
        <v>0</v>
      </c>
      <c r="AY33">
        <f t="shared" si="17"/>
        <v>0</v>
      </c>
      <c r="AZ33">
        <f t="shared" si="18"/>
        <v>0</v>
      </c>
      <c r="BA33">
        <f t="shared" si="19"/>
        <v>0</v>
      </c>
      <c r="BB33">
        <f t="shared" si="20"/>
        <v>0</v>
      </c>
      <c r="BC33">
        <f t="shared" si="21"/>
        <v>0</v>
      </c>
      <c r="BD33">
        <f t="shared" si="22"/>
        <v>0</v>
      </c>
      <c r="BF33">
        <f>VLOOKUP($O33,'Table 3 EV2020 Wind_2020'!$B$10:$K$36,10,FALSE)</f>
        <v>160.81</v>
      </c>
      <c r="BG33">
        <f>VLOOKUP($O33,'Table 3 EV2020 Wind_2021'!$B$10:$K$36,10,FALSE)</f>
        <v>157.99</v>
      </c>
      <c r="BH33">
        <f>VLOOKUP($O33,'Table 3 DJ Wind 2030'!$B$10:$J$36,9,FALSE)</f>
        <v>179.42</v>
      </c>
      <c r="BI33">
        <f>VLOOKUP($O33,'Table 3 ID Wind 2030'!$B$10:$J$36,9,FALSE)</f>
        <v>168.82</v>
      </c>
      <c r="BJ33">
        <f>VLOOKUP($O33,'Table 3 ID Wind 2033'!$B$10:$J$36,9,FALSE)</f>
        <v>174.28</v>
      </c>
      <c r="BK33">
        <f>VLOOKUP($O33,'Table 3 WW Wind 2035'!$B$10:$J$36,9,FALSE)</f>
        <v>169.65</v>
      </c>
      <c r="BL33">
        <f>VLOOKUP($O33,'Table 3 YK Wind 2035'!$B$10:$J$36,9,FALSE)</f>
        <v>169.65</v>
      </c>
      <c r="BM33">
        <f>VLOOKUP($O33,'Table 3 OR Wind 2035'!$B$10:$J$36,9,FALSE)</f>
        <v>168.08</v>
      </c>
      <c r="BN33">
        <f>VLOOKUP($O33,'Table 3 UT Wind 2030'!$B$10:$J$36,9,FALSE)</f>
        <v>175.44</v>
      </c>
      <c r="BO33">
        <f>VLOOKUP($O33,'Table 3 UT Wind 2036'!$B$10:$J$36,9,FALSE)</f>
        <v>163.9</v>
      </c>
      <c r="BP33">
        <f>VLOOKUP($O33,'Table 3 YK Solar 2030'!$B$10:$J$36,9,FALSE)</f>
        <v>140.41</v>
      </c>
      <c r="BQ33">
        <f>VLOOKUP($O33,'Table 3 YK Solar 2032'!$B$10:$J$36,9,FALSE)</f>
        <v>134.91999999999999</v>
      </c>
      <c r="BR33">
        <f>VLOOKUP($O33,'Table 3 YK Solar 2033'!$B$10:$J$36,9,FALSE)</f>
        <v>132.28</v>
      </c>
      <c r="BS33">
        <f>VLOOKUP($O33,'Table 3 UT Solar 2033 ST'!$B$10:$J$36,9,FALSE)</f>
        <v>133.24</v>
      </c>
      <c r="BT33">
        <f>VLOOKUP($O33,'Table 3 UT Solar 2035 ST'!$B$10:$J$36,9,FALSE)</f>
        <v>128.19</v>
      </c>
      <c r="BU33">
        <f>VLOOKUP($O33,'Table 3 UT Solar 2035 FT'!$B$10:$J$36,9,FALSE)</f>
        <v>124.67</v>
      </c>
      <c r="BV33">
        <f>VLOOKUP($O33,'Table 3 OR Solar 2030'!$B$10:$J$36,9,FALSE)</f>
        <v>144.08000000000001</v>
      </c>
      <c r="BW33">
        <f>VLOOKUP($O33,'Table 3 OR Solar 2031'!$B$10:$J$36,9,FALSE)</f>
        <v>141.25</v>
      </c>
      <c r="BX33">
        <f>VLOOKUP($O33,'Table 3 OR Solar 2032'!$B$10:$J$36,9,FALSE)</f>
        <v>138.49</v>
      </c>
      <c r="BY33">
        <f>VLOOKUP($O33,'Table 3 OR Solar 2033'!$B$10:$J$36,9,FALSE)</f>
        <v>135.80000000000001</v>
      </c>
      <c r="CA33">
        <f>SUM(AK$13:AK33)*BF33/1000</f>
        <v>0</v>
      </c>
      <c r="CB33">
        <f>SUM(AL$13:AL33)*BG33/1000</f>
        <v>0</v>
      </c>
      <c r="CC33">
        <f>SUM(AM$13:AM33)*BH33/1000</f>
        <v>0</v>
      </c>
      <c r="CD33">
        <f>SUM(AN$13:AN33)*BI33/1000</f>
        <v>0</v>
      </c>
      <c r="CF33">
        <f>SUM(AP$13:AP33)*BK33/1000</f>
        <v>0</v>
      </c>
      <c r="CG33">
        <f>SUM(AQ$13:AQ33)*BL33/1000</f>
        <v>0</v>
      </c>
      <c r="CH33">
        <f>SUM(AR$13:AR33)*BM33/1000</f>
        <v>0</v>
      </c>
      <c r="CI33">
        <f>SUM(AS$13:AS33)*BN33/1000</f>
        <v>0</v>
      </c>
      <c r="CJ33">
        <f>SUM(AT$13:AT33)*BO33/1000</f>
        <v>0</v>
      </c>
      <c r="CK33">
        <f>SUM(AU$13:AU33)*BP33/1000</f>
        <v>0</v>
      </c>
      <c r="CL33">
        <f>SUM(AV$13:AV33)*BQ33/1000</f>
        <v>0</v>
      </c>
      <c r="CM33">
        <f>SUM(AW$13:AW33)*BR33/1000</f>
        <v>0</v>
      </c>
      <c r="CN33">
        <f>SUM(AX$13:AX33)*BS33/1000</f>
        <v>0</v>
      </c>
      <c r="CO33">
        <f>SUM(AY$13:AY33)*BT33/1000</f>
        <v>0</v>
      </c>
      <c r="CP33">
        <f>SUM(AZ$13:AZ33)*BU33/1000</f>
        <v>0</v>
      </c>
      <c r="CQ33">
        <f>SUM(BA$13:BA33)*BV33/1000</f>
        <v>0</v>
      </c>
      <c r="CR33">
        <f>SUM(BB$13:BB33)*BW33/1000</f>
        <v>0</v>
      </c>
      <c r="CS33">
        <f>SUM(BC$13:BC33)*BX33/1000</f>
        <v>0</v>
      </c>
      <c r="CT33">
        <f>SUM(BD$13:BD33)*BY33/1000</f>
        <v>0</v>
      </c>
      <c r="CU33" s="188">
        <f t="shared" ref="CU33" si="33">SUM(CA33:CT33)</f>
        <v>0</v>
      </c>
      <c r="CW33">
        <f t="shared" si="24"/>
        <v>2039</v>
      </c>
      <c r="CX33" s="90">
        <f>IFERROR(VLOOKUP($CW33,'Table 3 TransCost D2 '!$B$10:$E$34,4,FALSE),0)</f>
        <v>71.05</v>
      </c>
      <c r="CY33" s="194">
        <f t="shared" si="27"/>
        <v>0</v>
      </c>
    </row>
    <row r="34" spans="1:104">
      <c r="B34" s="182"/>
      <c r="C34" s="9"/>
      <c r="D34" s="45"/>
      <c r="E34" s="9"/>
      <c r="F34" s="37"/>
      <c r="G34" s="9"/>
      <c r="H34" s="36"/>
      <c r="I34" s="49"/>
      <c r="M34" s="117"/>
      <c r="CU34" s="188"/>
      <c r="CY34" s="90"/>
      <c r="CZ34" s="194"/>
    </row>
    <row r="35" spans="1:104">
      <c r="B35" s="182"/>
      <c r="C35" s="9"/>
      <c r="D35" s="45"/>
      <c r="E35" s="9"/>
      <c r="F35" s="37"/>
      <c r="G35" s="9"/>
      <c r="H35" s="36"/>
      <c r="I35" s="49"/>
      <c r="M35" s="117"/>
    </row>
    <row r="36" spans="1:104" ht="12" customHeight="1">
      <c r="B36" s="182"/>
      <c r="C36" s="9"/>
      <c r="D36" s="45"/>
      <c r="E36" s="9"/>
      <c r="F36" s="37"/>
      <c r="G36" s="9"/>
      <c r="H36" s="36"/>
      <c r="I36" s="49"/>
      <c r="M36" s="117"/>
      <c r="N36" t="s">
        <v>147</v>
      </c>
      <c r="S36">
        <v>2030</v>
      </c>
      <c r="T36">
        <v>2033</v>
      </c>
      <c r="X36">
        <v>2030</v>
      </c>
      <c r="Y36">
        <v>2036</v>
      </c>
      <c r="Z36">
        <v>2030</v>
      </c>
      <c r="AA36">
        <v>2032</v>
      </c>
      <c r="AB36">
        <v>2033</v>
      </c>
      <c r="AC36">
        <v>2033</v>
      </c>
      <c r="AD36">
        <v>2035</v>
      </c>
      <c r="AE36">
        <v>2035</v>
      </c>
      <c r="AF36">
        <v>2030</v>
      </c>
      <c r="AG36">
        <v>2031</v>
      </c>
      <c r="AH36">
        <v>2032</v>
      </c>
      <c r="AI36">
        <v>2033</v>
      </c>
    </row>
    <row r="37" spans="1:104">
      <c r="A37" s="252" t="str">
        <f>'Table 5'!$A$9</f>
        <v>1 Year Starting 2019</v>
      </c>
      <c r="B37" s="252"/>
      <c r="D37" s="9"/>
      <c r="F37" s="37"/>
      <c r="H37" s="36"/>
      <c r="I37"/>
      <c r="N37" t="s">
        <v>159</v>
      </c>
      <c r="S37" s="242">
        <v>0</v>
      </c>
      <c r="T37" s="242">
        <v>0</v>
      </c>
      <c r="X37" s="242">
        <v>0</v>
      </c>
      <c r="Y37" s="242">
        <v>0</v>
      </c>
      <c r="Z37" s="242">
        <v>0</v>
      </c>
      <c r="AA37" s="242">
        <v>0</v>
      </c>
      <c r="AB37" s="242">
        <v>0</v>
      </c>
      <c r="AC37" s="242">
        <v>0</v>
      </c>
      <c r="AD37" s="242">
        <v>0</v>
      </c>
      <c r="AE37" s="242">
        <v>0</v>
      </c>
      <c r="AF37" s="242">
        <v>0</v>
      </c>
      <c r="AG37" s="242">
        <v>0</v>
      </c>
      <c r="AH37" s="242">
        <v>0</v>
      </c>
      <c r="AI37" s="242">
        <v>0</v>
      </c>
    </row>
    <row r="38" spans="1:104">
      <c r="A38" s="215"/>
      <c r="B38" s="55" t="str">
        <f>"20 year Levelized Prices (Nominal) @ "&amp;TEXT(I39,"0.00%")&amp;" Discount Rate (1) (3) "</f>
        <v xml:space="preserve">20 year Levelized Prices (Nominal) @ 6.91% Discount Rate (1) (3) </v>
      </c>
      <c r="E38" s="5"/>
      <c r="I38" s="49" t="s">
        <v>164</v>
      </c>
      <c r="P38" s="184"/>
      <c r="Q38" s="184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</row>
    <row r="39" spans="1:104">
      <c r="B39" s="47" t="s">
        <v>8</v>
      </c>
      <c r="C39" s="9">
        <f ca="1">'Table 5'!$D$9*(Study_CF*8.76)/'Table 5'!$F$9</f>
        <v>0</v>
      </c>
      <c r="D39" s="9"/>
      <c r="H39" s="36"/>
      <c r="I39" s="110">
        <v>6.9099999999999995E-2</v>
      </c>
    </row>
    <row r="40" spans="1:104">
      <c r="B40" s="48" t="s">
        <v>33</v>
      </c>
      <c r="E40" s="9">
        <f ca="1">'Table 5'!$C$9/'Table 5'!$F$9</f>
        <v>17.996389491217844</v>
      </c>
      <c r="G40" s="217">
        <f ca="1">'Table 5'!$G$9</f>
        <v>17.996389491217844</v>
      </c>
      <c r="H40" s="36"/>
    </row>
    <row r="41" spans="1:104" ht="21" customHeight="1">
      <c r="A41" s="253"/>
      <c r="B41" s="253"/>
      <c r="E41" s="9"/>
      <c r="G41" s="109"/>
      <c r="H41" s="36"/>
    </row>
    <row r="42" spans="1:104">
      <c r="B42" s="55"/>
      <c r="E42" s="5"/>
      <c r="H42" s="36"/>
      <c r="I42"/>
      <c r="M42" s="117"/>
    </row>
    <row r="43" spans="1:104">
      <c r="B43" s="47"/>
      <c r="C43" s="9"/>
      <c r="D43" s="9"/>
      <c r="H43" s="36"/>
      <c r="I43"/>
    </row>
    <row r="44" spans="1:104">
      <c r="B44" s="48"/>
      <c r="E44" s="9"/>
      <c r="G44" s="217"/>
      <c r="H44" s="36"/>
      <c r="I44" s="250"/>
      <c r="R44" s="194"/>
    </row>
    <row r="45" spans="1:104" hidden="1">
      <c r="B45" s="55"/>
      <c r="E45" s="5"/>
      <c r="H45" s="36"/>
    </row>
    <row r="46" spans="1:104" hidden="1">
      <c r="B46" s="47"/>
      <c r="C46" s="9"/>
      <c r="D46" s="9"/>
      <c r="H46" s="36"/>
    </row>
    <row r="47" spans="1:104" hidden="1">
      <c r="B47" s="48"/>
      <c r="E47" s="9"/>
      <c r="G47" s="109"/>
      <c r="H47" s="36"/>
    </row>
    <row r="48" spans="1:104" hidden="1">
      <c r="B48" s="47"/>
      <c r="C48" s="9"/>
      <c r="D48" s="9"/>
      <c r="H48" s="36"/>
    </row>
    <row r="49" spans="1:18" hidden="1">
      <c r="B49" s="55"/>
      <c r="E49" s="5"/>
      <c r="H49" s="36"/>
    </row>
    <row r="50" spans="1:18" hidden="1">
      <c r="B50" s="47"/>
      <c r="C50" s="9"/>
      <c r="D50" s="9"/>
      <c r="H50" s="36"/>
    </row>
    <row r="51" spans="1:18">
      <c r="A51" s="253"/>
      <c r="B51" s="253"/>
      <c r="E51" s="9"/>
      <c r="G51" s="109"/>
      <c r="H51" s="36"/>
    </row>
    <row r="52" spans="1:18">
      <c r="B52" s="55"/>
      <c r="E52" s="5"/>
      <c r="H52" s="36"/>
    </row>
    <row r="53" spans="1:18">
      <c r="B53" s="47"/>
      <c r="C53" s="9"/>
      <c r="D53" s="9"/>
      <c r="H53" s="36"/>
    </row>
    <row r="54" spans="1:18">
      <c r="B54" s="48"/>
      <c r="E54" s="9"/>
      <c r="G54" s="217"/>
      <c r="H54" s="36"/>
      <c r="I54" s="250"/>
    </row>
    <row r="55" spans="1:18" ht="21" customHeight="1">
      <c r="A55" s="253"/>
      <c r="B55" s="253"/>
      <c r="E55" s="9"/>
      <c r="G55" s="109"/>
      <c r="H55" s="36"/>
    </row>
    <row r="56" spans="1:18" hidden="1">
      <c r="B56" s="55" t="str">
        <f>"15 year Levelized Prices (Nominal) @ "&amp;TEXT(I57,"0.00%")&amp;" Discount Rate (1) (3) "</f>
        <v xml:space="preserve">15 year Levelized Prices (Nominal) @ 0.00% Discount Rate (1) (3) </v>
      </c>
      <c r="E56" s="5"/>
      <c r="H56" s="36"/>
      <c r="I56"/>
      <c r="M56" s="117"/>
    </row>
    <row r="57" spans="1:18" hidden="1">
      <c r="B57" s="47" t="s">
        <v>8</v>
      </c>
      <c r="C57" s="9" t="e">
        <f ca="1">'Table 5'!$D$7*(Study_CF*8.76)/'Table 5'!$F$7</f>
        <v>#DIV/0!</v>
      </c>
      <c r="D57" s="9"/>
      <c r="H57" s="36"/>
      <c r="I57"/>
    </row>
    <row r="58" spans="1:18" hidden="1">
      <c r="B58" s="48" t="s">
        <v>33</v>
      </c>
      <c r="E58" s="9" t="e">
        <f>'Table 5'!$C$7/'Table 5'!$F$7</f>
        <v>#DIV/0!</v>
      </c>
      <c r="G58" s="217">
        <f>'Table 5'!$G$7</f>
        <v>0</v>
      </c>
      <c r="H58" s="36"/>
      <c r="I58"/>
      <c r="R58" s="194"/>
    </row>
    <row r="59" spans="1:18" hidden="1">
      <c r="B59" s="55"/>
      <c r="E59" s="5"/>
      <c r="H59" s="36"/>
    </row>
    <row r="60" spans="1:18" hidden="1">
      <c r="B60" s="47"/>
      <c r="C60" s="9"/>
      <c r="D60" s="9"/>
      <c r="H60" s="36"/>
    </row>
    <row r="61" spans="1:18" hidden="1">
      <c r="B61" s="48"/>
      <c r="E61" s="9"/>
      <c r="G61" s="109"/>
      <c r="H61" s="36"/>
    </row>
    <row r="62" spans="1:18" hidden="1">
      <c r="B62" s="47"/>
      <c r="C62" s="9"/>
      <c r="D62" s="9"/>
      <c r="H62" s="36"/>
    </row>
    <row r="63" spans="1:18" hidden="1">
      <c r="B63" s="55"/>
      <c r="E63" s="5"/>
      <c r="H63" s="36"/>
    </row>
    <row r="64" spans="1:18" hidden="1">
      <c r="B64" s="47"/>
      <c r="C64" s="9"/>
      <c r="D64" s="9"/>
      <c r="H64" s="36"/>
    </row>
    <row r="65" spans="1:13" hidden="1">
      <c r="A65" s="253">
        <f>'Table 5'!A10</f>
        <v>0</v>
      </c>
      <c r="B65" s="253"/>
      <c r="E65" s="9"/>
      <c r="G65" s="109"/>
      <c r="H65" s="36"/>
    </row>
    <row r="66" spans="1:13" hidden="1">
      <c r="B66" s="55" t="str">
        <f>"15 year Levelized Prices (Nominal) @ "&amp;TEXT(I67,"0.00%")&amp;" Discount Rate (1) (3) "</f>
        <v xml:space="preserve">15 year Levelized Prices (Nominal) @ 0.00% Discount Rate (1) (3) </v>
      </c>
      <c r="E66" s="5"/>
      <c r="H66" s="36"/>
    </row>
    <row r="67" spans="1:13" hidden="1">
      <c r="B67" s="47" t="s">
        <v>8</v>
      </c>
      <c r="C67" s="9" t="e">
        <f ca="1">'Table 5'!$D$10*(Study_CF*8.76)/'Table 5'!$F$10</f>
        <v>#DIV/0!</v>
      </c>
      <c r="D67" s="9"/>
      <c r="H67" s="36"/>
    </row>
    <row r="68" spans="1:13" hidden="1">
      <c r="B68" s="48" t="s">
        <v>33</v>
      </c>
      <c r="E68" s="9" t="e">
        <f>'Table 5'!$C$10/'Table 5'!$F$10</f>
        <v>#DIV/0!</v>
      </c>
      <c r="G68" s="217">
        <f>'Table 5'!$G$10</f>
        <v>0</v>
      </c>
      <c r="H68" s="36"/>
    </row>
    <row r="69" spans="1:13">
      <c r="B69" s="3" t="s">
        <v>16</v>
      </c>
      <c r="E69" s="38"/>
      <c r="G69" s="38"/>
      <c r="H69" s="36"/>
      <c r="I69" s="109"/>
    </row>
    <row r="70" spans="1:13">
      <c r="B70" s="50" t="str">
        <f>"(1)   "&amp;I38</f>
        <v>(1)   Discount Rate - 2017 IRP Update</v>
      </c>
      <c r="E70" s="36"/>
      <c r="F70" s="38"/>
      <c r="G70" s="36"/>
      <c r="H70" s="36"/>
      <c r="I70" s="109"/>
    </row>
    <row r="71" spans="1:13">
      <c r="B71" s="3" t="s">
        <v>22</v>
      </c>
      <c r="F71" s="38"/>
      <c r="H71" s="36"/>
      <c r="I71" s="109"/>
    </row>
    <row r="72" spans="1:13">
      <c r="G72" s="5"/>
    </row>
    <row r="73" spans="1:13">
      <c r="B73" s="3" t="str">
        <f>IF(Study_Cap_Adj&gt;0,"(4)  The capacity payment is derived from:","")</f>
        <v/>
      </c>
    </row>
    <row r="74" spans="1:13" hidden="1">
      <c r="B74" s="95" t="str">
        <f>IF(AND(Study_Cap_Adj&gt;0,_30_Geo_West&lt;&gt;0),"       2028 - "&amp;#REF!&amp;"   ("&amp;TEXT(_30_Geo_West," 0.0%")&amp;")","")</f>
        <v/>
      </c>
    </row>
    <row r="75" spans="1:13" ht="12.75" customHeight="1">
      <c r="B75" s="95"/>
    </row>
    <row r="76" spans="1:13" ht="12.75" customHeight="1">
      <c r="B76" s="95"/>
    </row>
    <row r="77" spans="1:13">
      <c r="B77" s="10"/>
      <c r="C77" s="7"/>
      <c r="D77" s="7"/>
      <c r="E77" s="7"/>
      <c r="G77" s="7"/>
    </row>
    <row r="78" spans="1:13">
      <c r="A78"/>
      <c r="I78"/>
    </row>
    <row r="79" spans="1:13" s="53" customFormat="1">
      <c r="A79" s="54"/>
      <c r="B79" s="10"/>
      <c r="C79" s="54"/>
      <c r="D79" s="54"/>
      <c r="E79" s="54"/>
      <c r="F79" s="54"/>
      <c r="G79" s="54"/>
      <c r="I79"/>
      <c r="J79"/>
      <c r="K79"/>
      <c r="L79"/>
      <c r="M79"/>
    </row>
    <row r="80" spans="1:13" s="53" customFormat="1">
      <c r="A80" s="54"/>
      <c r="B80" s="10"/>
      <c r="C80" s="54"/>
      <c r="D80" s="54"/>
      <c r="E80" s="54"/>
      <c r="F80" s="54"/>
      <c r="G80" s="54"/>
      <c r="I80" s="10"/>
      <c r="J80"/>
      <c r="K80"/>
    </row>
    <row r="81" spans="1:13">
      <c r="A81"/>
      <c r="B81" s="51"/>
      <c r="I81" s="53"/>
      <c r="L81" s="53"/>
      <c r="M81" s="53"/>
    </row>
    <row r="82" spans="1:13">
      <c r="A82"/>
      <c r="F82" s="7"/>
    </row>
    <row r="85" spans="1:13">
      <c r="A85"/>
      <c r="J85" s="53"/>
      <c r="K85" s="53"/>
    </row>
    <row r="86" spans="1:13">
      <c r="A86"/>
      <c r="J86" s="53"/>
      <c r="K86" s="53"/>
    </row>
  </sheetData>
  <mergeCells count="5">
    <mergeCell ref="A37:B37"/>
    <mergeCell ref="A55:B55"/>
    <mergeCell ref="A65:B65"/>
    <mergeCell ref="A41:B41"/>
    <mergeCell ref="A51:B51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127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7" t="s">
        <v>55</v>
      </c>
      <c r="J5" s="17" t="s">
        <v>55</v>
      </c>
      <c r="K5" s="126" t="s">
        <v>71</v>
      </c>
      <c r="P5" s="126" t="s">
        <v>70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Walla Walla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50.3</v>
      </c>
      <c r="F24" s="135">
        <f t="shared" si="1"/>
        <v>15.110550348473925</v>
      </c>
      <c r="G24" s="133">
        <f t="shared" si="7"/>
        <v>0</v>
      </c>
      <c r="H24" s="133">
        <f t="shared" si="7"/>
        <v>0</v>
      </c>
      <c r="I24" s="135">
        <f t="shared" si="4"/>
        <v>15.110550348473925</v>
      </c>
      <c r="J24" s="135">
        <f t="shared" si="2"/>
        <v>50.3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51.31</v>
      </c>
      <c r="F25" s="135">
        <f t="shared" si="1"/>
        <v>15.413962989665947</v>
      </c>
      <c r="G25" s="133">
        <f t="shared" si="7"/>
        <v>0</v>
      </c>
      <c r="H25" s="133">
        <f t="shared" si="7"/>
        <v>0</v>
      </c>
      <c r="I25" s="135">
        <f t="shared" si="4"/>
        <v>15.413962989665947</v>
      </c>
      <c r="J25" s="135">
        <f t="shared" si="2"/>
        <v>51.31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52.34</v>
      </c>
      <c r="F26" s="135">
        <f t="shared" si="1"/>
        <v>15.723383801970682</v>
      </c>
      <c r="G26" s="133">
        <f t="shared" si="7"/>
        <v>0</v>
      </c>
      <c r="H26" s="133">
        <f t="shared" si="7"/>
        <v>0</v>
      </c>
      <c r="I26" s="135">
        <f t="shared" si="4"/>
        <v>15.723383801970682</v>
      </c>
      <c r="J26" s="135">
        <f t="shared" si="2"/>
        <v>52.34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53.39</v>
      </c>
      <c r="F27" s="135">
        <f t="shared" si="1"/>
        <v>16.038812785388128</v>
      </c>
      <c r="G27" s="133">
        <f t="shared" si="7"/>
        <v>0</v>
      </c>
      <c r="H27" s="133">
        <f t="shared" si="7"/>
        <v>0</v>
      </c>
      <c r="I27" s="135">
        <f t="shared" si="4"/>
        <v>16.038812785388128</v>
      </c>
      <c r="J27" s="135">
        <f t="shared" si="2"/>
        <v>53.39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54.46</v>
      </c>
      <c r="F28" s="135">
        <f t="shared" si="1"/>
        <v>16.36024993991829</v>
      </c>
      <c r="G28" s="133">
        <f t="shared" si="7"/>
        <v>0</v>
      </c>
      <c r="H28" s="133">
        <f t="shared" si="7"/>
        <v>0</v>
      </c>
      <c r="I28" s="135">
        <f t="shared" si="4"/>
        <v>16.36024993991829</v>
      </c>
      <c r="J28" s="135">
        <f t="shared" si="2"/>
        <v>54.46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1417.4139219193135</v>
      </c>
      <c r="D29" s="133">
        <f>C29*$C$62</f>
        <v>100.72130980638511</v>
      </c>
      <c r="E29" s="133">
        <f t="shared" ref="D29:E36" si="10">ROUND(E28*(1+$K66),2)</f>
        <v>55.55</v>
      </c>
      <c r="F29" s="135">
        <f t="shared" si="1"/>
        <v>46.945238466229604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46.945238466229604</v>
      </c>
      <c r="J29" s="135">
        <f t="shared" si="2"/>
        <v>156.27000000000001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102.74</v>
      </c>
      <c r="E30" s="133">
        <f t="shared" si="10"/>
        <v>56.66</v>
      </c>
      <c r="F30" s="135">
        <f t="shared" si="1"/>
        <v>47.885123768324917</v>
      </c>
      <c r="G30" s="133">
        <f t="shared" si="11"/>
        <v>0</v>
      </c>
      <c r="H30" s="133">
        <f t="shared" si="11"/>
        <v>0</v>
      </c>
      <c r="I30" s="135">
        <f t="shared" si="4"/>
        <v>47.885123768324917</v>
      </c>
      <c r="J30" s="135">
        <f t="shared" si="2"/>
        <v>159.4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104.9</v>
      </c>
      <c r="E31" s="133">
        <f t="shared" si="10"/>
        <v>57.85</v>
      </c>
      <c r="F31" s="135">
        <f t="shared" si="1"/>
        <v>48.8914924297044</v>
      </c>
      <c r="G31" s="133">
        <f t="shared" si="11"/>
        <v>0</v>
      </c>
      <c r="H31" s="133">
        <f t="shared" si="11"/>
        <v>0</v>
      </c>
      <c r="I31" s="135">
        <f t="shared" si="4"/>
        <v>48.8914924297044</v>
      </c>
      <c r="J31" s="135">
        <f t="shared" si="2"/>
        <v>162.75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107.1</v>
      </c>
      <c r="E32" s="133">
        <f t="shared" si="10"/>
        <v>59.06</v>
      </c>
      <c r="F32" s="135">
        <f t="shared" si="1"/>
        <v>49.915885604422016</v>
      </c>
      <c r="G32" s="133">
        <f t="shared" si="11"/>
        <v>0</v>
      </c>
      <c r="H32" s="133">
        <f t="shared" si="11"/>
        <v>0</v>
      </c>
      <c r="I32" s="135">
        <f t="shared" si="4"/>
        <v>49.915885604422016</v>
      </c>
      <c r="J32" s="135">
        <f t="shared" si="2"/>
        <v>166.16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109.35</v>
      </c>
      <c r="E33" s="133">
        <f t="shared" si="10"/>
        <v>60.3</v>
      </c>
      <c r="F33" s="135">
        <f t="shared" si="1"/>
        <v>50.964311463590477</v>
      </c>
      <c r="G33" s="133">
        <f t="shared" si="11"/>
        <v>0</v>
      </c>
      <c r="H33" s="133">
        <f t="shared" si="11"/>
        <v>0</v>
      </c>
      <c r="I33" s="135">
        <f t="shared" si="4"/>
        <v>50.964311463590477</v>
      </c>
      <c r="J33" s="135">
        <f t="shared" si="2"/>
        <v>169.65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111.65</v>
      </c>
      <c r="E34" s="133">
        <f t="shared" si="10"/>
        <v>61.57</v>
      </c>
      <c r="F34" s="135">
        <f t="shared" si="1"/>
        <v>52.03677000720981</v>
      </c>
      <c r="G34" s="133">
        <f t="shared" si="11"/>
        <v>0</v>
      </c>
      <c r="H34" s="133">
        <f t="shared" si="11"/>
        <v>0</v>
      </c>
      <c r="I34" s="135">
        <f t="shared" si="4"/>
        <v>52.03677000720981</v>
      </c>
      <c r="J34" s="135">
        <f t="shared" si="2"/>
        <v>173.22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114.11</v>
      </c>
      <c r="E35" s="133">
        <f t="shared" si="10"/>
        <v>62.92</v>
      </c>
      <c r="F35" s="135">
        <f t="shared" si="1"/>
        <v>53.181326604181692</v>
      </c>
      <c r="G35" s="133">
        <f t="shared" si="11"/>
        <v>0</v>
      </c>
      <c r="H35" s="133">
        <f t="shared" si="11"/>
        <v>0</v>
      </c>
      <c r="I35" s="135">
        <f t="shared" si="4"/>
        <v>53.181326604181692</v>
      </c>
      <c r="J35" s="135">
        <f t="shared" si="2"/>
        <v>177.03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116.62</v>
      </c>
      <c r="E36" s="133">
        <f t="shared" si="10"/>
        <v>64.3</v>
      </c>
      <c r="F36" s="135">
        <f t="shared" si="1"/>
        <v>54.349915885604432</v>
      </c>
      <c r="G36" s="133">
        <f t="shared" si="11"/>
        <v>0</v>
      </c>
      <c r="H36" s="133">
        <f t="shared" si="11"/>
        <v>0</v>
      </c>
      <c r="I36" s="135">
        <f t="shared" si="4"/>
        <v>54.349915885604432</v>
      </c>
      <c r="J36" s="135">
        <f t="shared" si="2"/>
        <v>180.92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">
        <v>117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Walla Walla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126</v>
      </c>
      <c r="C55" s="186">
        <v>1417.4139219193135</v>
      </c>
      <c r="D55" s="122" t="s">
        <v>74</v>
      </c>
      <c r="H55" s="122" t="s">
        <v>9</v>
      </c>
    </row>
    <row r="56" spans="2:24">
      <c r="B56" s="86" t="s">
        <v>111</v>
      </c>
      <c r="C56" s="155">
        <v>37.570551305416139</v>
      </c>
      <c r="D56" s="122" t="s">
        <v>77</v>
      </c>
      <c r="H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128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7" t="s">
        <v>55</v>
      </c>
      <c r="J5" s="17" t="s">
        <v>55</v>
      </c>
      <c r="K5" s="126" t="s">
        <v>71</v>
      </c>
      <c r="P5" s="126" t="s">
        <v>70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Yakima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50.3</v>
      </c>
      <c r="F24" s="135">
        <f t="shared" si="1"/>
        <v>15.110550348473925</v>
      </c>
      <c r="G24" s="133">
        <f t="shared" si="7"/>
        <v>0</v>
      </c>
      <c r="H24" s="133">
        <f t="shared" si="7"/>
        <v>0</v>
      </c>
      <c r="I24" s="135">
        <f t="shared" si="4"/>
        <v>15.110550348473925</v>
      </c>
      <c r="J24" s="135">
        <f t="shared" si="2"/>
        <v>50.3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51.31</v>
      </c>
      <c r="F25" s="135">
        <f t="shared" si="1"/>
        <v>15.413962989665947</v>
      </c>
      <c r="G25" s="133">
        <f t="shared" si="7"/>
        <v>0</v>
      </c>
      <c r="H25" s="133">
        <f t="shared" si="7"/>
        <v>0</v>
      </c>
      <c r="I25" s="135">
        <f t="shared" si="4"/>
        <v>15.413962989665947</v>
      </c>
      <c r="J25" s="135">
        <f t="shared" si="2"/>
        <v>51.31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52.34</v>
      </c>
      <c r="F26" s="135">
        <f t="shared" si="1"/>
        <v>15.723383801970682</v>
      </c>
      <c r="G26" s="133">
        <f t="shared" si="7"/>
        <v>0</v>
      </c>
      <c r="H26" s="133">
        <f t="shared" si="7"/>
        <v>0</v>
      </c>
      <c r="I26" s="135">
        <f t="shared" si="4"/>
        <v>15.723383801970682</v>
      </c>
      <c r="J26" s="135">
        <f t="shared" si="2"/>
        <v>52.34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53.39</v>
      </c>
      <c r="F27" s="135">
        <f t="shared" si="1"/>
        <v>16.038812785388128</v>
      </c>
      <c r="G27" s="133">
        <f t="shared" si="7"/>
        <v>0</v>
      </c>
      <c r="H27" s="133">
        <f t="shared" si="7"/>
        <v>0</v>
      </c>
      <c r="I27" s="135">
        <f t="shared" si="4"/>
        <v>16.038812785388128</v>
      </c>
      <c r="J27" s="135">
        <f t="shared" si="2"/>
        <v>53.39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54.46</v>
      </c>
      <c r="F28" s="135">
        <f t="shared" si="1"/>
        <v>16.36024993991829</v>
      </c>
      <c r="G28" s="133">
        <f t="shared" si="7"/>
        <v>0</v>
      </c>
      <c r="H28" s="133">
        <f t="shared" si="7"/>
        <v>0</v>
      </c>
      <c r="I28" s="135">
        <f t="shared" si="4"/>
        <v>16.36024993991829</v>
      </c>
      <c r="J28" s="135">
        <f t="shared" si="2"/>
        <v>54.46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1417.4139219193135</v>
      </c>
      <c r="D29" s="133">
        <f>C29*$C$62</f>
        <v>100.72130980638511</v>
      </c>
      <c r="E29" s="133">
        <f t="shared" ref="D29:E36" si="10">ROUND(E28*(1+$K66),2)</f>
        <v>55.55</v>
      </c>
      <c r="F29" s="135">
        <f t="shared" si="1"/>
        <v>46.945238466229604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46.945238466229604</v>
      </c>
      <c r="J29" s="135">
        <f t="shared" si="2"/>
        <v>156.27000000000001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102.74</v>
      </c>
      <c r="E30" s="133">
        <f t="shared" si="10"/>
        <v>56.66</v>
      </c>
      <c r="F30" s="135">
        <f t="shared" si="1"/>
        <v>47.885123768324917</v>
      </c>
      <c r="G30" s="133">
        <f t="shared" si="11"/>
        <v>0</v>
      </c>
      <c r="H30" s="133">
        <f t="shared" si="11"/>
        <v>0</v>
      </c>
      <c r="I30" s="135">
        <f t="shared" si="4"/>
        <v>47.885123768324917</v>
      </c>
      <c r="J30" s="135">
        <f t="shared" si="2"/>
        <v>159.4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104.9</v>
      </c>
      <c r="E31" s="133">
        <f t="shared" si="10"/>
        <v>57.85</v>
      </c>
      <c r="F31" s="135">
        <f t="shared" si="1"/>
        <v>48.8914924297044</v>
      </c>
      <c r="G31" s="133">
        <f t="shared" si="11"/>
        <v>0</v>
      </c>
      <c r="H31" s="133">
        <f t="shared" si="11"/>
        <v>0</v>
      </c>
      <c r="I31" s="135">
        <f t="shared" si="4"/>
        <v>48.8914924297044</v>
      </c>
      <c r="J31" s="135">
        <f t="shared" si="2"/>
        <v>162.75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107.1</v>
      </c>
      <c r="E32" s="133">
        <f t="shared" si="10"/>
        <v>59.06</v>
      </c>
      <c r="F32" s="135">
        <f t="shared" si="1"/>
        <v>49.915885604422016</v>
      </c>
      <c r="G32" s="133">
        <f t="shared" si="11"/>
        <v>0</v>
      </c>
      <c r="H32" s="133">
        <f t="shared" si="11"/>
        <v>0</v>
      </c>
      <c r="I32" s="135">
        <f t="shared" si="4"/>
        <v>49.915885604422016</v>
      </c>
      <c r="J32" s="135">
        <f t="shared" si="2"/>
        <v>166.16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109.35</v>
      </c>
      <c r="E33" s="133">
        <f t="shared" si="10"/>
        <v>60.3</v>
      </c>
      <c r="F33" s="135">
        <f t="shared" si="1"/>
        <v>50.964311463590477</v>
      </c>
      <c r="G33" s="133">
        <f t="shared" si="11"/>
        <v>0</v>
      </c>
      <c r="H33" s="133">
        <f t="shared" si="11"/>
        <v>0</v>
      </c>
      <c r="I33" s="135">
        <f t="shared" si="4"/>
        <v>50.964311463590477</v>
      </c>
      <c r="J33" s="135">
        <f t="shared" si="2"/>
        <v>169.65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111.65</v>
      </c>
      <c r="E34" s="133">
        <f t="shared" si="10"/>
        <v>61.57</v>
      </c>
      <c r="F34" s="135">
        <f t="shared" si="1"/>
        <v>52.03677000720981</v>
      </c>
      <c r="G34" s="133">
        <f t="shared" si="11"/>
        <v>0</v>
      </c>
      <c r="H34" s="133">
        <f t="shared" si="11"/>
        <v>0</v>
      </c>
      <c r="I34" s="135">
        <f t="shared" si="4"/>
        <v>52.03677000720981</v>
      </c>
      <c r="J34" s="135">
        <f t="shared" si="2"/>
        <v>173.22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114.11</v>
      </c>
      <c r="E35" s="133">
        <f t="shared" si="10"/>
        <v>62.92</v>
      </c>
      <c r="F35" s="135">
        <f t="shared" si="1"/>
        <v>53.181326604181692</v>
      </c>
      <c r="G35" s="133">
        <f t="shared" si="11"/>
        <v>0</v>
      </c>
      <c r="H35" s="133">
        <f t="shared" si="11"/>
        <v>0</v>
      </c>
      <c r="I35" s="135">
        <f t="shared" si="4"/>
        <v>53.181326604181692</v>
      </c>
      <c r="J35" s="135">
        <f t="shared" si="2"/>
        <v>177.03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116.62</v>
      </c>
      <c r="E36" s="133">
        <f t="shared" si="10"/>
        <v>64.3</v>
      </c>
      <c r="F36" s="135">
        <f t="shared" si="1"/>
        <v>54.349915885604432</v>
      </c>
      <c r="G36" s="133">
        <f t="shared" si="11"/>
        <v>0</v>
      </c>
      <c r="H36" s="133">
        <f t="shared" si="11"/>
        <v>0</v>
      </c>
      <c r="I36" s="135">
        <f t="shared" si="4"/>
        <v>54.349915885604432</v>
      </c>
      <c r="J36" s="135">
        <f t="shared" si="2"/>
        <v>180.92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">
        <v>117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Yakima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126</v>
      </c>
      <c r="C55" s="186">
        <v>1417.4139219193135</v>
      </c>
      <c r="D55" s="122" t="s">
        <v>74</v>
      </c>
      <c r="H55" s="122" t="s">
        <v>9</v>
      </c>
    </row>
    <row r="56" spans="2:24">
      <c r="B56" s="86" t="s">
        <v>111</v>
      </c>
      <c r="C56" s="155">
        <v>37.570551305416139</v>
      </c>
      <c r="D56" s="122" t="s">
        <v>77</v>
      </c>
      <c r="H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129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7" t="s">
        <v>55</v>
      </c>
      <c r="J5" s="17" t="s">
        <v>55</v>
      </c>
      <c r="K5" s="126" t="s">
        <v>71</v>
      </c>
      <c r="P5" s="126" t="s">
        <v>70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Oregon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50.3</v>
      </c>
      <c r="F24" s="135">
        <f t="shared" si="1"/>
        <v>15.110550348473925</v>
      </c>
      <c r="G24" s="133">
        <f t="shared" si="7"/>
        <v>0</v>
      </c>
      <c r="H24" s="133">
        <f t="shared" si="7"/>
        <v>0</v>
      </c>
      <c r="I24" s="135">
        <f t="shared" si="4"/>
        <v>15.110550348473925</v>
      </c>
      <c r="J24" s="135">
        <f t="shared" si="2"/>
        <v>50.3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51.31</v>
      </c>
      <c r="F25" s="135">
        <f t="shared" si="1"/>
        <v>15.413962989665947</v>
      </c>
      <c r="G25" s="133">
        <f t="shared" si="7"/>
        <v>0</v>
      </c>
      <c r="H25" s="133">
        <f t="shared" si="7"/>
        <v>0</v>
      </c>
      <c r="I25" s="135">
        <f t="shared" si="4"/>
        <v>15.413962989665947</v>
      </c>
      <c r="J25" s="135">
        <f t="shared" si="2"/>
        <v>51.31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52.34</v>
      </c>
      <c r="F26" s="135">
        <f t="shared" si="1"/>
        <v>15.723383801970682</v>
      </c>
      <c r="G26" s="133">
        <f t="shared" si="7"/>
        <v>0</v>
      </c>
      <c r="H26" s="133">
        <f t="shared" si="7"/>
        <v>0</v>
      </c>
      <c r="I26" s="135">
        <f t="shared" si="4"/>
        <v>15.723383801970682</v>
      </c>
      <c r="J26" s="135">
        <f t="shared" si="2"/>
        <v>52.34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53.39</v>
      </c>
      <c r="F27" s="135">
        <f t="shared" si="1"/>
        <v>16.038812785388128</v>
      </c>
      <c r="G27" s="133">
        <f t="shared" si="7"/>
        <v>0</v>
      </c>
      <c r="H27" s="133">
        <f t="shared" si="7"/>
        <v>0</v>
      </c>
      <c r="I27" s="135">
        <f t="shared" si="4"/>
        <v>16.038812785388128</v>
      </c>
      <c r="J27" s="135">
        <f t="shared" si="2"/>
        <v>53.39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54.46</v>
      </c>
      <c r="F28" s="135">
        <f t="shared" si="1"/>
        <v>16.36024993991829</v>
      </c>
      <c r="G28" s="133">
        <f t="shared" si="7"/>
        <v>0</v>
      </c>
      <c r="H28" s="133">
        <f t="shared" si="7"/>
        <v>0</v>
      </c>
      <c r="I28" s="135">
        <f t="shared" si="4"/>
        <v>16.36024993991829</v>
      </c>
      <c r="J28" s="135">
        <f t="shared" si="2"/>
        <v>54.46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1397.0737350359179</v>
      </c>
      <c r="D29" s="133">
        <f>C29*$C$62</f>
        <v>99.275937898489545</v>
      </c>
      <c r="E29" s="133">
        <f t="shared" ref="D29:E36" si="10">ROUND(E28*(1+$K66),2)</f>
        <v>55.55</v>
      </c>
      <c r="F29" s="135">
        <f t="shared" si="1"/>
        <v>46.511036379022336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46.511036379022336</v>
      </c>
      <c r="J29" s="135">
        <f t="shared" si="2"/>
        <v>154.83000000000001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101.26</v>
      </c>
      <c r="E30" s="133">
        <f t="shared" si="10"/>
        <v>56.66</v>
      </c>
      <c r="F30" s="135">
        <f t="shared" si="1"/>
        <v>47.440519105984144</v>
      </c>
      <c r="G30" s="133">
        <f t="shared" si="11"/>
        <v>0</v>
      </c>
      <c r="H30" s="133">
        <f t="shared" si="11"/>
        <v>0</v>
      </c>
      <c r="I30" s="135">
        <f t="shared" si="4"/>
        <v>47.440519105984144</v>
      </c>
      <c r="J30" s="135">
        <f t="shared" si="2"/>
        <v>157.91999999999999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103.39</v>
      </c>
      <c r="E31" s="133">
        <f t="shared" si="10"/>
        <v>57.85</v>
      </c>
      <c r="F31" s="135">
        <f t="shared" si="1"/>
        <v>48.437875510694553</v>
      </c>
      <c r="G31" s="133">
        <f t="shared" si="11"/>
        <v>0</v>
      </c>
      <c r="H31" s="133">
        <f t="shared" si="11"/>
        <v>0</v>
      </c>
      <c r="I31" s="135">
        <f t="shared" si="4"/>
        <v>48.437875510694553</v>
      </c>
      <c r="J31" s="135">
        <f t="shared" si="2"/>
        <v>161.24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105.56</v>
      </c>
      <c r="E32" s="133">
        <f t="shared" si="10"/>
        <v>59.06</v>
      </c>
      <c r="F32" s="135">
        <f t="shared" si="1"/>
        <v>49.453256428743096</v>
      </c>
      <c r="G32" s="133">
        <f t="shared" si="11"/>
        <v>0</v>
      </c>
      <c r="H32" s="133">
        <f t="shared" si="11"/>
        <v>0</v>
      </c>
      <c r="I32" s="135">
        <f t="shared" si="4"/>
        <v>49.453256428743096</v>
      </c>
      <c r="J32" s="135">
        <f t="shared" si="2"/>
        <v>164.62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107.78</v>
      </c>
      <c r="E33" s="133">
        <f t="shared" si="10"/>
        <v>60.3</v>
      </c>
      <c r="F33" s="135">
        <f t="shared" si="1"/>
        <v>50.49267003124249</v>
      </c>
      <c r="G33" s="133">
        <f t="shared" si="11"/>
        <v>0</v>
      </c>
      <c r="H33" s="133">
        <f t="shared" si="11"/>
        <v>0</v>
      </c>
      <c r="I33" s="135">
        <f t="shared" si="4"/>
        <v>50.49267003124249</v>
      </c>
      <c r="J33" s="135">
        <f t="shared" si="2"/>
        <v>168.08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110.04</v>
      </c>
      <c r="E34" s="133">
        <f t="shared" si="10"/>
        <v>61.57</v>
      </c>
      <c r="F34" s="135">
        <f t="shared" si="1"/>
        <v>51.553112232636394</v>
      </c>
      <c r="G34" s="133">
        <f t="shared" si="11"/>
        <v>0</v>
      </c>
      <c r="H34" s="133">
        <f t="shared" si="11"/>
        <v>0</v>
      </c>
      <c r="I34" s="135">
        <f t="shared" si="4"/>
        <v>51.553112232636394</v>
      </c>
      <c r="J34" s="135">
        <f t="shared" si="2"/>
        <v>171.61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112.46</v>
      </c>
      <c r="E35" s="133">
        <f t="shared" si="10"/>
        <v>62.92</v>
      </c>
      <c r="F35" s="135">
        <f t="shared" si="1"/>
        <v>52.685652487382846</v>
      </c>
      <c r="G35" s="133">
        <f t="shared" si="11"/>
        <v>0</v>
      </c>
      <c r="H35" s="133">
        <f t="shared" si="11"/>
        <v>0</v>
      </c>
      <c r="I35" s="135">
        <f t="shared" si="4"/>
        <v>52.685652487382846</v>
      </c>
      <c r="J35" s="135">
        <f t="shared" si="2"/>
        <v>175.38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114.93</v>
      </c>
      <c r="E36" s="133">
        <f t="shared" si="10"/>
        <v>64.3</v>
      </c>
      <c r="F36" s="135">
        <f t="shared" si="1"/>
        <v>53.842225426580157</v>
      </c>
      <c r="G36" s="133">
        <f t="shared" si="11"/>
        <v>0</v>
      </c>
      <c r="H36" s="133">
        <f t="shared" si="11"/>
        <v>0</v>
      </c>
      <c r="I36" s="135">
        <f t="shared" si="4"/>
        <v>53.842225426580157</v>
      </c>
      <c r="J36" s="135">
        <f t="shared" si="2"/>
        <v>179.23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">
        <v>117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Oregon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126</v>
      </c>
      <c r="C55" s="186">
        <v>1397.0737350359179</v>
      </c>
      <c r="D55" s="122" t="s">
        <v>74</v>
      </c>
      <c r="H55" s="122" t="s">
        <v>9</v>
      </c>
    </row>
    <row r="56" spans="2:24">
      <c r="B56" s="86" t="s">
        <v>111</v>
      </c>
      <c r="C56" s="155">
        <v>37.570551305416139</v>
      </c>
      <c r="D56" s="122" t="s">
        <v>77</v>
      </c>
      <c r="H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131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83</v>
      </c>
      <c r="J5" s="17" t="s">
        <v>55</v>
      </c>
      <c r="K5" s="126" t="s">
        <v>71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Resource-2030 - 25%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M11" s="240">
        <v>34.793006303232339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19.170000000000002</v>
      </c>
      <c r="F12" s="135">
        <f t="shared" si="1"/>
        <v>8.7885789734279598</v>
      </c>
      <c r="G12" s="133">
        <f t="shared" ref="G12:G19" si="5">ROUND(G11*(1+$D67),2)</f>
        <v>0</v>
      </c>
      <c r="H12" s="143">
        <f t="shared" ref="H12:H19" si="6">ROUND(H11*(1+$D67),2)</f>
        <v>0</v>
      </c>
      <c r="I12" s="135">
        <f t="shared" si="2"/>
        <v>8.7885789734279598</v>
      </c>
      <c r="J12" s="135">
        <f t="shared" si="3"/>
        <v>19.170000000000002</v>
      </c>
      <c r="K12" s="133">
        <f t="shared" ref="K12:K19" si="7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19.59</v>
      </c>
      <c r="F13" s="135">
        <f t="shared" si="1"/>
        <v>8.9811299994498555</v>
      </c>
      <c r="G13" s="133">
        <f t="shared" si="5"/>
        <v>0</v>
      </c>
      <c r="H13" s="143">
        <f t="shared" si="6"/>
        <v>0</v>
      </c>
      <c r="I13" s="135">
        <f t="shared" si="2"/>
        <v>8.9811299994498555</v>
      </c>
      <c r="J13" s="135">
        <f t="shared" si="3"/>
        <v>19.59</v>
      </c>
      <c r="K13" s="133">
        <f t="shared" si="7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6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7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20.56</v>
      </c>
      <c r="F15" s="135">
        <f t="shared" si="1"/>
        <v>9.4258311785956614</v>
      </c>
      <c r="G15" s="133">
        <f t="shared" si="5"/>
        <v>0</v>
      </c>
      <c r="H15" s="143">
        <f t="shared" si="6"/>
        <v>0</v>
      </c>
      <c r="I15" s="135">
        <f t="shared" si="2"/>
        <v>9.4258311785956614</v>
      </c>
      <c r="J15" s="135">
        <f t="shared" si="3"/>
        <v>20.56</v>
      </c>
      <c r="K15" s="133">
        <f t="shared" si="7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21.05</v>
      </c>
      <c r="F16" s="135">
        <f t="shared" si="1"/>
        <v>9.6504740422878736</v>
      </c>
      <c r="G16" s="133">
        <f t="shared" si="5"/>
        <v>0</v>
      </c>
      <c r="H16" s="143">
        <f t="shared" si="6"/>
        <v>0</v>
      </c>
      <c r="I16" s="135">
        <f t="shared" si="2"/>
        <v>9.6504740422878736</v>
      </c>
      <c r="J16" s="135">
        <f t="shared" si="3"/>
        <v>21.05</v>
      </c>
      <c r="K16" s="133">
        <f t="shared" si="7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21.56</v>
      </c>
      <c r="F17" s="135">
        <f t="shared" si="1"/>
        <v>9.8842860024573174</v>
      </c>
      <c r="G17" s="133">
        <f t="shared" si="5"/>
        <v>0</v>
      </c>
      <c r="H17" s="143">
        <f t="shared" si="6"/>
        <v>0</v>
      </c>
      <c r="I17" s="135">
        <f t="shared" si="2"/>
        <v>9.8842860024573174</v>
      </c>
      <c r="J17" s="135">
        <f t="shared" si="3"/>
        <v>21.56</v>
      </c>
      <c r="K17" s="133">
        <f t="shared" si="7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22.06</v>
      </c>
      <c r="F18" s="135">
        <f t="shared" si="1"/>
        <v>10.113513414388146</v>
      </c>
      <c r="G18" s="133">
        <f t="shared" si="5"/>
        <v>0</v>
      </c>
      <c r="H18" s="143">
        <f t="shared" si="6"/>
        <v>0</v>
      </c>
      <c r="I18" s="135">
        <f t="shared" si="2"/>
        <v>10.113513414388146</v>
      </c>
      <c r="J18" s="135">
        <f t="shared" si="3"/>
        <v>22.06</v>
      </c>
      <c r="K18" s="133">
        <f t="shared" si="7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22.57</v>
      </c>
      <c r="F19" s="135">
        <f t="shared" si="1"/>
        <v>10.347325374557592</v>
      </c>
      <c r="G19" s="133">
        <f t="shared" si="5"/>
        <v>0</v>
      </c>
      <c r="H19" s="143">
        <f t="shared" si="6"/>
        <v>0</v>
      </c>
      <c r="I19" s="135">
        <f t="shared" si="2"/>
        <v>10.347325374557592</v>
      </c>
      <c r="J19" s="135">
        <f t="shared" si="3"/>
        <v>22.57</v>
      </c>
      <c r="K19" s="133">
        <f t="shared" si="7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8">ROUND(E19*(1+$G66),2)</f>
        <v>23.07</v>
      </c>
      <c r="F20" s="135">
        <f t="shared" si="1"/>
        <v>10.576552786488421</v>
      </c>
      <c r="G20" s="133">
        <f t="shared" ref="G20:G28" si="9">ROUND(G19*(1+$G66),2)</f>
        <v>0</v>
      </c>
      <c r="H20" s="143">
        <f t="shared" ref="H20:H28" si="10">ROUND(H19*(1+$G66),2)</f>
        <v>0</v>
      </c>
      <c r="I20" s="135">
        <f t="shared" si="2"/>
        <v>10.576552786488421</v>
      </c>
      <c r="J20" s="135">
        <f t="shared" si="3"/>
        <v>23.07</v>
      </c>
      <c r="K20" s="133">
        <f t="shared" ref="K20:K28" si="11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8"/>
        <v>23.58</v>
      </c>
      <c r="F21" s="135">
        <f t="shared" si="1"/>
        <v>10.810364746657864</v>
      </c>
      <c r="G21" s="133">
        <f t="shared" si="9"/>
        <v>0</v>
      </c>
      <c r="H21" s="143">
        <f t="shared" si="10"/>
        <v>0</v>
      </c>
      <c r="I21" s="135">
        <f t="shared" si="2"/>
        <v>10.810364746657864</v>
      </c>
      <c r="J21" s="135">
        <f t="shared" si="3"/>
        <v>23.58</v>
      </c>
      <c r="K21" s="133">
        <f t="shared" si="11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8"/>
        <v>24.1</v>
      </c>
      <c r="F22" s="135">
        <f t="shared" si="1"/>
        <v>11.048761255065926</v>
      </c>
      <c r="G22" s="133">
        <f t="shared" si="9"/>
        <v>0</v>
      </c>
      <c r="H22" s="143">
        <f t="shared" si="10"/>
        <v>0</v>
      </c>
      <c r="I22" s="135">
        <f t="shared" si="2"/>
        <v>11.048761255065926</v>
      </c>
      <c r="J22" s="135">
        <f t="shared" si="3"/>
        <v>24.1</v>
      </c>
      <c r="K22" s="133">
        <f t="shared" si="11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8"/>
        <v>24.61</v>
      </c>
      <c r="F23" s="135">
        <f t="shared" si="1"/>
        <v>11.282573215235372</v>
      </c>
      <c r="G23" s="133">
        <f t="shared" si="9"/>
        <v>0</v>
      </c>
      <c r="H23" s="143">
        <f t="shared" si="10"/>
        <v>0</v>
      </c>
      <c r="I23" s="135">
        <f t="shared" si="2"/>
        <v>11.282573215235372</v>
      </c>
      <c r="J23" s="135">
        <f t="shared" si="3"/>
        <v>24.61</v>
      </c>
      <c r="K23" s="133">
        <f t="shared" si="11"/>
        <v>0.84</v>
      </c>
      <c r="L23" s="124"/>
      <c r="P23" s="170"/>
    </row>
    <row r="24" spans="2:17">
      <c r="B24" s="141">
        <f t="shared" si="0"/>
        <v>2030</v>
      </c>
      <c r="C24" s="132">
        <f>$C$55</f>
        <v>1192.5044909019937</v>
      </c>
      <c r="D24" s="133">
        <f>C24*$C$62</f>
        <v>92.05729505283152</v>
      </c>
      <c r="E24" s="133">
        <f t="shared" si="8"/>
        <v>25.1</v>
      </c>
      <c r="F24" s="135">
        <f t="shared" si="1"/>
        <v>53.711327067554024</v>
      </c>
      <c r="G24" s="133">
        <f t="shared" si="9"/>
        <v>0</v>
      </c>
      <c r="H24" s="143">
        <f t="shared" si="10"/>
        <v>0</v>
      </c>
      <c r="I24" s="135">
        <f t="shared" si="2"/>
        <v>53.711327067554024</v>
      </c>
      <c r="J24" s="135">
        <f t="shared" si="3"/>
        <v>117.16</v>
      </c>
      <c r="K24" s="133">
        <f t="shared" si="11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ref="D25:D28" si="12">ROUND(D24*(1+$G71),2)</f>
        <v>93.9</v>
      </c>
      <c r="E25" s="133">
        <f t="shared" si="8"/>
        <v>25.6</v>
      </c>
      <c r="F25" s="135">
        <f t="shared" si="1"/>
        <v>54.785351451467974</v>
      </c>
      <c r="G25" s="133">
        <f t="shared" si="9"/>
        <v>0</v>
      </c>
      <c r="H25" s="143">
        <f t="shared" si="10"/>
        <v>0</v>
      </c>
      <c r="I25" s="135">
        <f t="shared" si="2"/>
        <v>54.785351451467974</v>
      </c>
      <c r="J25" s="135">
        <f t="shared" si="3"/>
        <v>119.5</v>
      </c>
      <c r="K25" s="133">
        <f t="shared" si="11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2"/>
        <v>95.78</v>
      </c>
      <c r="E26" s="133">
        <f t="shared" si="8"/>
        <v>26.11</v>
      </c>
      <c r="F26" s="135">
        <f t="shared" si="1"/>
        <v>55.881058480497337</v>
      </c>
      <c r="G26" s="133">
        <f t="shared" si="9"/>
        <v>0</v>
      </c>
      <c r="H26" s="143">
        <f t="shared" si="10"/>
        <v>0</v>
      </c>
      <c r="I26" s="135">
        <f t="shared" si="2"/>
        <v>55.881058480497337</v>
      </c>
      <c r="J26" s="135">
        <f t="shared" si="3"/>
        <v>121.89</v>
      </c>
      <c r="K26" s="133">
        <f t="shared" si="11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2"/>
        <v>97.7</v>
      </c>
      <c r="E27" s="133">
        <f t="shared" si="8"/>
        <v>26.63</v>
      </c>
      <c r="F27" s="135">
        <f t="shared" si="1"/>
        <v>56.999688250719778</v>
      </c>
      <c r="G27" s="133">
        <f t="shared" si="9"/>
        <v>0</v>
      </c>
      <c r="H27" s="143">
        <f t="shared" si="10"/>
        <v>0</v>
      </c>
      <c r="I27" s="135">
        <f t="shared" si="2"/>
        <v>56.999688250719778</v>
      </c>
      <c r="J27" s="135">
        <f t="shared" si="3"/>
        <v>124.33</v>
      </c>
      <c r="K27" s="133">
        <f t="shared" si="11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2"/>
        <v>99.65</v>
      </c>
      <c r="E28" s="133">
        <f t="shared" si="8"/>
        <v>27.16</v>
      </c>
      <c r="F28" s="135">
        <f t="shared" si="1"/>
        <v>58.136656213896686</v>
      </c>
      <c r="G28" s="133">
        <f t="shared" si="9"/>
        <v>0</v>
      </c>
      <c r="H28" s="143">
        <f t="shared" si="10"/>
        <v>0</v>
      </c>
      <c r="I28" s="135">
        <f t="shared" si="2"/>
        <v>58.136656213896686</v>
      </c>
      <c r="J28" s="135">
        <f t="shared" si="3"/>
        <v>126.81</v>
      </c>
      <c r="K28" s="133">
        <f t="shared" si="11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3">ROUND(D28*(1+$K66),2)</f>
        <v>101.64</v>
      </c>
      <c r="E29" s="133">
        <f t="shared" si="13"/>
        <v>27.7</v>
      </c>
      <c r="F29" s="135">
        <f t="shared" si="1"/>
        <v>59.296546918266678</v>
      </c>
      <c r="G29" s="133">
        <f t="shared" ref="G29:H36" si="14">ROUND(G28*(1+$K66),2)</f>
        <v>0</v>
      </c>
      <c r="H29" s="143">
        <f t="shared" si="14"/>
        <v>0</v>
      </c>
      <c r="I29" s="135">
        <f t="shared" si="2"/>
        <v>59.296546918266678</v>
      </c>
      <c r="J29" s="135">
        <f t="shared" si="3"/>
        <v>129.34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3"/>
        <v>103.67</v>
      </c>
      <c r="E30" s="133">
        <f t="shared" si="13"/>
        <v>28.25</v>
      </c>
      <c r="F30" s="135">
        <f t="shared" si="1"/>
        <v>60.479360363829763</v>
      </c>
      <c r="G30" s="133">
        <f t="shared" si="14"/>
        <v>0</v>
      </c>
      <c r="H30" s="143">
        <f t="shared" si="14"/>
        <v>0</v>
      </c>
      <c r="I30" s="135">
        <f t="shared" si="2"/>
        <v>60.479360363829763</v>
      </c>
      <c r="J30" s="135">
        <f t="shared" si="3"/>
        <v>131.91999999999999</v>
      </c>
      <c r="K30" s="133">
        <f t="shared" ref="K30:K36" si="15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3"/>
        <v>105.85</v>
      </c>
      <c r="E31" s="133">
        <f t="shared" si="13"/>
        <v>28.84</v>
      </c>
      <c r="F31" s="135">
        <f t="shared" si="1"/>
        <v>61.74928022592654</v>
      </c>
      <c r="G31" s="133">
        <f t="shared" si="14"/>
        <v>0</v>
      </c>
      <c r="H31" s="143">
        <f t="shared" si="14"/>
        <v>0</v>
      </c>
      <c r="I31" s="135">
        <f t="shared" si="2"/>
        <v>61.74928022592654</v>
      </c>
      <c r="J31" s="135">
        <f t="shared" si="3"/>
        <v>134.69</v>
      </c>
      <c r="K31" s="133">
        <f t="shared" si="15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3"/>
        <v>108.07</v>
      </c>
      <c r="E32" s="133">
        <f t="shared" si="13"/>
        <v>29.45</v>
      </c>
      <c r="F32" s="135">
        <f t="shared" si="1"/>
        <v>63.046707377455022</v>
      </c>
      <c r="G32" s="133">
        <f t="shared" si="14"/>
        <v>0</v>
      </c>
      <c r="H32" s="143">
        <f t="shared" si="14"/>
        <v>0</v>
      </c>
      <c r="I32" s="135">
        <f t="shared" si="2"/>
        <v>63.046707377455022</v>
      </c>
      <c r="J32" s="135">
        <f t="shared" si="3"/>
        <v>137.52000000000001</v>
      </c>
      <c r="K32" s="133">
        <f t="shared" si="15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3"/>
        <v>110.34</v>
      </c>
      <c r="E33" s="133">
        <f t="shared" si="13"/>
        <v>30.07</v>
      </c>
      <c r="F33" s="135">
        <f t="shared" si="1"/>
        <v>64.371641818415213</v>
      </c>
      <c r="G33" s="133">
        <f t="shared" si="14"/>
        <v>0</v>
      </c>
      <c r="H33" s="143">
        <f t="shared" si="14"/>
        <v>0</v>
      </c>
      <c r="I33" s="135">
        <f t="shared" si="2"/>
        <v>64.371641818415213</v>
      </c>
      <c r="J33" s="135">
        <f t="shared" si="3"/>
        <v>140.41</v>
      </c>
      <c r="K33" s="133">
        <f t="shared" si="15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3"/>
        <v>112.66</v>
      </c>
      <c r="E34" s="133">
        <f t="shared" si="13"/>
        <v>30.7</v>
      </c>
      <c r="F34" s="135">
        <f t="shared" si="1"/>
        <v>65.724083548807101</v>
      </c>
      <c r="G34" s="133">
        <f t="shared" si="14"/>
        <v>0</v>
      </c>
      <c r="H34" s="143">
        <f t="shared" si="14"/>
        <v>0</v>
      </c>
      <c r="I34" s="135">
        <f t="shared" si="2"/>
        <v>65.724083548807101</v>
      </c>
      <c r="J34" s="135">
        <f t="shared" si="3"/>
        <v>143.36000000000001</v>
      </c>
      <c r="K34" s="133">
        <f t="shared" si="15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3"/>
        <v>115.14</v>
      </c>
      <c r="E35" s="133">
        <f t="shared" si="13"/>
        <v>31.38</v>
      </c>
      <c r="F35" s="135">
        <f t="shared" si="1"/>
        <v>67.172800792209941</v>
      </c>
      <c r="G35" s="133">
        <f t="shared" si="14"/>
        <v>0</v>
      </c>
      <c r="H35" s="143">
        <f t="shared" si="14"/>
        <v>0</v>
      </c>
      <c r="I35" s="135">
        <f t="shared" si="2"/>
        <v>67.172800792209941</v>
      </c>
      <c r="J35" s="135">
        <f t="shared" si="3"/>
        <v>146.52000000000001</v>
      </c>
      <c r="K35" s="133">
        <f t="shared" si="15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3"/>
        <v>117.67</v>
      </c>
      <c r="E36" s="133">
        <f t="shared" si="13"/>
        <v>32.07</v>
      </c>
      <c r="F36" s="135">
        <f t="shared" si="1"/>
        <v>68.649025325044477</v>
      </c>
      <c r="G36" s="133">
        <f t="shared" si="14"/>
        <v>0</v>
      </c>
      <c r="H36" s="143">
        <f t="shared" si="14"/>
        <v>0</v>
      </c>
      <c r="I36" s="135">
        <f t="shared" si="2"/>
        <v>68.649025325044477</v>
      </c>
      <c r="J36" s="135">
        <f t="shared" si="3"/>
        <v>149.74</v>
      </c>
      <c r="K36" s="133">
        <f t="shared" si="15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Resource-2030 - 25%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81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119</v>
      </c>
      <c r="C55" s="186">
        <v>1192.5044909019937</v>
      </c>
      <c r="D55" s="122" t="s">
        <v>74</v>
      </c>
      <c r="H55" s="122" t="s">
        <v>9</v>
      </c>
    </row>
    <row r="56" spans="2:24">
      <c r="B56" s="86" t="s">
        <v>111</v>
      </c>
      <c r="C56" s="155">
        <v>18.74175672264068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6">C66+1</f>
        <v>2018</v>
      </c>
      <c r="D67" s="41">
        <v>2.3E-2</v>
      </c>
      <c r="E67" s="86"/>
      <c r="F67" s="88">
        <f t="shared" ref="F67:F74" si="17">F66+1</f>
        <v>2027</v>
      </c>
      <c r="G67" s="41">
        <v>2.1999999999999999E-2</v>
      </c>
      <c r="H67" s="86"/>
      <c r="I67" s="88">
        <f t="shared" ref="I67:I74" si="18">I66+1</f>
        <v>2036</v>
      </c>
      <c r="J67" s="88"/>
      <c r="K67" s="41">
        <v>0.02</v>
      </c>
    </row>
    <row r="68" spans="3:11">
      <c r="C68" s="88">
        <f t="shared" si="16"/>
        <v>2019</v>
      </c>
      <c r="D68" s="41">
        <v>2.1999999999999999E-2</v>
      </c>
      <c r="E68" s="86"/>
      <c r="F68" s="88">
        <f t="shared" si="17"/>
        <v>2028</v>
      </c>
      <c r="G68" s="41">
        <v>2.1999999999999999E-2</v>
      </c>
      <c r="H68" s="86"/>
      <c r="I68" s="88">
        <f t="shared" si="18"/>
        <v>2037</v>
      </c>
      <c r="J68" s="88"/>
      <c r="K68" s="41">
        <v>2.1000000000000001E-2</v>
      </c>
    </row>
    <row r="69" spans="3:11">
      <c r="C69" s="88">
        <f t="shared" si="16"/>
        <v>2020</v>
      </c>
      <c r="D69" s="41">
        <v>2.5000000000000001E-2</v>
      </c>
      <c r="E69" s="86"/>
      <c r="F69" s="88">
        <f t="shared" si="17"/>
        <v>2029</v>
      </c>
      <c r="G69" s="41">
        <v>2.1000000000000001E-2</v>
      </c>
      <c r="H69" s="86"/>
      <c r="I69" s="88">
        <f t="shared" si="18"/>
        <v>2038</v>
      </c>
      <c r="J69" s="88"/>
      <c r="K69" s="41">
        <v>2.1000000000000001E-2</v>
      </c>
    </row>
    <row r="70" spans="3:11">
      <c r="C70" s="88">
        <f t="shared" si="16"/>
        <v>2021</v>
      </c>
      <c r="D70" s="41">
        <v>2.4E-2</v>
      </c>
      <c r="E70" s="86"/>
      <c r="F70" s="88">
        <f t="shared" si="17"/>
        <v>2030</v>
      </c>
      <c r="G70" s="41">
        <v>0.02</v>
      </c>
      <c r="H70" s="86"/>
      <c r="I70" s="88">
        <f t="shared" si="18"/>
        <v>2039</v>
      </c>
      <c r="J70" s="88"/>
      <c r="K70" s="41">
        <v>2.1000000000000001E-2</v>
      </c>
    </row>
    <row r="71" spans="3:11">
      <c r="C71" s="88">
        <f t="shared" si="16"/>
        <v>2022</v>
      </c>
      <c r="D71" s="41">
        <v>2.4E-2</v>
      </c>
      <c r="E71" s="86"/>
      <c r="F71" s="88">
        <f t="shared" si="17"/>
        <v>2031</v>
      </c>
      <c r="G71" s="41">
        <v>0.02</v>
      </c>
      <c r="H71" s="86"/>
      <c r="I71" s="88">
        <f t="shared" si="18"/>
        <v>2040</v>
      </c>
      <c r="J71" s="88"/>
      <c r="K71" s="41">
        <v>2.1000000000000001E-2</v>
      </c>
    </row>
    <row r="72" spans="3:11" s="124" customFormat="1">
      <c r="C72" s="88">
        <f t="shared" si="16"/>
        <v>2023</v>
      </c>
      <c r="D72" s="41">
        <v>2.4E-2</v>
      </c>
      <c r="E72" s="87"/>
      <c r="F72" s="88">
        <f t="shared" si="17"/>
        <v>2032</v>
      </c>
      <c r="G72" s="41">
        <v>0.02</v>
      </c>
      <c r="H72" s="87"/>
      <c r="I72" s="88">
        <f t="shared" si="18"/>
        <v>2041</v>
      </c>
      <c r="J72" s="88"/>
      <c r="K72" s="41">
        <v>2.1999999999999999E-2</v>
      </c>
    </row>
    <row r="73" spans="3:11" s="124" customFormat="1">
      <c r="C73" s="88">
        <f t="shared" si="16"/>
        <v>2024</v>
      </c>
      <c r="D73" s="41">
        <v>2.3E-2</v>
      </c>
      <c r="E73" s="87"/>
      <c r="F73" s="88">
        <f t="shared" si="17"/>
        <v>2033</v>
      </c>
      <c r="G73" s="41">
        <v>0.02</v>
      </c>
      <c r="H73" s="87"/>
      <c r="I73" s="88">
        <f t="shared" si="18"/>
        <v>2042</v>
      </c>
      <c r="J73" s="88"/>
      <c r="K73" s="41">
        <v>2.1999999999999999E-2</v>
      </c>
    </row>
    <row r="74" spans="3:11" s="124" customFormat="1">
      <c r="C74" s="88">
        <f t="shared" si="16"/>
        <v>2025</v>
      </c>
      <c r="D74" s="41">
        <v>2.3E-2</v>
      </c>
      <c r="E74" s="87"/>
      <c r="F74" s="88">
        <f t="shared" si="17"/>
        <v>2034</v>
      </c>
      <c r="G74" s="41">
        <v>0.02</v>
      </c>
      <c r="H74" s="87"/>
      <c r="I74" s="88">
        <f t="shared" si="18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83</v>
      </c>
      <c r="J5" s="17" t="s">
        <v>55</v>
      </c>
      <c r="K5" s="126" t="s">
        <v>71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Resource-2032 - 25%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19.170000000000002</v>
      </c>
      <c r="F12" s="135">
        <f t="shared" si="1"/>
        <v>8.7885789734279598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8.7885789734279598</v>
      </c>
      <c r="J12" s="135">
        <f t="shared" si="3"/>
        <v>19.170000000000002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19.59</v>
      </c>
      <c r="F13" s="135">
        <f t="shared" si="1"/>
        <v>8.9811299994498555</v>
      </c>
      <c r="G13" s="133">
        <f t="shared" si="5"/>
        <v>0</v>
      </c>
      <c r="H13" s="143">
        <f t="shared" si="5"/>
        <v>0</v>
      </c>
      <c r="I13" s="135">
        <f t="shared" si="2"/>
        <v>8.9811299994498555</v>
      </c>
      <c r="J13" s="135">
        <f t="shared" si="3"/>
        <v>19.59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5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20.56</v>
      </c>
      <c r="F15" s="135">
        <f t="shared" si="1"/>
        <v>9.4258311785956614</v>
      </c>
      <c r="G15" s="133">
        <f t="shared" si="5"/>
        <v>0</v>
      </c>
      <c r="H15" s="143">
        <f t="shared" si="5"/>
        <v>0</v>
      </c>
      <c r="I15" s="135">
        <f t="shared" si="2"/>
        <v>9.4258311785956614</v>
      </c>
      <c r="J15" s="135">
        <f t="shared" si="3"/>
        <v>20.56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21.05</v>
      </c>
      <c r="F16" s="135">
        <f t="shared" si="1"/>
        <v>9.6504740422878736</v>
      </c>
      <c r="G16" s="133">
        <f t="shared" si="5"/>
        <v>0</v>
      </c>
      <c r="H16" s="143">
        <f t="shared" si="5"/>
        <v>0</v>
      </c>
      <c r="I16" s="135">
        <f t="shared" si="2"/>
        <v>9.6504740422878736</v>
      </c>
      <c r="J16" s="135">
        <f t="shared" si="3"/>
        <v>21.05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21.56</v>
      </c>
      <c r="F17" s="135">
        <f t="shared" si="1"/>
        <v>9.8842860024573174</v>
      </c>
      <c r="G17" s="133">
        <f t="shared" si="5"/>
        <v>0</v>
      </c>
      <c r="H17" s="143">
        <f t="shared" si="5"/>
        <v>0</v>
      </c>
      <c r="I17" s="135">
        <f t="shared" si="2"/>
        <v>9.8842860024573174</v>
      </c>
      <c r="J17" s="135">
        <f t="shared" si="3"/>
        <v>21.56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22.06</v>
      </c>
      <c r="F18" s="135">
        <f t="shared" si="1"/>
        <v>10.113513414388146</v>
      </c>
      <c r="G18" s="133">
        <f t="shared" si="5"/>
        <v>0</v>
      </c>
      <c r="H18" s="143">
        <f t="shared" si="5"/>
        <v>0</v>
      </c>
      <c r="I18" s="135">
        <f t="shared" si="2"/>
        <v>10.113513414388146</v>
      </c>
      <c r="J18" s="135">
        <f t="shared" si="3"/>
        <v>22.06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22.57</v>
      </c>
      <c r="F19" s="135">
        <f t="shared" si="1"/>
        <v>10.347325374557592</v>
      </c>
      <c r="G19" s="133">
        <f t="shared" si="5"/>
        <v>0</v>
      </c>
      <c r="H19" s="143">
        <f t="shared" si="5"/>
        <v>0</v>
      </c>
      <c r="I19" s="135">
        <f t="shared" si="2"/>
        <v>10.347325374557592</v>
      </c>
      <c r="J19" s="135">
        <f t="shared" si="3"/>
        <v>22.57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23.07</v>
      </c>
      <c r="F20" s="135">
        <f t="shared" si="1"/>
        <v>10.576552786488421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10.576552786488421</v>
      </c>
      <c r="J20" s="135">
        <f t="shared" si="3"/>
        <v>23.07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23.58</v>
      </c>
      <c r="F21" s="135">
        <f t="shared" si="1"/>
        <v>10.810364746657864</v>
      </c>
      <c r="G21" s="133">
        <f t="shared" si="8"/>
        <v>0</v>
      </c>
      <c r="H21" s="143">
        <f t="shared" si="8"/>
        <v>0</v>
      </c>
      <c r="I21" s="135">
        <f t="shared" si="2"/>
        <v>10.810364746657864</v>
      </c>
      <c r="J21" s="135">
        <f t="shared" si="3"/>
        <v>23.58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24.1</v>
      </c>
      <c r="F22" s="135">
        <f t="shared" si="1"/>
        <v>11.048761255065926</v>
      </c>
      <c r="G22" s="133">
        <f t="shared" si="8"/>
        <v>0</v>
      </c>
      <c r="H22" s="143">
        <f t="shared" si="8"/>
        <v>0</v>
      </c>
      <c r="I22" s="135">
        <f t="shared" si="2"/>
        <v>11.048761255065926</v>
      </c>
      <c r="J22" s="135">
        <f t="shared" si="3"/>
        <v>24.1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24.61</v>
      </c>
      <c r="F23" s="135">
        <f t="shared" si="1"/>
        <v>11.282573215235372</v>
      </c>
      <c r="G23" s="133">
        <f t="shared" si="8"/>
        <v>0</v>
      </c>
      <c r="H23" s="143">
        <f t="shared" si="8"/>
        <v>0</v>
      </c>
      <c r="I23" s="135">
        <f t="shared" si="2"/>
        <v>11.282573215235372</v>
      </c>
      <c r="J23" s="135">
        <f t="shared" si="3"/>
        <v>24.61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25.1</v>
      </c>
      <c r="F24" s="135">
        <f t="shared" si="1"/>
        <v>11.507216078927584</v>
      </c>
      <c r="G24" s="133">
        <f t="shared" si="8"/>
        <v>0</v>
      </c>
      <c r="H24" s="143">
        <f t="shared" si="8"/>
        <v>0</v>
      </c>
      <c r="I24" s="135">
        <f t="shared" si="2"/>
        <v>11.507216078927584</v>
      </c>
      <c r="J24" s="135">
        <f t="shared" si="3"/>
        <v>25.1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/>
      <c r="E25" s="133">
        <f t="shared" si="7"/>
        <v>25.6</v>
      </c>
      <c r="F25" s="135">
        <f t="shared" si="1"/>
        <v>11.736443490858413</v>
      </c>
      <c r="G25" s="133">
        <f t="shared" si="8"/>
        <v>0</v>
      </c>
      <c r="H25" s="143">
        <f t="shared" si="8"/>
        <v>0</v>
      </c>
      <c r="I25" s="135">
        <f t="shared" si="2"/>
        <v>11.736443490858413</v>
      </c>
      <c r="J25" s="135">
        <f t="shared" si="3"/>
        <v>25.6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>
        <f>$C$55</f>
        <v>1178.9486841766204</v>
      </c>
      <c r="D26" s="133">
        <f>C26*$C$62</f>
        <v>91.010832830745514</v>
      </c>
      <c r="E26" s="133">
        <f t="shared" si="7"/>
        <v>26.11</v>
      </c>
      <c r="F26" s="135">
        <f t="shared" si="1"/>
        <v>53.694610785949976</v>
      </c>
      <c r="G26" s="133">
        <f t="shared" si="8"/>
        <v>0</v>
      </c>
      <c r="H26" s="143">
        <f t="shared" si="8"/>
        <v>0</v>
      </c>
      <c r="I26" s="135">
        <f t="shared" si="2"/>
        <v>53.694610785949976</v>
      </c>
      <c r="J26" s="135">
        <f t="shared" si="3"/>
        <v>117.12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ref="D27:D28" si="10">ROUND(D26*(1+$G73),2)</f>
        <v>92.83</v>
      </c>
      <c r="E27" s="133">
        <f t="shared" si="7"/>
        <v>26.63</v>
      </c>
      <c r="F27" s="135">
        <f t="shared" si="1"/>
        <v>54.767013258513508</v>
      </c>
      <c r="G27" s="133">
        <f t="shared" si="8"/>
        <v>0</v>
      </c>
      <c r="H27" s="143">
        <f t="shared" si="8"/>
        <v>0</v>
      </c>
      <c r="I27" s="135">
        <f t="shared" si="2"/>
        <v>54.767013258513508</v>
      </c>
      <c r="J27" s="135">
        <f t="shared" si="3"/>
        <v>119.46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94.69</v>
      </c>
      <c r="E28" s="133">
        <f t="shared" si="7"/>
        <v>27.16</v>
      </c>
      <c r="F28" s="135">
        <f t="shared" si="1"/>
        <v>55.862720287542864</v>
      </c>
      <c r="G28" s="133">
        <f t="shared" si="8"/>
        <v>0</v>
      </c>
      <c r="H28" s="143">
        <f t="shared" si="8"/>
        <v>0</v>
      </c>
      <c r="I28" s="135">
        <f t="shared" si="2"/>
        <v>55.862720287542864</v>
      </c>
      <c r="J28" s="135">
        <f t="shared" si="3"/>
        <v>121.85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96.58</v>
      </c>
      <c r="E29" s="133">
        <f t="shared" si="11"/>
        <v>27.7</v>
      </c>
      <c r="F29" s="135">
        <f t="shared" si="1"/>
        <v>56.976765509526693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56.976765509526693</v>
      </c>
      <c r="J29" s="135">
        <f t="shared" si="3"/>
        <v>124.28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98.51</v>
      </c>
      <c r="E30" s="133">
        <f t="shared" si="11"/>
        <v>28.25</v>
      </c>
      <c r="F30" s="135">
        <f t="shared" si="1"/>
        <v>58.113733472703608</v>
      </c>
      <c r="G30" s="133">
        <f t="shared" si="12"/>
        <v>0</v>
      </c>
      <c r="H30" s="143">
        <f t="shared" si="12"/>
        <v>0</v>
      </c>
      <c r="I30" s="135">
        <f t="shared" si="2"/>
        <v>58.113733472703608</v>
      </c>
      <c r="J30" s="135">
        <f t="shared" si="3"/>
        <v>126.76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100.58</v>
      </c>
      <c r="E31" s="133">
        <f t="shared" si="11"/>
        <v>28.84</v>
      </c>
      <c r="F31" s="135">
        <f t="shared" si="1"/>
        <v>59.333223304175604</v>
      </c>
      <c r="G31" s="133">
        <f t="shared" si="12"/>
        <v>0</v>
      </c>
      <c r="H31" s="143">
        <f t="shared" si="12"/>
        <v>0</v>
      </c>
      <c r="I31" s="135">
        <f t="shared" si="2"/>
        <v>59.333223304175604</v>
      </c>
      <c r="J31" s="135">
        <f t="shared" si="3"/>
        <v>129.41999999999999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102.69</v>
      </c>
      <c r="E32" s="133">
        <f t="shared" si="11"/>
        <v>29.45</v>
      </c>
      <c r="F32" s="135">
        <f t="shared" si="1"/>
        <v>60.580220425079311</v>
      </c>
      <c r="G32" s="133">
        <f t="shared" si="12"/>
        <v>0</v>
      </c>
      <c r="H32" s="143">
        <f t="shared" si="12"/>
        <v>0</v>
      </c>
      <c r="I32" s="135">
        <f t="shared" si="2"/>
        <v>60.580220425079311</v>
      </c>
      <c r="J32" s="135">
        <f t="shared" si="3"/>
        <v>132.13999999999999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104.85</v>
      </c>
      <c r="E33" s="133">
        <f t="shared" si="11"/>
        <v>30.07</v>
      </c>
      <c r="F33" s="135">
        <f t="shared" si="1"/>
        <v>61.854724835414714</v>
      </c>
      <c r="G33" s="133">
        <f t="shared" si="12"/>
        <v>0</v>
      </c>
      <c r="H33" s="143">
        <f t="shared" si="12"/>
        <v>0</v>
      </c>
      <c r="I33" s="135">
        <f t="shared" si="2"/>
        <v>61.854724835414714</v>
      </c>
      <c r="J33" s="135">
        <f t="shared" si="3"/>
        <v>134.91999999999999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107.05</v>
      </c>
      <c r="E34" s="133">
        <f t="shared" si="11"/>
        <v>30.7</v>
      </c>
      <c r="F34" s="135">
        <f t="shared" si="1"/>
        <v>63.15215198694321</v>
      </c>
      <c r="G34" s="133">
        <f t="shared" si="12"/>
        <v>0</v>
      </c>
      <c r="H34" s="143">
        <f t="shared" si="12"/>
        <v>0</v>
      </c>
      <c r="I34" s="135">
        <f t="shared" si="2"/>
        <v>63.15215198694321</v>
      </c>
      <c r="J34" s="135">
        <f t="shared" si="3"/>
        <v>137.75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109.41</v>
      </c>
      <c r="E35" s="133">
        <f t="shared" si="11"/>
        <v>31.38</v>
      </c>
      <c r="F35" s="135">
        <f t="shared" si="1"/>
        <v>64.545854651482642</v>
      </c>
      <c r="G35" s="133">
        <f t="shared" si="12"/>
        <v>0</v>
      </c>
      <c r="H35" s="143">
        <f t="shared" si="12"/>
        <v>0</v>
      </c>
      <c r="I35" s="135">
        <f t="shared" si="2"/>
        <v>64.545854651482642</v>
      </c>
      <c r="J35" s="135">
        <f t="shared" si="3"/>
        <v>140.79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111.82</v>
      </c>
      <c r="E36" s="133">
        <f t="shared" si="11"/>
        <v>32.07</v>
      </c>
      <c r="F36" s="135">
        <f t="shared" si="1"/>
        <v>65.967064605453771</v>
      </c>
      <c r="G36" s="133">
        <f t="shared" si="12"/>
        <v>0</v>
      </c>
      <c r="H36" s="143">
        <f t="shared" si="12"/>
        <v>0</v>
      </c>
      <c r="I36" s="135">
        <f t="shared" si="2"/>
        <v>65.967064605453771</v>
      </c>
      <c r="J36" s="135">
        <f t="shared" si="3"/>
        <v>143.88999999999999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YK Solar 2030'!D44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Resource-2032 - 25%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81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130</v>
      </c>
      <c r="C55" s="186">
        <v>1178.9486841766204</v>
      </c>
      <c r="D55" s="122" t="s">
        <v>74</v>
      </c>
      <c r="H55" s="122" t="s">
        <v>9</v>
      </c>
    </row>
    <row r="56" spans="2:24">
      <c r="B56" s="86" t="s">
        <v>111</v>
      </c>
      <c r="C56" s="155">
        <v>18.74175672264068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133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83</v>
      </c>
      <c r="J5" s="17" t="s">
        <v>55</v>
      </c>
      <c r="K5" s="126" t="s">
        <v>71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Resource-2033 - 25%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19.170000000000002</v>
      </c>
      <c r="F12" s="135">
        <f t="shared" si="1"/>
        <v>8.7885789734279598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8.7885789734279598</v>
      </c>
      <c r="J12" s="135">
        <f t="shared" si="3"/>
        <v>19.170000000000002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19.59</v>
      </c>
      <c r="F13" s="135">
        <f t="shared" si="1"/>
        <v>8.9811299994498555</v>
      </c>
      <c r="G13" s="133">
        <f t="shared" si="5"/>
        <v>0</v>
      </c>
      <c r="H13" s="143">
        <f t="shared" si="5"/>
        <v>0</v>
      </c>
      <c r="I13" s="135">
        <f t="shared" si="2"/>
        <v>8.9811299994498555</v>
      </c>
      <c r="J13" s="135">
        <f t="shared" si="3"/>
        <v>19.59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5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20.56</v>
      </c>
      <c r="F15" s="135">
        <f t="shared" si="1"/>
        <v>9.4258311785956614</v>
      </c>
      <c r="G15" s="133">
        <f t="shared" si="5"/>
        <v>0</v>
      </c>
      <c r="H15" s="143">
        <f t="shared" si="5"/>
        <v>0</v>
      </c>
      <c r="I15" s="135">
        <f t="shared" si="2"/>
        <v>9.4258311785956614</v>
      </c>
      <c r="J15" s="135">
        <f t="shared" si="3"/>
        <v>20.56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21.05</v>
      </c>
      <c r="F16" s="135">
        <f t="shared" si="1"/>
        <v>9.6504740422878736</v>
      </c>
      <c r="G16" s="133">
        <f t="shared" si="5"/>
        <v>0</v>
      </c>
      <c r="H16" s="143">
        <f t="shared" si="5"/>
        <v>0</v>
      </c>
      <c r="I16" s="135">
        <f t="shared" si="2"/>
        <v>9.6504740422878736</v>
      </c>
      <c r="J16" s="135">
        <f t="shared" si="3"/>
        <v>21.05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21.56</v>
      </c>
      <c r="F17" s="135">
        <f t="shared" si="1"/>
        <v>9.8842860024573174</v>
      </c>
      <c r="G17" s="133">
        <f t="shared" si="5"/>
        <v>0</v>
      </c>
      <c r="H17" s="143">
        <f t="shared" si="5"/>
        <v>0</v>
      </c>
      <c r="I17" s="135">
        <f t="shared" si="2"/>
        <v>9.8842860024573174</v>
      </c>
      <c r="J17" s="135">
        <f t="shared" si="3"/>
        <v>21.56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22.06</v>
      </c>
      <c r="F18" s="135">
        <f t="shared" si="1"/>
        <v>10.113513414388146</v>
      </c>
      <c r="G18" s="133">
        <f t="shared" si="5"/>
        <v>0</v>
      </c>
      <c r="H18" s="143">
        <f t="shared" si="5"/>
        <v>0</v>
      </c>
      <c r="I18" s="135">
        <f t="shared" si="2"/>
        <v>10.113513414388146</v>
      </c>
      <c r="J18" s="135">
        <f t="shared" si="3"/>
        <v>22.06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22.57</v>
      </c>
      <c r="F19" s="135">
        <f t="shared" si="1"/>
        <v>10.347325374557592</v>
      </c>
      <c r="G19" s="133">
        <f t="shared" si="5"/>
        <v>0</v>
      </c>
      <c r="H19" s="143">
        <f t="shared" si="5"/>
        <v>0</v>
      </c>
      <c r="I19" s="135">
        <f t="shared" si="2"/>
        <v>10.347325374557592</v>
      </c>
      <c r="J19" s="135">
        <f t="shared" si="3"/>
        <v>22.57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23.07</v>
      </c>
      <c r="F20" s="135">
        <f t="shared" si="1"/>
        <v>10.576552786488421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10.576552786488421</v>
      </c>
      <c r="J20" s="135">
        <f t="shared" si="3"/>
        <v>23.07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23.58</v>
      </c>
      <c r="F21" s="135">
        <f t="shared" si="1"/>
        <v>10.810364746657864</v>
      </c>
      <c r="G21" s="133">
        <f t="shared" si="8"/>
        <v>0</v>
      </c>
      <c r="H21" s="143">
        <f t="shared" si="8"/>
        <v>0</v>
      </c>
      <c r="I21" s="135">
        <f t="shared" si="2"/>
        <v>10.810364746657864</v>
      </c>
      <c r="J21" s="135">
        <f t="shared" si="3"/>
        <v>23.58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24.1</v>
      </c>
      <c r="F22" s="135">
        <f t="shared" si="1"/>
        <v>11.048761255065926</v>
      </c>
      <c r="G22" s="133">
        <f t="shared" si="8"/>
        <v>0</v>
      </c>
      <c r="H22" s="143">
        <f t="shared" si="8"/>
        <v>0</v>
      </c>
      <c r="I22" s="135">
        <f t="shared" si="2"/>
        <v>11.048761255065926</v>
      </c>
      <c r="J22" s="135">
        <f t="shared" si="3"/>
        <v>24.1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24.61</v>
      </c>
      <c r="F23" s="135">
        <f t="shared" si="1"/>
        <v>11.282573215235372</v>
      </c>
      <c r="G23" s="133">
        <f t="shared" si="8"/>
        <v>0</v>
      </c>
      <c r="H23" s="143">
        <f t="shared" si="8"/>
        <v>0</v>
      </c>
      <c r="I23" s="135">
        <f t="shared" si="2"/>
        <v>11.282573215235372</v>
      </c>
      <c r="J23" s="135">
        <f t="shared" si="3"/>
        <v>24.61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25.1</v>
      </c>
      <c r="F24" s="135">
        <f t="shared" si="1"/>
        <v>11.507216078927584</v>
      </c>
      <c r="G24" s="133">
        <f t="shared" si="8"/>
        <v>0</v>
      </c>
      <c r="H24" s="143">
        <f t="shared" si="8"/>
        <v>0</v>
      </c>
      <c r="I24" s="135">
        <f t="shared" si="2"/>
        <v>11.507216078927584</v>
      </c>
      <c r="J24" s="135">
        <f t="shared" si="3"/>
        <v>25.1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/>
      <c r="E25" s="133">
        <f t="shared" si="7"/>
        <v>25.6</v>
      </c>
      <c r="F25" s="135">
        <f t="shared" si="1"/>
        <v>11.736443490858413</v>
      </c>
      <c r="G25" s="133">
        <f t="shared" si="8"/>
        <v>0</v>
      </c>
      <c r="H25" s="143">
        <f t="shared" si="8"/>
        <v>0</v>
      </c>
      <c r="I25" s="135">
        <f t="shared" si="2"/>
        <v>11.736443490858413</v>
      </c>
      <c r="J25" s="135">
        <f t="shared" si="3"/>
        <v>25.6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/>
      <c r="D26" s="133"/>
      <c r="E26" s="133">
        <f t="shared" si="7"/>
        <v>26.11</v>
      </c>
      <c r="F26" s="135">
        <f t="shared" si="1"/>
        <v>11.970255451027857</v>
      </c>
      <c r="G26" s="133">
        <f t="shared" si="8"/>
        <v>0</v>
      </c>
      <c r="H26" s="143">
        <f t="shared" si="8"/>
        <v>0</v>
      </c>
      <c r="I26" s="135">
        <f t="shared" si="2"/>
        <v>11.970255451027857</v>
      </c>
      <c r="J26" s="135">
        <f t="shared" si="3"/>
        <v>26.11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32">
        <f>$C$55</f>
        <v>1172.2286766768136</v>
      </c>
      <c r="D27" s="133">
        <f>C27*$C$62</f>
        <v>90.49207108361027</v>
      </c>
      <c r="E27" s="133">
        <f t="shared" si="7"/>
        <v>26.63</v>
      </c>
      <c r="F27" s="135">
        <f t="shared" si="1"/>
        <v>53.695178468948981</v>
      </c>
      <c r="G27" s="133">
        <f t="shared" si="8"/>
        <v>0</v>
      </c>
      <c r="H27" s="143">
        <f t="shared" si="8"/>
        <v>0</v>
      </c>
      <c r="I27" s="135">
        <f t="shared" si="2"/>
        <v>53.695178468948981</v>
      </c>
      <c r="J27" s="135">
        <f t="shared" si="3"/>
        <v>117.12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10">ROUND(D27*(1+$G74),2)</f>
        <v>92.3</v>
      </c>
      <c r="E28" s="133">
        <f t="shared" si="7"/>
        <v>27.16</v>
      </c>
      <c r="F28" s="135">
        <f t="shared" si="1"/>
        <v>54.767013258513508</v>
      </c>
      <c r="G28" s="133">
        <f t="shared" si="8"/>
        <v>0</v>
      </c>
      <c r="H28" s="143">
        <f t="shared" si="8"/>
        <v>0</v>
      </c>
      <c r="I28" s="135">
        <f t="shared" si="2"/>
        <v>54.767013258513508</v>
      </c>
      <c r="J28" s="135">
        <f t="shared" si="3"/>
        <v>119.46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94.15</v>
      </c>
      <c r="E29" s="133">
        <f t="shared" si="11"/>
        <v>27.7</v>
      </c>
      <c r="F29" s="135">
        <f t="shared" si="1"/>
        <v>55.862720287542871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55.862720287542871</v>
      </c>
      <c r="J29" s="135">
        <f t="shared" si="3"/>
        <v>121.85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96.03</v>
      </c>
      <c r="E30" s="133">
        <f t="shared" si="11"/>
        <v>28.25</v>
      </c>
      <c r="F30" s="135">
        <f t="shared" si="1"/>
        <v>56.976765509526693</v>
      </c>
      <c r="G30" s="133">
        <f t="shared" si="12"/>
        <v>0</v>
      </c>
      <c r="H30" s="143">
        <f t="shared" si="12"/>
        <v>0</v>
      </c>
      <c r="I30" s="135">
        <f t="shared" si="2"/>
        <v>56.976765509526693</v>
      </c>
      <c r="J30" s="135">
        <f t="shared" si="3"/>
        <v>124.28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98.05</v>
      </c>
      <c r="E31" s="133">
        <f t="shared" si="11"/>
        <v>28.84</v>
      </c>
      <c r="F31" s="135">
        <f t="shared" si="1"/>
        <v>58.173332599805619</v>
      </c>
      <c r="G31" s="133">
        <f t="shared" si="12"/>
        <v>0</v>
      </c>
      <c r="H31" s="143">
        <f t="shared" si="12"/>
        <v>0</v>
      </c>
      <c r="I31" s="135">
        <f t="shared" si="2"/>
        <v>58.173332599805619</v>
      </c>
      <c r="J31" s="135">
        <f t="shared" si="3"/>
        <v>126.89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100.11</v>
      </c>
      <c r="E32" s="133">
        <f t="shared" si="11"/>
        <v>29.45</v>
      </c>
      <c r="F32" s="135">
        <f t="shared" si="1"/>
        <v>59.397406979516241</v>
      </c>
      <c r="G32" s="133">
        <f t="shared" si="12"/>
        <v>0</v>
      </c>
      <c r="H32" s="143">
        <f t="shared" si="12"/>
        <v>0</v>
      </c>
      <c r="I32" s="135">
        <f t="shared" si="2"/>
        <v>59.397406979516241</v>
      </c>
      <c r="J32" s="135">
        <f t="shared" si="3"/>
        <v>129.56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102.21</v>
      </c>
      <c r="E33" s="133">
        <f t="shared" si="11"/>
        <v>30.07</v>
      </c>
      <c r="F33" s="135">
        <f t="shared" si="1"/>
        <v>60.644404100419948</v>
      </c>
      <c r="G33" s="133">
        <f t="shared" si="12"/>
        <v>0</v>
      </c>
      <c r="H33" s="143">
        <f t="shared" si="12"/>
        <v>0</v>
      </c>
      <c r="I33" s="135">
        <f t="shared" si="2"/>
        <v>60.644404100419948</v>
      </c>
      <c r="J33" s="135">
        <f t="shared" si="3"/>
        <v>132.28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104.36</v>
      </c>
      <c r="E34" s="133">
        <f t="shared" si="11"/>
        <v>30.7</v>
      </c>
      <c r="F34" s="135">
        <f t="shared" si="1"/>
        <v>61.918908510755358</v>
      </c>
      <c r="G34" s="133">
        <f t="shared" si="12"/>
        <v>0</v>
      </c>
      <c r="H34" s="143">
        <f t="shared" si="12"/>
        <v>0</v>
      </c>
      <c r="I34" s="135">
        <f t="shared" si="2"/>
        <v>61.918908510755358</v>
      </c>
      <c r="J34" s="135">
        <f t="shared" si="3"/>
        <v>135.06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106.66</v>
      </c>
      <c r="E35" s="133">
        <f t="shared" si="11"/>
        <v>31.38</v>
      </c>
      <c r="F35" s="135">
        <f t="shared" si="1"/>
        <v>63.285103885863087</v>
      </c>
      <c r="G35" s="133">
        <f t="shared" si="12"/>
        <v>0</v>
      </c>
      <c r="H35" s="143">
        <f t="shared" si="12"/>
        <v>0</v>
      </c>
      <c r="I35" s="135">
        <f t="shared" si="2"/>
        <v>63.285103885863087</v>
      </c>
      <c r="J35" s="135">
        <f t="shared" si="3"/>
        <v>138.04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109.01</v>
      </c>
      <c r="E36" s="133">
        <f t="shared" si="11"/>
        <v>32.07</v>
      </c>
      <c r="F36" s="135">
        <f t="shared" si="1"/>
        <v>64.678806550402527</v>
      </c>
      <c r="G36" s="133">
        <f t="shared" si="12"/>
        <v>0</v>
      </c>
      <c r="H36" s="143">
        <f t="shared" si="12"/>
        <v>0</v>
      </c>
      <c r="I36" s="135">
        <f t="shared" si="2"/>
        <v>64.678806550402527</v>
      </c>
      <c r="J36" s="135">
        <f t="shared" si="3"/>
        <v>141.08000000000001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YK Solar 2032'!D44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Resource-2033 - 25%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81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1172.2286766768136</v>
      </c>
      <c r="D55" s="122" t="s">
        <v>74</v>
      </c>
      <c r="H55" s="122" t="s">
        <v>9</v>
      </c>
    </row>
    <row r="56" spans="2:24">
      <c r="B56" s="86" t="s">
        <v>111</v>
      </c>
      <c r="C56" s="155">
        <v>18.74175672264068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135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7" t="s">
        <v>55</v>
      </c>
      <c r="J5" s="17" t="s">
        <v>55</v>
      </c>
      <c r="K5" s="126" t="s">
        <v>71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Resource-2033 - 31%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19.691768539314772</v>
      </c>
      <c r="F11" s="134">
        <f t="shared" ref="F11:F33" si="1">(D11+E11)/(8.76*$C$63)</f>
        <v>7.2280346721118987</v>
      </c>
      <c r="G11" s="134">
        <f>$C$58</f>
        <v>0</v>
      </c>
      <c r="H11" s="143">
        <f>$C$59</f>
        <v>0</v>
      </c>
      <c r="I11" s="135">
        <f t="shared" ref="I11:I36" si="2">F11+H11+G11</f>
        <v>7.2280346721118987</v>
      </c>
      <c r="J11" s="135">
        <f t="shared" ref="J11:J36" si="3">ROUND(I11*$C$63*8.76,2)</f>
        <v>19.690000000000001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G19" si="4">ROUND(D11*(1+$D67),2)</f>
        <v>0</v>
      </c>
      <c r="E12" s="133">
        <f t="shared" si="4"/>
        <v>20.14</v>
      </c>
      <c r="F12" s="135">
        <f t="shared" si="1"/>
        <v>7.3925619228002182</v>
      </c>
      <c r="G12" s="133">
        <f t="shared" si="4"/>
        <v>0</v>
      </c>
      <c r="H12" s="143">
        <f t="shared" ref="H12" si="5">ROUND(H11*(1+$D67),2)</f>
        <v>0</v>
      </c>
      <c r="I12" s="135">
        <f t="shared" si="2"/>
        <v>7.3925619228002182</v>
      </c>
      <c r="J12" s="135">
        <f t="shared" si="3"/>
        <v>20.14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20.58</v>
      </c>
      <c r="F13" s="135">
        <f t="shared" si="1"/>
        <v>7.5540677443509665</v>
      </c>
      <c r="G13" s="133">
        <f t="shared" si="4"/>
        <v>0</v>
      </c>
      <c r="H13" s="143">
        <f t="shared" ref="H13" si="7">ROUND(H12*(1+$D68),2)</f>
        <v>0</v>
      </c>
      <c r="I13" s="135">
        <f t="shared" si="2"/>
        <v>7.5540677443509665</v>
      </c>
      <c r="J13" s="135">
        <f t="shared" si="3"/>
        <v>20.58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21.09</v>
      </c>
      <c r="F14" s="135">
        <f t="shared" si="1"/>
        <v>7.7412676738756998</v>
      </c>
      <c r="G14" s="133">
        <f t="shared" si="4"/>
        <v>0</v>
      </c>
      <c r="H14" s="143">
        <f t="shared" ref="H14" si="8">ROUND(H13*(1+$D69),2)</f>
        <v>0</v>
      </c>
      <c r="I14" s="135">
        <f t="shared" si="2"/>
        <v>7.7412676738756998</v>
      </c>
      <c r="J14" s="135">
        <f t="shared" si="3"/>
        <v>21.09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21.6</v>
      </c>
      <c r="F15" s="135">
        <f t="shared" si="1"/>
        <v>7.9284676034004322</v>
      </c>
      <c r="G15" s="133">
        <f t="shared" si="4"/>
        <v>0</v>
      </c>
      <c r="H15" s="143">
        <f t="shared" ref="H15" si="9">ROUND(H14*(1+$D70),2)</f>
        <v>0</v>
      </c>
      <c r="I15" s="135">
        <f t="shared" si="2"/>
        <v>7.9284676034004322</v>
      </c>
      <c r="J15" s="135">
        <f t="shared" si="3"/>
        <v>21.6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22.12</v>
      </c>
      <c r="F16" s="135">
        <f t="shared" si="1"/>
        <v>8.1193381197785914</v>
      </c>
      <c r="G16" s="133">
        <f t="shared" si="4"/>
        <v>0</v>
      </c>
      <c r="H16" s="143">
        <f t="shared" ref="H16" si="10">ROUND(H15*(1+$D71),2)</f>
        <v>0</v>
      </c>
      <c r="I16" s="135">
        <f t="shared" si="2"/>
        <v>8.1193381197785914</v>
      </c>
      <c r="J16" s="135">
        <f t="shared" si="3"/>
        <v>22.12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22.65</v>
      </c>
      <c r="F17" s="135">
        <f t="shared" si="1"/>
        <v>8.3138792230101739</v>
      </c>
      <c r="G17" s="133">
        <f t="shared" si="4"/>
        <v>0</v>
      </c>
      <c r="H17" s="143">
        <f t="shared" ref="H17" si="11">ROUND(H16*(1+$D72),2)</f>
        <v>0</v>
      </c>
      <c r="I17" s="135">
        <f t="shared" si="2"/>
        <v>8.3138792230101739</v>
      </c>
      <c r="J17" s="135">
        <f t="shared" si="3"/>
        <v>22.65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23.17</v>
      </c>
      <c r="F18" s="135">
        <f t="shared" si="1"/>
        <v>8.504749739388334</v>
      </c>
      <c r="G18" s="133">
        <f t="shared" si="4"/>
        <v>0</v>
      </c>
      <c r="H18" s="143">
        <f t="shared" ref="H18" si="12">ROUND(H17*(1+$D73),2)</f>
        <v>0</v>
      </c>
      <c r="I18" s="135">
        <f t="shared" si="2"/>
        <v>8.504749739388334</v>
      </c>
      <c r="J18" s="135">
        <f t="shared" si="3"/>
        <v>23.17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23.7</v>
      </c>
      <c r="F19" s="135">
        <f t="shared" si="1"/>
        <v>8.6992908426199183</v>
      </c>
      <c r="G19" s="133">
        <f t="shared" si="4"/>
        <v>0</v>
      </c>
      <c r="H19" s="143">
        <f t="shared" ref="H19" si="13">ROUND(H18*(1+$D74),2)</f>
        <v>0</v>
      </c>
      <c r="I19" s="135">
        <f t="shared" si="2"/>
        <v>8.6992908426199183</v>
      </c>
      <c r="J19" s="135">
        <f t="shared" si="3"/>
        <v>23.7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24.22</v>
      </c>
      <c r="F20" s="135">
        <f t="shared" si="1"/>
        <v>8.8901613589980766</v>
      </c>
      <c r="G20" s="133">
        <f>ROUND(G19*(1+$G66),2)</f>
        <v>0</v>
      </c>
      <c r="H20" s="143">
        <f>ROUND(H19*(1+$G66),2)</f>
        <v>0</v>
      </c>
      <c r="I20" s="135">
        <f t="shared" si="2"/>
        <v>8.8901613589980766</v>
      </c>
      <c r="J20" s="135">
        <f t="shared" si="3"/>
        <v>24.22</v>
      </c>
      <c r="K20" s="133">
        <f t="shared" ref="K20:K28" si="14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G28" si="15">ROUND(D20*(1+$G67),2)</f>
        <v>0</v>
      </c>
      <c r="E21" s="133">
        <f t="shared" si="15"/>
        <v>24.75</v>
      </c>
      <c r="F21" s="135">
        <f t="shared" si="1"/>
        <v>9.0847024622296608</v>
      </c>
      <c r="G21" s="133">
        <f t="shared" si="15"/>
        <v>0</v>
      </c>
      <c r="H21" s="143">
        <f t="shared" ref="H21" si="16">ROUND(H20*(1+$G67),2)</f>
        <v>0</v>
      </c>
      <c r="I21" s="135">
        <f t="shared" si="2"/>
        <v>9.0847024622296608</v>
      </c>
      <c r="J21" s="135">
        <f t="shared" si="3"/>
        <v>24.75</v>
      </c>
      <c r="K21" s="133">
        <f t="shared" si="14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15"/>
        <v>0</v>
      </c>
      <c r="E22" s="133">
        <f t="shared" si="15"/>
        <v>25.29</v>
      </c>
      <c r="F22" s="135">
        <f t="shared" si="1"/>
        <v>9.2829141523146728</v>
      </c>
      <c r="G22" s="133">
        <f t="shared" si="15"/>
        <v>0</v>
      </c>
      <c r="H22" s="143">
        <f t="shared" ref="H22" si="17">ROUND(H21*(1+$G68),2)</f>
        <v>0</v>
      </c>
      <c r="I22" s="135">
        <f t="shared" si="2"/>
        <v>9.2829141523146728</v>
      </c>
      <c r="J22" s="135">
        <f t="shared" si="3"/>
        <v>25.29</v>
      </c>
      <c r="K22" s="133">
        <f t="shared" si="14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15"/>
        <v>0</v>
      </c>
      <c r="E23" s="133">
        <f t="shared" si="15"/>
        <v>25.82</v>
      </c>
      <c r="F23" s="135">
        <f t="shared" si="1"/>
        <v>9.477455255546257</v>
      </c>
      <c r="G23" s="133">
        <f t="shared" si="15"/>
        <v>0</v>
      </c>
      <c r="H23" s="143">
        <f t="shared" ref="H23" si="18">ROUND(H22*(1+$G69),2)</f>
        <v>0</v>
      </c>
      <c r="I23" s="135">
        <f t="shared" si="2"/>
        <v>9.477455255546257</v>
      </c>
      <c r="J23" s="135">
        <f t="shared" si="3"/>
        <v>25.82</v>
      </c>
      <c r="K23" s="133">
        <f t="shared" si="14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15"/>
        <v>0</v>
      </c>
      <c r="E24" s="133">
        <f t="shared" si="15"/>
        <v>26.34</v>
      </c>
      <c r="F24" s="135">
        <f t="shared" si="1"/>
        <v>9.6683257719244153</v>
      </c>
      <c r="G24" s="133">
        <f t="shared" si="15"/>
        <v>0</v>
      </c>
      <c r="H24" s="143">
        <f t="shared" ref="H24" si="19">ROUND(H23*(1+$G70),2)</f>
        <v>0</v>
      </c>
      <c r="I24" s="135">
        <f t="shared" si="2"/>
        <v>9.6683257719244153</v>
      </c>
      <c r="J24" s="135">
        <f t="shared" si="3"/>
        <v>26.34</v>
      </c>
      <c r="K24" s="133">
        <f t="shared" si="14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15"/>
        <v>0</v>
      </c>
      <c r="E25" s="133">
        <f t="shared" si="15"/>
        <v>26.87</v>
      </c>
      <c r="F25" s="135">
        <f t="shared" si="1"/>
        <v>9.8628668751560014</v>
      </c>
      <c r="G25" s="133">
        <f t="shared" si="15"/>
        <v>0</v>
      </c>
      <c r="H25" s="143">
        <f t="shared" ref="H25" si="20">ROUND(H24*(1+$G71),2)</f>
        <v>0</v>
      </c>
      <c r="I25" s="135">
        <f t="shared" si="2"/>
        <v>9.8628668751560014</v>
      </c>
      <c r="J25" s="135">
        <f t="shared" si="3"/>
        <v>26.87</v>
      </c>
      <c r="K25" s="133">
        <f t="shared" si="14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5"/>
        <v>0</v>
      </c>
      <c r="E26" s="133">
        <f t="shared" si="15"/>
        <v>27.41</v>
      </c>
      <c r="F26" s="135">
        <f t="shared" si="1"/>
        <v>10.061078565241012</v>
      </c>
      <c r="G26" s="133">
        <f t="shared" si="15"/>
        <v>0</v>
      </c>
      <c r="H26" s="143">
        <f t="shared" ref="H26" si="21">ROUND(H25*(1+$G72),2)</f>
        <v>0</v>
      </c>
      <c r="I26" s="135">
        <f t="shared" si="2"/>
        <v>10.061078565241012</v>
      </c>
      <c r="J26" s="135">
        <f t="shared" si="3"/>
        <v>27.41</v>
      </c>
      <c r="K26" s="133">
        <f t="shared" si="14"/>
        <v>0.9</v>
      </c>
      <c r="L26" s="124"/>
      <c r="P26" s="170"/>
    </row>
    <row r="27" spans="2:17">
      <c r="B27" s="141">
        <f t="shared" si="0"/>
        <v>2033</v>
      </c>
      <c r="C27" s="132">
        <f>$C$55</f>
        <v>1165.8805905559132</v>
      </c>
      <c r="D27" s="133">
        <f>C27*$C$62</f>
        <v>90.002020403289137</v>
      </c>
      <c r="E27" s="133">
        <f t="shared" si="15"/>
        <v>27.96</v>
      </c>
      <c r="F27" s="135">
        <f t="shared" si="1"/>
        <v>43.298984129589755</v>
      </c>
      <c r="G27" s="133">
        <f t="shared" si="15"/>
        <v>0</v>
      </c>
      <c r="H27" s="143">
        <f t="shared" ref="H27" si="22">ROUND(H26*(1+$G73),2)</f>
        <v>0</v>
      </c>
      <c r="I27" s="135">
        <f t="shared" si="2"/>
        <v>43.298984129589755</v>
      </c>
      <c r="J27" s="135">
        <f t="shared" si="3"/>
        <v>117.96</v>
      </c>
      <c r="K27" s="133">
        <f t="shared" si="14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5"/>
        <v>91.8</v>
      </c>
      <c r="E28" s="133">
        <f t="shared" si="15"/>
        <v>28.52</v>
      </c>
      <c r="F28" s="135">
        <f t="shared" si="1"/>
        <v>44.164501020423145</v>
      </c>
      <c r="G28" s="133">
        <f t="shared" si="15"/>
        <v>0</v>
      </c>
      <c r="H28" s="143">
        <f t="shared" ref="H28" si="23">ROUND(H27*(1+$G74),2)</f>
        <v>0</v>
      </c>
      <c r="I28" s="135">
        <f t="shared" si="2"/>
        <v>44.164501020423145</v>
      </c>
      <c r="J28" s="135">
        <f t="shared" si="3"/>
        <v>120.32</v>
      </c>
      <c r="K28" s="133">
        <f t="shared" si="14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24">ROUND(D28*(1+$K66),2)</f>
        <v>93.64</v>
      </c>
      <c r="E29" s="133">
        <f t="shared" si="24"/>
        <v>29.09</v>
      </c>
      <c r="F29" s="135">
        <f t="shared" si="1"/>
        <v>45.049112452098846</v>
      </c>
      <c r="G29" s="133">
        <f t="shared" ref="G29:H36" si="25">ROUND(G28*(1+$K66),2)</f>
        <v>0</v>
      </c>
      <c r="H29" s="143">
        <f t="shared" si="25"/>
        <v>0</v>
      </c>
      <c r="I29" s="135">
        <f t="shared" si="2"/>
        <v>45.049112452098846</v>
      </c>
      <c r="J29" s="135">
        <f t="shared" si="3"/>
        <v>122.73</v>
      </c>
      <c r="K29" s="133">
        <f t="shared" ref="K29:K36" si="26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24"/>
        <v>95.51</v>
      </c>
      <c r="E30" s="133">
        <f t="shared" si="24"/>
        <v>29.67</v>
      </c>
      <c r="F30" s="135">
        <f t="shared" si="1"/>
        <v>45.948406231188244</v>
      </c>
      <c r="G30" s="133">
        <f t="shared" si="25"/>
        <v>0</v>
      </c>
      <c r="H30" s="143">
        <f t="shared" si="25"/>
        <v>0</v>
      </c>
      <c r="I30" s="135">
        <f t="shared" si="2"/>
        <v>45.948406231188244</v>
      </c>
      <c r="J30" s="135">
        <f t="shared" si="3"/>
        <v>125.18</v>
      </c>
      <c r="K30" s="133">
        <f t="shared" si="26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24"/>
        <v>97.52</v>
      </c>
      <c r="E31" s="133">
        <f t="shared" si="24"/>
        <v>30.29</v>
      </c>
      <c r="F31" s="135">
        <f t="shared" si="1"/>
        <v>46.913770573639319</v>
      </c>
      <c r="G31" s="133">
        <f t="shared" si="25"/>
        <v>0</v>
      </c>
      <c r="H31" s="143">
        <f t="shared" si="25"/>
        <v>0</v>
      </c>
      <c r="I31" s="135">
        <f t="shared" si="2"/>
        <v>46.913770573639319</v>
      </c>
      <c r="J31" s="135">
        <f t="shared" si="3"/>
        <v>127.81</v>
      </c>
      <c r="K31" s="133">
        <f t="shared" si="26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24"/>
        <v>99.57</v>
      </c>
      <c r="E32" s="133">
        <f t="shared" si="24"/>
        <v>30.93</v>
      </c>
      <c r="F32" s="135">
        <f t="shared" si="1"/>
        <v>47.901158437210945</v>
      </c>
      <c r="G32" s="133">
        <f t="shared" si="25"/>
        <v>0</v>
      </c>
      <c r="H32" s="143">
        <f t="shared" si="25"/>
        <v>0</v>
      </c>
      <c r="I32" s="135">
        <f t="shared" si="2"/>
        <v>47.901158437210945</v>
      </c>
      <c r="J32" s="135">
        <f t="shared" si="3"/>
        <v>130.5</v>
      </c>
      <c r="K32" s="133">
        <f t="shared" si="26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24"/>
        <v>101.66</v>
      </c>
      <c r="E33" s="133">
        <f t="shared" si="24"/>
        <v>31.58</v>
      </c>
      <c r="F33" s="135">
        <f t="shared" si="1"/>
        <v>48.906899235049707</v>
      </c>
      <c r="G33" s="133">
        <f t="shared" si="25"/>
        <v>0</v>
      </c>
      <c r="H33" s="143">
        <f t="shared" si="25"/>
        <v>0</v>
      </c>
      <c r="I33" s="135">
        <f t="shared" si="2"/>
        <v>48.906899235049707</v>
      </c>
      <c r="J33" s="135">
        <f t="shared" si="3"/>
        <v>133.24</v>
      </c>
      <c r="K33" s="133">
        <f t="shared" si="26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24"/>
        <v>103.79</v>
      </c>
      <c r="E34" s="133">
        <f t="shared" si="24"/>
        <v>32.24</v>
      </c>
      <c r="F34" s="135">
        <f t="shared" ref="F34:F36" si="27">(D34+E34)/(8.76*$C$63)</f>
        <v>49.930992967155589</v>
      </c>
      <c r="G34" s="133">
        <f t="shared" si="25"/>
        <v>0</v>
      </c>
      <c r="H34" s="143">
        <f t="shared" si="25"/>
        <v>0</v>
      </c>
      <c r="I34" s="135">
        <f t="shared" si="2"/>
        <v>49.930992967155589</v>
      </c>
      <c r="J34" s="135">
        <f t="shared" si="3"/>
        <v>136.03</v>
      </c>
      <c r="K34" s="133">
        <f t="shared" si="26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24"/>
        <v>106.07</v>
      </c>
      <c r="E35" s="133">
        <f t="shared" si="24"/>
        <v>32.950000000000003</v>
      </c>
      <c r="F35" s="135">
        <f t="shared" si="27"/>
        <v>51.028498436329997</v>
      </c>
      <c r="G35" s="133">
        <f t="shared" si="25"/>
        <v>0</v>
      </c>
      <c r="H35" s="143">
        <f t="shared" si="25"/>
        <v>0</v>
      </c>
      <c r="I35" s="135">
        <f t="shared" si="2"/>
        <v>51.028498436329997</v>
      </c>
      <c r="J35" s="135">
        <f t="shared" si="3"/>
        <v>139.02000000000001</v>
      </c>
      <c r="K35" s="133">
        <f t="shared" si="26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24"/>
        <v>108.4</v>
      </c>
      <c r="E36" s="133">
        <f t="shared" si="24"/>
        <v>33.67</v>
      </c>
      <c r="F36" s="135">
        <f t="shared" si="27"/>
        <v>52.148027426624971</v>
      </c>
      <c r="G36" s="133">
        <f t="shared" si="25"/>
        <v>0</v>
      </c>
      <c r="H36" s="143">
        <f t="shared" si="25"/>
        <v>0</v>
      </c>
      <c r="I36" s="135">
        <f t="shared" si="2"/>
        <v>52.148027426624971</v>
      </c>
      <c r="J36" s="135">
        <f t="shared" si="3"/>
        <v>142.07</v>
      </c>
      <c r="K36" s="133">
        <f t="shared" si="26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OR Solar 2033'!D44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31.1%)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1165.8805905559132</v>
      </c>
      <c r="D55" s="122" t="s">
        <v>74</v>
      </c>
      <c r="H55" s="122" t="s">
        <v>9</v>
      </c>
    </row>
    <row r="56" spans="2:24">
      <c r="B56" s="86" t="s">
        <v>111</v>
      </c>
      <c r="C56" s="155">
        <v>19.691768539314772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0.311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28">C66+1</f>
        <v>2018</v>
      </c>
      <c r="D67" s="41">
        <v>2.3E-2</v>
      </c>
      <c r="E67" s="86"/>
      <c r="F67" s="88">
        <f t="shared" ref="F67:F74" si="29">F66+1</f>
        <v>2027</v>
      </c>
      <c r="G67" s="41">
        <v>2.1999999999999999E-2</v>
      </c>
      <c r="H67" s="86"/>
      <c r="I67" s="88">
        <f t="shared" ref="I67:I74" si="30">I66+1</f>
        <v>2036</v>
      </c>
      <c r="J67" s="88"/>
      <c r="K67" s="41">
        <v>0.02</v>
      </c>
    </row>
    <row r="68" spans="3:11">
      <c r="C68" s="88">
        <f t="shared" si="28"/>
        <v>2019</v>
      </c>
      <c r="D68" s="41">
        <v>2.1999999999999999E-2</v>
      </c>
      <c r="E68" s="86"/>
      <c r="F68" s="88">
        <f t="shared" si="29"/>
        <v>2028</v>
      </c>
      <c r="G68" s="41">
        <v>2.1999999999999999E-2</v>
      </c>
      <c r="H68" s="86"/>
      <c r="I68" s="88">
        <f t="shared" si="30"/>
        <v>2037</v>
      </c>
      <c r="J68" s="88"/>
      <c r="K68" s="41">
        <v>2.1000000000000001E-2</v>
      </c>
    </row>
    <row r="69" spans="3:11">
      <c r="C69" s="88">
        <f t="shared" si="28"/>
        <v>2020</v>
      </c>
      <c r="D69" s="41">
        <v>2.5000000000000001E-2</v>
      </c>
      <c r="E69" s="86"/>
      <c r="F69" s="88">
        <f t="shared" si="29"/>
        <v>2029</v>
      </c>
      <c r="G69" s="41">
        <v>2.1000000000000001E-2</v>
      </c>
      <c r="H69" s="86"/>
      <c r="I69" s="88">
        <f t="shared" si="30"/>
        <v>2038</v>
      </c>
      <c r="J69" s="88"/>
      <c r="K69" s="41">
        <v>2.1000000000000001E-2</v>
      </c>
    </row>
    <row r="70" spans="3:11">
      <c r="C70" s="88">
        <f t="shared" si="28"/>
        <v>2021</v>
      </c>
      <c r="D70" s="41">
        <v>2.4E-2</v>
      </c>
      <c r="E70" s="86"/>
      <c r="F70" s="88">
        <f t="shared" si="29"/>
        <v>2030</v>
      </c>
      <c r="G70" s="41">
        <v>0.02</v>
      </c>
      <c r="H70" s="86"/>
      <c r="I70" s="88">
        <f t="shared" si="30"/>
        <v>2039</v>
      </c>
      <c r="J70" s="88"/>
      <c r="K70" s="41">
        <v>2.1000000000000001E-2</v>
      </c>
    </row>
    <row r="71" spans="3:11">
      <c r="C71" s="88">
        <f t="shared" si="28"/>
        <v>2022</v>
      </c>
      <c r="D71" s="41">
        <v>2.4E-2</v>
      </c>
      <c r="E71" s="86"/>
      <c r="F71" s="88">
        <f t="shared" si="29"/>
        <v>2031</v>
      </c>
      <c r="G71" s="41">
        <v>0.02</v>
      </c>
      <c r="H71" s="86"/>
      <c r="I71" s="88">
        <f t="shared" si="30"/>
        <v>2040</v>
      </c>
      <c r="J71" s="88"/>
      <c r="K71" s="41">
        <v>2.1000000000000001E-2</v>
      </c>
    </row>
    <row r="72" spans="3:11" s="124" customFormat="1">
      <c r="C72" s="88">
        <f t="shared" si="28"/>
        <v>2023</v>
      </c>
      <c r="D72" s="41">
        <v>2.4E-2</v>
      </c>
      <c r="E72" s="87"/>
      <c r="F72" s="88">
        <f t="shared" si="29"/>
        <v>2032</v>
      </c>
      <c r="G72" s="41">
        <v>0.02</v>
      </c>
      <c r="H72" s="87"/>
      <c r="I72" s="88">
        <f t="shared" si="30"/>
        <v>2041</v>
      </c>
      <c r="J72" s="88"/>
      <c r="K72" s="41">
        <v>2.1999999999999999E-2</v>
      </c>
    </row>
    <row r="73" spans="3:11" s="124" customFormat="1">
      <c r="C73" s="88">
        <f t="shared" si="28"/>
        <v>2024</v>
      </c>
      <c r="D73" s="41">
        <v>2.3E-2</v>
      </c>
      <c r="E73" s="87"/>
      <c r="F73" s="88">
        <f t="shared" si="29"/>
        <v>2033</v>
      </c>
      <c r="G73" s="41">
        <v>0.02</v>
      </c>
      <c r="H73" s="87"/>
      <c r="I73" s="88">
        <f t="shared" si="30"/>
        <v>2042</v>
      </c>
      <c r="J73" s="88"/>
      <c r="K73" s="41">
        <v>2.1999999999999999E-2</v>
      </c>
    </row>
    <row r="74" spans="3:11" s="124" customFormat="1">
      <c r="C74" s="88">
        <f t="shared" si="28"/>
        <v>2025</v>
      </c>
      <c r="D74" s="41">
        <v>2.3E-2</v>
      </c>
      <c r="E74" s="87"/>
      <c r="F74" s="88">
        <f t="shared" si="29"/>
        <v>2034</v>
      </c>
      <c r="G74" s="41">
        <v>0.02</v>
      </c>
      <c r="H74" s="87"/>
      <c r="I74" s="88">
        <f t="shared" si="30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135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7" t="s">
        <v>55</v>
      </c>
      <c r="J5" s="17" t="s">
        <v>55</v>
      </c>
      <c r="K5" s="126" t="s">
        <v>71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Resource-2033 - 31%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19.691768539314772</v>
      </c>
      <c r="F11" s="134">
        <f t="shared" ref="F11:F36" si="1">(D11+E11)/(8.76*$C$63)</f>
        <v>7.2280346721118987</v>
      </c>
      <c r="G11" s="134">
        <f>$C$58</f>
        <v>0</v>
      </c>
      <c r="H11" s="143">
        <f>$C$59</f>
        <v>0</v>
      </c>
      <c r="I11" s="135">
        <f t="shared" ref="I11:I36" si="2">F11+H11+G11</f>
        <v>7.2280346721118987</v>
      </c>
      <c r="J11" s="135">
        <f t="shared" ref="J11:J36" si="3">ROUND(I11*$C$63*8.76,2)</f>
        <v>19.690000000000001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H19" si="4">ROUND(D11*(1+$D67),2)</f>
        <v>0</v>
      </c>
      <c r="E12" s="133">
        <f t="shared" si="4"/>
        <v>20.14</v>
      </c>
      <c r="F12" s="135">
        <f t="shared" si="1"/>
        <v>7.3925619228002182</v>
      </c>
      <c r="G12" s="133">
        <f t="shared" si="4"/>
        <v>0</v>
      </c>
      <c r="H12" s="143">
        <f t="shared" si="4"/>
        <v>0</v>
      </c>
      <c r="I12" s="135">
        <f t="shared" si="2"/>
        <v>7.3925619228002182</v>
      </c>
      <c r="J12" s="135">
        <f t="shared" si="3"/>
        <v>20.14</v>
      </c>
      <c r="K12" s="133">
        <f t="shared" ref="K12:K19" si="5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20.58</v>
      </c>
      <c r="F13" s="135">
        <f t="shared" si="1"/>
        <v>7.5540677443509665</v>
      </c>
      <c r="G13" s="133">
        <f t="shared" si="4"/>
        <v>0</v>
      </c>
      <c r="H13" s="143">
        <f t="shared" si="4"/>
        <v>0</v>
      </c>
      <c r="I13" s="135">
        <f t="shared" si="2"/>
        <v>7.5540677443509665</v>
      </c>
      <c r="J13" s="135">
        <f t="shared" si="3"/>
        <v>20.58</v>
      </c>
      <c r="K13" s="133">
        <f t="shared" si="5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21.09</v>
      </c>
      <c r="F14" s="135">
        <f t="shared" si="1"/>
        <v>7.7412676738756998</v>
      </c>
      <c r="G14" s="133">
        <f t="shared" si="4"/>
        <v>0</v>
      </c>
      <c r="H14" s="143">
        <f t="shared" si="4"/>
        <v>0</v>
      </c>
      <c r="I14" s="135">
        <f t="shared" si="2"/>
        <v>7.7412676738756998</v>
      </c>
      <c r="J14" s="135">
        <f t="shared" si="3"/>
        <v>21.09</v>
      </c>
      <c r="K14" s="133">
        <f t="shared" si="5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21.6</v>
      </c>
      <c r="F15" s="135">
        <f t="shared" si="1"/>
        <v>7.9284676034004322</v>
      </c>
      <c r="G15" s="133">
        <f t="shared" si="4"/>
        <v>0</v>
      </c>
      <c r="H15" s="143">
        <f t="shared" si="4"/>
        <v>0</v>
      </c>
      <c r="I15" s="135">
        <f t="shared" si="2"/>
        <v>7.9284676034004322</v>
      </c>
      <c r="J15" s="135">
        <f t="shared" si="3"/>
        <v>21.6</v>
      </c>
      <c r="K15" s="133">
        <f t="shared" si="5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22.12</v>
      </c>
      <c r="F16" s="135">
        <f t="shared" si="1"/>
        <v>8.1193381197785914</v>
      </c>
      <c r="G16" s="133">
        <f t="shared" si="4"/>
        <v>0</v>
      </c>
      <c r="H16" s="143">
        <f t="shared" si="4"/>
        <v>0</v>
      </c>
      <c r="I16" s="135">
        <f t="shared" si="2"/>
        <v>8.1193381197785914</v>
      </c>
      <c r="J16" s="135">
        <f t="shared" si="3"/>
        <v>22.12</v>
      </c>
      <c r="K16" s="133">
        <f t="shared" si="5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22.65</v>
      </c>
      <c r="F17" s="135">
        <f t="shared" si="1"/>
        <v>8.3138792230101739</v>
      </c>
      <c r="G17" s="133">
        <f t="shared" si="4"/>
        <v>0</v>
      </c>
      <c r="H17" s="143">
        <f t="shared" si="4"/>
        <v>0</v>
      </c>
      <c r="I17" s="135">
        <f t="shared" si="2"/>
        <v>8.3138792230101739</v>
      </c>
      <c r="J17" s="135">
        <f t="shared" si="3"/>
        <v>22.65</v>
      </c>
      <c r="K17" s="133">
        <f t="shared" si="5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23.17</v>
      </c>
      <c r="F18" s="135">
        <f t="shared" si="1"/>
        <v>8.504749739388334</v>
      </c>
      <c r="G18" s="133">
        <f t="shared" si="4"/>
        <v>0</v>
      </c>
      <c r="H18" s="143">
        <f t="shared" si="4"/>
        <v>0</v>
      </c>
      <c r="I18" s="135">
        <f t="shared" si="2"/>
        <v>8.504749739388334</v>
      </c>
      <c r="J18" s="135">
        <f t="shared" si="3"/>
        <v>23.17</v>
      </c>
      <c r="K18" s="133">
        <f t="shared" si="5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23.7</v>
      </c>
      <c r="F19" s="135">
        <f t="shared" si="1"/>
        <v>8.6992908426199183</v>
      </c>
      <c r="G19" s="133">
        <f t="shared" si="4"/>
        <v>0</v>
      </c>
      <c r="H19" s="143">
        <f t="shared" si="4"/>
        <v>0</v>
      </c>
      <c r="I19" s="135">
        <f t="shared" si="2"/>
        <v>8.6992908426199183</v>
      </c>
      <c r="J19" s="135">
        <f t="shared" si="3"/>
        <v>23.7</v>
      </c>
      <c r="K19" s="133">
        <f t="shared" si="5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24.22</v>
      </c>
      <c r="F20" s="135">
        <f t="shared" si="1"/>
        <v>8.8901613589980766</v>
      </c>
      <c r="G20" s="133">
        <f>ROUND(G19*(1+$G66),2)</f>
        <v>0</v>
      </c>
      <c r="H20" s="143">
        <f>ROUND(H19*(1+$G66),2)</f>
        <v>0</v>
      </c>
      <c r="I20" s="135">
        <f t="shared" si="2"/>
        <v>8.8901613589980766</v>
      </c>
      <c r="J20" s="135">
        <f t="shared" si="3"/>
        <v>24.22</v>
      </c>
      <c r="K20" s="133">
        <f t="shared" ref="K20:K28" si="6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H28" si="7">ROUND(D20*(1+$G67),2)</f>
        <v>0</v>
      </c>
      <c r="E21" s="133">
        <f t="shared" si="7"/>
        <v>24.75</v>
      </c>
      <c r="F21" s="135">
        <f t="shared" si="1"/>
        <v>9.0847024622296608</v>
      </c>
      <c r="G21" s="133">
        <f t="shared" si="7"/>
        <v>0</v>
      </c>
      <c r="H21" s="143">
        <f t="shared" si="7"/>
        <v>0</v>
      </c>
      <c r="I21" s="135">
        <f t="shared" si="2"/>
        <v>9.0847024622296608</v>
      </c>
      <c r="J21" s="135">
        <f t="shared" si="3"/>
        <v>24.75</v>
      </c>
      <c r="K21" s="133">
        <f t="shared" si="6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7"/>
        <v>0</v>
      </c>
      <c r="E22" s="133">
        <f t="shared" si="7"/>
        <v>25.29</v>
      </c>
      <c r="F22" s="135">
        <f t="shared" si="1"/>
        <v>9.2829141523146728</v>
      </c>
      <c r="G22" s="133">
        <f t="shared" si="7"/>
        <v>0</v>
      </c>
      <c r="H22" s="143">
        <f t="shared" si="7"/>
        <v>0</v>
      </c>
      <c r="I22" s="135">
        <f t="shared" si="2"/>
        <v>9.2829141523146728</v>
      </c>
      <c r="J22" s="135">
        <f t="shared" si="3"/>
        <v>25.29</v>
      </c>
      <c r="K22" s="133">
        <f t="shared" si="6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7"/>
        <v>0</v>
      </c>
      <c r="E23" s="133">
        <f t="shared" si="7"/>
        <v>25.82</v>
      </c>
      <c r="F23" s="135">
        <f t="shared" si="1"/>
        <v>9.477455255546257</v>
      </c>
      <c r="G23" s="133">
        <f t="shared" si="7"/>
        <v>0</v>
      </c>
      <c r="H23" s="143">
        <f t="shared" si="7"/>
        <v>0</v>
      </c>
      <c r="I23" s="135">
        <f t="shared" si="2"/>
        <v>9.477455255546257</v>
      </c>
      <c r="J23" s="135">
        <f t="shared" si="3"/>
        <v>25.82</v>
      </c>
      <c r="K23" s="133">
        <f t="shared" si="6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7"/>
        <v>0</v>
      </c>
      <c r="E24" s="133">
        <f t="shared" si="7"/>
        <v>26.34</v>
      </c>
      <c r="F24" s="135">
        <f t="shared" si="1"/>
        <v>9.6683257719244153</v>
      </c>
      <c r="G24" s="133">
        <f t="shared" si="7"/>
        <v>0</v>
      </c>
      <c r="H24" s="143">
        <f t="shared" si="7"/>
        <v>0</v>
      </c>
      <c r="I24" s="135">
        <f t="shared" si="2"/>
        <v>9.6683257719244153</v>
      </c>
      <c r="J24" s="135">
        <f t="shared" si="3"/>
        <v>26.34</v>
      </c>
      <c r="K24" s="133">
        <f t="shared" si="6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7"/>
        <v>0</v>
      </c>
      <c r="E25" s="133">
        <f t="shared" si="7"/>
        <v>26.87</v>
      </c>
      <c r="F25" s="135">
        <f t="shared" si="1"/>
        <v>9.8628668751560014</v>
      </c>
      <c r="G25" s="133">
        <f t="shared" si="7"/>
        <v>0</v>
      </c>
      <c r="H25" s="143">
        <f t="shared" si="7"/>
        <v>0</v>
      </c>
      <c r="I25" s="135">
        <f t="shared" si="2"/>
        <v>9.8628668751560014</v>
      </c>
      <c r="J25" s="135">
        <f t="shared" si="3"/>
        <v>26.87</v>
      </c>
      <c r="K25" s="133">
        <f t="shared" si="6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7"/>
        <v>0</v>
      </c>
      <c r="E26" s="133">
        <f t="shared" si="7"/>
        <v>27.41</v>
      </c>
      <c r="F26" s="135">
        <f t="shared" si="1"/>
        <v>10.061078565241012</v>
      </c>
      <c r="G26" s="133">
        <f t="shared" si="7"/>
        <v>0</v>
      </c>
      <c r="H26" s="143">
        <f t="shared" si="7"/>
        <v>0</v>
      </c>
      <c r="I26" s="135">
        <f t="shared" si="2"/>
        <v>10.061078565241012</v>
      </c>
      <c r="J26" s="135">
        <f t="shared" si="3"/>
        <v>27.41</v>
      </c>
      <c r="K26" s="133">
        <f t="shared" si="6"/>
        <v>0.9</v>
      </c>
      <c r="L26" s="124"/>
      <c r="P26" s="170"/>
    </row>
    <row r="27" spans="2:17">
      <c r="B27" s="141">
        <f t="shared" si="0"/>
        <v>2033</v>
      </c>
      <c r="C27" s="132"/>
      <c r="D27" s="133">
        <f t="shared" ref="D27" si="8">ROUND(D26*(1+$G73),2)</f>
        <v>0</v>
      </c>
      <c r="E27" s="133">
        <f t="shared" si="7"/>
        <v>27.96</v>
      </c>
      <c r="F27" s="135">
        <f t="shared" si="1"/>
        <v>10.262960842179448</v>
      </c>
      <c r="G27" s="133">
        <f t="shared" si="7"/>
        <v>0</v>
      </c>
      <c r="H27" s="143">
        <f t="shared" si="7"/>
        <v>0</v>
      </c>
      <c r="I27" s="135">
        <f t="shared" si="2"/>
        <v>10.262960842179448</v>
      </c>
      <c r="J27" s="135">
        <f t="shared" si="3"/>
        <v>27.96</v>
      </c>
      <c r="K27" s="133">
        <f t="shared" si="6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9">ROUND(D27*(1+$G74),2)</f>
        <v>0</v>
      </c>
      <c r="E28" s="133">
        <f t="shared" si="7"/>
        <v>28.52</v>
      </c>
      <c r="F28" s="135">
        <f t="shared" si="1"/>
        <v>10.468513705971311</v>
      </c>
      <c r="G28" s="133">
        <f t="shared" si="7"/>
        <v>0</v>
      </c>
      <c r="H28" s="143">
        <f t="shared" si="7"/>
        <v>0</v>
      </c>
      <c r="I28" s="135">
        <f t="shared" si="2"/>
        <v>10.468513705971311</v>
      </c>
      <c r="J28" s="135">
        <f t="shared" si="3"/>
        <v>28.52</v>
      </c>
      <c r="K28" s="133">
        <f t="shared" si="6"/>
        <v>0.94</v>
      </c>
      <c r="L28" s="124"/>
      <c r="P28" s="170"/>
    </row>
    <row r="29" spans="2:17">
      <c r="B29" s="141">
        <f t="shared" si="0"/>
        <v>2035</v>
      </c>
      <c r="C29" s="132">
        <f>$C$55</f>
        <v>1152.6274312839628</v>
      </c>
      <c r="D29" s="133">
        <f>C29*$C$62</f>
        <v>88.978921536334539</v>
      </c>
      <c r="E29" s="133">
        <f t="shared" ref="D29:E36" si="10">ROUND(E28*(1+$K66),2)</f>
        <v>29.09</v>
      </c>
      <c r="F29" s="135">
        <f t="shared" si="1"/>
        <v>43.338223118947035</v>
      </c>
      <c r="G29" s="133">
        <f t="shared" ref="G29:H36" si="11">ROUND(G28*(1+$K66),2)</f>
        <v>0</v>
      </c>
      <c r="H29" s="143">
        <f t="shared" si="11"/>
        <v>0</v>
      </c>
      <c r="I29" s="135">
        <f t="shared" si="2"/>
        <v>43.338223118947035</v>
      </c>
      <c r="J29" s="135">
        <f t="shared" si="3"/>
        <v>118.07</v>
      </c>
      <c r="K29" s="133">
        <f t="shared" ref="K29:K36" si="12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0"/>
        <v>90.76</v>
      </c>
      <c r="E30" s="133">
        <f t="shared" si="10"/>
        <v>29.67</v>
      </c>
      <c r="F30" s="135">
        <f t="shared" si="1"/>
        <v>44.204877475810839</v>
      </c>
      <c r="G30" s="133">
        <f t="shared" si="11"/>
        <v>0</v>
      </c>
      <c r="H30" s="143">
        <f t="shared" si="11"/>
        <v>0</v>
      </c>
      <c r="I30" s="135">
        <f t="shared" si="2"/>
        <v>44.204877475810839</v>
      </c>
      <c r="J30" s="135">
        <f t="shared" si="3"/>
        <v>120.43</v>
      </c>
      <c r="K30" s="133">
        <f t="shared" si="12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0"/>
        <v>92.67</v>
      </c>
      <c r="E31" s="133">
        <f t="shared" si="10"/>
        <v>30.29</v>
      </c>
      <c r="F31" s="135">
        <f t="shared" si="1"/>
        <v>45.133535949727644</v>
      </c>
      <c r="G31" s="133">
        <f t="shared" si="11"/>
        <v>0</v>
      </c>
      <c r="H31" s="143">
        <f t="shared" si="11"/>
        <v>0</v>
      </c>
      <c r="I31" s="135">
        <f t="shared" si="2"/>
        <v>45.133535949727644</v>
      </c>
      <c r="J31" s="135">
        <f t="shared" si="3"/>
        <v>122.96</v>
      </c>
      <c r="K31" s="133">
        <f t="shared" si="12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0"/>
        <v>94.62</v>
      </c>
      <c r="E32" s="133">
        <f t="shared" si="10"/>
        <v>30.93</v>
      </c>
      <c r="F32" s="135">
        <f t="shared" si="1"/>
        <v>46.084217944765015</v>
      </c>
      <c r="G32" s="133">
        <f t="shared" si="11"/>
        <v>0</v>
      </c>
      <c r="H32" s="143">
        <f t="shared" si="11"/>
        <v>0</v>
      </c>
      <c r="I32" s="135">
        <f t="shared" si="2"/>
        <v>46.084217944765015</v>
      </c>
      <c r="J32" s="135">
        <f t="shared" si="3"/>
        <v>125.55</v>
      </c>
      <c r="K32" s="133">
        <f t="shared" si="12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0"/>
        <v>96.61</v>
      </c>
      <c r="E33" s="133">
        <f t="shared" si="10"/>
        <v>31.58</v>
      </c>
      <c r="F33" s="135">
        <f t="shared" si="1"/>
        <v>47.053252874069507</v>
      </c>
      <c r="G33" s="133">
        <f t="shared" si="11"/>
        <v>0</v>
      </c>
      <c r="H33" s="143">
        <f t="shared" si="11"/>
        <v>0</v>
      </c>
      <c r="I33" s="135">
        <f t="shared" si="2"/>
        <v>47.053252874069507</v>
      </c>
      <c r="J33" s="135">
        <f t="shared" si="3"/>
        <v>128.19</v>
      </c>
      <c r="K33" s="133">
        <f t="shared" si="12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0"/>
        <v>98.64</v>
      </c>
      <c r="E34" s="133">
        <f t="shared" si="10"/>
        <v>32.24</v>
      </c>
      <c r="F34" s="135">
        <f t="shared" si="1"/>
        <v>48.040640737641134</v>
      </c>
      <c r="G34" s="133">
        <f t="shared" si="11"/>
        <v>0</v>
      </c>
      <c r="H34" s="143">
        <f t="shared" si="11"/>
        <v>0</v>
      </c>
      <c r="I34" s="135">
        <f t="shared" si="2"/>
        <v>48.040640737641134</v>
      </c>
      <c r="J34" s="135">
        <f t="shared" si="3"/>
        <v>130.88</v>
      </c>
      <c r="K34" s="133">
        <f t="shared" si="12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0"/>
        <v>100.81</v>
      </c>
      <c r="E35" s="133">
        <f t="shared" si="10"/>
        <v>32.950000000000003</v>
      </c>
      <c r="F35" s="135">
        <f t="shared" si="1"/>
        <v>49.097769751427855</v>
      </c>
      <c r="G35" s="133">
        <f t="shared" si="11"/>
        <v>0</v>
      </c>
      <c r="H35" s="143">
        <f t="shared" si="11"/>
        <v>0</v>
      </c>
      <c r="I35" s="135">
        <f t="shared" si="2"/>
        <v>49.097769751427855</v>
      </c>
      <c r="J35" s="135">
        <f t="shared" si="3"/>
        <v>133.76</v>
      </c>
      <c r="K35" s="133">
        <f t="shared" si="12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0"/>
        <v>103.03</v>
      </c>
      <c r="E36" s="133">
        <f t="shared" si="10"/>
        <v>33.67</v>
      </c>
      <c r="F36" s="135">
        <f t="shared" si="1"/>
        <v>50.176922286335135</v>
      </c>
      <c r="G36" s="133">
        <f t="shared" si="11"/>
        <v>0</v>
      </c>
      <c r="H36" s="143">
        <f t="shared" si="11"/>
        <v>0</v>
      </c>
      <c r="I36" s="135">
        <f t="shared" si="2"/>
        <v>50.176922286335135</v>
      </c>
      <c r="J36" s="135">
        <f t="shared" si="3"/>
        <v>136.69999999999999</v>
      </c>
      <c r="K36" s="133">
        <f t="shared" si="12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UT Solar 2033 ST'!D44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31.1%)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1152.6274312839628</v>
      </c>
      <c r="D55" s="122" t="s">
        <v>74</v>
      </c>
      <c r="H55" s="122" t="s">
        <v>9</v>
      </c>
    </row>
    <row r="56" spans="2:24">
      <c r="B56" s="86" t="s">
        <v>111</v>
      </c>
      <c r="C56" s="155">
        <v>19.691768539314772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0.311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3">C66+1</f>
        <v>2018</v>
      </c>
      <c r="D67" s="41">
        <v>2.3E-2</v>
      </c>
      <c r="E67" s="86"/>
      <c r="F67" s="88">
        <f t="shared" ref="F67:F74" si="14">F66+1</f>
        <v>2027</v>
      </c>
      <c r="G67" s="41">
        <v>2.1999999999999999E-2</v>
      </c>
      <c r="H67" s="86"/>
      <c r="I67" s="88">
        <f t="shared" ref="I67:I74" si="15">I66+1</f>
        <v>2036</v>
      </c>
      <c r="J67" s="88"/>
      <c r="K67" s="41">
        <v>0.02</v>
      </c>
    </row>
    <row r="68" spans="3:11">
      <c r="C68" s="88">
        <f t="shared" si="13"/>
        <v>2019</v>
      </c>
      <c r="D68" s="41">
        <v>2.1999999999999999E-2</v>
      </c>
      <c r="E68" s="86"/>
      <c r="F68" s="88">
        <f t="shared" si="14"/>
        <v>2028</v>
      </c>
      <c r="G68" s="41">
        <v>2.1999999999999999E-2</v>
      </c>
      <c r="H68" s="86"/>
      <c r="I68" s="88">
        <f t="shared" si="15"/>
        <v>2037</v>
      </c>
      <c r="J68" s="88"/>
      <c r="K68" s="41">
        <v>2.1000000000000001E-2</v>
      </c>
    </row>
    <row r="69" spans="3:11">
      <c r="C69" s="88">
        <f t="shared" si="13"/>
        <v>2020</v>
      </c>
      <c r="D69" s="41">
        <v>2.5000000000000001E-2</v>
      </c>
      <c r="E69" s="86"/>
      <c r="F69" s="88">
        <f t="shared" si="14"/>
        <v>2029</v>
      </c>
      <c r="G69" s="41">
        <v>2.1000000000000001E-2</v>
      </c>
      <c r="H69" s="86"/>
      <c r="I69" s="88">
        <f t="shared" si="15"/>
        <v>2038</v>
      </c>
      <c r="J69" s="88"/>
      <c r="K69" s="41">
        <v>2.1000000000000001E-2</v>
      </c>
    </row>
    <row r="70" spans="3:11">
      <c r="C70" s="88">
        <f t="shared" si="13"/>
        <v>2021</v>
      </c>
      <c r="D70" s="41">
        <v>2.4E-2</v>
      </c>
      <c r="E70" s="86"/>
      <c r="F70" s="88">
        <f t="shared" si="14"/>
        <v>2030</v>
      </c>
      <c r="G70" s="41">
        <v>0.02</v>
      </c>
      <c r="H70" s="86"/>
      <c r="I70" s="88">
        <f t="shared" si="15"/>
        <v>2039</v>
      </c>
      <c r="J70" s="88"/>
      <c r="K70" s="41">
        <v>2.1000000000000001E-2</v>
      </c>
    </row>
    <row r="71" spans="3:11">
      <c r="C71" s="88">
        <f t="shared" si="13"/>
        <v>2022</v>
      </c>
      <c r="D71" s="41">
        <v>2.4E-2</v>
      </c>
      <c r="E71" s="86"/>
      <c r="F71" s="88">
        <f t="shared" si="14"/>
        <v>2031</v>
      </c>
      <c r="G71" s="41">
        <v>0.02</v>
      </c>
      <c r="H71" s="86"/>
      <c r="I71" s="88">
        <f t="shared" si="15"/>
        <v>2040</v>
      </c>
      <c r="J71" s="88"/>
      <c r="K71" s="41">
        <v>2.1000000000000001E-2</v>
      </c>
    </row>
    <row r="72" spans="3:11" s="124" customFormat="1">
      <c r="C72" s="88">
        <f t="shared" si="13"/>
        <v>2023</v>
      </c>
      <c r="D72" s="41">
        <v>2.4E-2</v>
      </c>
      <c r="E72" s="87"/>
      <c r="F72" s="88">
        <f t="shared" si="14"/>
        <v>2032</v>
      </c>
      <c r="G72" s="41">
        <v>0.02</v>
      </c>
      <c r="H72" s="87"/>
      <c r="I72" s="88">
        <f t="shared" si="15"/>
        <v>2041</v>
      </c>
      <c r="J72" s="88"/>
      <c r="K72" s="41">
        <v>2.1999999999999999E-2</v>
      </c>
    </row>
    <row r="73" spans="3:11" s="124" customFormat="1">
      <c r="C73" s="88">
        <f t="shared" si="13"/>
        <v>2024</v>
      </c>
      <c r="D73" s="41">
        <v>2.3E-2</v>
      </c>
      <c r="E73" s="87"/>
      <c r="F73" s="88">
        <f t="shared" si="14"/>
        <v>2033</v>
      </c>
      <c r="G73" s="41">
        <v>0.02</v>
      </c>
      <c r="H73" s="87"/>
      <c r="I73" s="88">
        <f t="shared" si="15"/>
        <v>2042</v>
      </c>
      <c r="J73" s="88"/>
      <c r="K73" s="41">
        <v>2.1999999999999999E-2</v>
      </c>
    </row>
    <row r="74" spans="3:11" s="124" customFormat="1">
      <c r="C74" s="88">
        <f t="shared" si="13"/>
        <v>2025</v>
      </c>
      <c r="D74" s="41">
        <v>2.3E-2</v>
      </c>
      <c r="E74" s="87"/>
      <c r="F74" s="88">
        <f t="shared" si="14"/>
        <v>2034</v>
      </c>
      <c r="G74" s="41">
        <v>0.02</v>
      </c>
      <c r="H74" s="87"/>
      <c r="I74" s="88">
        <f t="shared" si="15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134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27%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7" t="s">
        <v>55</v>
      </c>
      <c r="J5" s="17" t="s">
        <v>55</v>
      </c>
      <c r="K5" s="126" t="s">
        <v>71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Resource-2035 - 27%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18.718009285501743</v>
      </c>
      <c r="F11" s="134">
        <f t="shared" ref="F11:F36" si="1">(D11+E11)/(8.76*$C$63)</f>
        <v>7.9729815330461324</v>
      </c>
      <c r="G11" s="134">
        <f>$C$58</f>
        <v>0</v>
      </c>
      <c r="H11" s="143">
        <f>$C$59</f>
        <v>0</v>
      </c>
      <c r="I11" s="135">
        <f t="shared" ref="I11:I36" si="2">F11+H11+G11</f>
        <v>7.9729815330461324</v>
      </c>
      <c r="J11" s="135">
        <f t="shared" ref="J11:J36" si="3">ROUND(I11*$C$63*8.76,2)</f>
        <v>18.72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H19" si="4">ROUND(D11*(1+$D67),2)</f>
        <v>0</v>
      </c>
      <c r="E12" s="133">
        <f t="shared" si="4"/>
        <v>19.149999999999999</v>
      </c>
      <c r="F12" s="135">
        <f t="shared" si="1"/>
        <v>8.1569890274654124</v>
      </c>
      <c r="G12" s="133">
        <f t="shared" si="4"/>
        <v>0</v>
      </c>
      <c r="H12" s="143">
        <f t="shared" si="4"/>
        <v>0</v>
      </c>
      <c r="I12" s="135">
        <f t="shared" si="2"/>
        <v>8.1569890274654124</v>
      </c>
      <c r="J12" s="135">
        <f t="shared" si="3"/>
        <v>19.149999999999999</v>
      </c>
      <c r="K12" s="133">
        <f t="shared" ref="K12:K19" si="5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19.57</v>
      </c>
      <c r="F13" s="135">
        <f t="shared" si="1"/>
        <v>8.3358890479111292</v>
      </c>
      <c r="G13" s="133">
        <f t="shared" si="4"/>
        <v>0</v>
      </c>
      <c r="H13" s="143">
        <f t="shared" si="4"/>
        <v>0</v>
      </c>
      <c r="I13" s="135">
        <f t="shared" si="2"/>
        <v>8.3358890479111292</v>
      </c>
      <c r="J13" s="135">
        <f t="shared" si="3"/>
        <v>19.57</v>
      </c>
      <c r="K13" s="133">
        <f t="shared" si="5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20.059999999999999</v>
      </c>
      <c r="F14" s="135">
        <f t="shared" si="1"/>
        <v>8.544605738431132</v>
      </c>
      <c r="G14" s="133">
        <f t="shared" si="4"/>
        <v>0</v>
      </c>
      <c r="H14" s="143">
        <f t="shared" si="4"/>
        <v>0</v>
      </c>
      <c r="I14" s="135">
        <f t="shared" si="2"/>
        <v>8.544605738431132</v>
      </c>
      <c r="J14" s="135">
        <f t="shared" si="3"/>
        <v>20.059999999999999</v>
      </c>
      <c r="K14" s="133">
        <f t="shared" si="5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20.54</v>
      </c>
      <c r="F15" s="135">
        <f t="shared" si="1"/>
        <v>8.7490629046548083</v>
      </c>
      <c r="G15" s="133">
        <f t="shared" si="4"/>
        <v>0</v>
      </c>
      <c r="H15" s="143">
        <f t="shared" si="4"/>
        <v>0</v>
      </c>
      <c r="I15" s="135">
        <f t="shared" si="2"/>
        <v>8.7490629046548083</v>
      </c>
      <c r="J15" s="135">
        <f t="shared" si="3"/>
        <v>20.54</v>
      </c>
      <c r="K15" s="133">
        <f t="shared" si="5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21.03</v>
      </c>
      <c r="F16" s="135">
        <f t="shared" si="1"/>
        <v>8.9577795951748111</v>
      </c>
      <c r="G16" s="133">
        <f t="shared" si="4"/>
        <v>0</v>
      </c>
      <c r="H16" s="143">
        <f t="shared" si="4"/>
        <v>0</v>
      </c>
      <c r="I16" s="135">
        <f t="shared" si="2"/>
        <v>8.9577795951748111</v>
      </c>
      <c r="J16" s="135">
        <f t="shared" si="3"/>
        <v>21.03</v>
      </c>
      <c r="K16" s="133">
        <f t="shared" si="5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21.53</v>
      </c>
      <c r="F17" s="135">
        <f t="shared" si="1"/>
        <v>9.1707558099911406</v>
      </c>
      <c r="G17" s="133">
        <f t="shared" si="4"/>
        <v>0</v>
      </c>
      <c r="H17" s="143">
        <f t="shared" si="4"/>
        <v>0</v>
      </c>
      <c r="I17" s="135">
        <f t="shared" si="2"/>
        <v>9.1707558099911406</v>
      </c>
      <c r="J17" s="135">
        <f t="shared" si="3"/>
        <v>21.53</v>
      </c>
      <c r="K17" s="133">
        <f t="shared" si="5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22.03</v>
      </c>
      <c r="F18" s="135">
        <f t="shared" si="1"/>
        <v>9.38373202480747</v>
      </c>
      <c r="G18" s="133">
        <f t="shared" si="4"/>
        <v>0</v>
      </c>
      <c r="H18" s="143">
        <f t="shared" si="4"/>
        <v>0</v>
      </c>
      <c r="I18" s="135">
        <f t="shared" si="2"/>
        <v>9.38373202480747</v>
      </c>
      <c r="J18" s="135">
        <f t="shared" si="3"/>
        <v>22.03</v>
      </c>
      <c r="K18" s="133">
        <f t="shared" si="5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22.54</v>
      </c>
      <c r="F19" s="135">
        <f t="shared" si="1"/>
        <v>9.6009677639201243</v>
      </c>
      <c r="G19" s="133">
        <f t="shared" si="4"/>
        <v>0</v>
      </c>
      <c r="H19" s="143">
        <f t="shared" si="4"/>
        <v>0</v>
      </c>
      <c r="I19" s="135">
        <f t="shared" si="2"/>
        <v>9.6009677639201243</v>
      </c>
      <c r="J19" s="135">
        <f t="shared" si="3"/>
        <v>22.54</v>
      </c>
      <c r="K19" s="133">
        <f t="shared" si="5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23.04</v>
      </c>
      <c r="F20" s="135">
        <f t="shared" si="1"/>
        <v>9.8139439787364537</v>
      </c>
      <c r="G20" s="133">
        <f>ROUND(G19*(1+$G66),2)</f>
        <v>0</v>
      </c>
      <c r="H20" s="143">
        <f>ROUND(H19*(1+$G66),2)</f>
        <v>0</v>
      </c>
      <c r="I20" s="135">
        <f t="shared" si="2"/>
        <v>9.8139439787364537</v>
      </c>
      <c r="J20" s="135">
        <f t="shared" si="3"/>
        <v>23.04</v>
      </c>
      <c r="K20" s="133">
        <f t="shared" ref="K20:K28" si="6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H28" si="7">ROUND(D20*(1+$G67),2)</f>
        <v>0</v>
      </c>
      <c r="E21" s="133">
        <f t="shared" si="7"/>
        <v>23.55</v>
      </c>
      <c r="F21" s="135">
        <f t="shared" si="1"/>
        <v>10.031179717849112</v>
      </c>
      <c r="G21" s="133">
        <f t="shared" si="7"/>
        <v>0</v>
      </c>
      <c r="H21" s="143">
        <f t="shared" si="7"/>
        <v>0</v>
      </c>
      <c r="I21" s="135">
        <f t="shared" si="2"/>
        <v>10.031179717849112</v>
      </c>
      <c r="J21" s="135">
        <f t="shared" si="3"/>
        <v>23.55</v>
      </c>
      <c r="K21" s="133">
        <f t="shared" si="6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7"/>
        <v>0</v>
      </c>
      <c r="E22" s="133">
        <f t="shared" si="7"/>
        <v>24.07</v>
      </c>
      <c r="F22" s="135">
        <f t="shared" si="1"/>
        <v>10.252674981258092</v>
      </c>
      <c r="G22" s="133">
        <f t="shared" si="7"/>
        <v>0</v>
      </c>
      <c r="H22" s="143">
        <f t="shared" si="7"/>
        <v>0</v>
      </c>
      <c r="I22" s="135">
        <f t="shared" si="2"/>
        <v>10.252674981258092</v>
      </c>
      <c r="J22" s="135">
        <f t="shared" si="3"/>
        <v>24.07</v>
      </c>
      <c r="K22" s="133">
        <f t="shared" si="6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7"/>
        <v>0</v>
      </c>
      <c r="E23" s="133">
        <f t="shared" si="7"/>
        <v>24.58</v>
      </c>
      <c r="F23" s="135">
        <f t="shared" si="1"/>
        <v>10.469910720370748</v>
      </c>
      <c r="G23" s="133">
        <f t="shared" si="7"/>
        <v>0</v>
      </c>
      <c r="H23" s="143">
        <f t="shared" si="7"/>
        <v>0</v>
      </c>
      <c r="I23" s="135">
        <f t="shared" si="2"/>
        <v>10.469910720370748</v>
      </c>
      <c r="J23" s="135">
        <f t="shared" si="3"/>
        <v>24.58</v>
      </c>
      <c r="K23" s="133">
        <f t="shared" si="6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7"/>
        <v>0</v>
      </c>
      <c r="E24" s="133">
        <f t="shared" si="7"/>
        <v>25.07</v>
      </c>
      <c r="F24" s="135">
        <f t="shared" si="1"/>
        <v>10.678627410890751</v>
      </c>
      <c r="G24" s="133">
        <f t="shared" si="7"/>
        <v>0</v>
      </c>
      <c r="H24" s="143">
        <f t="shared" si="7"/>
        <v>0</v>
      </c>
      <c r="I24" s="135">
        <f t="shared" si="2"/>
        <v>10.678627410890751</v>
      </c>
      <c r="J24" s="135">
        <f t="shared" si="3"/>
        <v>25.07</v>
      </c>
      <c r="K24" s="133">
        <f t="shared" si="6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7"/>
        <v>0</v>
      </c>
      <c r="E25" s="133">
        <f t="shared" si="7"/>
        <v>25.57</v>
      </c>
      <c r="F25" s="135">
        <f t="shared" si="1"/>
        <v>10.891603625707081</v>
      </c>
      <c r="G25" s="133">
        <f t="shared" si="7"/>
        <v>0</v>
      </c>
      <c r="H25" s="143">
        <f t="shared" si="7"/>
        <v>0</v>
      </c>
      <c r="I25" s="135">
        <f t="shared" si="2"/>
        <v>10.891603625707081</v>
      </c>
      <c r="J25" s="135">
        <f t="shared" si="3"/>
        <v>25.57</v>
      </c>
      <c r="K25" s="133">
        <f t="shared" si="6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7"/>
        <v>0</v>
      </c>
      <c r="E26" s="133">
        <f t="shared" si="7"/>
        <v>26.08</v>
      </c>
      <c r="F26" s="135">
        <f t="shared" si="1"/>
        <v>11.108839364819737</v>
      </c>
      <c r="G26" s="133">
        <f t="shared" si="7"/>
        <v>0</v>
      </c>
      <c r="H26" s="143">
        <f t="shared" si="7"/>
        <v>0</v>
      </c>
      <c r="I26" s="135">
        <f t="shared" si="2"/>
        <v>11.108839364819737</v>
      </c>
      <c r="J26" s="135">
        <f t="shared" si="3"/>
        <v>26.08</v>
      </c>
      <c r="K26" s="133">
        <f t="shared" si="6"/>
        <v>0.9</v>
      </c>
      <c r="L26" s="124"/>
      <c r="P26" s="170"/>
    </row>
    <row r="27" spans="2:17">
      <c r="B27" s="141">
        <f t="shared" si="0"/>
        <v>2033</v>
      </c>
      <c r="C27" s="132"/>
      <c r="D27" s="133">
        <f t="shared" si="7"/>
        <v>0</v>
      </c>
      <c r="E27" s="133">
        <f t="shared" si="7"/>
        <v>26.6</v>
      </c>
      <c r="F27" s="135">
        <f t="shared" si="1"/>
        <v>11.330334628228719</v>
      </c>
      <c r="G27" s="133">
        <f t="shared" si="7"/>
        <v>0</v>
      </c>
      <c r="H27" s="143">
        <f t="shared" si="7"/>
        <v>0</v>
      </c>
      <c r="I27" s="135">
        <f t="shared" si="2"/>
        <v>11.330334628228719</v>
      </c>
      <c r="J27" s="135">
        <f t="shared" si="3"/>
        <v>26.6</v>
      </c>
      <c r="K27" s="133">
        <f t="shared" si="6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7"/>
        <v>0</v>
      </c>
      <c r="E28" s="133">
        <f t="shared" si="7"/>
        <v>27.13</v>
      </c>
      <c r="F28" s="135">
        <f t="shared" si="1"/>
        <v>11.556089415934029</v>
      </c>
      <c r="G28" s="133">
        <f t="shared" si="7"/>
        <v>0</v>
      </c>
      <c r="H28" s="143">
        <f t="shared" si="7"/>
        <v>0</v>
      </c>
      <c r="I28" s="135">
        <f t="shared" si="2"/>
        <v>11.556089415934029</v>
      </c>
      <c r="J28" s="135">
        <f t="shared" si="3"/>
        <v>27.13</v>
      </c>
      <c r="K28" s="133">
        <f t="shared" si="6"/>
        <v>0.94</v>
      </c>
      <c r="L28" s="124"/>
      <c r="P28" s="170"/>
    </row>
    <row r="29" spans="2:17">
      <c r="B29" s="141">
        <f t="shared" si="0"/>
        <v>2035</v>
      </c>
      <c r="C29" s="132">
        <f>$C$55</f>
        <v>1129.0663267642597</v>
      </c>
      <c r="D29" s="133">
        <f>C29*$C$62</f>
        <v>87.160084318455105</v>
      </c>
      <c r="E29" s="133">
        <f t="shared" ref="D29:E36" si="8">ROUND(E28*(1+$K66),2)</f>
        <v>27.67</v>
      </c>
      <c r="F29" s="135">
        <f t="shared" si="1"/>
        <v>48.912153410369008</v>
      </c>
      <c r="G29" s="133">
        <f t="shared" ref="G29:H36" si="9">ROUND(G28*(1+$K66),2)</f>
        <v>0</v>
      </c>
      <c r="H29" s="143">
        <f t="shared" si="9"/>
        <v>0</v>
      </c>
      <c r="I29" s="135">
        <f t="shared" si="2"/>
        <v>48.912153410369008</v>
      </c>
      <c r="J29" s="135">
        <f t="shared" si="3"/>
        <v>114.83</v>
      </c>
      <c r="K29" s="133">
        <f t="shared" ref="K29:K36" si="10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8"/>
        <v>88.9</v>
      </c>
      <c r="E30" s="133">
        <f t="shared" si="8"/>
        <v>28.22</v>
      </c>
      <c r="F30" s="135">
        <f t="shared" si="1"/>
        <v>49.887548558576981</v>
      </c>
      <c r="G30" s="133">
        <f t="shared" si="9"/>
        <v>0</v>
      </c>
      <c r="H30" s="143">
        <f t="shared" si="9"/>
        <v>0</v>
      </c>
      <c r="I30" s="135">
        <f t="shared" si="2"/>
        <v>49.887548558576981</v>
      </c>
      <c r="J30" s="135">
        <f t="shared" si="3"/>
        <v>117.12</v>
      </c>
      <c r="K30" s="133">
        <f t="shared" si="10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8"/>
        <v>90.77</v>
      </c>
      <c r="E31" s="133">
        <f t="shared" si="8"/>
        <v>28.81</v>
      </c>
      <c r="F31" s="135">
        <f t="shared" si="1"/>
        <v>50.935391535473315</v>
      </c>
      <c r="G31" s="133">
        <f t="shared" si="9"/>
        <v>0</v>
      </c>
      <c r="H31" s="143">
        <f t="shared" si="9"/>
        <v>0</v>
      </c>
      <c r="I31" s="135">
        <f t="shared" si="2"/>
        <v>50.935391535473315</v>
      </c>
      <c r="J31" s="135">
        <f t="shared" si="3"/>
        <v>119.58</v>
      </c>
      <c r="K31" s="133">
        <f t="shared" si="10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8"/>
        <v>92.68</v>
      </c>
      <c r="E32" s="133">
        <f t="shared" si="8"/>
        <v>29.42</v>
      </c>
      <c r="F32" s="135">
        <f t="shared" si="1"/>
        <v>52.008791658147622</v>
      </c>
      <c r="G32" s="133">
        <f t="shared" si="9"/>
        <v>0</v>
      </c>
      <c r="H32" s="143">
        <f t="shared" si="9"/>
        <v>0</v>
      </c>
      <c r="I32" s="135">
        <f t="shared" si="2"/>
        <v>52.008791658147622</v>
      </c>
      <c r="J32" s="135">
        <f t="shared" si="3"/>
        <v>122.1</v>
      </c>
      <c r="K32" s="133">
        <f t="shared" si="10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8"/>
        <v>94.63</v>
      </c>
      <c r="E33" s="133">
        <f t="shared" si="8"/>
        <v>30.04</v>
      </c>
      <c r="F33" s="135">
        <f t="shared" si="1"/>
        <v>53.103489402303545</v>
      </c>
      <c r="G33" s="133">
        <f t="shared" si="9"/>
        <v>0</v>
      </c>
      <c r="H33" s="143">
        <f t="shared" si="9"/>
        <v>0</v>
      </c>
      <c r="I33" s="135">
        <f t="shared" si="2"/>
        <v>53.103489402303545</v>
      </c>
      <c r="J33" s="135">
        <f t="shared" si="3"/>
        <v>124.67</v>
      </c>
      <c r="K33" s="133">
        <f t="shared" si="10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8"/>
        <v>96.62</v>
      </c>
      <c r="E34" s="133">
        <f t="shared" si="8"/>
        <v>30.67</v>
      </c>
      <c r="F34" s="135">
        <f t="shared" si="1"/>
        <v>54.219484767941118</v>
      </c>
      <c r="G34" s="133">
        <f t="shared" si="9"/>
        <v>0</v>
      </c>
      <c r="H34" s="143">
        <f t="shared" si="9"/>
        <v>0</v>
      </c>
      <c r="I34" s="135">
        <f t="shared" si="2"/>
        <v>54.219484767941118</v>
      </c>
      <c r="J34" s="135">
        <f t="shared" si="3"/>
        <v>127.29</v>
      </c>
      <c r="K34" s="133">
        <f t="shared" si="10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8"/>
        <v>98.75</v>
      </c>
      <c r="E35" s="133">
        <f t="shared" si="8"/>
        <v>31.34</v>
      </c>
      <c r="F35" s="135">
        <f t="shared" si="1"/>
        <v>55.412151570912563</v>
      </c>
      <c r="G35" s="133">
        <f t="shared" si="9"/>
        <v>0</v>
      </c>
      <c r="H35" s="143">
        <f t="shared" si="9"/>
        <v>0</v>
      </c>
      <c r="I35" s="135">
        <f t="shared" si="2"/>
        <v>55.412151570912563</v>
      </c>
      <c r="J35" s="135">
        <f t="shared" si="3"/>
        <v>130.09</v>
      </c>
      <c r="K35" s="133">
        <f t="shared" si="10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8"/>
        <v>100.92</v>
      </c>
      <c r="E36" s="133">
        <f t="shared" si="8"/>
        <v>32.03</v>
      </c>
      <c r="F36" s="135">
        <f t="shared" si="1"/>
        <v>56.63037551966196</v>
      </c>
      <c r="G36" s="133">
        <f t="shared" si="9"/>
        <v>0</v>
      </c>
      <c r="H36" s="143">
        <f t="shared" si="9"/>
        <v>0</v>
      </c>
      <c r="I36" s="135">
        <f t="shared" si="2"/>
        <v>56.63037551966196</v>
      </c>
      <c r="J36" s="135">
        <f t="shared" si="3"/>
        <v>132.94999999999999</v>
      </c>
      <c r="K36" s="133">
        <f t="shared" si="10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UT Solar 2035 ST'!D44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26.8%)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Resource-2035 - 27%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126</v>
      </c>
      <c r="C55" s="186">
        <v>1129.0663267642597</v>
      </c>
      <c r="D55" s="122" t="s">
        <v>74</v>
      </c>
      <c r="H55" s="122" t="s">
        <v>9</v>
      </c>
    </row>
    <row r="56" spans="2:24">
      <c r="B56" s="86" t="s">
        <v>111</v>
      </c>
      <c r="C56" s="155">
        <v>18.718009285501743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0.26800000000000002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1">C66+1</f>
        <v>2018</v>
      </c>
      <c r="D67" s="41">
        <v>2.3E-2</v>
      </c>
      <c r="E67" s="86"/>
      <c r="F67" s="88">
        <f t="shared" ref="F67:F74" si="12">F66+1</f>
        <v>2027</v>
      </c>
      <c r="G67" s="41">
        <v>2.1999999999999999E-2</v>
      </c>
      <c r="H67" s="86"/>
      <c r="I67" s="88">
        <f t="shared" ref="I67:I74" si="13">I66+1</f>
        <v>2036</v>
      </c>
      <c r="J67" s="88"/>
      <c r="K67" s="41">
        <v>0.02</v>
      </c>
    </row>
    <row r="68" spans="3:11">
      <c r="C68" s="88">
        <f t="shared" si="11"/>
        <v>2019</v>
      </c>
      <c r="D68" s="41">
        <v>2.1999999999999999E-2</v>
      </c>
      <c r="E68" s="86"/>
      <c r="F68" s="88">
        <f t="shared" si="12"/>
        <v>2028</v>
      </c>
      <c r="G68" s="41">
        <v>2.1999999999999999E-2</v>
      </c>
      <c r="H68" s="86"/>
      <c r="I68" s="88">
        <f t="shared" si="13"/>
        <v>2037</v>
      </c>
      <c r="J68" s="88"/>
      <c r="K68" s="41">
        <v>2.1000000000000001E-2</v>
      </c>
    </row>
    <row r="69" spans="3:11">
      <c r="C69" s="88">
        <f t="shared" si="11"/>
        <v>2020</v>
      </c>
      <c r="D69" s="41">
        <v>2.5000000000000001E-2</v>
      </c>
      <c r="E69" s="86"/>
      <c r="F69" s="88">
        <f t="shared" si="12"/>
        <v>2029</v>
      </c>
      <c r="G69" s="41">
        <v>2.1000000000000001E-2</v>
      </c>
      <c r="H69" s="86"/>
      <c r="I69" s="88">
        <f t="shared" si="13"/>
        <v>2038</v>
      </c>
      <c r="J69" s="88"/>
      <c r="K69" s="41">
        <v>2.1000000000000001E-2</v>
      </c>
    </row>
    <row r="70" spans="3:11">
      <c r="C70" s="88">
        <f t="shared" si="11"/>
        <v>2021</v>
      </c>
      <c r="D70" s="41">
        <v>2.4E-2</v>
      </c>
      <c r="E70" s="86"/>
      <c r="F70" s="88">
        <f t="shared" si="12"/>
        <v>2030</v>
      </c>
      <c r="G70" s="41">
        <v>0.02</v>
      </c>
      <c r="H70" s="86"/>
      <c r="I70" s="88">
        <f t="shared" si="13"/>
        <v>2039</v>
      </c>
      <c r="J70" s="88"/>
      <c r="K70" s="41">
        <v>2.1000000000000001E-2</v>
      </c>
    </row>
    <row r="71" spans="3:11">
      <c r="C71" s="88">
        <f t="shared" si="11"/>
        <v>2022</v>
      </c>
      <c r="D71" s="41">
        <v>2.4E-2</v>
      </c>
      <c r="E71" s="86"/>
      <c r="F71" s="88">
        <f t="shared" si="12"/>
        <v>2031</v>
      </c>
      <c r="G71" s="41">
        <v>0.02</v>
      </c>
      <c r="H71" s="86"/>
      <c r="I71" s="88">
        <f t="shared" si="13"/>
        <v>2040</v>
      </c>
      <c r="J71" s="88"/>
      <c r="K71" s="41">
        <v>2.1000000000000001E-2</v>
      </c>
    </row>
    <row r="72" spans="3:11" s="124" customFormat="1">
      <c r="C72" s="88">
        <f t="shared" si="11"/>
        <v>2023</v>
      </c>
      <c r="D72" s="41">
        <v>2.4E-2</v>
      </c>
      <c r="E72" s="87"/>
      <c r="F72" s="88">
        <f t="shared" si="12"/>
        <v>2032</v>
      </c>
      <c r="G72" s="41">
        <v>0.02</v>
      </c>
      <c r="H72" s="87"/>
      <c r="I72" s="88">
        <f t="shared" si="13"/>
        <v>2041</v>
      </c>
      <c r="J72" s="88"/>
      <c r="K72" s="41">
        <v>2.1999999999999999E-2</v>
      </c>
    </row>
    <row r="73" spans="3:11" s="124" customFormat="1">
      <c r="C73" s="88">
        <f t="shared" si="11"/>
        <v>2024</v>
      </c>
      <c r="D73" s="41">
        <v>2.3E-2</v>
      </c>
      <c r="E73" s="87"/>
      <c r="F73" s="88">
        <f t="shared" si="12"/>
        <v>2033</v>
      </c>
      <c r="G73" s="41">
        <v>0.02</v>
      </c>
      <c r="H73" s="87"/>
      <c r="I73" s="88">
        <f t="shared" si="13"/>
        <v>2042</v>
      </c>
      <c r="J73" s="88"/>
      <c r="K73" s="41">
        <v>2.1999999999999999E-2</v>
      </c>
    </row>
    <row r="74" spans="3:11" s="124" customFormat="1">
      <c r="C74" s="88">
        <f t="shared" si="11"/>
        <v>2025</v>
      </c>
      <c r="D74" s="41">
        <v>2.3E-2</v>
      </c>
      <c r="E74" s="87"/>
      <c r="F74" s="88">
        <f t="shared" si="12"/>
        <v>2034</v>
      </c>
      <c r="G74" s="41">
        <v>0.02</v>
      </c>
      <c r="H74" s="87"/>
      <c r="I74" s="88">
        <f t="shared" si="13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136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83</v>
      </c>
      <c r="J5" s="17" t="s">
        <v>55</v>
      </c>
      <c r="K5" s="126" t="s">
        <v>71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Resource-2030 - 29%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>
        <f>$C$55</f>
        <v>1215.4108609806308</v>
      </c>
      <c r="D24" s="133">
        <f>C24*$C$62</f>
        <v>93.825588996381754</v>
      </c>
      <c r="E24" s="133">
        <f t="shared" si="7"/>
        <v>26.39</v>
      </c>
      <c r="F24" s="135">
        <f t="shared" si="1"/>
        <v>47.650141503512558</v>
      </c>
      <c r="G24" s="133">
        <f t="shared" si="8"/>
        <v>0</v>
      </c>
      <c r="H24" s="143">
        <f t="shared" si="8"/>
        <v>0</v>
      </c>
      <c r="I24" s="135">
        <f t="shared" si="2"/>
        <v>47.650141503512558</v>
      </c>
      <c r="J24" s="135">
        <f t="shared" si="3"/>
        <v>120.22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ref="D25:D28" si="10">ROUND(D24*(1+$G71),2)</f>
        <v>95.7</v>
      </c>
      <c r="E25" s="133">
        <f t="shared" si="7"/>
        <v>26.92</v>
      </c>
      <c r="F25" s="135">
        <f t="shared" si="1"/>
        <v>48.603183663115175</v>
      </c>
      <c r="G25" s="133">
        <f t="shared" si="8"/>
        <v>0</v>
      </c>
      <c r="H25" s="143">
        <f t="shared" si="8"/>
        <v>0</v>
      </c>
      <c r="I25" s="135">
        <f t="shared" si="2"/>
        <v>48.603183663115175</v>
      </c>
      <c r="J25" s="135">
        <f t="shared" si="3"/>
        <v>122.62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0"/>
        <v>97.61</v>
      </c>
      <c r="E26" s="133">
        <f t="shared" si="7"/>
        <v>27.46</v>
      </c>
      <c r="F26" s="135">
        <f t="shared" si="1"/>
        <v>49.574296042617959</v>
      </c>
      <c r="G26" s="133">
        <f t="shared" si="8"/>
        <v>0</v>
      </c>
      <c r="H26" s="143">
        <f t="shared" si="8"/>
        <v>0</v>
      </c>
      <c r="I26" s="135">
        <f t="shared" si="2"/>
        <v>49.574296042617959</v>
      </c>
      <c r="J26" s="135">
        <f t="shared" si="3"/>
        <v>125.07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0"/>
        <v>99.56</v>
      </c>
      <c r="E27" s="133">
        <f t="shared" si="7"/>
        <v>28.01</v>
      </c>
      <c r="F27" s="135">
        <f t="shared" si="1"/>
        <v>50.565227042110614</v>
      </c>
      <c r="G27" s="133">
        <f t="shared" si="8"/>
        <v>0</v>
      </c>
      <c r="H27" s="143">
        <f t="shared" si="8"/>
        <v>0</v>
      </c>
      <c r="I27" s="135">
        <f t="shared" si="2"/>
        <v>50.565227042110614</v>
      </c>
      <c r="J27" s="135">
        <f t="shared" si="3"/>
        <v>127.57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101.55</v>
      </c>
      <c r="E28" s="133">
        <f t="shared" si="7"/>
        <v>28.57</v>
      </c>
      <c r="F28" s="135">
        <f t="shared" si="1"/>
        <v>51.575976661593103</v>
      </c>
      <c r="G28" s="133">
        <f t="shared" si="8"/>
        <v>0</v>
      </c>
      <c r="H28" s="143">
        <f t="shared" si="8"/>
        <v>0</v>
      </c>
      <c r="I28" s="135">
        <f t="shared" si="2"/>
        <v>51.575976661593103</v>
      </c>
      <c r="J28" s="135">
        <f t="shared" si="3"/>
        <v>130.12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103.58</v>
      </c>
      <c r="E29" s="133">
        <f t="shared" si="11"/>
        <v>29.14</v>
      </c>
      <c r="F29" s="135">
        <f t="shared" si="1"/>
        <v>52.606544901065455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52.606544901065455</v>
      </c>
      <c r="J29" s="135">
        <f t="shared" si="3"/>
        <v>132.72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105.65</v>
      </c>
      <c r="E30" s="133">
        <f t="shared" si="11"/>
        <v>29.72</v>
      </c>
      <c r="F30" s="135">
        <f t="shared" si="1"/>
        <v>53.656931760527655</v>
      </c>
      <c r="G30" s="133">
        <f t="shared" si="12"/>
        <v>0</v>
      </c>
      <c r="H30" s="143">
        <f t="shared" si="12"/>
        <v>0</v>
      </c>
      <c r="I30" s="135">
        <f t="shared" si="2"/>
        <v>53.656931760527655</v>
      </c>
      <c r="J30" s="135">
        <f t="shared" si="3"/>
        <v>135.37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107.87</v>
      </c>
      <c r="E31" s="133">
        <f t="shared" si="11"/>
        <v>30.34</v>
      </c>
      <c r="F31" s="135">
        <f t="shared" si="1"/>
        <v>54.782629375951302</v>
      </c>
      <c r="G31" s="133">
        <f t="shared" si="12"/>
        <v>0</v>
      </c>
      <c r="H31" s="143">
        <f t="shared" si="12"/>
        <v>0</v>
      </c>
      <c r="I31" s="135">
        <f t="shared" si="2"/>
        <v>54.782629375951302</v>
      </c>
      <c r="J31" s="135">
        <f t="shared" si="3"/>
        <v>138.21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110.14</v>
      </c>
      <c r="E32" s="133">
        <f t="shared" si="11"/>
        <v>30.98</v>
      </c>
      <c r="F32" s="135">
        <f t="shared" si="1"/>
        <v>55.936073059360737</v>
      </c>
      <c r="G32" s="133">
        <f t="shared" si="12"/>
        <v>0</v>
      </c>
      <c r="H32" s="143">
        <f t="shared" si="12"/>
        <v>0</v>
      </c>
      <c r="I32" s="135">
        <f t="shared" si="2"/>
        <v>55.936073059360737</v>
      </c>
      <c r="J32" s="135">
        <f t="shared" si="3"/>
        <v>141.12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112.45</v>
      </c>
      <c r="E33" s="133">
        <f t="shared" si="11"/>
        <v>31.63</v>
      </c>
      <c r="F33" s="135">
        <f t="shared" si="1"/>
        <v>57.109335362760028</v>
      </c>
      <c r="G33" s="133">
        <f t="shared" si="12"/>
        <v>0</v>
      </c>
      <c r="H33" s="143">
        <f t="shared" si="12"/>
        <v>0</v>
      </c>
      <c r="I33" s="135">
        <f t="shared" si="2"/>
        <v>57.109335362760028</v>
      </c>
      <c r="J33" s="135">
        <f t="shared" si="3"/>
        <v>144.08000000000001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114.81</v>
      </c>
      <c r="E34" s="133">
        <f t="shared" si="11"/>
        <v>32.29</v>
      </c>
      <c r="F34" s="135">
        <f t="shared" si="1"/>
        <v>58.306380010147137</v>
      </c>
      <c r="G34" s="133">
        <f t="shared" si="12"/>
        <v>0</v>
      </c>
      <c r="H34" s="143">
        <f t="shared" si="12"/>
        <v>0</v>
      </c>
      <c r="I34" s="135">
        <f t="shared" si="2"/>
        <v>58.306380010147137</v>
      </c>
      <c r="J34" s="135">
        <f t="shared" si="3"/>
        <v>147.1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117.34</v>
      </c>
      <c r="E35" s="133">
        <f t="shared" si="11"/>
        <v>33</v>
      </c>
      <c r="F35" s="135">
        <f t="shared" si="1"/>
        <v>59.590626585489602</v>
      </c>
      <c r="G35" s="133">
        <f t="shared" si="12"/>
        <v>0</v>
      </c>
      <c r="H35" s="143">
        <f t="shared" si="12"/>
        <v>0</v>
      </c>
      <c r="I35" s="135">
        <f t="shared" si="2"/>
        <v>59.590626585489602</v>
      </c>
      <c r="J35" s="135">
        <f t="shared" si="3"/>
        <v>150.34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119.92</v>
      </c>
      <c r="E36" s="133">
        <f t="shared" si="11"/>
        <v>33.729999999999997</v>
      </c>
      <c r="F36" s="135">
        <f t="shared" si="1"/>
        <v>60.902619228817869</v>
      </c>
      <c r="G36" s="133">
        <f t="shared" si="12"/>
        <v>0</v>
      </c>
      <c r="H36" s="143">
        <f t="shared" si="12"/>
        <v>0</v>
      </c>
      <c r="I36" s="135">
        <f t="shared" si="2"/>
        <v>60.902619228817869</v>
      </c>
      <c r="J36" s="135">
        <f t="shared" si="3"/>
        <v>153.65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YK Solar 2033'!D44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Resource-2030 - 29%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81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119</v>
      </c>
      <c r="C55" s="186">
        <v>1215.4108609806308</v>
      </c>
      <c r="D55" s="122" t="s">
        <v>74</v>
      </c>
      <c r="H55" s="122" t="s">
        <v>9</v>
      </c>
    </row>
    <row r="56" spans="2:24">
      <c r="B56" s="86" t="s">
        <v>111</v>
      </c>
      <c r="C56" s="155">
        <v>19.720289118454605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P345"/>
  <sheetViews>
    <sheetView topLeftCell="A2" workbookViewId="0">
      <selection activeCell="A18" sqref="A18"/>
    </sheetView>
  </sheetViews>
  <sheetFormatPr defaultColWidth="9.33203125" defaultRowHeight="12.75"/>
  <cols>
    <col min="1" max="1" width="9.33203125" style="3"/>
    <col min="2" max="2" width="15" style="3" customWidth="1"/>
    <col min="3" max="3" width="27" style="3" customWidth="1"/>
    <col min="4" max="4" width="19.5" style="3" customWidth="1"/>
    <col min="5" max="5" width="17" style="3" customWidth="1"/>
    <col min="6" max="6" width="0" style="3" hidden="1" customWidth="1"/>
    <col min="7" max="7" width="15" style="46" hidden="1" customWidth="1"/>
    <col min="8" max="8" width="16.6640625" style="32" hidden="1" customWidth="1"/>
    <col min="9" max="9" width="11.1640625" style="3" hidden="1" customWidth="1"/>
    <col min="10" max="10" width="9.33203125" style="3" hidden="1" customWidth="1"/>
    <col min="11" max="11" width="9.33203125" style="95" hidden="1" customWidth="1"/>
    <col min="12" max="12" width="10.33203125" style="95" hidden="1" customWidth="1"/>
    <col min="13" max="13" width="13.83203125" style="95" hidden="1" customWidth="1"/>
    <col min="14" max="14" width="12.83203125" style="3" hidden="1" customWidth="1"/>
    <col min="15" max="15" width="13.33203125" style="3" hidden="1" customWidth="1"/>
    <col min="16" max="16" width="9.33203125" style="3" hidden="1" customWidth="1"/>
    <col min="17" max="17" width="0" style="3" hidden="1" customWidth="1"/>
    <col min="18" max="16384" width="9.33203125" style="3"/>
  </cols>
  <sheetData>
    <row r="1" spans="2:15" ht="15.75" hidden="1">
      <c r="B1" s="1" t="s">
        <v>37</v>
      </c>
      <c r="C1" s="1"/>
      <c r="G1" s="29"/>
    </row>
    <row r="2" spans="2:15" ht="5.25" customHeight="1">
      <c r="B2" s="1"/>
      <c r="C2" s="1"/>
      <c r="G2" s="29"/>
    </row>
    <row r="3" spans="2:15" ht="15.75">
      <c r="B3" s="1" t="s">
        <v>58</v>
      </c>
      <c r="C3" s="1"/>
      <c r="G3" s="29"/>
    </row>
    <row r="4" spans="2:15" ht="15.75">
      <c r="B4" s="1" t="s">
        <v>32</v>
      </c>
      <c r="C4" s="1"/>
      <c r="G4" s="96" t="s">
        <v>31</v>
      </c>
    </row>
    <row r="5" spans="2:15" ht="15.75">
      <c r="B5" s="1" t="str">
        <f ca="1">'Table 1'!$B$5</f>
        <v>Kennecott Smelter Non Firm - 31.8 MW and 58.2% CF</v>
      </c>
      <c r="C5" s="1"/>
      <c r="G5" s="97">
        <v>43280</v>
      </c>
    </row>
    <row r="6" spans="2:15">
      <c r="B6" s="11"/>
      <c r="C6" s="11"/>
      <c r="G6" s="29"/>
    </row>
    <row r="7" spans="2:15" ht="14.25">
      <c r="B7" s="21"/>
      <c r="C7" s="28" t="s">
        <v>28</v>
      </c>
      <c r="G7" s="29"/>
    </row>
    <row r="8" spans="2:15">
      <c r="B8" s="22"/>
      <c r="C8" s="16" t="s">
        <v>29</v>
      </c>
      <c r="D8" s="16" t="s">
        <v>29</v>
      </c>
      <c r="E8" s="16" t="s">
        <v>29</v>
      </c>
      <c r="G8" s="29"/>
    </row>
    <row r="9" spans="2:15">
      <c r="B9" s="22" t="s">
        <v>0</v>
      </c>
      <c r="C9" s="22" t="str">
        <f>M16</f>
        <v>IRP - Utah Greenfield</v>
      </c>
      <c r="D9" s="22" t="str">
        <f>N15</f>
        <v>IRP West Side</v>
      </c>
      <c r="E9" s="22" t="str">
        <f>O16</f>
        <v>IRP - Wyo NE</v>
      </c>
      <c r="G9" s="29"/>
    </row>
    <row r="10" spans="2:15">
      <c r="B10" s="23"/>
      <c r="C10" s="24" t="s">
        <v>23</v>
      </c>
      <c r="D10" s="24" t="s">
        <v>23</v>
      </c>
      <c r="E10" s="24" t="s">
        <v>23</v>
      </c>
      <c r="G10" s="98"/>
      <c r="H10" s="99"/>
    </row>
    <row r="11" spans="2:15" hidden="1">
      <c r="C11" s="12"/>
      <c r="G11" s="98"/>
      <c r="H11" s="99"/>
    </row>
    <row r="12" spans="2:15" hidden="1">
      <c r="C12" s="25"/>
      <c r="G12" s="98"/>
      <c r="H12" s="99"/>
    </row>
    <row r="13" spans="2:15" ht="6" customHeight="1">
      <c r="G13" s="100"/>
      <c r="H13" s="101"/>
    </row>
    <row r="14" spans="2:15">
      <c r="B14" s="26">
        <v>2016</v>
      </c>
      <c r="C14" s="27">
        <f>ROUND(SUMIF($K$17:$K$340,$B14,$H$17:$H$340)/COUNTIF($K$17:$K$340,$B14),2)</f>
        <v>2.3199999999999998</v>
      </c>
      <c r="D14" s="27">
        <f>ROUND(SUMIF($K$17:$K$340,$B14,$I$17:$I$340)/COUNTIF($K$17:$K$340,$B14),2)</f>
        <v>2.2999999999999998</v>
      </c>
      <c r="E14" s="27">
        <f>ROUND(SUMIF($K$17:$K$340,$B14,$J$17:$J$340)/COUNTIF($K$17:$K$340,$B14),2)</f>
        <v>2.35</v>
      </c>
      <c r="G14" s="102"/>
      <c r="H14" s="33"/>
    </row>
    <row r="15" spans="2:15" ht="13.5" thickBot="1">
      <c r="B15" s="26">
        <f t="shared" ref="B15:B40" si="0">B14+1</f>
        <v>2017</v>
      </c>
      <c r="C15" s="27">
        <f t="shared" ref="C15:C39" si="1">ROUND(SUMIF($K$17:$K$340,$B15,$H$17:$H$340)/COUNTIF($K$17:$K$340,$B15),2)</f>
        <v>2.71</v>
      </c>
      <c r="D15" s="27">
        <f t="shared" ref="D15:D40" si="2">ROUND(SUMIF($K$17:$K$340,$B15,$I$17:$I$340)/COUNTIF($K$17:$K$340,$B15),2)</f>
        <v>2.77</v>
      </c>
      <c r="E15" s="27">
        <f t="shared" ref="E15:E40" si="3">ROUND(SUMIF($K$17:$K$340,$B15,$J$17:$J$340)/COUNTIF($K$17:$K$340,$B15),2)</f>
        <v>2.71</v>
      </c>
      <c r="G15" s="30"/>
      <c r="H15" s="34" t="s">
        <v>66</v>
      </c>
      <c r="I15" s="3" t="s">
        <v>67</v>
      </c>
      <c r="J15" s="3" t="s">
        <v>68</v>
      </c>
      <c r="N15" s="3" t="s">
        <v>67</v>
      </c>
    </row>
    <row r="16" spans="2:15" ht="13.5" thickBot="1">
      <c r="B16" s="26">
        <f t="shared" si="0"/>
        <v>2018</v>
      </c>
      <c r="C16" s="27">
        <f t="shared" si="1"/>
        <v>2.2799999999999998</v>
      </c>
      <c r="D16" s="27">
        <f t="shared" si="2"/>
        <v>2.16</v>
      </c>
      <c r="E16" s="27">
        <f t="shared" si="3"/>
        <v>2.2799999999999998</v>
      </c>
      <c r="G16" s="30" t="s">
        <v>30</v>
      </c>
      <c r="H16" s="34" t="s">
        <v>29</v>
      </c>
      <c r="I16" s="34" t="s">
        <v>29</v>
      </c>
      <c r="J16" s="34" t="s">
        <v>29</v>
      </c>
      <c r="K16" s="103" t="s">
        <v>0</v>
      </c>
      <c r="M16" s="104" t="str">
        <f>IF(_30_Geo_West&gt;0,"IRP - Wyo NE",IF(_436_CCCT_WestMain&gt;0,"West Side","IRP - Utah Greenfield"))</f>
        <v>IRP - Utah Greenfield</v>
      </c>
      <c r="N16" s="104" t="s">
        <v>113</v>
      </c>
      <c r="O16" s="104" t="s">
        <v>68</v>
      </c>
    </row>
    <row r="17" spans="2:15" ht="13.5" thickBot="1">
      <c r="B17" s="26">
        <f t="shared" si="0"/>
        <v>2019</v>
      </c>
      <c r="C17" s="27">
        <f t="shared" si="1"/>
        <v>2.09</v>
      </c>
      <c r="D17" s="27">
        <f t="shared" si="2"/>
        <v>1.99</v>
      </c>
      <c r="E17" s="27">
        <f t="shared" si="3"/>
        <v>2.02</v>
      </c>
      <c r="G17" s="31">
        <v>42370</v>
      </c>
      <c r="H17" s="35">
        <v>2.2763825364431489</v>
      </c>
      <c r="I17" s="35">
        <v>2.3748742653912789</v>
      </c>
      <c r="J17" s="35">
        <v>2.2757987901986261</v>
      </c>
      <c r="K17" s="105">
        <f t="shared" ref="K17:K64" si="4">YEAR(G17)</f>
        <v>2016</v>
      </c>
      <c r="M17" s="106">
        <v>47</v>
      </c>
      <c r="N17" s="106">
        <v>43</v>
      </c>
      <c r="O17" s="106">
        <v>46</v>
      </c>
    </row>
    <row r="18" spans="2:15">
      <c r="B18" s="26">
        <f t="shared" si="0"/>
        <v>2020</v>
      </c>
      <c r="C18" s="27">
        <f t="shared" si="1"/>
        <v>1.97</v>
      </c>
      <c r="D18" s="27">
        <f t="shared" si="2"/>
        <v>1.88</v>
      </c>
      <c r="E18" s="27">
        <f t="shared" si="3"/>
        <v>1.9</v>
      </c>
      <c r="G18" s="31">
        <v>42401</v>
      </c>
      <c r="H18" s="35">
        <v>1.8452064945978397</v>
      </c>
      <c r="I18" s="35">
        <v>1.7746276302006363</v>
      </c>
      <c r="J18" s="35">
        <v>1.8289735727586562</v>
      </c>
      <c r="K18" s="105">
        <f t="shared" si="4"/>
        <v>2016</v>
      </c>
    </row>
    <row r="19" spans="2:15">
      <c r="B19" s="26">
        <f t="shared" si="0"/>
        <v>2021</v>
      </c>
      <c r="C19" s="27">
        <f t="shared" si="1"/>
        <v>1.94</v>
      </c>
      <c r="D19" s="27">
        <f t="shared" si="2"/>
        <v>1.9</v>
      </c>
      <c r="E19" s="27">
        <f t="shared" si="3"/>
        <v>1.94</v>
      </c>
      <c r="G19" s="31">
        <v>42430</v>
      </c>
      <c r="H19" s="35">
        <v>1.5253593249607535</v>
      </c>
      <c r="I19" s="35">
        <v>1.4851256469456469</v>
      </c>
      <c r="J19" s="35">
        <v>1.5765269848510393</v>
      </c>
      <c r="K19" s="105">
        <f t="shared" si="4"/>
        <v>2016</v>
      </c>
    </row>
    <row r="20" spans="2:15">
      <c r="B20" s="26">
        <f t="shared" si="0"/>
        <v>2022</v>
      </c>
      <c r="C20" s="27">
        <f t="shared" si="1"/>
        <v>2.0099999999999998</v>
      </c>
      <c r="D20" s="27">
        <f t="shared" si="2"/>
        <v>2</v>
      </c>
      <c r="E20" s="27">
        <f t="shared" si="3"/>
        <v>2.0099999999999998</v>
      </c>
      <c r="G20" s="31">
        <v>42461</v>
      </c>
      <c r="H20" s="35">
        <v>1.6910448299319725</v>
      </c>
      <c r="I20" s="35">
        <v>1.4973848492599942</v>
      </c>
      <c r="J20" s="35">
        <v>1.7513146360624383</v>
      </c>
      <c r="K20" s="105">
        <f t="shared" si="4"/>
        <v>2016</v>
      </c>
    </row>
    <row r="21" spans="2:15">
      <c r="B21" s="26">
        <f t="shared" si="0"/>
        <v>2023</v>
      </c>
      <c r="C21" s="27">
        <f t="shared" si="1"/>
        <v>2.16</v>
      </c>
      <c r="D21" s="27">
        <f t="shared" si="2"/>
        <v>2.11</v>
      </c>
      <c r="E21" s="27">
        <f t="shared" si="3"/>
        <v>2.12</v>
      </c>
      <c r="G21" s="31">
        <v>42491</v>
      </c>
      <c r="H21" s="35">
        <v>1.7310108163265305</v>
      </c>
      <c r="I21" s="35">
        <v>1.5718715629148743</v>
      </c>
      <c r="J21" s="35">
        <v>1.8004724578470166</v>
      </c>
      <c r="K21" s="105">
        <f t="shared" si="4"/>
        <v>2016</v>
      </c>
    </row>
    <row r="22" spans="2:15">
      <c r="B22" s="26">
        <f t="shared" si="0"/>
        <v>2024</v>
      </c>
      <c r="C22" s="27">
        <f t="shared" si="1"/>
        <v>2.5499999999999998</v>
      </c>
      <c r="D22" s="27">
        <f t="shared" si="2"/>
        <v>2.5</v>
      </c>
      <c r="E22" s="27">
        <f t="shared" si="3"/>
        <v>2.5</v>
      </c>
      <c r="G22" s="31">
        <v>42522</v>
      </c>
      <c r="H22" s="35">
        <v>2.3388150491307629</v>
      </c>
      <c r="I22" s="35">
        <v>2.1751230113991165</v>
      </c>
      <c r="J22" s="35">
        <v>2.3647654677733372</v>
      </c>
      <c r="K22" s="105">
        <f t="shared" si="4"/>
        <v>2016</v>
      </c>
    </row>
    <row r="23" spans="2:15">
      <c r="B23" s="26">
        <f t="shared" si="0"/>
        <v>2025</v>
      </c>
      <c r="C23" s="27">
        <f t="shared" si="1"/>
        <v>3.34</v>
      </c>
      <c r="D23" s="27">
        <f t="shared" si="2"/>
        <v>3.3</v>
      </c>
      <c r="E23" s="27">
        <f t="shared" si="3"/>
        <v>3.28</v>
      </c>
      <c r="G23" s="31">
        <v>42552</v>
      </c>
      <c r="H23" s="35">
        <v>2.58101081632653</v>
      </c>
      <c r="I23" s="35">
        <v>2.5037871798230165</v>
      </c>
      <c r="J23" s="35">
        <v>2.6063456138089238</v>
      </c>
      <c r="K23" s="105">
        <f t="shared" si="4"/>
        <v>2016</v>
      </c>
    </row>
    <row r="24" spans="2:15">
      <c r="B24" s="26">
        <f t="shared" si="0"/>
        <v>2026</v>
      </c>
      <c r="C24" s="27">
        <f t="shared" si="1"/>
        <v>3.81</v>
      </c>
      <c r="D24" s="27">
        <f t="shared" si="2"/>
        <v>3.79</v>
      </c>
      <c r="E24" s="27">
        <f t="shared" si="3"/>
        <v>3.74</v>
      </c>
      <c r="G24" s="31">
        <v>42583</v>
      </c>
      <c r="H24" s="35">
        <v>2.6353985714285706</v>
      </c>
      <c r="I24" s="35">
        <v>2.6477537958754924</v>
      </c>
      <c r="J24" s="35">
        <v>2.6355990076984344</v>
      </c>
      <c r="K24" s="105">
        <f t="shared" si="4"/>
        <v>2016</v>
      </c>
    </row>
    <row r="25" spans="2:15">
      <c r="B25" s="26">
        <f t="shared" si="0"/>
        <v>2027</v>
      </c>
      <c r="C25" s="27">
        <f t="shared" si="1"/>
        <v>3.93</v>
      </c>
      <c r="D25" s="27">
        <f t="shared" si="2"/>
        <v>3.92</v>
      </c>
      <c r="E25" s="27">
        <f t="shared" si="3"/>
        <v>3.86</v>
      </c>
      <c r="G25" s="31">
        <v>42614</v>
      </c>
      <c r="H25" s="35">
        <v>2.7123373469387757</v>
      </c>
      <c r="I25" s="35">
        <v>2.7714741535603351</v>
      </c>
      <c r="J25" s="35">
        <v>2.7681537930798932</v>
      </c>
      <c r="K25" s="105">
        <f t="shared" si="4"/>
        <v>2016</v>
      </c>
    </row>
    <row r="26" spans="2:15">
      <c r="B26" s="26">
        <f t="shared" si="0"/>
        <v>2028</v>
      </c>
      <c r="C26" s="27">
        <f t="shared" si="1"/>
        <v>4.1399999999999997</v>
      </c>
      <c r="D26" s="27">
        <f t="shared" si="2"/>
        <v>4.18</v>
      </c>
      <c r="E26" s="27">
        <f t="shared" si="3"/>
        <v>4.08</v>
      </c>
      <c r="G26" s="31">
        <v>42644</v>
      </c>
      <c r="H26" s="35">
        <v>2.6862698430141281</v>
      </c>
      <c r="I26" s="35">
        <v>2.6942040298820258</v>
      </c>
      <c r="J26" s="35">
        <v>2.7499682086675996</v>
      </c>
      <c r="K26" s="105">
        <f t="shared" si="4"/>
        <v>2016</v>
      </c>
    </row>
    <row r="27" spans="2:15">
      <c r="B27" s="26">
        <f t="shared" si="0"/>
        <v>2029</v>
      </c>
      <c r="C27" s="27">
        <f t="shared" si="1"/>
        <v>4.5199999999999996</v>
      </c>
      <c r="D27" s="27">
        <f t="shared" si="2"/>
        <v>4.62</v>
      </c>
      <c r="E27" s="27">
        <f t="shared" si="3"/>
        <v>4.4400000000000004</v>
      </c>
      <c r="G27" s="31">
        <v>42675</v>
      </c>
      <c r="H27" s="35">
        <v>2.269616258503401</v>
      </c>
      <c r="I27" s="35">
        <v>2.2676824839611038</v>
      </c>
      <c r="J27" s="35">
        <v>2.3066994090924613</v>
      </c>
      <c r="K27" s="105">
        <f t="shared" si="4"/>
        <v>2016</v>
      </c>
    </row>
    <row r="28" spans="2:15">
      <c r="B28" s="26">
        <f t="shared" si="0"/>
        <v>2030</v>
      </c>
      <c r="C28" s="27">
        <f t="shared" si="1"/>
        <v>4.96</v>
      </c>
      <c r="D28" s="27">
        <f t="shared" si="2"/>
        <v>5.07</v>
      </c>
      <c r="E28" s="27">
        <f t="shared" si="3"/>
        <v>4.88</v>
      </c>
      <c r="G28" s="31">
        <v>42705</v>
      </c>
      <c r="H28" s="35">
        <v>3.5123636800526663</v>
      </c>
      <c r="I28" s="35">
        <v>3.8167860057158185</v>
      </c>
      <c r="J28" s="35">
        <v>3.5518748027461844</v>
      </c>
      <c r="K28" s="105">
        <f t="shared" si="4"/>
        <v>2016</v>
      </c>
    </row>
    <row r="29" spans="2:15">
      <c r="B29" s="26">
        <f t="shared" si="0"/>
        <v>2031</v>
      </c>
      <c r="C29" s="27">
        <f t="shared" si="1"/>
        <v>4.9800000000000004</v>
      </c>
      <c r="D29" s="27">
        <f t="shared" si="2"/>
        <v>5.0599999999999996</v>
      </c>
      <c r="E29" s="27">
        <f t="shared" si="3"/>
        <v>4.9000000000000004</v>
      </c>
      <c r="G29" s="31">
        <v>42736</v>
      </c>
      <c r="H29" s="35">
        <v>3.2524393877551017</v>
      </c>
      <c r="I29" s="35">
        <v>3.5318468800105713</v>
      </c>
      <c r="J29" s="35">
        <v>3.2192827656100813</v>
      </c>
      <c r="K29" s="105">
        <f t="shared" si="4"/>
        <v>2017</v>
      </c>
    </row>
    <row r="30" spans="2:15">
      <c r="B30" s="26">
        <f t="shared" si="0"/>
        <v>2032</v>
      </c>
      <c r="C30" s="27">
        <f t="shared" si="1"/>
        <v>5.36</v>
      </c>
      <c r="D30" s="27">
        <f t="shared" si="2"/>
        <v>5.44</v>
      </c>
      <c r="E30" s="27">
        <f t="shared" si="3"/>
        <v>5.27</v>
      </c>
      <c r="G30" s="31">
        <v>42767</v>
      </c>
      <c r="H30" s="35">
        <v>2.6306099416909614</v>
      </c>
      <c r="I30" s="35">
        <v>2.6903633755419278</v>
      </c>
      <c r="J30" s="35">
        <v>2.6163905589309167</v>
      </c>
      <c r="K30" s="105">
        <f t="shared" si="4"/>
        <v>2017</v>
      </c>
    </row>
    <row r="31" spans="2:15">
      <c r="B31" s="26">
        <f t="shared" si="0"/>
        <v>2033</v>
      </c>
      <c r="C31" s="27">
        <f t="shared" si="1"/>
        <v>5.63</v>
      </c>
      <c r="D31" s="27">
        <f t="shared" si="2"/>
        <v>5.73</v>
      </c>
      <c r="E31" s="27">
        <f t="shared" si="3"/>
        <v>5.54</v>
      </c>
      <c r="G31" s="31">
        <v>42795</v>
      </c>
      <c r="H31" s="35">
        <v>2.5701319486504275</v>
      </c>
      <c r="I31" s="35">
        <v>2.5432095807524639</v>
      </c>
      <c r="J31" s="35">
        <v>2.568842349667122</v>
      </c>
      <c r="K31" s="105">
        <f t="shared" si="4"/>
        <v>2017</v>
      </c>
    </row>
    <row r="32" spans="2:15">
      <c r="B32" s="26">
        <f t="shared" si="0"/>
        <v>2034</v>
      </c>
      <c r="C32" s="27">
        <f t="shared" si="1"/>
        <v>5.56</v>
      </c>
      <c r="D32" s="27">
        <f t="shared" si="2"/>
        <v>5.62</v>
      </c>
      <c r="E32" s="27">
        <f t="shared" si="3"/>
        <v>5.48</v>
      </c>
      <c r="G32" s="31">
        <v>42826</v>
      </c>
      <c r="H32" s="35">
        <v>2.7337319047619042</v>
      </c>
      <c r="I32" s="35">
        <v>2.7294485434555877</v>
      </c>
      <c r="J32" s="35">
        <v>2.7630022897935822</v>
      </c>
      <c r="K32" s="105">
        <f t="shared" si="4"/>
        <v>2017</v>
      </c>
    </row>
    <row r="33" spans="2:11">
      <c r="B33" s="26">
        <f t="shared" si="0"/>
        <v>2035</v>
      </c>
      <c r="C33" s="27">
        <f t="shared" si="1"/>
        <v>5.75</v>
      </c>
      <c r="D33" s="27">
        <f t="shared" si="2"/>
        <v>5.76</v>
      </c>
      <c r="E33" s="27">
        <f t="shared" si="3"/>
        <v>5.66</v>
      </c>
      <c r="G33" s="31">
        <v>42856</v>
      </c>
      <c r="H33" s="35">
        <v>2.793469670836076</v>
      </c>
      <c r="I33" s="35">
        <v>2.7211925722904748</v>
      </c>
      <c r="J33" s="35">
        <v>2.7948345482925934</v>
      </c>
      <c r="K33" s="105">
        <f t="shared" si="4"/>
        <v>2017</v>
      </c>
    </row>
    <row r="34" spans="2:11">
      <c r="B34" s="26">
        <f t="shared" si="0"/>
        <v>2036</v>
      </c>
      <c r="C34" s="27">
        <f t="shared" si="1"/>
        <v>5.69</v>
      </c>
      <c r="D34" s="27">
        <f t="shared" si="2"/>
        <v>5.71</v>
      </c>
      <c r="E34" s="27">
        <f t="shared" si="3"/>
        <v>5.61</v>
      </c>
      <c r="G34" s="31">
        <v>42887</v>
      </c>
      <c r="H34" s="35">
        <v>2.8754985714285715</v>
      </c>
      <c r="I34" s="35">
        <v>2.8528564316455696</v>
      </c>
      <c r="J34" s="35">
        <v>2.9027304231990985</v>
      </c>
      <c r="K34" s="105">
        <f t="shared" si="4"/>
        <v>2017</v>
      </c>
    </row>
    <row r="35" spans="2:11">
      <c r="B35" s="26">
        <f t="shared" si="0"/>
        <v>2037</v>
      </c>
      <c r="C35" s="27">
        <f t="shared" si="1"/>
        <v>6.03</v>
      </c>
      <c r="D35" s="27">
        <f t="shared" si="2"/>
        <v>6.09</v>
      </c>
      <c r="E35" s="27">
        <f t="shared" si="3"/>
        <v>5.94</v>
      </c>
      <c r="G35" s="31">
        <v>42917</v>
      </c>
      <c r="H35" s="35">
        <v>2.6189359863945567</v>
      </c>
      <c r="I35" s="35">
        <v>2.4945553517572598</v>
      </c>
      <c r="J35" s="35">
        <v>2.6362978437052949</v>
      </c>
      <c r="K35" s="105">
        <f t="shared" si="4"/>
        <v>2017</v>
      </c>
    </row>
    <row r="36" spans="2:11">
      <c r="B36" s="26">
        <f t="shared" si="0"/>
        <v>2038</v>
      </c>
      <c r="C36" s="27">
        <f t="shared" si="1"/>
        <v>6.44</v>
      </c>
      <c r="D36" s="27">
        <f t="shared" si="2"/>
        <v>6.53</v>
      </c>
      <c r="E36" s="27">
        <f t="shared" si="3"/>
        <v>6.35</v>
      </c>
      <c r="G36" s="31">
        <v>42948</v>
      </c>
      <c r="H36" s="35">
        <v>2.6204058600583098</v>
      </c>
      <c r="I36" s="35">
        <v>2.6662174520070065</v>
      </c>
      <c r="J36" s="35">
        <v>2.5882317308036979</v>
      </c>
      <c r="K36" s="105">
        <f t="shared" si="4"/>
        <v>2017</v>
      </c>
    </row>
    <row r="37" spans="2:11">
      <c r="B37" s="26">
        <f t="shared" si="0"/>
        <v>2039</v>
      </c>
      <c r="C37" s="27">
        <f t="shared" si="1"/>
        <v>6.68</v>
      </c>
      <c r="D37" s="27">
        <f t="shared" si="2"/>
        <v>6.81</v>
      </c>
      <c r="E37" s="27">
        <f t="shared" si="3"/>
        <v>6.59</v>
      </c>
      <c r="G37" s="31">
        <v>42979</v>
      </c>
      <c r="H37" s="35">
        <v>2.6225484658691061</v>
      </c>
      <c r="I37" s="35">
        <v>2.6887120624951599</v>
      </c>
      <c r="J37" s="35">
        <v>2.6331911977640843</v>
      </c>
      <c r="K37" s="105">
        <f t="shared" si="4"/>
        <v>2017</v>
      </c>
    </row>
    <row r="38" spans="2:11">
      <c r="B38" s="26">
        <f t="shared" si="0"/>
        <v>2040</v>
      </c>
      <c r="C38" s="27">
        <f t="shared" si="1"/>
        <v>7.08</v>
      </c>
      <c r="D38" s="27">
        <f t="shared" si="2"/>
        <v>7.22</v>
      </c>
      <c r="E38" s="27">
        <f t="shared" si="3"/>
        <v>6.98</v>
      </c>
      <c r="G38" s="31">
        <v>43009</v>
      </c>
      <c r="H38" s="35">
        <v>2.5740380272108854</v>
      </c>
      <c r="I38" s="35">
        <v>2.6534093301860455</v>
      </c>
      <c r="J38" s="35">
        <v>2.5597179350146151</v>
      </c>
      <c r="K38" s="105">
        <f t="shared" si="4"/>
        <v>2017</v>
      </c>
    </row>
    <row r="39" spans="2:11">
      <c r="B39" s="26">
        <f t="shared" si="0"/>
        <v>2041</v>
      </c>
      <c r="C39" s="27">
        <f t="shared" si="1"/>
        <v>7.23</v>
      </c>
      <c r="D39" s="27">
        <f t="shared" si="2"/>
        <v>7.38</v>
      </c>
      <c r="E39" s="27">
        <f t="shared" si="3"/>
        <v>7.13</v>
      </c>
      <c r="G39" s="31">
        <v>43040</v>
      </c>
      <c r="H39" s="35">
        <v>2.7398543537414972</v>
      </c>
      <c r="I39" s="35">
        <v>2.7910689165539582</v>
      </c>
      <c r="J39" s="35">
        <v>2.7286553860659333</v>
      </c>
      <c r="K39" s="105">
        <f t="shared" si="4"/>
        <v>2017</v>
      </c>
    </row>
    <row r="40" spans="2:11">
      <c r="B40" s="26">
        <f t="shared" si="0"/>
        <v>2042</v>
      </c>
      <c r="C40" s="27">
        <f>ROUND(SUMIF($K$17:$K$340,$B40,$H$17:$H$340)/COUNTIF($K$17:$K$340,$B40),2)</f>
        <v>4.84</v>
      </c>
      <c r="D40" s="27">
        <f t="shared" si="2"/>
        <v>4.91</v>
      </c>
      <c r="E40" s="27">
        <f t="shared" si="3"/>
        <v>4.7699999999999996</v>
      </c>
      <c r="G40" s="31">
        <v>43070</v>
      </c>
      <c r="H40" s="35">
        <v>2.5383676300197497</v>
      </c>
      <c r="I40" s="35">
        <v>2.822493172147158</v>
      </c>
      <c r="J40" s="35">
        <v>2.5087189745461411</v>
      </c>
      <c r="K40" s="105">
        <f t="shared" si="4"/>
        <v>2017</v>
      </c>
    </row>
    <row r="41" spans="2:11">
      <c r="B41" s="26"/>
      <c r="C41" s="27"/>
      <c r="G41" s="31">
        <v>43101</v>
      </c>
      <c r="H41" s="35">
        <v>2.9554183212639882</v>
      </c>
      <c r="I41" s="35">
        <v>2.8239902253470102</v>
      </c>
      <c r="J41" s="35">
        <v>3.0850235214374857</v>
      </c>
      <c r="K41" s="105">
        <f t="shared" si="4"/>
        <v>2018</v>
      </c>
    </row>
    <row r="42" spans="2:11">
      <c r="B42" s="26"/>
      <c r="C42" s="27"/>
      <c r="G42" s="31">
        <v>43132</v>
      </c>
      <c r="H42" s="35">
        <v>2.2568854518950432</v>
      </c>
      <c r="I42" s="35">
        <v>2.2686339840438139</v>
      </c>
      <c r="J42" s="35">
        <v>2.2460429047667154</v>
      </c>
      <c r="K42" s="105">
        <f t="shared" si="4"/>
        <v>2018</v>
      </c>
    </row>
    <row r="43" spans="2:11">
      <c r="G43" s="31">
        <v>43160</v>
      </c>
      <c r="H43" s="35">
        <v>2.1272418894009211</v>
      </c>
      <c r="I43" s="35">
        <v>2.1973902915865509</v>
      </c>
      <c r="J43" s="35">
        <v>2.1577548823765187</v>
      </c>
      <c r="K43" s="105">
        <f t="shared" si="4"/>
        <v>2018</v>
      </c>
    </row>
    <row r="44" spans="2:11">
      <c r="B44" s="107" t="str">
        <f>"Official Forward Price Curve Forecast dated   "&amp;TEXT(G5,"MMM dd, YYYY")</f>
        <v>Official Forward Price Curve Forecast dated   Jun 29, 2018</v>
      </c>
      <c r="G44" s="31">
        <v>43191</v>
      </c>
      <c r="H44" s="35">
        <v>1.9903645578231297</v>
      </c>
      <c r="I44" s="35">
        <v>2.0363267735276125</v>
      </c>
      <c r="J44" s="35">
        <v>2.0652887160319229</v>
      </c>
      <c r="K44" s="105">
        <f t="shared" si="4"/>
        <v>2018</v>
      </c>
    </row>
    <row r="45" spans="2:11">
      <c r="G45" s="31">
        <v>43221</v>
      </c>
      <c r="H45" s="35">
        <v>1.7946217445687955</v>
      </c>
      <c r="I45" s="35">
        <v>1.5864262468023287</v>
      </c>
      <c r="J45" s="35">
        <v>1.8740833482691301</v>
      </c>
      <c r="K45" s="105">
        <f t="shared" si="4"/>
        <v>2018</v>
      </c>
    </row>
    <row r="46" spans="2:11">
      <c r="G46" s="31">
        <v>43252</v>
      </c>
      <c r="H46" s="35">
        <v>2.1570312244897956</v>
      </c>
      <c r="I46" s="35">
        <v>1.8624662229306752</v>
      </c>
      <c r="J46" s="35">
        <v>2.2496507728053339</v>
      </c>
      <c r="K46" s="105">
        <f t="shared" si="4"/>
        <v>2018</v>
      </c>
    </row>
    <row r="47" spans="2:11">
      <c r="G47" s="31">
        <v>43282</v>
      </c>
      <c r="H47" s="35">
        <v>2.2284597959183672</v>
      </c>
      <c r="I47" s="35">
        <v>1.8469966731988667</v>
      </c>
      <c r="J47" s="35">
        <v>2.2294467117890697</v>
      </c>
      <c r="K47" s="105">
        <f t="shared" si="4"/>
        <v>2018</v>
      </c>
    </row>
    <row r="48" spans="2:11">
      <c r="G48" s="31">
        <v>43313</v>
      </c>
      <c r="H48" s="35">
        <v>2.3753985714285712</v>
      </c>
      <c r="I48" s="35">
        <v>2.1321520399218703</v>
      </c>
      <c r="J48" s="35">
        <v>2.3016762299222142</v>
      </c>
      <c r="K48" s="105">
        <f t="shared" si="4"/>
        <v>2018</v>
      </c>
    </row>
    <row r="49" spans="7:13">
      <c r="G49" s="31">
        <v>43344</v>
      </c>
      <c r="H49" s="35">
        <v>2.3417251020408161</v>
      </c>
      <c r="I49" s="35">
        <v>1.9949886989665016</v>
      </c>
      <c r="J49" s="35">
        <v>2.2683395292453783</v>
      </c>
      <c r="K49" s="105">
        <f t="shared" si="4"/>
        <v>2018</v>
      </c>
      <c r="L49" s="3"/>
      <c r="M49" s="3"/>
    </row>
    <row r="50" spans="7:13">
      <c r="G50" s="31">
        <v>43374</v>
      </c>
      <c r="H50" s="35">
        <v>2.2264189795918363</v>
      </c>
      <c r="I50" s="35">
        <v>2.0524838588030563</v>
      </c>
      <c r="J50" s="35">
        <v>2.1541865845034853</v>
      </c>
      <c r="K50" s="105">
        <f t="shared" si="4"/>
        <v>2018</v>
      </c>
      <c r="L50" s="3"/>
      <c r="M50" s="3"/>
    </row>
    <row r="51" spans="7:13">
      <c r="G51" s="31">
        <v>43405</v>
      </c>
      <c r="H51" s="35">
        <v>2.28866387755102</v>
      </c>
      <c r="I51" s="35">
        <v>2.3164975075592551</v>
      </c>
      <c r="J51" s="35">
        <v>2.1880283867057275</v>
      </c>
      <c r="K51" s="105">
        <f t="shared" si="4"/>
        <v>2018</v>
      </c>
      <c r="L51" s="3"/>
      <c r="M51" s="3"/>
    </row>
    <row r="52" spans="7:13">
      <c r="G52" s="31">
        <v>43435</v>
      </c>
      <c r="H52" s="35">
        <v>2.6289699999999998</v>
      </c>
      <c r="I52" s="35">
        <v>2.7480979450767133</v>
      </c>
      <c r="J52" s="35">
        <v>2.5299821194060006</v>
      </c>
      <c r="K52" s="105">
        <f t="shared" si="4"/>
        <v>2018</v>
      </c>
      <c r="L52" s="3"/>
      <c r="M52" s="3"/>
    </row>
    <row r="53" spans="7:13">
      <c r="G53" s="31">
        <v>43466</v>
      </c>
      <c r="H53" s="35">
        <v>2.7539699999999998</v>
      </c>
      <c r="I53" s="35">
        <v>2.710094417902237</v>
      </c>
      <c r="J53" s="35">
        <v>2.663834023638751</v>
      </c>
      <c r="K53" s="105">
        <f t="shared" si="4"/>
        <v>2019</v>
      </c>
      <c r="L53" s="3"/>
      <c r="M53" s="3"/>
    </row>
    <row r="54" spans="7:13">
      <c r="G54" s="31">
        <v>43497</v>
      </c>
      <c r="H54" s="35">
        <v>2.6371332653061219</v>
      </c>
      <c r="I54" s="35">
        <v>2.4714508307062037</v>
      </c>
      <c r="J54" s="35">
        <v>2.5481657743206383</v>
      </c>
      <c r="K54" s="105">
        <f t="shared" si="4"/>
        <v>2019</v>
      </c>
      <c r="L54" s="3"/>
      <c r="M54" s="3"/>
    </row>
    <row r="55" spans="7:13">
      <c r="G55" s="31">
        <v>43525</v>
      </c>
      <c r="H55" s="35">
        <v>2.204990408163265</v>
      </c>
      <c r="I55" s="35">
        <v>2.1932567613625138</v>
      </c>
      <c r="J55" s="35">
        <v>2.1354978280634409</v>
      </c>
      <c r="K55" s="105">
        <f t="shared" si="4"/>
        <v>2019</v>
      </c>
      <c r="L55" s="3"/>
      <c r="M55" s="3"/>
    </row>
    <row r="56" spans="7:13">
      <c r="G56" s="31">
        <v>43556</v>
      </c>
      <c r="H56" s="35">
        <v>1.7876434693877552</v>
      </c>
      <c r="I56" s="35">
        <v>1.576176422560672</v>
      </c>
      <c r="J56" s="35">
        <v>1.7400033336700675</v>
      </c>
      <c r="K56" s="105">
        <f t="shared" si="4"/>
        <v>2019</v>
      </c>
      <c r="L56" s="3"/>
      <c r="M56" s="3"/>
    </row>
    <row r="57" spans="7:13">
      <c r="G57" s="31">
        <v>43586</v>
      </c>
      <c r="H57" s="35">
        <v>1.7651944897959184</v>
      </c>
      <c r="I57" s="35">
        <v>1.545752974754782</v>
      </c>
      <c r="J57" s="35">
        <v>1.7177788665521767</v>
      </c>
      <c r="K57" s="105">
        <f t="shared" si="4"/>
        <v>2019</v>
      </c>
      <c r="L57" s="3"/>
      <c r="M57" s="3"/>
    </row>
    <row r="58" spans="7:13">
      <c r="G58" s="31">
        <v>43617</v>
      </c>
      <c r="H58" s="35">
        <v>1.7963169387755102</v>
      </c>
      <c r="I58" s="35">
        <v>1.5758670315660361</v>
      </c>
      <c r="J58" s="35">
        <v>1.7662686129912111</v>
      </c>
      <c r="K58" s="105">
        <f t="shared" si="4"/>
        <v>2019</v>
      </c>
      <c r="L58" s="3"/>
      <c r="M58" s="3"/>
    </row>
    <row r="59" spans="7:13">
      <c r="G59" s="31">
        <v>43647</v>
      </c>
      <c r="H59" s="35">
        <v>1.9606026530612246</v>
      </c>
      <c r="I59" s="35">
        <v>1.7709380536841417</v>
      </c>
      <c r="J59" s="35">
        <v>1.8607225982422464</v>
      </c>
      <c r="K59" s="105">
        <f t="shared" si="4"/>
        <v>2019</v>
      </c>
      <c r="L59" s="3"/>
      <c r="M59" s="3"/>
    </row>
    <row r="60" spans="7:13">
      <c r="G60" s="31">
        <v>43678</v>
      </c>
      <c r="H60" s="35">
        <v>1.9738679591836736</v>
      </c>
      <c r="I60" s="35">
        <v>1.7920797716509465</v>
      </c>
      <c r="J60" s="35">
        <v>1.8789062531568843</v>
      </c>
      <c r="K60" s="105">
        <f t="shared" si="4"/>
        <v>2019</v>
      </c>
      <c r="L60" s="3"/>
      <c r="M60" s="3"/>
    </row>
    <row r="61" spans="7:13">
      <c r="G61" s="31">
        <v>43709</v>
      </c>
      <c r="H61" s="35">
        <v>1.9478475510204083</v>
      </c>
      <c r="I61" s="35">
        <v>1.7767133522506833</v>
      </c>
      <c r="J61" s="35">
        <v>1.8859776745125769</v>
      </c>
      <c r="K61" s="105">
        <f t="shared" si="4"/>
        <v>2019</v>
      </c>
      <c r="L61" s="3"/>
      <c r="M61" s="3"/>
    </row>
    <row r="62" spans="7:13">
      <c r="G62" s="31">
        <v>43739</v>
      </c>
      <c r="H62" s="35">
        <v>1.9488679591836735</v>
      </c>
      <c r="I62" s="35">
        <v>1.8518953639472726</v>
      </c>
      <c r="J62" s="35">
        <v>1.9299215072229516</v>
      </c>
      <c r="K62" s="105">
        <f t="shared" si="4"/>
        <v>2019</v>
      </c>
      <c r="L62" s="3"/>
      <c r="M62" s="3"/>
    </row>
    <row r="63" spans="7:13">
      <c r="G63" s="31">
        <v>43770</v>
      </c>
      <c r="H63" s="35">
        <v>2.0621332653061222</v>
      </c>
      <c r="I63" s="35">
        <v>2.1023989392710254</v>
      </c>
      <c r="J63" s="35">
        <v>1.9763908475603593</v>
      </c>
      <c r="K63" s="105">
        <f t="shared" si="4"/>
        <v>2019</v>
      </c>
      <c r="L63" s="3"/>
      <c r="M63" s="3"/>
    </row>
    <row r="64" spans="7:13">
      <c r="G64" s="31">
        <v>43800</v>
      </c>
      <c r="H64" s="35">
        <v>2.2958067346938775</v>
      </c>
      <c r="I64" s="35">
        <v>2.469388224075296</v>
      </c>
      <c r="J64" s="35">
        <v>2.1950998080614204</v>
      </c>
      <c r="K64" s="105">
        <f t="shared" si="4"/>
        <v>2019</v>
      </c>
      <c r="L64" s="3"/>
      <c r="M64" s="3"/>
    </row>
    <row r="65" spans="7:13">
      <c r="G65" s="31">
        <v>43831</v>
      </c>
      <c r="H65" s="35">
        <v>2.3774393877551021</v>
      </c>
      <c r="I65" s="35">
        <v>2.4004455974372028</v>
      </c>
      <c r="J65" s="35">
        <v>2.3163241741590057</v>
      </c>
      <c r="K65" s="105">
        <f t="shared" ref="K65:K112" si="5">YEAR(G65)</f>
        <v>2020</v>
      </c>
      <c r="L65" s="3"/>
      <c r="M65" s="3"/>
    </row>
    <row r="66" spans="7:13">
      <c r="G66" s="31">
        <v>43862</v>
      </c>
      <c r="H66" s="35">
        <v>2.2723373469387753</v>
      </c>
      <c r="I66" s="35">
        <v>2.2974183962233576</v>
      </c>
      <c r="J66" s="35">
        <v>2.2350028285685419</v>
      </c>
      <c r="K66" s="105">
        <f t="shared" si="5"/>
        <v>2020</v>
      </c>
      <c r="L66" s="3"/>
      <c r="M66" s="3"/>
    </row>
    <row r="67" spans="7:13">
      <c r="G67" s="31">
        <v>43891</v>
      </c>
      <c r="H67" s="35">
        <v>2.1060108163265303</v>
      </c>
      <c r="I67" s="35">
        <v>2.1042037200730692</v>
      </c>
      <c r="J67" s="35">
        <v>2.0046765329831295</v>
      </c>
      <c r="K67" s="105">
        <f t="shared" si="5"/>
        <v>2020</v>
      </c>
      <c r="L67" s="3"/>
      <c r="M67" s="3"/>
    </row>
    <row r="68" spans="7:13">
      <c r="G68" s="31">
        <v>43922</v>
      </c>
      <c r="H68" s="35">
        <v>1.7386638775510204</v>
      </c>
      <c r="I68" s="35">
        <v>1.5498266228508251</v>
      </c>
      <c r="J68" s="35">
        <v>1.6814115567229011</v>
      </c>
      <c r="K68" s="105">
        <f t="shared" si="5"/>
        <v>2020</v>
      </c>
      <c r="L68" s="3"/>
      <c r="M68" s="3"/>
    </row>
    <row r="69" spans="7:13">
      <c r="G69" s="31">
        <v>43952</v>
      </c>
      <c r="H69" s="35">
        <v>1.7075414285714285</v>
      </c>
      <c r="I69" s="35">
        <v>1.5087291857299872</v>
      </c>
      <c r="J69" s="35">
        <v>1.6556513789271641</v>
      </c>
      <c r="K69" s="105">
        <f t="shared" si="5"/>
        <v>2020</v>
      </c>
      <c r="L69" s="3"/>
      <c r="M69" s="3"/>
    </row>
    <row r="70" spans="7:13">
      <c r="G70" s="31">
        <v>43983</v>
      </c>
      <c r="H70" s="35">
        <v>1.7350924489795918</v>
      </c>
      <c r="I70" s="35">
        <v>1.5423496738137845</v>
      </c>
      <c r="J70" s="35">
        <v>1.6829268612991208</v>
      </c>
      <c r="K70" s="105">
        <f t="shared" si="5"/>
        <v>2020</v>
      </c>
      <c r="L70" s="3"/>
      <c r="M70" s="3"/>
    </row>
    <row r="71" spans="7:13">
      <c r="G71" s="31">
        <v>44013</v>
      </c>
      <c r="H71" s="35">
        <v>1.8677455102040816</v>
      </c>
      <c r="I71" s="35">
        <v>1.6745111936892019</v>
      </c>
      <c r="J71" s="35">
        <v>1.7662686129912111</v>
      </c>
      <c r="K71" s="105">
        <f t="shared" si="5"/>
        <v>2020</v>
      </c>
      <c r="L71" s="3"/>
      <c r="M71" s="3"/>
    </row>
    <row r="72" spans="7:13">
      <c r="G72" s="31">
        <v>44044</v>
      </c>
      <c r="H72" s="35">
        <v>1.8774393877551021</v>
      </c>
      <c r="I72" s="35">
        <v>1.6952403903298252</v>
      </c>
      <c r="J72" s="35">
        <v>1.7733400343469035</v>
      </c>
      <c r="K72" s="105">
        <f t="shared" si="5"/>
        <v>2020</v>
      </c>
      <c r="L72" s="3"/>
      <c r="M72" s="3"/>
    </row>
    <row r="73" spans="7:13">
      <c r="G73" s="31">
        <v>44075</v>
      </c>
      <c r="H73" s="35">
        <v>1.8503985714285716</v>
      </c>
      <c r="I73" s="35">
        <v>1.6975608227895964</v>
      </c>
      <c r="J73" s="35">
        <v>1.7566716840084855</v>
      </c>
      <c r="K73" s="105">
        <f t="shared" si="5"/>
        <v>2020</v>
      </c>
      <c r="L73" s="3"/>
      <c r="M73" s="3"/>
    </row>
    <row r="74" spans="7:13">
      <c r="G74" s="31">
        <v>44105</v>
      </c>
      <c r="H74" s="35">
        <v>1.8162148979591837</v>
      </c>
      <c r="I74" s="35">
        <v>1.7184962800933108</v>
      </c>
      <c r="J74" s="35">
        <v>1.811222648752399</v>
      </c>
      <c r="K74" s="105">
        <f t="shared" si="5"/>
        <v>2020</v>
      </c>
      <c r="L74" s="3"/>
      <c r="M74" s="3"/>
    </row>
    <row r="75" spans="7:13">
      <c r="G75" s="31">
        <v>44136</v>
      </c>
      <c r="H75" s="35">
        <v>2.0611128571428572</v>
      </c>
      <c r="I75" s="35">
        <v>2.067798713037547</v>
      </c>
      <c r="J75" s="35">
        <v>1.965278614001414</v>
      </c>
      <c r="K75" s="105">
        <f t="shared" si="5"/>
        <v>2020</v>
      </c>
      <c r="L75" s="3"/>
      <c r="M75" s="3"/>
    </row>
    <row r="76" spans="7:13">
      <c r="G76" s="31">
        <v>44166</v>
      </c>
      <c r="H76" s="35">
        <v>2.2733577551020407</v>
      </c>
      <c r="I76" s="35">
        <v>2.3345453155796982</v>
      </c>
      <c r="J76" s="35">
        <v>2.1602478028083643</v>
      </c>
      <c r="K76" s="105">
        <f t="shared" si="5"/>
        <v>2020</v>
      </c>
      <c r="L76" s="3"/>
      <c r="M76" s="3"/>
    </row>
    <row r="77" spans="7:13">
      <c r="G77" s="31">
        <v>44197</v>
      </c>
      <c r="H77" s="35">
        <v>2.3452965306122451</v>
      </c>
      <c r="I77" s="35">
        <v>2.3279449743607934</v>
      </c>
      <c r="J77" s="35">
        <v>2.2617732094150926</v>
      </c>
      <c r="K77" s="105">
        <f t="shared" si="5"/>
        <v>2021</v>
      </c>
      <c r="L77" s="3"/>
      <c r="M77" s="3"/>
    </row>
    <row r="78" spans="7:13">
      <c r="G78" s="31">
        <v>44228</v>
      </c>
      <c r="H78" s="35">
        <v>2.3039700000000001</v>
      </c>
      <c r="I78" s="35">
        <v>2.2378606297558949</v>
      </c>
      <c r="J78" s="35">
        <v>2.2612681078896859</v>
      </c>
      <c r="K78" s="105">
        <f t="shared" si="5"/>
        <v>2021</v>
      </c>
      <c r="L78" s="3"/>
      <c r="M78" s="3"/>
    </row>
    <row r="79" spans="7:13">
      <c r="G79" s="31">
        <v>44256</v>
      </c>
      <c r="H79" s="35">
        <v>2.1850924489795918</v>
      </c>
      <c r="I79" s="35">
        <v>2.0635703694441858</v>
      </c>
      <c r="J79" s="35">
        <v>2.1536814829780786</v>
      </c>
      <c r="K79" s="105">
        <f t="shared" si="5"/>
        <v>2021</v>
      </c>
      <c r="L79" s="3"/>
      <c r="M79" s="3"/>
    </row>
    <row r="80" spans="7:13">
      <c r="G80" s="31">
        <v>44287</v>
      </c>
      <c r="H80" s="35">
        <v>1.657031224489796</v>
      </c>
      <c r="I80" s="35">
        <v>1.6065483052007896</v>
      </c>
      <c r="J80" s="35">
        <v>1.7647533084149911</v>
      </c>
      <c r="K80" s="105">
        <f t="shared" si="5"/>
        <v>2021</v>
      </c>
      <c r="L80" s="3"/>
      <c r="M80" s="3"/>
    </row>
    <row r="81" spans="7:13">
      <c r="G81" s="31">
        <v>44317</v>
      </c>
      <c r="H81" s="35">
        <v>1.6299904081632652</v>
      </c>
      <c r="I81" s="35">
        <v>1.5631304356201803</v>
      </c>
      <c r="J81" s="35">
        <v>1.6622176987574502</v>
      </c>
      <c r="K81" s="105">
        <f t="shared" si="5"/>
        <v>2021</v>
      </c>
      <c r="L81" s="3"/>
      <c r="M81" s="3"/>
    </row>
    <row r="82" spans="7:13">
      <c r="G82" s="31">
        <v>44348</v>
      </c>
      <c r="H82" s="35">
        <v>1.6575414285714287</v>
      </c>
      <c r="I82" s="35">
        <v>1.5928835362710256</v>
      </c>
      <c r="J82" s="35">
        <v>1.702120719264572</v>
      </c>
      <c r="K82" s="105">
        <f t="shared" si="5"/>
        <v>2021</v>
      </c>
      <c r="L82" s="3"/>
      <c r="M82" s="3"/>
    </row>
    <row r="83" spans="7:13">
      <c r="G83" s="31">
        <v>44378</v>
      </c>
      <c r="H83" s="35">
        <v>1.7901944897959183</v>
      </c>
      <c r="I83" s="35">
        <v>1.7057081189816823</v>
      </c>
      <c r="J83" s="35">
        <v>1.7753604404485299</v>
      </c>
      <c r="K83" s="105">
        <f t="shared" si="5"/>
        <v>2021</v>
      </c>
      <c r="L83" s="3"/>
      <c r="M83" s="3"/>
    </row>
    <row r="84" spans="7:13">
      <c r="G84" s="31">
        <v>44409</v>
      </c>
      <c r="H84" s="35">
        <v>1.8039700000000001</v>
      </c>
      <c r="I84" s="35">
        <v>1.7331407871727562</v>
      </c>
      <c r="J84" s="35">
        <v>1.7864726740074752</v>
      </c>
      <c r="K84" s="105">
        <f t="shared" si="5"/>
        <v>2021</v>
      </c>
      <c r="L84" s="3"/>
      <c r="M84" s="3"/>
    </row>
    <row r="85" spans="7:13">
      <c r="G85" s="31">
        <v>44440</v>
      </c>
      <c r="H85" s="35">
        <v>1.7901944897959183</v>
      </c>
      <c r="I85" s="35">
        <v>1.7437116461561586</v>
      </c>
      <c r="J85" s="35">
        <v>1.798090009091827</v>
      </c>
      <c r="K85" s="105">
        <f t="shared" si="5"/>
        <v>2021</v>
      </c>
      <c r="L85" s="3"/>
      <c r="M85" s="3"/>
    </row>
    <row r="86" spans="7:13">
      <c r="G86" s="31">
        <v>44470</v>
      </c>
      <c r="H86" s="35">
        <v>1.7692761224489797</v>
      </c>
      <c r="I86" s="35">
        <v>1.7754242231063659</v>
      </c>
      <c r="J86" s="35">
        <v>1.8379930295989491</v>
      </c>
      <c r="K86" s="105">
        <f t="shared" si="5"/>
        <v>2021</v>
      </c>
      <c r="L86" s="3"/>
      <c r="M86" s="3"/>
    </row>
    <row r="87" spans="7:13">
      <c r="G87" s="31">
        <v>44501</v>
      </c>
      <c r="H87" s="35">
        <v>2.0958067346938773</v>
      </c>
      <c r="I87" s="35">
        <v>2.0829073066089467</v>
      </c>
      <c r="J87" s="35">
        <v>2.0147785634912618</v>
      </c>
      <c r="K87" s="105">
        <f t="shared" si="5"/>
        <v>2021</v>
      </c>
      <c r="L87" s="3"/>
      <c r="M87" s="3"/>
    </row>
    <row r="88" spans="7:13">
      <c r="G88" s="31">
        <v>44531</v>
      </c>
      <c r="H88" s="35">
        <v>2.3106026530612245</v>
      </c>
      <c r="I88" s="35">
        <v>2.3535212965840504</v>
      </c>
      <c r="J88" s="35">
        <v>2.2147987675522782</v>
      </c>
      <c r="K88" s="105">
        <f t="shared" si="5"/>
        <v>2021</v>
      </c>
      <c r="L88" s="3"/>
      <c r="M88" s="3"/>
    </row>
    <row r="89" spans="7:13">
      <c r="G89" s="31">
        <v>44562</v>
      </c>
      <c r="H89" s="35">
        <v>2.393255714285714</v>
      </c>
      <c r="I89" s="35">
        <v>2.3506336473007794</v>
      </c>
      <c r="J89" s="35">
        <v>2.337033336700677</v>
      </c>
      <c r="K89" s="105">
        <f t="shared" si="5"/>
        <v>2022</v>
      </c>
      <c r="L89" s="3"/>
      <c r="M89" s="3"/>
    </row>
    <row r="90" spans="7:13">
      <c r="G90" s="31">
        <v>44593</v>
      </c>
      <c r="H90" s="35">
        <v>2.3575414285714285</v>
      </c>
      <c r="I90" s="35">
        <v>2.2720483346631921</v>
      </c>
      <c r="J90" s="35">
        <v>2.3294568138195775</v>
      </c>
      <c r="K90" s="105">
        <f t="shared" si="5"/>
        <v>2022</v>
      </c>
      <c r="L90" s="3"/>
      <c r="M90" s="3"/>
    </row>
    <row r="91" spans="7:13">
      <c r="G91" s="31">
        <v>44621</v>
      </c>
      <c r="H91" s="35">
        <v>2.255500612244898</v>
      </c>
      <c r="I91" s="35">
        <v>2.1173012721793341</v>
      </c>
      <c r="J91" s="35">
        <v>2.2612681078896859</v>
      </c>
      <c r="K91" s="105">
        <f t="shared" si="5"/>
        <v>2022</v>
      </c>
      <c r="L91" s="3"/>
      <c r="M91" s="3"/>
    </row>
    <row r="92" spans="7:13">
      <c r="G92" s="31">
        <v>44652</v>
      </c>
      <c r="H92" s="35">
        <v>1.7146842857142859</v>
      </c>
      <c r="I92" s="35">
        <v>1.723498101173262</v>
      </c>
      <c r="J92" s="35">
        <v>1.826880796040004</v>
      </c>
      <c r="K92" s="105">
        <f t="shared" si="5"/>
        <v>2022</v>
      </c>
      <c r="L92" s="3"/>
      <c r="M92" s="3"/>
    </row>
    <row r="93" spans="7:13">
      <c r="G93" s="31">
        <v>44682</v>
      </c>
      <c r="H93" s="35">
        <v>1.7228475510204084</v>
      </c>
      <c r="I93" s="35">
        <v>1.6834319673678779</v>
      </c>
      <c r="J93" s="35">
        <v>1.7743502373977167</v>
      </c>
      <c r="K93" s="105">
        <f t="shared" si="5"/>
        <v>2022</v>
      </c>
      <c r="L93" s="3"/>
      <c r="M93" s="3"/>
    </row>
    <row r="94" spans="7:13">
      <c r="G94" s="31">
        <v>44713</v>
      </c>
      <c r="H94" s="35">
        <v>1.7151944897959184</v>
      </c>
      <c r="I94" s="35">
        <v>1.7104521142327704</v>
      </c>
      <c r="J94" s="35">
        <v>1.7591971916355185</v>
      </c>
      <c r="K94" s="105">
        <f t="shared" si="5"/>
        <v>2022</v>
      </c>
      <c r="L94" s="3"/>
      <c r="M94" s="3"/>
    </row>
    <row r="95" spans="7:13">
      <c r="G95" s="31">
        <v>44743</v>
      </c>
      <c r="H95" s="35">
        <v>1.8422353061224492</v>
      </c>
      <c r="I95" s="35">
        <v>1.8182233106977028</v>
      </c>
      <c r="J95" s="35">
        <v>1.836982826548136</v>
      </c>
      <c r="K95" s="105">
        <f t="shared" si="5"/>
        <v>2022</v>
      </c>
      <c r="L95" s="3"/>
      <c r="M95" s="3"/>
    </row>
    <row r="96" spans="7:13">
      <c r="G96" s="31">
        <v>44774</v>
      </c>
      <c r="H96" s="35">
        <v>1.8606026530612245</v>
      </c>
      <c r="I96" s="35">
        <v>1.8458106743860949</v>
      </c>
      <c r="J96" s="35">
        <v>1.8501154662087078</v>
      </c>
      <c r="K96" s="105">
        <f t="shared" si="5"/>
        <v>2022</v>
      </c>
      <c r="L96" s="3"/>
      <c r="M96" s="3"/>
    </row>
    <row r="97" spans="7:13">
      <c r="G97" s="31">
        <v>44805</v>
      </c>
      <c r="H97" s="35">
        <v>1.8488679591836736</v>
      </c>
      <c r="I97" s="35">
        <v>1.8578253580111328</v>
      </c>
      <c r="J97" s="35">
        <v>1.8435491463784219</v>
      </c>
      <c r="K97" s="105">
        <f t="shared" si="5"/>
        <v>2022</v>
      </c>
      <c r="L97" s="3"/>
      <c r="M97" s="3"/>
    </row>
    <row r="98" spans="7:13">
      <c r="G98" s="31">
        <v>44835</v>
      </c>
      <c r="H98" s="35">
        <v>1.8253985714285714</v>
      </c>
      <c r="I98" s="35">
        <v>1.8908270641056577</v>
      </c>
      <c r="J98" s="35">
        <v>1.9011307202747749</v>
      </c>
      <c r="K98" s="105">
        <f t="shared" si="5"/>
        <v>2022</v>
      </c>
      <c r="L98" s="3"/>
      <c r="M98" s="3"/>
    </row>
    <row r="99" spans="7:13">
      <c r="G99" s="31">
        <v>44866</v>
      </c>
      <c r="H99" s="35">
        <v>2.1799904081632651</v>
      </c>
      <c r="I99" s="35">
        <v>2.2034150990197348</v>
      </c>
      <c r="J99" s="35">
        <v>2.1183243761996158</v>
      </c>
      <c r="K99" s="105">
        <f t="shared" si="5"/>
        <v>2022</v>
      </c>
      <c r="L99" s="3"/>
      <c r="M99" s="3"/>
    </row>
    <row r="100" spans="7:13">
      <c r="G100" s="31">
        <v>44896</v>
      </c>
      <c r="H100" s="35">
        <v>2.4003985714285712</v>
      </c>
      <c r="I100" s="35">
        <v>2.4680990949309787</v>
      </c>
      <c r="J100" s="35">
        <v>2.3062221436508734</v>
      </c>
      <c r="K100" s="105">
        <f t="shared" si="5"/>
        <v>2022</v>
      </c>
      <c r="L100" s="3"/>
      <c r="M100" s="3"/>
    </row>
    <row r="101" spans="7:13">
      <c r="G101" s="31">
        <v>44927</v>
      </c>
      <c r="H101" s="35">
        <v>2.4901944897959183</v>
      </c>
      <c r="I101" s="35">
        <v>2.4770198686096552</v>
      </c>
      <c r="J101" s="35">
        <v>2.4077475502576018</v>
      </c>
      <c r="K101" s="105">
        <f t="shared" si="5"/>
        <v>2023</v>
      </c>
      <c r="L101" s="3"/>
      <c r="M101" s="3"/>
    </row>
    <row r="102" spans="7:13">
      <c r="G102" s="31">
        <v>44958</v>
      </c>
      <c r="H102" s="35">
        <v>2.4549904081632654</v>
      </c>
      <c r="I102" s="35">
        <v>2.3976095133197046</v>
      </c>
      <c r="J102" s="35">
        <v>2.4107781594100417</v>
      </c>
      <c r="K102" s="105">
        <f t="shared" si="5"/>
        <v>2023</v>
      </c>
      <c r="L102" s="3"/>
      <c r="M102" s="3"/>
    </row>
    <row r="103" spans="7:13">
      <c r="G103" s="31">
        <v>44986</v>
      </c>
      <c r="H103" s="35">
        <v>2.3606026530612243</v>
      </c>
      <c r="I103" s="35">
        <v>2.2525567020011139</v>
      </c>
      <c r="J103" s="35">
        <v>2.3274364077179515</v>
      </c>
      <c r="K103" s="105">
        <f t="shared" si="5"/>
        <v>2023</v>
      </c>
      <c r="L103" s="3"/>
      <c r="M103" s="3"/>
    </row>
    <row r="104" spans="7:13">
      <c r="G104" s="31">
        <v>45017</v>
      </c>
      <c r="H104" s="35">
        <v>1.9065210204081633</v>
      </c>
      <c r="I104" s="35">
        <v>1.8238954789326995</v>
      </c>
      <c r="J104" s="35">
        <v>1.9486102636629958</v>
      </c>
      <c r="K104" s="105">
        <f t="shared" si="5"/>
        <v>2023</v>
      </c>
      <c r="L104" s="3"/>
      <c r="M104" s="3"/>
    </row>
    <row r="105" spans="7:13">
      <c r="G105" s="31">
        <v>45047</v>
      </c>
      <c r="H105" s="35">
        <v>1.8856026530612247</v>
      </c>
      <c r="I105" s="35">
        <v>1.787954558389131</v>
      </c>
      <c r="J105" s="35">
        <v>1.8672889180725323</v>
      </c>
      <c r="K105" s="105">
        <f t="shared" si="5"/>
        <v>2023</v>
      </c>
      <c r="L105" s="3"/>
      <c r="M105" s="3"/>
    </row>
    <row r="106" spans="7:13">
      <c r="G106" s="31">
        <v>45078</v>
      </c>
      <c r="H106" s="35">
        <v>1.9111128571428573</v>
      </c>
      <c r="I106" s="35">
        <v>1.8169341815533857</v>
      </c>
      <c r="J106" s="35">
        <v>1.8950695019698958</v>
      </c>
      <c r="K106" s="105">
        <f t="shared" si="5"/>
        <v>2023</v>
      </c>
      <c r="L106" s="3"/>
      <c r="M106" s="3"/>
    </row>
    <row r="107" spans="7:13">
      <c r="G107" s="31">
        <v>45108</v>
      </c>
      <c r="H107" s="35">
        <v>2.033051632653061</v>
      </c>
      <c r="I107" s="35">
        <v>1.9163518211631416</v>
      </c>
      <c r="J107" s="35">
        <v>1.9374980301040508</v>
      </c>
      <c r="K107" s="105">
        <f t="shared" si="5"/>
        <v>2023</v>
      </c>
      <c r="L107" s="3"/>
      <c r="M107" s="3"/>
    </row>
    <row r="108" spans="7:13">
      <c r="G108" s="31">
        <v>45139</v>
      </c>
      <c r="H108" s="35">
        <v>2.0519291836734692</v>
      </c>
      <c r="I108" s="35">
        <v>1.9464143128086226</v>
      </c>
      <c r="J108" s="35">
        <v>1.9536612789170622</v>
      </c>
      <c r="K108" s="105">
        <f t="shared" si="5"/>
        <v>2023</v>
      </c>
      <c r="L108" s="3"/>
      <c r="M108" s="3"/>
    </row>
    <row r="109" spans="7:13">
      <c r="G109" s="31">
        <v>45170</v>
      </c>
      <c r="H109" s="35">
        <v>2.0412148979591835</v>
      </c>
      <c r="I109" s="35">
        <v>1.961316645716932</v>
      </c>
      <c r="J109" s="35">
        <v>1.9582071926457216</v>
      </c>
      <c r="K109" s="105">
        <f t="shared" si="5"/>
        <v>2023</v>
      </c>
      <c r="L109" s="3"/>
      <c r="M109" s="3"/>
    </row>
    <row r="110" spans="7:13">
      <c r="G110" s="31">
        <v>45200</v>
      </c>
      <c r="H110" s="35">
        <v>2.0238679591836735</v>
      </c>
      <c r="I110" s="35">
        <v>1.991533832859731</v>
      </c>
      <c r="J110" s="35">
        <v>2.019324477219921</v>
      </c>
      <c r="K110" s="105">
        <f t="shared" si="5"/>
        <v>2023</v>
      </c>
      <c r="L110" s="3"/>
      <c r="M110" s="3"/>
    </row>
    <row r="111" spans="7:13">
      <c r="G111" s="31">
        <v>45231</v>
      </c>
      <c r="H111" s="35">
        <v>2.3003985714285715</v>
      </c>
      <c r="I111" s="35">
        <v>2.3109800348215765</v>
      </c>
      <c r="J111" s="35">
        <v>2.2602579048388729</v>
      </c>
      <c r="K111" s="105">
        <f t="shared" si="5"/>
        <v>2023</v>
      </c>
      <c r="L111" s="3"/>
      <c r="M111" s="3"/>
    </row>
    <row r="112" spans="7:13">
      <c r="G112" s="31">
        <v>45261</v>
      </c>
      <c r="H112" s="35">
        <v>2.518255714285714</v>
      </c>
      <c r="I112" s="35">
        <v>2.5813877641335896</v>
      </c>
      <c r="J112" s="35">
        <v>2.4229005960198</v>
      </c>
      <c r="K112" s="105">
        <f t="shared" si="5"/>
        <v>2023</v>
      </c>
      <c r="L112" s="3"/>
      <c r="M112" s="3"/>
    </row>
    <row r="113" spans="7:13">
      <c r="G113" s="31">
        <v>45292</v>
      </c>
      <c r="H113" s="35">
        <v>2.5405006122448976</v>
      </c>
      <c r="I113" s="35">
        <v>2.5708684703159599</v>
      </c>
      <c r="J113" s="35">
        <v>2.4895739973734718</v>
      </c>
      <c r="K113" s="105">
        <f t="shared" ref="K113:K159" si="6">YEAR(G113)</f>
        <v>2024</v>
      </c>
      <c r="L113" s="3"/>
      <c r="M113" s="3"/>
    </row>
    <row r="114" spans="7:13">
      <c r="G114" s="31">
        <v>45323</v>
      </c>
      <c r="H114" s="35">
        <v>2.623561836734694</v>
      </c>
      <c r="I114" s="35">
        <v>2.4914581150260098</v>
      </c>
      <c r="J114" s="35">
        <v>2.4926046065259118</v>
      </c>
      <c r="K114" s="105">
        <f t="shared" si="6"/>
        <v>2024</v>
      </c>
      <c r="L114" s="3"/>
      <c r="M114" s="3"/>
    </row>
    <row r="115" spans="7:13">
      <c r="G115" s="31">
        <v>45352</v>
      </c>
      <c r="H115" s="35">
        <v>2.4007046938775511</v>
      </c>
      <c r="I115" s="35">
        <v>2.3464053037074182</v>
      </c>
      <c r="J115" s="35">
        <v>2.4092628548338215</v>
      </c>
      <c r="K115" s="105">
        <f t="shared" si="6"/>
        <v>2024</v>
      </c>
      <c r="L115" s="3"/>
      <c r="M115" s="3"/>
    </row>
    <row r="116" spans="7:13">
      <c r="G116" s="31">
        <v>45383</v>
      </c>
      <c r="H116" s="35">
        <v>1.968357755102041</v>
      </c>
      <c r="I116" s="35">
        <v>1.902274530907196</v>
      </c>
      <c r="J116" s="35">
        <v>2.0152836650166681</v>
      </c>
      <c r="K116" s="105">
        <f t="shared" si="6"/>
        <v>2024</v>
      </c>
      <c r="L116" s="3"/>
      <c r="M116" s="3"/>
    </row>
    <row r="117" spans="7:13">
      <c r="G117" s="31">
        <v>45413</v>
      </c>
      <c r="H117" s="35">
        <v>1.9448883673469388</v>
      </c>
      <c r="I117" s="35">
        <v>1.8663336103636274</v>
      </c>
      <c r="J117" s="35">
        <v>1.9339623194262043</v>
      </c>
      <c r="K117" s="105">
        <f t="shared" si="6"/>
        <v>2024</v>
      </c>
      <c r="L117" s="3"/>
      <c r="M117" s="3"/>
    </row>
    <row r="118" spans="7:13">
      <c r="G118" s="31">
        <v>45444</v>
      </c>
      <c r="H118" s="35">
        <v>1.9735618367346939</v>
      </c>
      <c r="I118" s="35">
        <v>1.8953647986936546</v>
      </c>
      <c r="J118" s="35">
        <v>1.9617429033235678</v>
      </c>
      <c r="K118" s="105">
        <f t="shared" si="6"/>
        <v>2024</v>
      </c>
      <c r="L118" s="3"/>
      <c r="M118" s="3"/>
    </row>
    <row r="119" spans="7:13">
      <c r="G119" s="31">
        <v>45474</v>
      </c>
      <c r="H119" s="35">
        <v>2.1313169387755102</v>
      </c>
      <c r="I119" s="35">
        <v>2.0199978043662585</v>
      </c>
      <c r="J119" s="35">
        <v>2.0061918375593493</v>
      </c>
      <c r="K119" s="105">
        <f t="shared" si="6"/>
        <v>2024</v>
      </c>
      <c r="L119" s="3"/>
      <c r="M119" s="3"/>
    </row>
    <row r="120" spans="7:13">
      <c r="G120" s="31">
        <v>45505</v>
      </c>
      <c r="H120" s="35">
        <v>2.8661128571428569</v>
      </c>
      <c r="I120" s="35">
        <v>2.7780573063906489</v>
      </c>
      <c r="J120" s="35">
        <v>2.7597022931609252</v>
      </c>
      <c r="K120" s="105">
        <f t="shared" si="6"/>
        <v>2024</v>
      </c>
      <c r="L120" s="3"/>
      <c r="M120" s="3"/>
    </row>
    <row r="121" spans="7:13">
      <c r="G121" s="31">
        <v>45536</v>
      </c>
      <c r="H121" s="35">
        <v>2.8608067346938775</v>
      </c>
      <c r="I121" s="35">
        <v>2.7921861618123676</v>
      </c>
      <c r="J121" s="35">
        <v>2.7696022830588949</v>
      </c>
      <c r="K121" s="105">
        <f t="shared" si="6"/>
        <v>2024</v>
      </c>
      <c r="L121" s="3"/>
      <c r="M121" s="3"/>
    </row>
    <row r="122" spans="7:13">
      <c r="G122" s="31">
        <v>45566</v>
      </c>
      <c r="H122" s="35">
        <v>2.8323373469387754</v>
      </c>
      <c r="I122" s="35">
        <v>2.8106464911589928</v>
      </c>
      <c r="J122" s="35">
        <v>2.8197083543792303</v>
      </c>
      <c r="K122" s="105">
        <f t="shared" si="6"/>
        <v>2024</v>
      </c>
      <c r="L122" s="3"/>
      <c r="M122" s="3"/>
    </row>
    <row r="123" spans="7:13">
      <c r="G123" s="31">
        <v>45597</v>
      </c>
      <c r="H123" s="35">
        <v>3.1353985714285715</v>
      </c>
      <c r="I123" s="35">
        <v>3.1469545023285095</v>
      </c>
      <c r="J123" s="35">
        <v>3.0869070613193248</v>
      </c>
      <c r="K123" s="105">
        <f t="shared" si="6"/>
        <v>2024</v>
      </c>
      <c r="L123" s="3"/>
      <c r="M123" s="3"/>
    </row>
    <row r="124" spans="7:13">
      <c r="G124" s="31">
        <v>45627</v>
      </c>
      <c r="H124" s="35">
        <v>3.3168271428571425</v>
      </c>
      <c r="I124" s="35">
        <v>3.4254063975010629</v>
      </c>
      <c r="J124" s="35">
        <v>3.2134855035862206</v>
      </c>
      <c r="K124" s="105">
        <f t="shared" si="6"/>
        <v>2024</v>
      </c>
      <c r="L124" s="3"/>
      <c r="M124" s="3"/>
    </row>
    <row r="125" spans="7:13">
      <c r="G125" s="31">
        <v>45658</v>
      </c>
      <c r="H125" s="35">
        <v>3.3666230612244896</v>
      </c>
      <c r="I125" s="35">
        <v>3.4326770858750129</v>
      </c>
      <c r="J125" s="35">
        <v>3.3074343873118495</v>
      </c>
      <c r="K125" s="105">
        <f t="shared" si="6"/>
        <v>2025</v>
      </c>
      <c r="L125" s="3"/>
      <c r="M125" s="3"/>
    </row>
    <row r="126" spans="7:13">
      <c r="G126" s="31">
        <v>45689</v>
      </c>
      <c r="H126" s="35">
        <v>3.3879495918367346</v>
      </c>
      <c r="I126" s="35">
        <v>3.3317124912920759</v>
      </c>
      <c r="J126" s="35">
        <v>3.2493477118900898</v>
      </c>
      <c r="K126" s="105">
        <f t="shared" si="6"/>
        <v>2025</v>
      </c>
      <c r="L126" s="3"/>
      <c r="M126" s="3"/>
    </row>
    <row r="127" spans="7:13">
      <c r="G127" s="31">
        <v>45717</v>
      </c>
      <c r="H127" s="35">
        <v>3.0744802040816328</v>
      </c>
      <c r="I127" s="35">
        <v>3.0310875748372639</v>
      </c>
      <c r="J127" s="35">
        <v>3.0761989089807047</v>
      </c>
      <c r="K127" s="105">
        <f t="shared" si="6"/>
        <v>2025</v>
      </c>
      <c r="L127" s="3"/>
      <c r="M127" s="3"/>
    </row>
    <row r="128" spans="7:13">
      <c r="G128" s="31">
        <v>45748</v>
      </c>
      <c r="H128" s="35">
        <v>2.7167251020408161</v>
      </c>
      <c r="I128" s="35">
        <v>2.6115533861106166</v>
      </c>
      <c r="J128" s="35">
        <v>2.756166582483079</v>
      </c>
      <c r="K128" s="105">
        <f t="shared" si="6"/>
        <v>2025</v>
      </c>
      <c r="L128" s="3"/>
      <c r="M128" s="3"/>
    </row>
    <row r="129" spans="7:13">
      <c r="G129" s="31">
        <v>45778</v>
      </c>
      <c r="H129" s="35">
        <v>2.7251944897959182</v>
      </c>
      <c r="I129" s="35">
        <v>2.6174318150087039</v>
      </c>
      <c r="J129" s="35">
        <v>2.7064645923830692</v>
      </c>
      <c r="K129" s="105">
        <f t="shared" si="6"/>
        <v>2025</v>
      </c>
      <c r="L129" s="3"/>
      <c r="M129" s="3"/>
    </row>
    <row r="130" spans="7:13">
      <c r="G130" s="31">
        <v>45809</v>
      </c>
      <c r="H130" s="35">
        <v>2.7530516326530612</v>
      </c>
      <c r="I130" s="35">
        <v>2.6659546360008095</v>
      </c>
      <c r="J130" s="35">
        <v>2.7334370138397817</v>
      </c>
      <c r="K130" s="105">
        <f t="shared" si="6"/>
        <v>2025</v>
      </c>
      <c r="L130" s="3"/>
      <c r="M130" s="3"/>
    </row>
    <row r="131" spans="7:13">
      <c r="G131" s="31">
        <v>45839</v>
      </c>
      <c r="H131" s="35">
        <v>2.9194802040816326</v>
      </c>
      <c r="I131" s="35">
        <v>2.8440607185796987</v>
      </c>
      <c r="J131" s="35">
        <v>2.7864726740074754</v>
      </c>
      <c r="K131" s="105">
        <f t="shared" si="6"/>
        <v>2025</v>
      </c>
      <c r="L131" s="3"/>
      <c r="M131" s="3"/>
    </row>
    <row r="132" spans="7:13">
      <c r="G132" s="31">
        <v>45870</v>
      </c>
      <c r="H132" s="35">
        <v>3.6803985714285714</v>
      </c>
      <c r="I132" s="35">
        <v>3.6097518651384477</v>
      </c>
      <c r="J132" s="35">
        <v>3.5658443277098693</v>
      </c>
      <c r="K132" s="105">
        <f t="shared" si="6"/>
        <v>2025</v>
      </c>
      <c r="L132" s="3"/>
      <c r="M132" s="3"/>
    </row>
    <row r="133" spans="7:13">
      <c r="G133" s="31">
        <v>45901</v>
      </c>
      <c r="H133" s="35">
        <v>3.6803985714285714</v>
      </c>
      <c r="I133" s="35">
        <v>3.6231072430735756</v>
      </c>
      <c r="J133" s="35">
        <v>3.5809973734720679</v>
      </c>
      <c r="K133" s="105">
        <f t="shared" si="6"/>
        <v>2025</v>
      </c>
      <c r="L133" s="3"/>
      <c r="M133" s="3"/>
    </row>
    <row r="134" spans="7:13">
      <c r="G134" s="31">
        <v>45931</v>
      </c>
      <c r="H134" s="35">
        <v>3.6408067346938773</v>
      </c>
      <c r="I134" s="35">
        <v>3.6297591494582528</v>
      </c>
      <c r="J134" s="35">
        <v>3.6200922315385391</v>
      </c>
      <c r="K134" s="105">
        <f t="shared" si="6"/>
        <v>2025</v>
      </c>
      <c r="L134" s="3"/>
      <c r="M134" s="3"/>
    </row>
    <row r="135" spans="7:13">
      <c r="G135" s="31">
        <v>45962</v>
      </c>
      <c r="H135" s="35">
        <v>3.9703985714285714</v>
      </c>
      <c r="I135" s="35">
        <v>3.9828774046696691</v>
      </c>
      <c r="J135" s="35">
        <v>3.9135562177997776</v>
      </c>
      <c r="K135" s="105">
        <f t="shared" si="6"/>
        <v>2025</v>
      </c>
      <c r="L135" s="3"/>
      <c r="M135" s="3"/>
    </row>
    <row r="136" spans="7:13">
      <c r="G136" s="31">
        <v>45992</v>
      </c>
      <c r="H136" s="35">
        <v>4.1155006122448983</v>
      </c>
      <c r="I136" s="35">
        <v>4.2694250308685353</v>
      </c>
      <c r="J136" s="35">
        <v>4.0041714314577224</v>
      </c>
      <c r="K136" s="105">
        <f t="shared" si="6"/>
        <v>2025</v>
      </c>
      <c r="L136" s="3"/>
      <c r="M136" s="3"/>
    </row>
    <row r="137" spans="7:13">
      <c r="G137" s="31">
        <v>46023</v>
      </c>
      <c r="H137" s="35">
        <v>4.192745510204082</v>
      </c>
      <c r="I137" s="35">
        <v>4.2945372665998383</v>
      </c>
      <c r="J137" s="35">
        <v>4.1252947772502262</v>
      </c>
      <c r="K137" s="105">
        <f t="shared" ref="K137:K148" si="7">YEAR(G137)</f>
        <v>2026</v>
      </c>
      <c r="L137" s="3"/>
      <c r="M137" s="3"/>
    </row>
    <row r="138" spans="7:13">
      <c r="G138" s="31">
        <v>46054</v>
      </c>
      <c r="H138" s="35">
        <v>4.1523373469387757</v>
      </c>
      <c r="I138" s="35">
        <v>4.1719668675581421</v>
      </c>
      <c r="J138" s="35">
        <v>4.0061918375593493</v>
      </c>
      <c r="K138" s="105">
        <f t="shared" si="7"/>
        <v>2026</v>
      </c>
      <c r="L138" s="3"/>
      <c r="M138" s="3"/>
    </row>
    <row r="139" spans="7:13">
      <c r="G139" s="31">
        <v>46082</v>
      </c>
      <c r="H139" s="35">
        <v>3.7481536734693872</v>
      </c>
      <c r="I139" s="35">
        <v>3.7157698459671087</v>
      </c>
      <c r="J139" s="35">
        <v>3.7431349631275883</v>
      </c>
      <c r="K139" s="105">
        <f t="shared" si="7"/>
        <v>2026</v>
      </c>
      <c r="L139" s="3"/>
      <c r="M139" s="3"/>
    </row>
    <row r="140" spans="7:13">
      <c r="G140" s="31">
        <v>46113</v>
      </c>
      <c r="H140" s="35">
        <v>3.4651944897959179</v>
      </c>
      <c r="I140" s="35">
        <v>3.3207806761482646</v>
      </c>
      <c r="J140" s="35">
        <v>3.497150520254571</v>
      </c>
      <c r="K140" s="105">
        <f t="shared" si="7"/>
        <v>2026</v>
      </c>
      <c r="L140" s="3"/>
      <c r="M140" s="3"/>
    </row>
    <row r="141" spans="7:13">
      <c r="G141" s="31">
        <v>46143</v>
      </c>
      <c r="H141" s="35">
        <v>3.5056026530612243</v>
      </c>
      <c r="I141" s="35">
        <v>3.3684784544880073</v>
      </c>
      <c r="J141" s="35">
        <v>3.4790678856450143</v>
      </c>
      <c r="K141" s="105">
        <f t="shared" si="7"/>
        <v>2026</v>
      </c>
      <c r="L141" s="3"/>
      <c r="M141" s="3"/>
    </row>
    <row r="142" spans="7:13">
      <c r="G142" s="31">
        <v>46174</v>
      </c>
      <c r="H142" s="35">
        <v>3.5325414285714287</v>
      </c>
      <c r="I142" s="35">
        <v>3.4365960384737377</v>
      </c>
      <c r="J142" s="35">
        <v>3.5051311243559957</v>
      </c>
      <c r="K142" s="105">
        <f t="shared" si="7"/>
        <v>2026</v>
      </c>
      <c r="L142" s="3"/>
      <c r="M142" s="3"/>
    </row>
    <row r="143" spans="7:13">
      <c r="G143" s="31">
        <v>46204</v>
      </c>
      <c r="H143" s="35">
        <v>3.7077455102040817</v>
      </c>
      <c r="I143" s="35">
        <v>3.6680720676273655</v>
      </c>
      <c r="J143" s="35">
        <v>3.5667535104556016</v>
      </c>
      <c r="K143" s="105">
        <f t="shared" si="7"/>
        <v>2026</v>
      </c>
      <c r="L143" s="3"/>
      <c r="M143" s="3"/>
    </row>
    <row r="144" spans="7:13">
      <c r="G144" s="31">
        <v>46235</v>
      </c>
      <c r="H144" s="35">
        <v>3.7212148979591837</v>
      </c>
      <c r="I144" s="35">
        <v>3.66126546574537</v>
      </c>
      <c r="J144" s="35">
        <v>3.606252449742398</v>
      </c>
      <c r="K144" s="105">
        <f t="shared" si="7"/>
        <v>2026</v>
      </c>
      <c r="L144" s="3"/>
      <c r="M144" s="3"/>
    </row>
    <row r="145" spans="7:13">
      <c r="G145" s="31">
        <v>46266</v>
      </c>
      <c r="H145" s="35">
        <v>3.7212148979591837</v>
      </c>
      <c r="I145" s="35">
        <v>3.6476522619813787</v>
      </c>
      <c r="J145" s="35">
        <v>3.6214054955045962</v>
      </c>
      <c r="K145" s="105">
        <f t="shared" si="7"/>
        <v>2026</v>
      </c>
      <c r="L145" s="3"/>
      <c r="M145" s="3"/>
    </row>
    <row r="146" spans="7:13">
      <c r="G146" s="31">
        <v>46296</v>
      </c>
      <c r="H146" s="35">
        <v>3.6807046938775509</v>
      </c>
      <c r="I146" s="35">
        <v>3.6748786695093614</v>
      </c>
      <c r="J146" s="35">
        <v>3.6595911708253355</v>
      </c>
      <c r="K146" s="105">
        <f t="shared" si="7"/>
        <v>2026</v>
      </c>
      <c r="L146" s="3"/>
      <c r="M146" s="3"/>
    </row>
    <row r="147" spans="7:13">
      <c r="G147" s="31">
        <v>46327</v>
      </c>
      <c r="H147" s="35">
        <v>4.0445822448979589</v>
      </c>
      <c r="I147" s="35">
        <v>4.0766228760444285</v>
      </c>
      <c r="J147" s="35">
        <v>3.9869979795938981</v>
      </c>
      <c r="K147" s="105">
        <f t="shared" si="7"/>
        <v>2026</v>
      </c>
      <c r="L147" s="3"/>
      <c r="M147" s="3"/>
    </row>
    <row r="148" spans="7:13">
      <c r="G148" s="31">
        <v>46357</v>
      </c>
      <c r="H148" s="35">
        <v>4.2332557142857148</v>
      </c>
      <c r="I148" s="35">
        <v>4.4443856383352909</v>
      </c>
      <c r="J148" s="35">
        <v>4.120748863521567</v>
      </c>
      <c r="K148" s="105">
        <f t="shared" si="7"/>
        <v>2026</v>
      </c>
      <c r="L148" s="3"/>
      <c r="M148" s="3"/>
    </row>
    <row r="149" spans="7:13">
      <c r="G149" s="31">
        <v>46388</v>
      </c>
      <c r="H149" s="35">
        <v>4.2852965306122455</v>
      </c>
      <c r="I149" s="35">
        <v>4.4370118196297952</v>
      </c>
      <c r="J149" s="35">
        <v>4.2168191736539038</v>
      </c>
      <c r="K149" s="105">
        <f t="shared" si="6"/>
        <v>2027</v>
      </c>
      <c r="L149" s="3"/>
      <c r="M149" s="3"/>
    </row>
    <row r="150" spans="7:13">
      <c r="G150" s="31">
        <v>46419</v>
      </c>
      <c r="H150" s="35">
        <v>4.2301944897959185</v>
      </c>
      <c r="I150" s="35">
        <v>4.2908761398299768</v>
      </c>
      <c r="J150" s="35">
        <v>4.083169310031316</v>
      </c>
      <c r="K150" s="105">
        <f t="shared" si="6"/>
        <v>2027</v>
      </c>
      <c r="L150" s="3"/>
      <c r="M150" s="3"/>
    </row>
    <row r="151" spans="7:13">
      <c r="G151" s="31">
        <v>46447</v>
      </c>
      <c r="H151" s="35">
        <v>3.8445822448979587</v>
      </c>
      <c r="I151" s="35">
        <v>3.8524691004305236</v>
      </c>
      <c r="J151" s="35">
        <v>3.8387001717345184</v>
      </c>
      <c r="K151" s="105">
        <f t="shared" si="6"/>
        <v>2027</v>
      </c>
      <c r="L151" s="3"/>
      <c r="M151" s="3"/>
    </row>
    <row r="152" spans="7:13">
      <c r="G152" s="31">
        <v>46478</v>
      </c>
      <c r="H152" s="35">
        <v>3.5967251020408164</v>
      </c>
      <c r="I152" s="35">
        <v>3.5045073617963771</v>
      </c>
      <c r="J152" s="35">
        <v>3.6273656935043945</v>
      </c>
      <c r="K152" s="105">
        <f t="shared" si="6"/>
        <v>2027</v>
      </c>
      <c r="L152" s="3"/>
      <c r="M152" s="3"/>
    </row>
    <row r="153" spans="7:13">
      <c r="G153" s="31">
        <v>46508</v>
      </c>
      <c r="H153" s="35">
        <v>3.638051632653061</v>
      </c>
      <c r="I153" s="35">
        <v>3.5253912539343188</v>
      </c>
      <c r="J153" s="35">
        <v>3.6101922416405698</v>
      </c>
      <c r="K153" s="105">
        <f t="shared" si="6"/>
        <v>2027</v>
      </c>
      <c r="L153" s="3"/>
      <c r="M153" s="3"/>
    </row>
    <row r="154" spans="7:13">
      <c r="G154" s="31">
        <v>46539</v>
      </c>
      <c r="H154" s="35">
        <v>3.6656026530612245</v>
      </c>
      <c r="I154" s="35">
        <v>3.4975460644170635</v>
      </c>
      <c r="J154" s="35">
        <v>3.6368616021820386</v>
      </c>
      <c r="K154" s="105">
        <f t="shared" si="6"/>
        <v>2027</v>
      </c>
      <c r="L154" s="3"/>
      <c r="M154" s="3"/>
    </row>
    <row r="155" spans="7:13">
      <c r="G155" s="31">
        <v>46569</v>
      </c>
      <c r="H155" s="35">
        <v>3.8583577551020407</v>
      </c>
      <c r="I155" s="35">
        <v>3.7759463944238436</v>
      </c>
      <c r="J155" s="35">
        <v>3.7159605010607129</v>
      </c>
      <c r="K155" s="105">
        <f t="shared" si="6"/>
        <v>2027</v>
      </c>
      <c r="L155" s="3"/>
      <c r="M155" s="3"/>
    </row>
    <row r="156" spans="7:13">
      <c r="G156" s="31">
        <v>46600</v>
      </c>
      <c r="H156" s="35">
        <v>3.8721332653061222</v>
      </c>
      <c r="I156" s="35">
        <v>3.7898689891824713</v>
      </c>
      <c r="J156" s="35">
        <v>3.7556614809576723</v>
      </c>
      <c r="K156" s="105">
        <f t="shared" si="6"/>
        <v>2027</v>
      </c>
      <c r="L156" s="3"/>
      <c r="M156" s="3"/>
    </row>
    <row r="157" spans="7:13">
      <c r="G157" s="31">
        <v>46631</v>
      </c>
      <c r="H157" s="35">
        <v>3.8445822448979587</v>
      </c>
      <c r="I157" s="35">
        <v>3.7619722344994435</v>
      </c>
      <c r="J157" s="35">
        <v>3.7435390443479135</v>
      </c>
      <c r="K157" s="105">
        <f t="shared" si="6"/>
        <v>2027</v>
      </c>
      <c r="L157" s="3"/>
      <c r="M157" s="3"/>
    </row>
    <row r="158" spans="7:13">
      <c r="G158" s="31">
        <v>46661</v>
      </c>
      <c r="H158" s="35">
        <v>3.8170312244897961</v>
      </c>
      <c r="I158" s="35">
        <v>3.7898689891824713</v>
      </c>
      <c r="J158" s="35">
        <v>3.7945542984139808</v>
      </c>
      <c r="K158" s="105">
        <f t="shared" si="6"/>
        <v>2027</v>
      </c>
      <c r="L158" s="3"/>
      <c r="M158" s="3"/>
    </row>
    <row r="159" spans="7:13">
      <c r="G159" s="31">
        <v>46692</v>
      </c>
      <c r="H159" s="35">
        <v>4.1475414285714285</v>
      </c>
      <c r="I159" s="35">
        <v>4.2421470581747807</v>
      </c>
      <c r="J159" s="35">
        <v>4.0889274674209508</v>
      </c>
      <c r="K159" s="105">
        <f t="shared" si="6"/>
        <v>2027</v>
      </c>
      <c r="L159" s="3"/>
      <c r="M159" s="3"/>
    </row>
    <row r="160" spans="7:13">
      <c r="G160" s="31">
        <v>46722</v>
      </c>
      <c r="H160" s="35">
        <v>4.3817251020408161</v>
      </c>
      <c r="I160" s="35">
        <v>4.6318765810848088</v>
      </c>
      <c r="J160" s="35">
        <v>4.2677334074148892</v>
      </c>
      <c r="K160" s="105">
        <f t="shared" ref="K160:K223" si="8">YEAR(G160)</f>
        <v>2027</v>
      </c>
      <c r="L160" s="3"/>
      <c r="M160" s="3"/>
    </row>
    <row r="161" spans="7:13">
      <c r="G161" s="31">
        <v>46753</v>
      </c>
      <c r="H161" s="35">
        <v>4.4361128571428567</v>
      </c>
      <c r="I161" s="35">
        <v>4.6406426592661685</v>
      </c>
      <c r="J161" s="35">
        <v>4.3662282048691781</v>
      </c>
      <c r="K161" s="105">
        <f t="shared" si="8"/>
        <v>2028</v>
      </c>
      <c r="L161" s="3"/>
      <c r="M161" s="3"/>
    </row>
    <row r="162" spans="7:13">
      <c r="G162" s="31">
        <v>46784</v>
      </c>
      <c r="H162" s="35">
        <v>4.3516230612244895</v>
      </c>
      <c r="I162" s="35">
        <v>4.4414464238862461</v>
      </c>
      <c r="J162" s="35">
        <v>4.2034844933831694</v>
      </c>
      <c r="K162" s="105">
        <f t="shared" si="8"/>
        <v>2028</v>
      </c>
      <c r="L162" s="3"/>
      <c r="M162" s="3"/>
    </row>
    <row r="163" spans="7:13">
      <c r="G163" s="31">
        <v>46813</v>
      </c>
      <c r="H163" s="35">
        <v>4.0701944897959184</v>
      </c>
      <c r="I163" s="35">
        <v>4.1285489979775329</v>
      </c>
      <c r="J163" s="35">
        <v>4.0619550459642388</v>
      </c>
      <c r="K163" s="105">
        <f t="shared" si="8"/>
        <v>2028</v>
      </c>
      <c r="L163" s="3"/>
      <c r="M163" s="3"/>
    </row>
    <row r="164" spans="7:13">
      <c r="G164" s="31">
        <v>46844</v>
      </c>
      <c r="H164" s="35">
        <v>3.8027455102040815</v>
      </c>
      <c r="I164" s="35">
        <v>3.7017956860427086</v>
      </c>
      <c r="J164" s="35">
        <v>3.8313256894635819</v>
      </c>
      <c r="K164" s="105">
        <f t="shared" si="8"/>
        <v>2028</v>
      </c>
      <c r="L164" s="3"/>
      <c r="M164" s="3"/>
    </row>
    <row r="165" spans="7:13">
      <c r="G165" s="31">
        <v>46874</v>
      </c>
      <c r="H165" s="35">
        <v>3.8027455102040815</v>
      </c>
      <c r="I165" s="35">
        <v>3.7089116789193404</v>
      </c>
      <c r="J165" s="35">
        <v>3.7732390140418226</v>
      </c>
      <c r="K165" s="105">
        <f t="shared" si="8"/>
        <v>2028</v>
      </c>
      <c r="L165" s="3"/>
      <c r="M165" s="3"/>
    </row>
    <row r="166" spans="7:13">
      <c r="G166" s="31">
        <v>46905</v>
      </c>
      <c r="H166" s="35">
        <v>3.830908775510204</v>
      </c>
      <c r="I166" s="35">
        <v>3.7373756504258684</v>
      </c>
      <c r="J166" s="35">
        <v>3.8005144964137787</v>
      </c>
      <c r="K166" s="105">
        <f t="shared" si="8"/>
        <v>2028</v>
      </c>
      <c r="L166" s="3"/>
      <c r="M166" s="3"/>
    </row>
    <row r="167" spans="7:13">
      <c r="G167" s="31">
        <v>46935</v>
      </c>
      <c r="H167" s="35">
        <v>3.9997863265306122</v>
      </c>
      <c r="I167" s="35">
        <v>4.0503246415003549</v>
      </c>
      <c r="J167" s="35">
        <v>3.8559746439034241</v>
      </c>
      <c r="K167" s="105">
        <f t="shared" si="8"/>
        <v>2028</v>
      </c>
      <c r="L167" s="3"/>
      <c r="M167" s="3"/>
    </row>
    <row r="168" spans="7:13">
      <c r="G168" s="31">
        <v>46966</v>
      </c>
      <c r="H168" s="35">
        <v>4.0701944897959184</v>
      </c>
      <c r="I168" s="35">
        <v>4.0859046058835133</v>
      </c>
      <c r="J168" s="35">
        <v>3.9517418931205173</v>
      </c>
      <c r="K168" s="105">
        <f t="shared" si="8"/>
        <v>2028</v>
      </c>
      <c r="L168" s="3"/>
      <c r="M168" s="3"/>
    </row>
    <row r="169" spans="7:13">
      <c r="G169" s="31">
        <v>46997</v>
      </c>
      <c r="H169" s="35">
        <v>4.0561128571428569</v>
      </c>
      <c r="I169" s="35">
        <v>4.0218606699938269</v>
      </c>
      <c r="J169" s="35">
        <v>3.9529541367814929</v>
      </c>
      <c r="K169" s="105">
        <f t="shared" si="8"/>
        <v>2028</v>
      </c>
      <c r="L169" s="3"/>
      <c r="M169" s="3"/>
    </row>
    <row r="170" spans="7:13">
      <c r="G170" s="31">
        <v>47027</v>
      </c>
      <c r="H170" s="35">
        <v>4.1405006122448977</v>
      </c>
      <c r="I170" s="35">
        <v>4.1285489979775329</v>
      </c>
      <c r="J170" s="35">
        <v>4.1147886655217691</v>
      </c>
      <c r="K170" s="105">
        <f t="shared" si="8"/>
        <v>2028</v>
      </c>
      <c r="L170" s="3"/>
      <c r="M170" s="3"/>
    </row>
    <row r="171" spans="7:13">
      <c r="G171" s="31">
        <v>47058</v>
      </c>
      <c r="H171" s="35">
        <v>4.3797863265306116</v>
      </c>
      <c r="I171" s="35">
        <v>4.4983743668993021</v>
      </c>
      <c r="J171" s="35">
        <v>4.3188496817860385</v>
      </c>
      <c r="K171" s="105">
        <f t="shared" si="8"/>
        <v>2028</v>
      </c>
      <c r="L171" s="3"/>
      <c r="M171" s="3"/>
    </row>
    <row r="172" spans="7:13">
      <c r="G172" s="31">
        <v>47088</v>
      </c>
      <c r="H172" s="35">
        <v>4.7879495918367345</v>
      </c>
      <c r="I172" s="35">
        <v>5.0104680281879368</v>
      </c>
      <c r="J172" s="35">
        <v>4.6698952419436299</v>
      </c>
      <c r="K172" s="105">
        <f t="shared" si="8"/>
        <v>2028</v>
      </c>
      <c r="L172" s="3"/>
      <c r="M172" s="3"/>
    </row>
    <row r="173" spans="7:13">
      <c r="G173" s="31">
        <v>47119</v>
      </c>
      <c r="H173" s="35">
        <v>4.6588679591836728</v>
      </c>
      <c r="I173" s="35">
        <v>4.9697831123932801</v>
      </c>
      <c r="J173" s="35">
        <v>4.5866545105566212</v>
      </c>
      <c r="K173" s="105">
        <f t="shared" si="8"/>
        <v>2029</v>
      </c>
      <c r="L173" s="3"/>
      <c r="M173" s="3"/>
    </row>
    <row r="174" spans="7:13">
      <c r="G174" s="31">
        <v>47150</v>
      </c>
      <c r="H174" s="35">
        <v>4.6444802040816322</v>
      </c>
      <c r="I174" s="35">
        <v>4.8027635404555209</v>
      </c>
      <c r="J174" s="35">
        <v>4.4933117486614798</v>
      </c>
      <c r="K174" s="105">
        <f t="shared" si="8"/>
        <v>2029</v>
      </c>
      <c r="L174" s="3"/>
      <c r="M174" s="3"/>
    </row>
    <row r="175" spans="7:13">
      <c r="G175" s="31">
        <v>47178</v>
      </c>
      <c r="H175" s="35">
        <v>4.4001944897959184</v>
      </c>
      <c r="I175" s="35">
        <v>4.5268383384058302</v>
      </c>
      <c r="J175" s="35">
        <v>4.3886547125972308</v>
      </c>
      <c r="K175" s="105">
        <f t="shared" si="8"/>
        <v>2029</v>
      </c>
      <c r="L175" s="3"/>
      <c r="M175" s="3"/>
    </row>
    <row r="176" spans="7:13">
      <c r="G176" s="31">
        <v>47209</v>
      </c>
      <c r="H176" s="35">
        <v>4.112745510204082</v>
      </c>
      <c r="I176" s="35">
        <v>4.0911126876265564</v>
      </c>
      <c r="J176" s="35">
        <v>4.1382253763006362</v>
      </c>
      <c r="K176" s="105">
        <f t="shared" si="8"/>
        <v>2029</v>
      </c>
      <c r="L176" s="3"/>
      <c r="M176" s="3"/>
    </row>
    <row r="177" spans="7:13">
      <c r="G177" s="31">
        <v>47239</v>
      </c>
      <c r="H177" s="35">
        <v>4.112745510204082</v>
      </c>
      <c r="I177" s="35">
        <v>4.1056540643744555</v>
      </c>
      <c r="J177" s="35">
        <v>4.0801387008788756</v>
      </c>
      <c r="K177" s="105">
        <f t="shared" si="8"/>
        <v>2029</v>
      </c>
      <c r="L177" s="3"/>
      <c r="M177" s="3"/>
    </row>
    <row r="178" spans="7:13">
      <c r="G178" s="31">
        <v>47270</v>
      </c>
      <c r="H178" s="35">
        <v>4.2277455102040822</v>
      </c>
      <c r="I178" s="35">
        <v>4.1927991945303109</v>
      </c>
      <c r="J178" s="35">
        <v>4.1933824628750367</v>
      </c>
      <c r="K178" s="105">
        <f t="shared" si="8"/>
        <v>2029</v>
      </c>
      <c r="L178" s="3"/>
      <c r="M178" s="3"/>
    </row>
    <row r="179" spans="7:13">
      <c r="G179" s="31">
        <v>47300</v>
      </c>
      <c r="H179" s="35">
        <v>4.500806734693878</v>
      </c>
      <c r="I179" s="35">
        <v>4.5849007150658849</v>
      </c>
      <c r="J179" s="35">
        <v>4.3518833215476302</v>
      </c>
      <c r="K179" s="105">
        <f t="shared" si="8"/>
        <v>2029</v>
      </c>
      <c r="L179" s="3"/>
      <c r="M179" s="3"/>
    </row>
    <row r="180" spans="7:13">
      <c r="G180" s="31">
        <v>47331</v>
      </c>
      <c r="H180" s="35">
        <v>4.5869291836734689</v>
      </c>
      <c r="I180" s="35">
        <v>4.6284732801438118</v>
      </c>
      <c r="J180" s="35">
        <v>4.4633087180523274</v>
      </c>
      <c r="K180" s="105">
        <f t="shared" si="8"/>
        <v>2029</v>
      </c>
      <c r="L180" s="3"/>
      <c r="M180" s="3"/>
    </row>
    <row r="181" spans="7:13">
      <c r="G181" s="31">
        <v>47362</v>
      </c>
      <c r="H181" s="35">
        <v>4.4432557142857148</v>
      </c>
      <c r="I181" s="35">
        <v>4.4759950849539525</v>
      </c>
      <c r="J181" s="35">
        <v>4.3362251742600257</v>
      </c>
      <c r="K181" s="105">
        <f t="shared" si="8"/>
        <v>2029</v>
      </c>
      <c r="L181" s="3"/>
      <c r="M181" s="3"/>
    </row>
    <row r="182" spans="7:13">
      <c r="G182" s="31">
        <v>47392</v>
      </c>
      <c r="H182" s="35">
        <v>4.5150924489795914</v>
      </c>
      <c r="I182" s="35">
        <v>4.5776300266919341</v>
      </c>
      <c r="J182" s="35">
        <v>4.4856342054753</v>
      </c>
      <c r="K182" s="105">
        <f t="shared" si="8"/>
        <v>2029</v>
      </c>
      <c r="L182" s="3"/>
      <c r="M182" s="3"/>
    </row>
    <row r="183" spans="7:13">
      <c r="G183" s="31">
        <v>47423</v>
      </c>
      <c r="H183" s="35">
        <v>4.8025414285714287</v>
      </c>
      <c r="I183" s="35">
        <v>5.0060849890972579</v>
      </c>
      <c r="J183" s="35">
        <v>4.7373768057379522</v>
      </c>
      <c r="K183" s="105">
        <f t="shared" si="8"/>
        <v>2029</v>
      </c>
      <c r="L183" s="3"/>
      <c r="M183" s="3"/>
    </row>
    <row r="184" spans="7:13">
      <c r="G184" s="31">
        <v>47453</v>
      </c>
      <c r="H184" s="35">
        <v>5.1905006122448976</v>
      </c>
      <c r="I184" s="35">
        <v>5.4998730165365854</v>
      </c>
      <c r="J184" s="35">
        <v>5.068420345489443</v>
      </c>
      <c r="K184" s="105">
        <f t="shared" si="8"/>
        <v>2029</v>
      </c>
      <c r="L184" s="3"/>
      <c r="M184" s="3"/>
    </row>
    <row r="185" spans="7:13">
      <c r="G185" s="31">
        <v>47484</v>
      </c>
      <c r="H185" s="35">
        <v>5.1039700000000003</v>
      </c>
      <c r="I185" s="35">
        <v>5.4684698305810144</v>
      </c>
      <c r="J185" s="35">
        <v>5.0274061016264255</v>
      </c>
      <c r="K185" s="105">
        <f t="shared" si="8"/>
        <v>2030</v>
      </c>
      <c r="L185" s="3"/>
      <c r="M185" s="3"/>
    </row>
    <row r="186" spans="7:13">
      <c r="G186" s="31">
        <v>47515</v>
      </c>
      <c r="H186" s="35">
        <v>5.030704693877551</v>
      </c>
      <c r="I186" s="35">
        <v>5.2537009151377392</v>
      </c>
      <c r="J186" s="35">
        <v>4.8756736033942811</v>
      </c>
      <c r="K186" s="105">
        <f t="shared" si="8"/>
        <v>2030</v>
      </c>
      <c r="L186" s="3"/>
      <c r="M186" s="3"/>
    </row>
    <row r="187" spans="7:13">
      <c r="G187" s="31">
        <v>47543</v>
      </c>
      <c r="H187" s="35">
        <v>4.7815210204081637</v>
      </c>
      <c r="I187" s="35">
        <v>4.9055844810062741</v>
      </c>
      <c r="J187" s="35">
        <v>4.76626861299121</v>
      </c>
      <c r="K187" s="105">
        <f t="shared" si="8"/>
        <v>2030</v>
      </c>
      <c r="L187" s="3"/>
      <c r="M187" s="3"/>
    </row>
    <row r="188" spans="7:13">
      <c r="G188" s="31">
        <v>47574</v>
      </c>
      <c r="H188" s="35">
        <v>4.5030516326530607</v>
      </c>
      <c r="I188" s="35">
        <v>4.5130188739787469</v>
      </c>
      <c r="J188" s="35">
        <v>4.5246280432366905</v>
      </c>
      <c r="K188" s="105">
        <f t="shared" si="8"/>
        <v>2030</v>
      </c>
      <c r="L188" s="3"/>
      <c r="M188" s="3"/>
    </row>
    <row r="189" spans="7:13">
      <c r="G189" s="31">
        <v>47604</v>
      </c>
      <c r="H189" s="35">
        <v>4.5177455102040813</v>
      </c>
      <c r="I189" s="35">
        <v>4.5352434604267788</v>
      </c>
      <c r="J189" s="35">
        <v>4.4810882917466399</v>
      </c>
      <c r="K189" s="105">
        <f t="shared" si="8"/>
        <v>2030</v>
      </c>
      <c r="L189" s="3"/>
      <c r="M189" s="3"/>
    </row>
    <row r="190" spans="7:13">
      <c r="G190" s="31">
        <v>47635</v>
      </c>
      <c r="H190" s="35">
        <v>4.5910108163265306</v>
      </c>
      <c r="I190" s="35">
        <v>4.5944918358996061</v>
      </c>
      <c r="J190" s="35">
        <v>4.5530147489645412</v>
      </c>
      <c r="K190" s="105">
        <f t="shared" si="8"/>
        <v>2030</v>
      </c>
      <c r="L190" s="3"/>
      <c r="M190" s="3"/>
    </row>
    <row r="191" spans="7:13">
      <c r="G191" s="31">
        <v>47665</v>
      </c>
      <c r="H191" s="35">
        <v>4.9721332653061223</v>
      </c>
      <c r="I191" s="35">
        <v>5.0759042235534872</v>
      </c>
      <c r="J191" s="35">
        <v>4.8184961107182538</v>
      </c>
      <c r="K191" s="105">
        <f t="shared" si="8"/>
        <v>2030</v>
      </c>
      <c r="L191" s="3"/>
      <c r="M191" s="3"/>
    </row>
    <row r="192" spans="7:13">
      <c r="G192" s="31">
        <v>47696</v>
      </c>
      <c r="H192" s="35">
        <v>5.0160108163265313</v>
      </c>
      <c r="I192" s="35">
        <v>5.1203533964495502</v>
      </c>
      <c r="J192" s="35">
        <v>4.888099100919284</v>
      </c>
      <c r="K192" s="105">
        <f t="shared" si="8"/>
        <v>2030</v>
      </c>
      <c r="L192" s="3"/>
      <c r="M192" s="3"/>
    </row>
    <row r="193" spans="7:13">
      <c r="G193" s="31">
        <v>47727</v>
      </c>
      <c r="H193" s="35">
        <v>4.9574393877551017</v>
      </c>
      <c r="I193" s="35">
        <v>5.0018566455038966</v>
      </c>
      <c r="J193" s="35">
        <v>4.8452664915648036</v>
      </c>
      <c r="K193" s="105">
        <f t="shared" si="8"/>
        <v>2030</v>
      </c>
      <c r="L193" s="3"/>
      <c r="M193" s="3"/>
    </row>
    <row r="194" spans="7:13">
      <c r="G194" s="31">
        <v>47757</v>
      </c>
      <c r="H194" s="35">
        <v>4.9867251020408156</v>
      </c>
      <c r="I194" s="35">
        <v>5.0389319996944639</v>
      </c>
      <c r="J194" s="35">
        <v>4.9525500555611668</v>
      </c>
      <c r="K194" s="105">
        <f t="shared" si="8"/>
        <v>2030</v>
      </c>
      <c r="L194" s="3"/>
      <c r="M194" s="3"/>
    </row>
    <row r="195" spans="7:13">
      <c r="G195" s="31">
        <v>47788</v>
      </c>
      <c r="H195" s="35">
        <v>5.3824393877551024</v>
      </c>
      <c r="I195" s="35">
        <v>5.498119800900314</v>
      </c>
      <c r="J195" s="35">
        <v>5.3114751995151011</v>
      </c>
      <c r="K195" s="105">
        <f t="shared" si="8"/>
        <v>2030</v>
      </c>
      <c r="L195" s="3"/>
      <c r="M195" s="3"/>
    </row>
    <row r="196" spans="7:13">
      <c r="G196" s="31">
        <v>47818</v>
      </c>
      <c r="H196" s="35">
        <v>5.6463169387755094</v>
      </c>
      <c r="I196" s="35">
        <v>5.8906854079278421</v>
      </c>
      <c r="J196" s="35">
        <v>5.5196780482877053</v>
      </c>
      <c r="K196" s="105">
        <f t="shared" si="8"/>
        <v>2030</v>
      </c>
      <c r="L196" s="3"/>
      <c r="M196" s="3"/>
    </row>
    <row r="197" spans="7:13">
      <c r="G197" s="31">
        <v>47849</v>
      </c>
      <c r="H197" s="35">
        <v>5.654786326530612</v>
      </c>
      <c r="I197" s="35">
        <v>5.8945012301950213</v>
      </c>
      <c r="J197" s="35">
        <v>5.5727137084553986</v>
      </c>
      <c r="K197" s="105">
        <f t="shared" si="8"/>
        <v>2031</v>
      </c>
      <c r="L197" s="3"/>
      <c r="M197" s="3"/>
    </row>
    <row r="198" spans="7:13">
      <c r="G198" s="31">
        <v>47880</v>
      </c>
      <c r="H198" s="35">
        <v>5.490398571428571</v>
      </c>
      <c r="I198" s="35">
        <v>5.6754524059926119</v>
      </c>
      <c r="J198" s="35">
        <v>5.3307700777856342</v>
      </c>
      <c r="K198" s="105">
        <f t="shared" si="8"/>
        <v>2031</v>
      </c>
      <c r="L198" s="3"/>
      <c r="M198" s="3"/>
    </row>
    <row r="199" spans="7:13">
      <c r="G199" s="31">
        <v>47908</v>
      </c>
      <c r="H199" s="35">
        <v>4.8026434693877551</v>
      </c>
      <c r="I199" s="35">
        <v>4.9123910828882709</v>
      </c>
      <c r="J199" s="35">
        <v>4.7871798161430448</v>
      </c>
      <c r="K199" s="105">
        <f t="shared" si="8"/>
        <v>2031</v>
      </c>
      <c r="L199" s="3"/>
      <c r="M199" s="3"/>
    </row>
    <row r="200" spans="7:13">
      <c r="G200" s="31">
        <v>47939</v>
      </c>
      <c r="H200" s="35">
        <v>4.5185618367346931</v>
      </c>
      <c r="I200" s="35">
        <v>4.4590817105805085</v>
      </c>
      <c r="J200" s="35">
        <v>4.53998312960905</v>
      </c>
      <c r="K200" s="105">
        <f t="shared" si="8"/>
        <v>2031</v>
      </c>
      <c r="L200" s="3"/>
      <c r="M200" s="3"/>
    </row>
    <row r="201" spans="7:13">
      <c r="G201" s="31">
        <v>47969</v>
      </c>
      <c r="H201" s="35">
        <v>4.5185618367346931</v>
      </c>
      <c r="I201" s="35">
        <v>4.4666617899490948</v>
      </c>
      <c r="J201" s="35">
        <v>4.4818964541872912</v>
      </c>
      <c r="K201" s="105">
        <f t="shared" si="8"/>
        <v>2031</v>
      </c>
      <c r="L201" s="3"/>
      <c r="M201" s="3"/>
    </row>
    <row r="202" spans="7:13">
      <c r="G202" s="31">
        <v>48000</v>
      </c>
      <c r="H202" s="35">
        <v>4.5783577551020409</v>
      </c>
      <c r="I202" s="35">
        <v>4.4892988977233079</v>
      </c>
      <c r="J202" s="35">
        <v>4.5404882311344572</v>
      </c>
      <c r="K202" s="105">
        <f t="shared" si="8"/>
        <v>2031</v>
      </c>
      <c r="L202" s="3"/>
      <c r="M202" s="3"/>
    </row>
    <row r="203" spans="7:13">
      <c r="G203" s="31">
        <v>48030</v>
      </c>
      <c r="H203" s="35">
        <v>4.7727455102040812</v>
      </c>
      <c r="I203" s="35">
        <v>4.8293196008284589</v>
      </c>
      <c r="J203" s="35">
        <v>4.6212034548944327</v>
      </c>
      <c r="K203" s="105">
        <f t="shared" si="8"/>
        <v>2031</v>
      </c>
      <c r="L203" s="3"/>
      <c r="M203" s="3"/>
    </row>
    <row r="204" spans="7:13">
      <c r="G204" s="31">
        <v>48061</v>
      </c>
      <c r="H204" s="35">
        <v>4.8923373469387759</v>
      </c>
      <c r="I204" s="35">
        <v>4.9048625686854574</v>
      </c>
      <c r="J204" s="35">
        <v>4.7656624911607226</v>
      </c>
      <c r="K204" s="105">
        <f t="shared" si="8"/>
        <v>2031</v>
      </c>
      <c r="L204" s="3"/>
      <c r="M204" s="3"/>
    </row>
    <row r="205" spans="7:13">
      <c r="G205" s="31">
        <v>48092</v>
      </c>
      <c r="H205" s="35">
        <v>4.8774393877551017</v>
      </c>
      <c r="I205" s="35">
        <v>4.8821738957454714</v>
      </c>
      <c r="J205" s="35">
        <v>4.7660665723810478</v>
      </c>
      <c r="K205" s="105">
        <f t="shared" si="8"/>
        <v>2031</v>
      </c>
      <c r="L205" s="3"/>
      <c r="M205" s="3"/>
    </row>
    <row r="206" spans="7:13">
      <c r="G206" s="31">
        <v>48122</v>
      </c>
      <c r="H206" s="35">
        <v>4.9372353061224485</v>
      </c>
      <c r="I206" s="35">
        <v>4.9501883493996557</v>
      </c>
      <c r="J206" s="35">
        <v>4.9035552075967264</v>
      </c>
      <c r="K206" s="105">
        <f t="shared" si="8"/>
        <v>2031</v>
      </c>
      <c r="L206" s="3"/>
      <c r="M206" s="3"/>
    </row>
    <row r="207" spans="7:13">
      <c r="G207" s="31">
        <v>48153</v>
      </c>
      <c r="H207" s="35">
        <v>5.1764189795918369</v>
      </c>
      <c r="I207" s="35">
        <v>5.3354832680532329</v>
      </c>
      <c r="J207" s="35">
        <v>5.1075152035559146</v>
      </c>
      <c r="K207" s="105">
        <f t="shared" si="8"/>
        <v>2031</v>
      </c>
      <c r="L207" s="3"/>
      <c r="M207" s="3"/>
    </row>
    <row r="208" spans="7:13">
      <c r="G208" s="31">
        <v>48183</v>
      </c>
      <c r="H208" s="35">
        <v>5.5650924489795921</v>
      </c>
      <c r="I208" s="35">
        <v>5.8718641224208081</v>
      </c>
      <c r="J208" s="35">
        <v>5.439265885442973</v>
      </c>
      <c r="K208" s="105">
        <f t="shared" si="8"/>
        <v>2031</v>
      </c>
      <c r="L208" s="3"/>
      <c r="M208" s="3"/>
    </row>
    <row r="209" spans="7:13">
      <c r="G209" s="31">
        <v>48214</v>
      </c>
      <c r="H209" s="35">
        <v>5.524174081632653</v>
      </c>
      <c r="I209" s="35">
        <v>5.7883285538690421</v>
      </c>
      <c r="J209" s="35">
        <v>5.4433066976462268</v>
      </c>
      <c r="K209" s="105">
        <f t="shared" si="8"/>
        <v>2032</v>
      </c>
      <c r="L209" s="3"/>
      <c r="M209" s="3"/>
    </row>
    <row r="210" spans="7:13">
      <c r="G210" s="31">
        <v>48245</v>
      </c>
      <c r="H210" s="35">
        <v>5.3564189795918367</v>
      </c>
      <c r="I210" s="35">
        <v>5.5494271408441449</v>
      </c>
      <c r="J210" s="35">
        <v>5.1981304172138589</v>
      </c>
      <c r="K210" s="105">
        <f t="shared" si="8"/>
        <v>2032</v>
      </c>
      <c r="L210" s="3"/>
      <c r="M210" s="3"/>
    </row>
    <row r="211" spans="7:13">
      <c r="G211" s="31">
        <v>48274</v>
      </c>
      <c r="H211" s="35">
        <v>5.1886638775510203</v>
      </c>
      <c r="I211" s="35">
        <v>5.2951077432532134</v>
      </c>
      <c r="J211" s="35">
        <v>5.1693396302656822</v>
      </c>
      <c r="K211" s="105">
        <f t="shared" si="8"/>
        <v>2032</v>
      </c>
      <c r="L211" s="3"/>
      <c r="M211" s="3"/>
    </row>
    <row r="212" spans="7:13">
      <c r="G212" s="31">
        <v>48305</v>
      </c>
      <c r="H212" s="35">
        <v>4.9141740816326536</v>
      </c>
      <c r="I212" s="35">
        <v>4.8789768554675641</v>
      </c>
      <c r="J212" s="35">
        <v>4.9316388524093338</v>
      </c>
      <c r="K212" s="105">
        <f t="shared" si="8"/>
        <v>2032</v>
      </c>
      <c r="L212" s="3"/>
      <c r="M212" s="3"/>
    </row>
    <row r="213" spans="7:13">
      <c r="G213" s="31">
        <v>48335</v>
      </c>
      <c r="H213" s="35">
        <v>4.9141740816326536</v>
      </c>
      <c r="I213" s="35">
        <v>4.8867116303334699</v>
      </c>
      <c r="J213" s="35">
        <v>4.873552176987574</v>
      </c>
      <c r="K213" s="105">
        <f t="shared" si="8"/>
        <v>2032</v>
      </c>
      <c r="L213" s="3"/>
      <c r="M213" s="3"/>
    </row>
    <row r="214" spans="7:13">
      <c r="G214" s="31">
        <v>48366</v>
      </c>
      <c r="H214" s="35">
        <v>4.9903985714285719</v>
      </c>
      <c r="I214" s="35">
        <v>4.9560152131319715</v>
      </c>
      <c r="J214" s="35">
        <v>4.9484082230528328</v>
      </c>
      <c r="K214" s="105">
        <f t="shared" si="8"/>
        <v>2032</v>
      </c>
      <c r="L214" s="3"/>
      <c r="M214" s="3"/>
    </row>
    <row r="215" spans="7:13">
      <c r="G215" s="31">
        <v>48396</v>
      </c>
      <c r="H215" s="35">
        <v>5.2801944897959183</v>
      </c>
      <c r="I215" s="35">
        <v>5.3567796815173567</v>
      </c>
      <c r="J215" s="35">
        <v>5.1234764117587623</v>
      </c>
      <c r="K215" s="105">
        <f t="shared" si="8"/>
        <v>2032</v>
      </c>
      <c r="L215" s="3"/>
      <c r="M215" s="3"/>
    </row>
    <row r="216" spans="7:13">
      <c r="G216" s="31">
        <v>48427</v>
      </c>
      <c r="H216" s="35">
        <v>5.4174393877551017</v>
      </c>
      <c r="I216" s="35">
        <v>5.4492360237477993</v>
      </c>
      <c r="J216" s="35">
        <v>5.2855129811092025</v>
      </c>
      <c r="K216" s="105">
        <f t="shared" si="8"/>
        <v>2032</v>
      </c>
      <c r="L216" s="3"/>
      <c r="M216" s="3"/>
    </row>
    <row r="217" spans="7:13">
      <c r="G217" s="31">
        <v>48458</v>
      </c>
      <c r="H217" s="35">
        <v>5.402133265306122</v>
      </c>
      <c r="I217" s="35">
        <v>5.410716844915596</v>
      </c>
      <c r="J217" s="35">
        <v>5.2855129811092025</v>
      </c>
      <c r="K217" s="105">
        <f t="shared" si="8"/>
        <v>2032</v>
      </c>
      <c r="L217" s="3"/>
      <c r="M217" s="3"/>
    </row>
    <row r="218" spans="7:13">
      <c r="G218" s="31">
        <v>48488</v>
      </c>
      <c r="H218" s="35">
        <v>5.4479495918367347</v>
      </c>
      <c r="I218" s="35">
        <v>5.5031731871460376</v>
      </c>
      <c r="J218" s="35">
        <v>5.4091618345287396</v>
      </c>
      <c r="K218" s="105">
        <f t="shared" si="8"/>
        <v>2032</v>
      </c>
      <c r="L218" s="3"/>
      <c r="M218" s="3"/>
    </row>
    <row r="219" spans="7:13">
      <c r="G219" s="31">
        <v>48519</v>
      </c>
      <c r="H219" s="35">
        <v>5.6919291836734693</v>
      </c>
      <c r="I219" s="35">
        <v>5.8576837018333174</v>
      </c>
      <c r="J219" s="35">
        <v>5.6178697848267491</v>
      </c>
      <c r="K219" s="105">
        <f t="shared" si="8"/>
        <v>2032</v>
      </c>
      <c r="L219" s="3"/>
      <c r="M219" s="3"/>
    </row>
    <row r="220" spans="7:13">
      <c r="G220" s="31">
        <v>48549</v>
      </c>
      <c r="H220" s="35">
        <v>6.134072040816327</v>
      </c>
      <c r="I220" s="35">
        <v>6.3893721261155765</v>
      </c>
      <c r="J220" s="35">
        <v>6.0025551065764207</v>
      </c>
      <c r="K220" s="105">
        <f t="shared" si="8"/>
        <v>2032</v>
      </c>
      <c r="L220" s="3"/>
      <c r="M220" s="3"/>
    </row>
    <row r="221" spans="7:13">
      <c r="G221" s="31">
        <v>48580</v>
      </c>
      <c r="H221" s="35">
        <v>6.1015210204081631</v>
      </c>
      <c r="I221" s="35">
        <v>6.3593611996358668</v>
      </c>
      <c r="J221" s="35">
        <v>6.0148795837963416</v>
      </c>
      <c r="K221" s="105">
        <f t="shared" si="8"/>
        <v>2033</v>
      </c>
      <c r="L221" s="3"/>
      <c r="M221" s="3"/>
    </row>
    <row r="222" spans="7:13">
      <c r="G222" s="31">
        <v>48611</v>
      </c>
      <c r="H222" s="35">
        <v>6.0081536734693879</v>
      </c>
      <c r="I222" s="35">
        <v>6.1785221632710261</v>
      </c>
      <c r="J222" s="35">
        <v>5.8433471057682587</v>
      </c>
      <c r="K222" s="105">
        <f t="shared" si="8"/>
        <v>2033</v>
      </c>
      <c r="L222" s="3"/>
      <c r="M222" s="3"/>
    </row>
    <row r="223" spans="7:13">
      <c r="G223" s="31">
        <v>48639</v>
      </c>
      <c r="H223" s="35">
        <v>5.463765918367347</v>
      </c>
      <c r="I223" s="35">
        <v>5.6047565637182464</v>
      </c>
      <c r="J223" s="35">
        <v>5.4416903727649251</v>
      </c>
      <c r="K223" s="105">
        <f t="shared" si="8"/>
        <v>2033</v>
      </c>
      <c r="L223" s="3"/>
      <c r="M223" s="3"/>
    </row>
    <row r="224" spans="7:13">
      <c r="G224" s="31">
        <v>48670</v>
      </c>
      <c r="H224" s="35">
        <v>5.1371332653061224</v>
      </c>
      <c r="I224" s="35">
        <v>5.1410310279244005</v>
      </c>
      <c r="J224" s="35">
        <v>5.152368219012021</v>
      </c>
      <c r="K224" s="105">
        <f t="shared" ref="K224:K311" si="9">YEAR(G224)</f>
        <v>2033</v>
      </c>
      <c r="L224" s="3"/>
      <c r="M224" s="3"/>
    </row>
    <row r="225" spans="7:13">
      <c r="G225" s="31">
        <v>48700</v>
      </c>
      <c r="H225" s="35">
        <v>5.1060108163265303</v>
      </c>
      <c r="I225" s="35">
        <v>5.1095762768030566</v>
      </c>
      <c r="J225" s="35">
        <v>5.0634703505404577</v>
      </c>
      <c r="K225" s="105">
        <f t="shared" si="9"/>
        <v>2033</v>
      </c>
      <c r="L225" s="3"/>
      <c r="M225" s="3"/>
    </row>
    <row r="226" spans="7:13">
      <c r="G226" s="31">
        <v>48731</v>
      </c>
      <c r="H226" s="35">
        <v>5.1837659183673468</v>
      </c>
      <c r="I226" s="35">
        <v>5.1724342138799706</v>
      </c>
      <c r="J226" s="35">
        <v>5.1398417011819371</v>
      </c>
      <c r="K226" s="105">
        <f t="shared" si="9"/>
        <v>2033</v>
      </c>
      <c r="L226" s="3"/>
      <c r="M226" s="3"/>
    </row>
    <row r="227" spans="7:13">
      <c r="G227" s="31">
        <v>48761</v>
      </c>
      <c r="H227" s="35">
        <v>5.5103985714285715</v>
      </c>
      <c r="I227" s="35">
        <v>5.6204839392789196</v>
      </c>
      <c r="J227" s="35">
        <v>5.351479240327305</v>
      </c>
      <c r="K227" s="105">
        <f t="shared" si="9"/>
        <v>2033</v>
      </c>
      <c r="L227" s="3"/>
      <c r="M227" s="3"/>
    </row>
    <row r="228" spans="7:13">
      <c r="G228" s="31">
        <v>48792</v>
      </c>
      <c r="H228" s="35">
        <v>5.6348883673469388</v>
      </c>
      <c r="I228" s="35">
        <v>5.7069071571139567</v>
      </c>
      <c r="J228" s="35">
        <v>5.5007872512374982</v>
      </c>
      <c r="K228" s="105">
        <f t="shared" si="9"/>
        <v>2033</v>
      </c>
      <c r="L228" s="3"/>
      <c r="M228" s="3"/>
    </row>
    <row r="229" spans="7:13">
      <c r="G229" s="31">
        <v>48823</v>
      </c>
      <c r="H229" s="35">
        <v>5.5571332653061223</v>
      </c>
      <c r="I229" s="35">
        <v>5.5890291881575758</v>
      </c>
      <c r="J229" s="35">
        <v>5.4389628245277297</v>
      </c>
      <c r="K229" s="105">
        <f t="shared" si="9"/>
        <v>2033</v>
      </c>
      <c r="L229" s="3"/>
      <c r="M229" s="3"/>
    </row>
    <row r="230" spans="7:13">
      <c r="G230" s="31">
        <v>48853</v>
      </c>
      <c r="H230" s="35">
        <v>5.588153673469388</v>
      </c>
      <c r="I230" s="35">
        <v>5.6362113148395911</v>
      </c>
      <c r="J230" s="35">
        <v>5.5479637337104757</v>
      </c>
      <c r="K230" s="105">
        <f t="shared" si="9"/>
        <v>2033</v>
      </c>
      <c r="L230" s="3"/>
      <c r="M230" s="3"/>
    </row>
    <row r="231" spans="7:13">
      <c r="G231" s="31">
        <v>48884</v>
      </c>
      <c r="H231" s="35">
        <v>5.9303985714285714</v>
      </c>
      <c r="I231" s="35">
        <v>6.0763715698753167</v>
      </c>
      <c r="J231" s="35">
        <v>5.8539542378017968</v>
      </c>
      <c r="K231" s="105">
        <f t="shared" si="9"/>
        <v>2033</v>
      </c>
      <c r="L231" s="3"/>
      <c r="M231" s="3"/>
    </row>
    <row r="232" spans="7:13">
      <c r="G232" s="31">
        <v>48914</v>
      </c>
      <c r="H232" s="35">
        <v>6.3036638775510205</v>
      </c>
      <c r="I232" s="35">
        <v>6.5872792323511788</v>
      </c>
      <c r="J232" s="35">
        <v>6.1704508536215776</v>
      </c>
      <c r="K232" s="105">
        <f t="shared" si="9"/>
        <v>2033</v>
      </c>
      <c r="L232" s="3"/>
      <c r="M232" s="3"/>
    </row>
    <row r="233" spans="7:13">
      <c r="G233" s="31">
        <v>48945</v>
      </c>
      <c r="H233" s="35">
        <v>6.255500612244898</v>
      </c>
      <c r="I233" s="35">
        <v>6.5420050168027526</v>
      </c>
      <c r="J233" s="35">
        <v>6.1673192241640562</v>
      </c>
      <c r="K233" s="105">
        <f t="shared" si="9"/>
        <v>2034</v>
      </c>
      <c r="L233" s="3"/>
      <c r="M233" s="3"/>
    </row>
    <row r="234" spans="7:13">
      <c r="G234" s="31">
        <v>48976</v>
      </c>
      <c r="H234" s="35">
        <v>6.1920312244897957</v>
      </c>
      <c r="I234" s="35">
        <v>6.3656521498601366</v>
      </c>
      <c r="J234" s="35">
        <v>6.0253856955247995</v>
      </c>
      <c r="K234" s="105">
        <f t="shared" si="9"/>
        <v>2034</v>
      </c>
      <c r="L234" s="3"/>
      <c r="M234" s="3"/>
    </row>
    <row r="235" spans="7:13">
      <c r="G235" s="31">
        <v>49004</v>
      </c>
      <c r="H235" s="35">
        <v>5.3670312244897955</v>
      </c>
      <c r="I235" s="35">
        <v>5.4676963530944249</v>
      </c>
      <c r="J235" s="35">
        <v>5.3458221032427513</v>
      </c>
      <c r="K235" s="105">
        <f t="shared" si="9"/>
        <v>2034</v>
      </c>
      <c r="L235" s="3"/>
      <c r="M235" s="3"/>
    </row>
    <row r="236" spans="7:13">
      <c r="G236" s="31">
        <v>49035</v>
      </c>
      <c r="H236" s="35">
        <v>5.0338679591836728</v>
      </c>
      <c r="I236" s="35">
        <v>4.9626155543508759</v>
      </c>
      <c r="J236" s="35">
        <v>5.0501356702697242</v>
      </c>
      <c r="K236" s="105">
        <f t="shared" si="9"/>
        <v>2034</v>
      </c>
      <c r="L236" s="3"/>
      <c r="M236" s="3"/>
    </row>
    <row r="237" spans="7:13">
      <c r="G237" s="31">
        <v>49065</v>
      </c>
      <c r="H237" s="35">
        <v>5.0179495918367349</v>
      </c>
      <c r="I237" s="35">
        <v>4.9706081550456442</v>
      </c>
      <c r="J237" s="35">
        <v>4.976289827255278</v>
      </c>
      <c r="K237" s="105">
        <f t="shared" si="9"/>
        <v>2034</v>
      </c>
      <c r="L237" s="3"/>
      <c r="M237" s="3"/>
    </row>
    <row r="238" spans="7:13">
      <c r="G238" s="31">
        <v>49096</v>
      </c>
      <c r="H238" s="35">
        <v>5.0814189795918372</v>
      </c>
      <c r="I238" s="35">
        <v>5.0186668895457949</v>
      </c>
      <c r="J238" s="35">
        <v>5.0385183351853708</v>
      </c>
      <c r="K238" s="105">
        <f t="shared" si="9"/>
        <v>2034</v>
      </c>
      <c r="L238" s="3"/>
      <c r="M238" s="3"/>
    </row>
    <row r="239" spans="7:13">
      <c r="G239" s="31">
        <v>49126</v>
      </c>
      <c r="H239" s="35">
        <v>5.3987659183673467</v>
      </c>
      <c r="I239" s="35">
        <v>5.4356228199838075</v>
      </c>
      <c r="J239" s="35">
        <v>5.2408620062632583</v>
      </c>
      <c r="K239" s="105">
        <f t="shared" si="9"/>
        <v>2034</v>
      </c>
      <c r="L239" s="3"/>
      <c r="M239" s="3"/>
    </row>
    <row r="240" spans="7:13">
      <c r="G240" s="31">
        <v>49157</v>
      </c>
      <c r="H240" s="35">
        <v>5.5257046938775511</v>
      </c>
      <c r="I240" s="35">
        <v>5.5237992534551168</v>
      </c>
      <c r="J240" s="35">
        <v>5.3926955248004838</v>
      </c>
      <c r="K240" s="105">
        <f t="shared" si="9"/>
        <v>2034</v>
      </c>
      <c r="L240" s="3"/>
      <c r="M240" s="3"/>
    </row>
    <row r="241" spans="7:13">
      <c r="G241" s="31">
        <v>49188</v>
      </c>
      <c r="H241" s="35">
        <v>5.4463169387755102</v>
      </c>
      <c r="I241" s="35">
        <v>5.4034977217074189</v>
      </c>
      <c r="J241" s="35">
        <v>5.3292547732094144</v>
      </c>
      <c r="K241" s="105">
        <f t="shared" si="9"/>
        <v>2034</v>
      </c>
      <c r="L241" s="3"/>
      <c r="M241" s="3"/>
    </row>
    <row r="242" spans="7:13">
      <c r="G242" s="31">
        <v>49218</v>
      </c>
      <c r="H242" s="35">
        <v>5.4780516326530613</v>
      </c>
      <c r="I242" s="35">
        <v>5.4355712548180355</v>
      </c>
      <c r="J242" s="35">
        <v>5.4389628245277297</v>
      </c>
      <c r="K242" s="105">
        <f t="shared" si="9"/>
        <v>2034</v>
      </c>
      <c r="L242" s="3"/>
      <c r="M242" s="3"/>
    </row>
    <row r="243" spans="7:13">
      <c r="G243" s="31">
        <v>49249</v>
      </c>
      <c r="H243" s="35">
        <v>5.8112148979591831</v>
      </c>
      <c r="I243" s="35">
        <v>5.90863008561674</v>
      </c>
      <c r="J243" s="35">
        <v>5.7359625214668144</v>
      </c>
      <c r="K243" s="105">
        <f t="shared" si="9"/>
        <v>2034</v>
      </c>
      <c r="L243" s="3"/>
      <c r="M243" s="3"/>
    </row>
    <row r="244" spans="7:13">
      <c r="G244" s="31">
        <v>49279</v>
      </c>
      <c r="H244" s="35">
        <v>6.1602965306122446</v>
      </c>
      <c r="I244" s="35">
        <v>6.4297992160813688</v>
      </c>
      <c r="J244" s="35">
        <v>6.028517324982321</v>
      </c>
      <c r="K244" s="105">
        <f t="shared" si="9"/>
        <v>2034</v>
      </c>
      <c r="L244" s="3"/>
      <c r="M244" s="3"/>
    </row>
    <row r="245" spans="7:13">
      <c r="G245" s="31">
        <v>49310</v>
      </c>
      <c r="H245" s="35">
        <v>6.1380516326530614</v>
      </c>
      <c r="I245" s="35">
        <v>6.3696226676246335</v>
      </c>
      <c r="J245" s="35">
        <v>6.0511458733205368</v>
      </c>
      <c r="K245" s="105">
        <f t="shared" si="9"/>
        <v>2035</v>
      </c>
      <c r="L245" s="3"/>
      <c r="M245" s="3"/>
    </row>
    <row r="246" spans="7:13">
      <c r="G246" s="31">
        <v>49341</v>
      </c>
      <c r="H246" s="35">
        <v>6.1219291836734691</v>
      </c>
      <c r="I246" s="35">
        <v>6.2551479996092505</v>
      </c>
      <c r="J246" s="35">
        <v>5.9559847459339315</v>
      </c>
      <c r="K246" s="105">
        <f t="shared" si="9"/>
        <v>2035</v>
      </c>
      <c r="L246" s="3"/>
      <c r="M246" s="3"/>
    </row>
    <row r="247" spans="7:13">
      <c r="G247" s="31">
        <v>49369</v>
      </c>
      <c r="H247" s="35">
        <v>5.6525414285714284</v>
      </c>
      <c r="I247" s="35">
        <v>5.715415409466452</v>
      </c>
      <c r="J247" s="35">
        <v>5.6285779371653692</v>
      </c>
      <c r="K247" s="105">
        <f t="shared" si="9"/>
        <v>2035</v>
      </c>
      <c r="L247" s="3"/>
      <c r="M247" s="3"/>
    </row>
    <row r="248" spans="7:13">
      <c r="G248" s="31">
        <v>49400</v>
      </c>
      <c r="H248" s="35">
        <v>5.3613169387755102</v>
      </c>
      <c r="I248" s="35">
        <v>5.3147025062468378</v>
      </c>
      <c r="J248" s="35">
        <v>5.3743098292756839</v>
      </c>
      <c r="K248" s="105">
        <f t="shared" si="9"/>
        <v>2035</v>
      </c>
      <c r="L248" s="3"/>
      <c r="M248" s="3"/>
    </row>
    <row r="249" spans="7:13">
      <c r="G249" s="31">
        <v>49430</v>
      </c>
      <c r="H249" s="35">
        <v>5.3774393877551017</v>
      </c>
      <c r="I249" s="35">
        <v>5.2738113297890905</v>
      </c>
      <c r="J249" s="35">
        <v>5.3322853823618539</v>
      </c>
      <c r="K249" s="105">
        <f t="shared" si="9"/>
        <v>2035</v>
      </c>
      <c r="L249" s="3"/>
      <c r="M249" s="3"/>
    </row>
    <row r="250" spans="7:13">
      <c r="G250" s="31">
        <v>49461</v>
      </c>
      <c r="H250" s="35">
        <v>5.3774393877551017</v>
      </c>
      <c r="I250" s="35">
        <v>5.2738113297890905</v>
      </c>
      <c r="J250" s="35">
        <v>5.3315782402262855</v>
      </c>
      <c r="K250" s="105">
        <f t="shared" si="9"/>
        <v>2035</v>
      </c>
      <c r="L250" s="3"/>
      <c r="M250" s="3"/>
    </row>
    <row r="251" spans="7:13">
      <c r="G251" s="31">
        <v>49491</v>
      </c>
      <c r="H251" s="35">
        <v>5.587847551020408</v>
      </c>
      <c r="I251" s="35">
        <v>5.6254341951930975</v>
      </c>
      <c r="J251" s="35">
        <v>5.4281536518840277</v>
      </c>
      <c r="K251" s="105">
        <f t="shared" si="9"/>
        <v>2035</v>
      </c>
      <c r="L251" s="3"/>
      <c r="M251" s="3"/>
    </row>
    <row r="252" spans="7:13">
      <c r="G252" s="31">
        <v>49522</v>
      </c>
      <c r="H252" s="35">
        <v>5.7496842857142854</v>
      </c>
      <c r="I252" s="35">
        <v>5.7072165481085921</v>
      </c>
      <c r="J252" s="35">
        <v>5.6144350944539845</v>
      </c>
      <c r="K252" s="105">
        <f t="shared" si="9"/>
        <v>2035</v>
      </c>
      <c r="L252" s="3"/>
      <c r="M252" s="3"/>
    </row>
    <row r="253" spans="7:13">
      <c r="G253" s="31">
        <v>49553</v>
      </c>
      <c r="H253" s="35">
        <v>5.6525414285714284</v>
      </c>
      <c r="I253" s="35">
        <v>5.5682484263511798</v>
      </c>
      <c r="J253" s="35">
        <v>5.5334168097787648</v>
      </c>
      <c r="K253" s="105">
        <f t="shared" si="9"/>
        <v>2035</v>
      </c>
      <c r="L253" s="3"/>
      <c r="M253" s="3"/>
    </row>
    <row r="254" spans="7:13">
      <c r="G254" s="31">
        <v>49583</v>
      </c>
      <c r="H254" s="35">
        <v>5.7011128571428564</v>
      </c>
      <c r="I254" s="35">
        <v>5.5763957225432659</v>
      </c>
      <c r="J254" s="35">
        <v>5.6597932114354981</v>
      </c>
      <c r="K254" s="105">
        <f t="shared" si="9"/>
        <v>2035</v>
      </c>
      <c r="L254" s="3"/>
      <c r="M254" s="3"/>
    </row>
    <row r="255" spans="7:13">
      <c r="G255" s="31">
        <v>49614</v>
      </c>
      <c r="H255" s="35">
        <v>5.9600924489795917</v>
      </c>
      <c r="I255" s="35">
        <v>6.0016536446706823</v>
      </c>
      <c r="J255" s="35">
        <v>5.8833511465804618</v>
      </c>
      <c r="K255" s="105">
        <f t="shared" si="9"/>
        <v>2035</v>
      </c>
      <c r="L255" s="3"/>
      <c r="M255" s="3"/>
    </row>
    <row r="256" spans="7:13">
      <c r="G256" s="31">
        <v>49644</v>
      </c>
      <c r="H256" s="35">
        <v>6.2675414285714286</v>
      </c>
      <c r="I256" s="35">
        <v>6.4759500394479304</v>
      </c>
      <c r="J256" s="35">
        <v>6.1346896656227896</v>
      </c>
      <c r="K256" s="105">
        <f t="shared" si="9"/>
        <v>2035</v>
      </c>
      <c r="L256" s="3"/>
      <c r="M256" s="3"/>
    </row>
    <row r="257" spans="7:13">
      <c r="G257" s="31">
        <v>49675</v>
      </c>
      <c r="H257" s="35">
        <v>6.1785618367346942</v>
      </c>
      <c r="I257" s="35">
        <v>6.3712727529293591</v>
      </c>
      <c r="J257" s="35">
        <v>6.0911499141327399</v>
      </c>
      <c r="K257" s="105">
        <f t="shared" si="9"/>
        <v>2036</v>
      </c>
      <c r="L257" s="3"/>
      <c r="M257" s="3"/>
    </row>
    <row r="258" spans="7:13">
      <c r="G258" s="31">
        <v>49706</v>
      </c>
      <c r="H258" s="35">
        <v>6.1785618367346942</v>
      </c>
      <c r="I258" s="35">
        <v>6.2961938715643155</v>
      </c>
      <c r="J258" s="35">
        <v>6.0120510152540652</v>
      </c>
      <c r="K258" s="105">
        <f t="shared" si="9"/>
        <v>2036</v>
      </c>
      <c r="L258" s="3"/>
      <c r="M258" s="3"/>
    </row>
    <row r="259" spans="7:13">
      <c r="G259" s="31">
        <v>49735</v>
      </c>
      <c r="H259" s="35">
        <v>5.4687659183673469</v>
      </c>
      <c r="I259" s="35">
        <v>5.4703777417146044</v>
      </c>
      <c r="J259" s="35">
        <v>5.4466403677139095</v>
      </c>
      <c r="K259" s="105">
        <f t="shared" si="9"/>
        <v>2036</v>
      </c>
      <c r="L259" s="3"/>
      <c r="M259" s="3"/>
    </row>
    <row r="260" spans="7:13">
      <c r="G260" s="31">
        <v>49766</v>
      </c>
      <c r="H260" s="35">
        <v>5.2046842857142854</v>
      </c>
      <c r="I260" s="35">
        <v>5.1283975623100906</v>
      </c>
      <c r="J260" s="35">
        <v>5.2192436609758559</v>
      </c>
      <c r="K260" s="105">
        <f t="shared" si="9"/>
        <v>2036</v>
      </c>
      <c r="L260" s="3"/>
      <c r="M260" s="3"/>
    </row>
    <row r="261" spans="7:13">
      <c r="G261" s="31">
        <v>49796</v>
      </c>
      <c r="H261" s="35">
        <v>5.1881536734693876</v>
      </c>
      <c r="I261" s="35">
        <v>5.0783793515105762</v>
      </c>
      <c r="J261" s="35">
        <v>5.1447916961309215</v>
      </c>
      <c r="K261" s="105">
        <f t="shared" si="9"/>
        <v>2036</v>
      </c>
      <c r="L261" s="3"/>
      <c r="M261" s="3"/>
    </row>
    <row r="262" spans="7:13">
      <c r="G262" s="31">
        <v>49827</v>
      </c>
      <c r="H262" s="35">
        <v>5.2046842857142854</v>
      </c>
      <c r="I262" s="35">
        <v>5.1117420137655092</v>
      </c>
      <c r="J262" s="35">
        <v>5.1605508637236071</v>
      </c>
      <c r="K262" s="105">
        <f t="shared" si="9"/>
        <v>2036</v>
      </c>
      <c r="L262" s="3"/>
      <c r="M262" s="3"/>
    </row>
    <row r="263" spans="7:13">
      <c r="G263" s="31">
        <v>49857</v>
      </c>
      <c r="H263" s="35">
        <v>5.6008067346938768</v>
      </c>
      <c r="I263" s="35">
        <v>5.5872244073555315</v>
      </c>
      <c r="J263" s="35">
        <v>5.4409832306293557</v>
      </c>
      <c r="K263" s="105">
        <f t="shared" si="9"/>
        <v>2036</v>
      </c>
      <c r="L263" s="3"/>
      <c r="M263" s="3"/>
    </row>
    <row r="264" spans="7:13">
      <c r="G264" s="31">
        <v>49888</v>
      </c>
      <c r="H264" s="35">
        <v>5.6998883673469383</v>
      </c>
      <c r="I264" s="35">
        <v>5.6789588372651547</v>
      </c>
      <c r="J264" s="35">
        <v>5.565137185574299</v>
      </c>
      <c r="K264" s="105">
        <f t="shared" si="9"/>
        <v>2036</v>
      </c>
      <c r="L264" s="3"/>
      <c r="M264" s="3"/>
    </row>
    <row r="265" spans="7:13">
      <c r="G265" s="31">
        <v>49919</v>
      </c>
      <c r="H265" s="35">
        <v>5.5842761224489799</v>
      </c>
      <c r="I265" s="35">
        <v>5.5621637367900014</v>
      </c>
      <c r="J265" s="35">
        <v>5.4658342256793606</v>
      </c>
      <c r="K265" s="105">
        <f t="shared" si="9"/>
        <v>2036</v>
      </c>
      <c r="L265" s="3"/>
      <c r="M265" s="3"/>
    </row>
    <row r="266" spans="7:13">
      <c r="G266" s="31">
        <v>49949</v>
      </c>
      <c r="H266" s="35">
        <v>5.6502965306122448</v>
      </c>
      <c r="I266" s="35">
        <v>5.6205355044446916</v>
      </c>
      <c r="J266" s="35">
        <v>5.6094850995049992</v>
      </c>
      <c r="K266" s="105">
        <f t="shared" si="9"/>
        <v>2036</v>
      </c>
      <c r="L266" s="3"/>
      <c r="M266" s="3"/>
    </row>
    <row r="267" spans="7:13">
      <c r="G267" s="31">
        <v>49980</v>
      </c>
      <c r="H267" s="35">
        <v>5.9969291836734691</v>
      </c>
      <c r="I267" s="35">
        <v>6.0626036706140063</v>
      </c>
      <c r="J267" s="35">
        <v>5.9198194767148191</v>
      </c>
      <c r="K267" s="105">
        <f t="shared" si="9"/>
        <v>2036</v>
      </c>
      <c r="L267" s="3"/>
      <c r="M267" s="3"/>
    </row>
    <row r="268" spans="7:13">
      <c r="G268" s="31">
        <v>50010</v>
      </c>
      <c r="H268" s="35">
        <v>6.3271332653061219</v>
      </c>
      <c r="I268" s="35">
        <v>6.554793177914382</v>
      </c>
      <c r="J268" s="35">
        <v>6.1936855237902808</v>
      </c>
      <c r="K268" s="105">
        <f t="shared" si="9"/>
        <v>2036</v>
      </c>
      <c r="L268" s="3"/>
      <c r="M268" s="3"/>
    </row>
    <row r="269" spans="7:13">
      <c r="G269" s="31">
        <v>50041</v>
      </c>
      <c r="H269" s="35">
        <v>6.3590720408163266</v>
      </c>
      <c r="I269" s="35">
        <v>6.5640233425876939</v>
      </c>
      <c r="J269" s="35">
        <v>6.2699558541266782</v>
      </c>
      <c r="K269" s="105">
        <f t="shared" si="9"/>
        <v>2037</v>
      </c>
      <c r="L269" s="3"/>
      <c r="M269" s="3"/>
    </row>
    <row r="270" spans="7:13">
      <c r="G270" s="31">
        <v>50072</v>
      </c>
      <c r="H270" s="35">
        <v>6.3422353061224488</v>
      </c>
      <c r="I270" s="35">
        <v>6.4703294363787069</v>
      </c>
      <c r="J270" s="35">
        <v>6.1740875846045045</v>
      </c>
      <c r="K270" s="105">
        <f t="shared" si="9"/>
        <v>2037</v>
      </c>
      <c r="L270" s="3"/>
      <c r="M270" s="3"/>
    </row>
    <row r="271" spans="7:13">
      <c r="G271" s="31">
        <v>50100</v>
      </c>
      <c r="H271" s="35">
        <v>5.8029495918367342</v>
      </c>
      <c r="I271" s="35">
        <v>5.8315917279523326</v>
      </c>
      <c r="J271" s="35">
        <v>5.7773808465501562</v>
      </c>
      <c r="K271" s="105">
        <f t="shared" si="9"/>
        <v>2037</v>
      </c>
      <c r="L271" s="3"/>
      <c r="M271" s="3"/>
    </row>
    <row r="272" spans="7:13">
      <c r="G272" s="31">
        <v>50131</v>
      </c>
      <c r="H272" s="35">
        <v>5.6007046938775504</v>
      </c>
      <c r="I272" s="35">
        <v>5.5420533221386501</v>
      </c>
      <c r="J272" s="35">
        <v>5.611303464996463</v>
      </c>
      <c r="K272" s="105">
        <f t="shared" si="9"/>
        <v>2037</v>
      </c>
      <c r="L272" s="3"/>
      <c r="M272" s="3"/>
    </row>
    <row r="273" spans="7:13">
      <c r="G273" s="31">
        <v>50161</v>
      </c>
      <c r="H273" s="35">
        <v>5.5838679591836735</v>
      </c>
      <c r="I273" s="35">
        <v>5.5335450697861548</v>
      </c>
      <c r="J273" s="35">
        <v>5.5365484392362854</v>
      </c>
      <c r="K273" s="105">
        <f t="shared" si="9"/>
        <v>2037</v>
      </c>
      <c r="L273" s="3"/>
      <c r="M273" s="3"/>
    </row>
    <row r="274" spans="7:13">
      <c r="G274" s="31">
        <v>50192</v>
      </c>
      <c r="H274" s="35">
        <v>5.634378163265306</v>
      </c>
      <c r="I274" s="35">
        <v>5.5760863315486286</v>
      </c>
      <c r="J274" s="35">
        <v>5.5859473684210519</v>
      </c>
      <c r="K274" s="105">
        <f t="shared" si="9"/>
        <v>2037</v>
      </c>
      <c r="L274" s="3"/>
      <c r="M274" s="3"/>
    </row>
    <row r="275" spans="7:13">
      <c r="G275" s="31">
        <v>50222</v>
      </c>
      <c r="H275" s="35">
        <v>5.9377455102040821</v>
      </c>
      <c r="I275" s="35">
        <v>6.0019630356653186</v>
      </c>
      <c r="J275" s="35">
        <v>5.7745522780078788</v>
      </c>
      <c r="K275" s="105">
        <f t="shared" si="9"/>
        <v>2037</v>
      </c>
      <c r="L275" s="3"/>
      <c r="M275" s="3"/>
    </row>
    <row r="276" spans="7:13">
      <c r="G276" s="31">
        <v>50253</v>
      </c>
      <c r="H276" s="35">
        <v>6.0725414285714283</v>
      </c>
      <c r="I276" s="35">
        <v>6.121130133766016</v>
      </c>
      <c r="J276" s="35">
        <v>5.9340633397312859</v>
      </c>
      <c r="K276" s="105">
        <f t="shared" si="9"/>
        <v>2037</v>
      </c>
      <c r="L276" s="3"/>
      <c r="M276" s="3"/>
    </row>
    <row r="277" spans="7:13">
      <c r="G277" s="31">
        <v>50284</v>
      </c>
      <c r="H277" s="35">
        <v>5.9377455102040821</v>
      </c>
      <c r="I277" s="35">
        <v>5.9848949657945552</v>
      </c>
      <c r="J277" s="35">
        <v>5.8157685624810576</v>
      </c>
      <c r="K277" s="105">
        <f t="shared" si="9"/>
        <v>2037</v>
      </c>
      <c r="L277" s="3"/>
      <c r="M277" s="3"/>
    </row>
    <row r="278" spans="7:13">
      <c r="G278" s="31">
        <v>50314</v>
      </c>
      <c r="H278" s="35">
        <v>6.005194489795918</v>
      </c>
      <c r="I278" s="35">
        <v>6.001911470499544</v>
      </c>
      <c r="J278" s="35">
        <v>5.9608337205778357</v>
      </c>
      <c r="K278" s="105">
        <f t="shared" si="9"/>
        <v>2037</v>
      </c>
      <c r="L278" s="3"/>
      <c r="M278" s="3"/>
    </row>
    <row r="279" spans="7:13">
      <c r="G279" s="31">
        <v>50345</v>
      </c>
      <c r="H279" s="35">
        <v>6.3422353061224488</v>
      </c>
      <c r="I279" s="35">
        <v>6.4362448618029546</v>
      </c>
      <c r="J279" s="35">
        <v>6.2616721891100102</v>
      </c>
      <c r="K279" s="105">
        <f t="shared" si="9"/>
        <v>2037</v>
      </c>
      <c r="L279" s="3"/>
      <c r="M279" s="3"/>
    </row>
    <row r="280" spans="7:13">
      <c r="G280" s="31">
        <v>50375</v>
      </c>
      <c r="H280" s="35">
        <v>6.7297863265306122</v>
      </c>
      <c r="I280" s="35">
        <v>7.0409495608193504</v>
      </c>
      <c r="J280" s="35">
        <v>6.5923116476411749</v>
      </c>
      <c r="K280" s="105">
        <f t="shared" si="9"/>
        <v>2037</v>
      </c>
      <c r="L280" s="3"/>
      <c r="M280" s="3"/>
    </row>
    <row r="281" spans="7:13">
      <c r="G281" s="31">
        <v>50406</v>
      </c>
      <c r="H281" s="35">
        <v>6.6993781632653056</v>
      </c>
      <c r="I281" s="35">
        <v>6.9707693702027127</v>
      </c>
      <c r="J281" s="35">
        <v>6.6067575512678038</v>
      </c>
      <c r="K281" s="105">
        <f t="shared" ref="K281:K304" si="10">YEAR(G281)</f>
        <v>2038</v>
      </c>
      <c r="L281" s="3"/>
      <c r="M281" s="3"/>
    </row>
    <row r="282" spans="7:13">
      <c r="G282" s="31">
        <v>50437</v>
      </c>
      <c r="H282" s="35">
        <v>6.6993781632653056</v>
      </c>
      <c r="I282" s="35">
        <v>6.8403095007977948</v>
      </c>
      <c r="J282" s="35">
        <v>6.5276586523891291</v>
      </c>
      <c r="K282" s="105">
        <f t="shared" si="10"/>
        <v>2038</v>
      </c>
      <c r="L282" s="3"/>
      <c r="M282" s="3"/>
    </row>
    <row r="283" spans="7:13">
      <c r="G283" s="31">
        <v>50465</v>
      </c>
      <c r="H283" s="35">
        <v>6.1831536734693877</v>
      </c>
      <c r="I283" s="35">
        <v>6.2316342840169021</v>
      </c>
      <c r="J283" s="35">
        <v>6.1537825032831588</v>
      </c>
      <c r="K283" s="105">
        <f t="shared" si="10"/>
        <v>2038</v>
      </c>
      <c r="L283" s="3"/>
      <c r="M283" s="3"/>
    </row>
    <row r="284" spans="7:13">
      <c r="G284" s="31">
        <v>50496</v>
      </c>
      <c r="H284" s="35">
        <v>6.0110108163265306</v>
      </c>
      <c r="I284" s="35">
        <v>5.9794806233884223</v>
      </c>
      <c r="J284" s="35">
        <v>6.0176071320335387</v>
      </c>
      <c r="K284" s="105">
        <f t="shared" si="10"/>
        <v>2038</v>
      </c>
      <c r="L284" s="3"/>
      <c r="M284" s="3"/>
    </row>
    <row r="285" spans="7:13">
      <c r="G285" s="31">
        <v>50526</v>
      </c>
      <c r="H285" s="35">
        <v>5.9766230612244895</v>
      </c>
      <c r="I285" s="35">
        <v>5.9533886495074384</v>
      </c>
      <c r="J285" s="35">
        <v>5.9253755934942918</v>
      </c>
      <c r="K285" s="105">
        <f t="shared" si="10"/>
        <v>2038</v>
      </c>
      <c r="L285" s="3"/>
      <c r="M285" s="3"/>
    </row>
    <row r="286" spans="7:13">
      <c r="G286" s="31">
        <v>50557</v>
      </c>
      <c r="H286" s="35">
        <v>6.0282557142857147</v>
      </c>
      <c r="I286" s="35">
        <v>6.0229500581348052</v>
      </c>
      <c r="J286" s="35">
        <v>5.9758857460349519</v>
      </c>
      <c r="K286" s="105">
        <f t="shared" si="10"/>
        <v>2038</v>
      </c>
      <c r="L286" s="3"/>
      <c r="M286" s="3"/>
    </row>
    <row r="287" spans="7:13">
      <c r="G287" s="31">
        <v>50587</v>
      </c>
      <c r="H287" s="35">
        <v>6.4240720408163261</v>
      </c>
      <c r="I287" s="35">
        <v>6.5011654055107782</v>
      </c>
      <c r="J287" s="35">
        <v>6.2559140317203754</v>
      </c>
      <c r="K287" s="105">
        <f t="shared" si="10"/>
        <v>2038</v>
      </c>
      <c r="L287" s="3"/>
      <c r="M287" s="3"/>
    </row>
    <row r="288" spans="7:13">
      <c r="G288" s="31">
        <v>50618</v>
      </c>
      <c r="H288" s="35">
        <v>6.4756026530612241</v>
      </c>
      <c r="I288" s="35">
        <v>6.5707783793039169</v>
      </c>
      <c r="J288" s="35">
        <v>6.3330935448025043</v>
      </c>
      <c r="K288" s="105">
        <f t="shared" si="10"/>
        <v>2038</v>
      </c>
      <c r="L288" s="3"/>
      <c r="M288" s="3"/>
    </row>
    <row r="289" spans="7:13">
      <c r="G289" s="31">
        <v>50649</v>
      </c>
      <c r="H289" s="35">
        <v>6.3551944897959176</v>
      </c>
      <c r="I289" s="35">
        <v>6.431655562049186</v>
      </c>
      <c r="J289" s="35">
        <v>6.2290426305687436</v>
      </c>
      <c r="K289" s="105">
        <f t="shared" si="10"/>
        <v>2038</v>
      </c>
      <c r="L289" s="3"/>
      <c r="M289" s="3"/>
    </row>
    <row r="290" spans="7:13">
      <c r="G290" s="31">
        <v>50679</v>
      </c>
      <c r="H290" s="35">
        <v>6.4412148979591839</v>
      </c>
      <c r="I290" s="35">
        <v>6.4576959707643971</v>
      </c>
      <c r="J290" s="35">
        <v>6.3924934841903216</v>
      </c>
      <c r="K290" s="105">
        <f t="shared" si="10"/>
        <v>2038</v>
      </c>
      <c r="L290" s="3"/>
      <c r="M290" s="3"/>
    </row>
    <row r="291" spans="7:13">
      <c r="G291" s="31">
        <v>50710</v>
      </c>
      <c r="H291" s="35">
        <v>6.8025414285714287</v>
      </c>
      <c r="I291" s="35">
        <v>6.9272483702905587</v>
      </c>
      <c r="J291" s="35">
        <v>6.7173747853318506</v>
      </c>
      <c r="K291" s="105">
        <f t="shared" si="10"/>
        <v>2038</v>
      </c>
      <c r="L291" s="3"/>
      <c r="M291" s="3"/>
    </row>
    <row r="292" spans="7:13">
      <c r="G292" s="31">
        <v>50740</v>
      </c>
      <c r="H292" s="35">
        <v>7.198357755102041</v>
      </c>
      <c r="I292" s="35">
        <v>7.5098316131904674</v>
      </c>
      <c r="J292" s="35">
        <v>7.0561968885746023</v>
      </c>
      <c r="K292" s="105">
        <f t="shared" si="10"/>
        <v>2038</v>
      </c>
      <c r="L292" s="3"/>
      <c r="M292" s="3"/>
    </row>
    <row r="293" spans="7:13">
      <c r="G293" s="31">
        <v>50771</v>
      </c>
      <c r="H293" s="35">
        <v>7.1565210204081637</v>
      </c>
      <c r="I293" s="35">
        <v>7.4715702601871286</v>
      </c>
      <c r="J293" s="35">
        <v>7.0593285180321228</v>
      </c>
      <c r="K293" s="105">
        <f t="shared" si="10"/>
        <v>2039</v>
      </c>
      <c r="L293" s="3"/>
      <c r="M293" s="3"/>
    </row>
    <row r="294" spans="7:13">
      <c r="G294" s="31">
        <v>50802</v>
      </c>
      <c r="H294" s="35">
        <v>7.1740720408163261</v>
      </c>
      <c r="I294" s="35">
        <v>7.3029006029446419</v>
      </c>
      <c r="J294" s="35">
        <v>6.9976051116274363</v>
      </c>
      <c r="K294" s="105">
        <f t="shared" si="10"/>
        <v>2039</v>
      </c>
      <c r="L294" s="3"/>
      <c r="M294" s="3"/>
    </row>
    <row r="295" spans="7:13">
      <c r="G295" s="31">
        <v>50830</v>
      </c>
      <c r="H295" s="35">
        <v>6.3308067346938781</v>
      </c>
      <c r="I295" s="35">
        <v>6.3973131616445702</v>
      </c>
      <c r="J295" s="35">
        <v>6.2999588847358314</v>
      </c>
      <c r="K295" s="105">
        <f t="shared" si="10"/>
        <v>2039</v>
      </c>
      <c r="L295" s="3"/>
      <c r="M295" s="3"/>
    </row>
    <row r="296" spans="7:13">
      <c r="G296" s="31">
        <v>50861</v>
      </c>
      <c r="H296" s="35">
        <v>6.1024393877551013</v>
      </c>
      <c r="I296" s="35">
        <v>6.122109871915697</v>
      </c>
      <c r="J296" s="35">
        <v>6.10802030508132</v>
      </c>
      <c r="K296" s="105">
        <f t="shared" si="10"/>
        <v>2039</v>
      </c>
      <c r="L296" s="3"/>
      <c r="M296" s="3"/>
    </row>
    <row r="297" spans="7:13">
      <c r="G297" s="31">
        <v>50891</v>
      </c>
      <c r="H297" s="35">
        <v>6.1199904081632646</v>
      </c>
      <c r="I297" s="35">
        <v>6.1842458966717953</v>
      </c>
      <c r="J297" s="35">
        <v>6.0673091221335484</v>
      </c>
      <c r="K297" s="105">
        <f t="shared" si="10"/>
        <v>2039</v>
      </c>
      <c r="L297" s="3"/>
      <c r="M297" s="3"/>
    </row>
    <row r="298" spans="7:13">
      <c r="G298" s="31">
        <v>50922</v>
      </c>
      <c r="H298" s="35">
        <v>6.1901944897959185</v>
      </c>
      <c r="I298" s="35">
        <v>6.2197742958891826</v>
      </c>
      <c r="J298" s="35">
        <v>6.1362049701990093</v>
      </c>
      <c r="K298" s="105">
        <f t="shared" si="10"/>
        <v>2039</v>
      </c>
      <c r="L298" s="3"/>
      <c r="M298" s="3"/>
    </row>
    <row r="299" spans="7:13">
      <c r="G299" s="31">
        <v>50952</v>
      </c>
      <c r="H299" s="35">
        <v>6.6470312244897958</v>
      </c>
      <c r="I299" s="35">
        <v>6.6903064335650235</v>
      </c>
      <c r="J299" s="35">
        <v>6.4766433983230618</v>
      </c>
      <c r="K299" s="105">
        <f t="shared" si="10"/>
        <v>2039</v>
      </c>
      <c r="L299" s="3"/>
      <c r="M299" s="3"/>
    </row>
    <row r="300" spans="7:13">
      <c r="G300" s="31">
        <v>50983</v>
      </c>
      <c r="H300" s="35">
        <v>6.7699904081632649</v>
      </c>
      <c r="I300" s="35">
        <v>6.8767145078333174</v>
      </c>
      <c r="J300" s="35">
        <v>6.6245371249621163</v>
      </c>
      <c r="K300" s="105">
        <f t="shared" si="10"/>
        <v>2039</v>
      </c>
      <c r="L300" s="3"/>
      <c r="M300" s="3"/>
    </row>
    <row r="301" spans="7:13">
      <c r="G301" s="31">
        <v>51014</v>
      </c>
      <c r="H301" s="35">
        <v>6.5591740816326531</v>
      </c>
      <c r="I301" s="35">
        <v>6.7080964157566036</v>
      </c>
      <c r="J301" s="35">
        <v>6.430982220426305</v>
      </c>
      <c r="K301" s="105">
        <f t="shared" si="10"/>
        <v>2039</v>
      </c>
      <c r="L301" s="3"/>
      <c r="M301" s="3"/>
    </row>
    <row r="302" spans="7:13">
      <c r="G302" s="31">
        <v>51044</v>
      </c>
      <c r="H302" s="35">
        <v>6.6294802040816325</v>
      </c>
      <c r="I302" s="35">
        <v>6.7435732498082182</v>
      </c>
      <c r="J302" s="35">
        <v>6.5788759470653586</v>
      </c>
      <c r="K302" s="105">
        <f t="shared" si="10"/>
        <v>2039</v>
      </c>
      <c r="L302" s="3"/>
      <c r="M302" s="3"/>
    </row>
    <row r="303" spans="7:13">
      <c r="G303" s="31">
        <v>51075</v>
      </c>
      <c r="H303" s="35">
        <v>7.0686638775510202</v>
      </c>
      <c r="I303" s="35">
        <v>7.1963669704582536</v>
      </c>
      <c r="J303" s="35">
        <v>6.9808357409839372</v>
      </c>
      <c r="K303" s="105">
        <f t="shared" si="10"/>
        <v>2039</v>
      </c>
      <c r="L303" s="3"/>
      <c r="M303" s="3"/>
    </row>
    <row r="304" spans="7:13">
      <c r="G304" s="31">
        <v>51105</v>
      </c>
      <c r="H304" s="35">
        <v>7.4550924489795918</v>
      </c>
      <c r="I304" s="35">
        <v>7.7734327406204846</v>
      </c>
      <c r="J304" s="35">
        <v>7.3103639761592065</v>
      </c>
      <c r="K304" s="105">
        <f t="shared" si="10"/>
        <v>2039</v>
      </c>
      <c r="L304" s="3"/>
      <c r="M304" s="3"/>
    </row>
    <row r="305" spans="7:13">
      <c r="G305" s="31">
        <v>51136</v>
      </c>
      <c r="H305" s="35">
        <v>7.3967251020408167</v>
      </c>
      <c r="I305" s="35">
        <v>7.7275397430827866</v>
      </c>
      <c r="J305" s="35">
        <v>7.2971303161935541</v>
      </c>
      <c r="K305" s="105">
        <f t="shared" si="9"/>
        <v>2040</v>
      </c>
      <c r="L305" s="3"/>
      <c r="M305" s="3"/>
    </row>
    <row r="306" spans="7:13">
      <c r="G306" s="31">
        <v>51167</v>
      </c>
      <c r="H306" s="35">
        <v>7.4325414285714286</v>
      </c>
      <c r="I306" s="35">
        <v>7.5824353665984212</v>
      </c>
      <c r="J306" s="35">
        <v>7.2535905647035044</v>
      </c>
      <c r="K306" s="105">
        <f t="shared" si="9"/>
        <v>2040</v>
      </c>
      <c r="L306" s="3"/>
      <c r="M306" s="3"/>
    </row>
    <row r="307" spans="7:13">
      <c r="G307" s="31">
        <v>51196</v>
      </c>
      <c r="H307" s="35">
        <v>6.8227455102040819</v>
      </c>
      <c r="I307" s="35">
        <v>6.9479775669311818</v>
      </c>
      <c r="J307" s="35">
        <v>6.7869777755328808</v>
      </c>
      <c r="K307" s="105">
        <f t="shared" si="9"/>
        <v>2040</v>
      </c>
      <c r="L307" s="3"/>
      <c r="M307" s="3"/>
    </row>
    <row r="308" spans="7:13">
      <c r="G308" s="31">
        <v>51227</v>
      </c>
      <c r="H308" s="35">
        <v>6.5177455102040813</v>
      </c>
      <c r="I308" s="35">
        <v>6.5672719480313724</v>
      </c>
      <c r="J308" s="35">
        <v>6.5191729467622981</v>
      </c>
      <c r="K308" s="105">
        <f t="shared" si="9"/>
        <v>2040</v>
      </c>
      <c r="L308" s="3"/>
      <c r="M308" s="3"/>
    </row>
    <row r="309" spans="7:13">
      <c r="G309" s="31">
        <v>51257</v>
      </c>
      <c r="H309" s="35">
        <v>6.5177455102040813</v>
      </c>
      <c r="I309" s="35">
        <v>6.5672719480313724</v>
      </c>
      <c r="J309" s="35">
        <v>6.4610862713405384</v>
      </c>
      <c r="K309" s="105">
        <f t="shared" si="9"/>
        <v>2040</v>
      </c>
      <c r="L309" s="3"/>
      <c r="M309" s="3"/>
    </row>
    <row r="310" spans="7:13">
      <c r="G310" s="31">
        <v>51288</v>
      </c>
      <c r="H310" s="35">
        <v>6.5894802040816325</v>
      </c>
      <c r="I310" s="35">
        <v>6.5581964788553799</v>
      </c>
      <c r="J310" s="35">
        <v>6.531497423982219</v>
      </c>
      <c r="K310" s="105">
        <f t="shared" si="9"/>
        <v>2040</v>
      </c>
      <c r="L310" s="3"/>
      <c r="M310" s="3"/>
    </row>
    <row r="311" spans="7:13">
      <c r="G311" s="31">
        <v>51318</v>
      </c>
      <c r="H311" s="35">
        <v>7.1096842857142857</v>
      </c>
      <c r="I311" s="35">
        <v>7.2108567820403815</v>
      </c>
      <c r="J311" s="35">
        <v>6.9347704818668543</v>
      </c>
      <c r="K311" s="105">
        <f t="shared" si="9"/>
        <v>2040</v>
      </c>
      <c r="L311" s="3"/>
      <c r="M311" s="3"/>
    </row>
    <row r="312" spans="7:13">
      <c r="G312" s="31">
        <v>51349</v>
      </c>
      <c r="H312" s="35">
        <v>7.1635618367346936</v>
      </c>
      <c r="I312" s="35">
        <v>7.3015083434687789</v>
      </c>
      <c r="J312" s="35">
        <v>7.0141724416607731</v>
      </c>
      <c r="K312" s="105">
        <f t="shared" ref="K312:K328" si="11">YEAR(G312)</f>
        <v>2040</v>
      </c>
      <c r="L312" s="3"/>
      <c r="M312" s="3"/>
    </row>
    <row r="313" spans="7:13">
      <c r="G313" s="31">
        <v>51380</v>
      </c>
      <c r="H313" s="35">
        <v>7.0199904081632658</v>
      </c>
      <c r="I313" s="35">
        <v>7.1746064705021766</v>
      </c>
      <c r="J313" s="35">
        <v>6.8871899181735516</v>
      </c>
      <c r="K313" s="105">
        <f t="shared" si="11"/>
        <v>2040</v>
      </c>
      <c r="L313" s="3"/>
      <c r="M313" s="3"/>
    </row>
    <row r="314" spans="7:13">
      <c r="G314" s="31">
        <v>51410</v>
      </c>
      <c r="H314" s="35">
        <v>7.0020312244897962</v>
      </c>
      <c r="I314" s="35">
        <v>7.1292806897879775</v>
      </c>
      <c r="J314" s="35">
        <v>6.9477010809172635</v>
      </c>
      <c r="K314" s="105">
        <f t="shared" si="11"/>
        <v>2040</v>
      </c>
      <c r="L314" s="3"/>
      <c r="M314" s="3"/>
    </row>
    <row r="315" spans="7:13">
      <c r="G315" s="31">
        <v>51441</v>
      </c>
      <c r="H315" s="35">
        <v>7.540194489795919</v>
      </c>
      <c r="I315" s="35">
        <v>7.6822139623685866</v>
      </c>
      <c r="J315" s="35">
        <v>7.4476505707647229</v>
      </c>
      <c r="K315" s="105">
        <f t="shared" si="11"/>
        <v>2040</v>
      </c>
      <c r="L315" s="3"/>
      <c r="M315" s="3"/>
    </row>
    <row r="316" spans="7:13">
      <c r="G316" s="31">
        <v>51471</v>
      </c>
      <c r="H316" s="35">
        <v>7.8092761224489804</v>
      </c>
      <c r="I316" s="35">
        <v>8.2079208274212139</v>
      </c>
      <c r="J316" s="35">
        <v>7.6610054550964728</v>
      </c>
      <c r="K316" s="105">
        <f t="shared" si="11"/>
        <v>2040</v>
      </c>
      <c r="L316" s="3"/>
      <c r="M316" s="3"/>
    </row>
    <row r="317" spans="7:13">
      <c r="G317" s="31">
        <v>51502</v>
      </c>
      <c r="H317" s="35">
        <v>7.5596842857142859</v>
      </c>
      <c r="I317" s="35">
        <v>7.8967766171487712</v>
      </c>
      <c r="J317" s="35">
        <v>7.4585607637135052</v>
      </c>
      <c r="K317" s="105">
        <f t="shared" si="11"/>
        <v>2041</v>
      </c>
      <c r="L317" s="3"/>
      <c r="M317" s="3"/>
    </row>
    <row r="318" spans="7:13">
      <c r="G318" s="31">
        <v>51533</v>
      </c>
      <c r="H318" s="35">
        <v>7.5963169387755105</v>
      </c>
      <c r="I318" s="35">
        <v>7.7486298958838171</v>
      </c>
      <c r="J318" s="35">
        <v>7.4156271340539437</v>
      </c>
      <c r="K318" s="105">
        <f t="shared" si="11"/>
        <v>2041</v>
      </c>
      <c r="L318" s="3"/>
      <c r="M318" s="3"/>
    </row>
    <row r="319" spans="7:13">
      <c r="G319" s="31">
        <v>51561</v>
      </c>
      <c r="H319" s="35">
        <v>6.9730516326530614</v>
      </c>
      <c r="I319" s="35">
        <v>7.1001463711264048</v>
      </c>
      <c r="J319" s="35">
        <v>6.9358817052227488</v>
      </c>
      <c r="K319" s="105">
        <f t="shared" si="11"/>
        <v>2041</v>
      </c>
      <c r="L319" s="3"/>
      <c r="M319" s="3"/>
    </row>
    <row r="320" spans="7:13">
      <c r="G320" s="31">
        <v>51592</v>
      </c>
      <c r="H320" s="35">
        <v>6.6614189795918373</v>
      </c>
      <c r="I320" s="35">
        <v>6.7110356302056475</v>
      </c>
      <c r="J320" s="35">
        <v>6.6614095363167989</v>
      </c>
      <c r="K320" s="105">
        <f t="shared" si="11"/>
        <v>2041</v>
      </c>
      <c r="L320" s="3"/>
      <c r="M320" s="3"/>
    </row>
    <row r="321" spans="7:13">
      <c r="G321" s="31">
        <v>51622</v>
      </c>
      <c r="H321" s="35">
        <v>6.6614189795918373</v>
      </c>
      <c r="I321" s="35">
        <v>6.7110871953714204</v>
      </c>
      <c r="J321" s="35">
        <v>6.6033228608950392</v>
      </c>
      <c r="K321" s="105">
        <f t="shared" si="11"/>
        <v>2041</v>
      </c>
      <c r="L321" s="3"/>
      <c r="M321" s="3"/>
    </row>
    <row r="322" spans="7:13">
      <c r="G322" s="31">
        <v>51653</v>
      </c>
      <c r="H322" s="35">
        <v>6.734786326530612</v>
      </c>
      <c r="I322" s="35">
        <v>6.7018054655323365</v>
      </c>
      <c r="J322" s="35">
        <v>6.6752493181129404</v>
      </c>
      <c r="K322" s="105">
        <f t="shared" si="11"/>
        <v>2041</v>
      </c>
      <c r="L322" s="3"/>
      <c r="M322" s="3"/>
    </row>
    <row r="323" spans="7:13">
      <c r="G323" s="31">
        <v>51683</v>
      </c>
      <c r="H323" s="35">
        <v>7.2663169387755095</v>
      </c>
      <c r="I323" s="35">
        <v>7.3688008848021465</v>
      </c>
      <c r="J323" s="35">
        <v>7.0898366501666832</v>
      </c>
      <c r="K323" s="105">
        <f t="shared" si="11"/>
        <v>2041</v>
      </c>
      <c r="L323" s="3"/>
      <c r="M323" s="3"/>
    </row>
    <row r="324" spans="7:13">
      <c r="G324" s="31">
        <v>51714</v>
      </c>
      <c r="H324" s="35">
        <v>7.3213169387755102</v>
      </c>
      <c r="I324" s="35">
        <v>7.4614119225299058</v>
      </c>
      <c r="J324" s="35">
        <v>7.1703498333164957</v>
      </c>
      <c r="K324" s="105">
        <f t="shared" si="11"/>
        <v>2041</v>
      </c>
      <c r="L324" s="3"/>
      <c r="M324" s="3"/>
    </row>
    <row r="325" spans="7:13">
      <c r="G325" s="31">
        <v>51745</v>
      </c>
      <c r="H325" s="35">
        <v>7.1746842857142861</v>
      </c>
      <c r="I325" s="35">
        <v>7.3317255306115783</v>
      </c>
      <c r="J325" s="35">
        <v>7.0403367006768347</v>
      </c>
      <c r="K325" s="105">
        <f t="shared" si="11"/>
        <v>2041</v>
      </c>
      <c r="L325" s="3"/>
      <c r="M325" s="3"/>
    </row>
    <row r="326" spans="7:13">
      <c r="G326" s="31">
        <v>51775</v>
      </c>
      <c r="H326" s="35">
        <v>7.1564189795918374</v>
      </c>
      <c r="I326" s="35">
        <v>7.2854200117476982</v>
      </c>
      <c r="J326" s="35">
        <v>7.1005448025053024</v>
      </c>
      <c r="K326" s="105">
        <f t="shared" si="11"/>
        <v>2041</v>
      </c>
      <c r="L326" s="3"/>
      <c r="M326" s="3"/>
    </row>
    <row r="327" spans="7:13">
      <c r="G327" s="31">
        <v>51806</v>
      </c>
      <c r="H327" s="35">
        <v>7.7063169387755108</v>
      </c>
      <c r="I327" s="35">
        <v>7.8504710982848902</v>
      </c>
      <c r="J327" s="35">
        <v>7.6121116274371134</v>
      </c>
      <c r="K327" s="105">
        <f t="shared" si="11"/>
        <v>2041</v>
      </c>
      <c r="L327" s="3"/>
      <c r="M327" s="3"/>
    </row>
    <row r="328" spans="7:13">
      <c r="G328" s="31">
        <v>51836</v>
      </c>
      <c r="H328" s="35">
        <v>7.9813169387755103</v>
      </c>
      <c r="I328" s="35">
        <v>8.3877801256363735</v>
      </c>
      <c r="J328" s="35">
        <v>7.8313256894635819</v>
      </c>
      <c r="K328" s="105">
        <f t="shared" si="11"/>
        <v>2041</v>
      </c>
      <c r="L328" s="3"/>
      <c r="M328" s="3"/>
    </row>
    <row r="329" spans="7:13">
      <c r="G329" s="31">
        <v>51867</v>
      </c>
      <c r="H329" s="35">
        <v>7.726214897959184</v>
      </c>
      <c r="I329" s="35">
        <v>8.0698293134819359</v>
      </c>
      <c r="J329" s="35">
        <v>7.6234259016062218</v>
      </c>
      <c r="K329" s="105">
        <f t="shared" ref="K329:K340" si="12">YEAR(G329)</f>
        <v>2042</v>
      </c>
    </row>
    <row r="330" spans="7:13">
      <c r="G330" s="31">
        <v>51898</v>
      </c>
      <c r="H330" s="35">
        <v>7.7636638775510205</v>
      </c>
      <c r="I330" s="35">
        <v>7.9183824216075305</v>
      </c>
      <c r="J330" s="35">
        <v>7.5814014546923918</v>
      </c>
      <c r="K330" s="105">
        <f t="shared" si="12"/>
        <v>2042</v>
      </c>
    </row>
    <row r="331" spans="7:13">
      <c r="G331" s="31">
        <v>51926</v>
      </c>
      <c r="H331" s="35">
        <v>7.1267251020408162</v>
      </c>
      <c r="I331" s="35">
        <v>7.2556153459310799</v>
      </c>
      <c r="J331" s="35">
        <v>7.0880182846752193</v>
      </c>
      <c r="K331" s="105">
        <f t="shared" si="12"/>
        <v>2042</v>
      </c>
    </row>
    <row r="332" spans="7:13">
      <c r="G332" s="31">
        <v>51957</v>
      </c>
      <c r="H332" s="35">
        <v>6.8082557142857141</v>
      </c>
      <c r="I332" s="35">
        <v>6.8579963526578283</v>
      </c>
      <c r="J332" s="35">
        <v>6.8067777553288202</v>
      </c>
      <c r="K332" s="105">
        <f t="shared" si="12"/>
        <v>2042</v>
      </c>
    </row>
    <row r="333" spans="7:13">
      <c r="G333" s="31">
        <v>51987</v>
      </c>
      <c r="H333" s="35">
        <v>6.8082557142857141</v>
      </c>
      <c r="I333" s="35">
        <v>6.8579963526578283</v>
      </c>
      <c r="J333" s="35">
        <v>6.7486910799070605</v>
      </c>
      <c r="K333" s="105">
        <f t="shared" si="12"/>
        <v>2042</v>
      </c>
    </row>
    <row r="334" spans="7:13">
      <c r="G334" s="31">
        <v>52018</v>
      </c>
      <c r="H334" s="35">
        <v>6.8831536734693879</v>
      </c>
      <c r="I334" s="35">
        <v>6.848508362155652</v>
      </c>
      <c r="J334" s="35">
        <v>6.8222338620062626</v>
      </c>
      <c r="K334" s="105">
        <f t="shared" si="12"/>
        <v>2042</v>
      </c>
    </row>
    <row r="335" spans="7:13">
      <c r="G335" s="31">
        <v>52048</v>
      </c>
      <c r="H335" s="35">
        <v>7.4265210204081633</v>
      </c>
      <c r="I335" s="35">
        <v>7.5301998536706822</v>
      </c>
      <c r="J335" s="35">
        <v>7.2483375088392759</v>
      </c>
      <c r="K335" s="105">
        <f t="shared" si="12"/>
        <v>2042</v>
      </c>
    </row>
    <row r="336" spans="7:13">
      <c r="G336" s="31">
        <v>52079</v>
      </c>
      <c r="H336" s="35">
        <v>7.4826434693877557</v>
      </c>
      <c r="I336" s="35">
        <v>7.6248734980293502</v>
      </c>
      <c r="J336" s="35">
        <v>7.3300629356500648</v>
      </c>
      <c r="K336" s="105">
        <f t="shared" si="12"/>
        <v>2042</v>
      </c>
    </row>
    <row r="337" spans="7:11">
      <c r="G337" s="31">
        <v>52110</v>
      </c>
      <c r="H337" s="35">
        <v>0</v>
      </c>
      <c r="I337" s="35">
        <v>0</v>
      </c>
      <c r="J337" s="35">
        <v>0</v>
      </c>
      <c r="K337" s="105">
        <f t="shared" si="12"/>
        <v>2042</v>
      </c>
    </row>
    <row r="338" spans="7:11">
      <c r="G338" s="31">
        <v>52140</v>
      </c>
      <c r="H338" s="35">
        <v>0</v>
      </c>
      <c r="I338" s="35">
        <v>0</v>
      </c>
      <c r="J338" s="35">
        <v>0</v>
      </c>
      <c r="K338" s="105">
        <f t="shared" si="12"/>
        <v>2042</v>
      </c>
    </row>
    <row r="339" spans="7:11">
      <c r="G339" s="31">
        <v>52171</v>
      </c>
      <c r="H339" s="35">
        <v>0</v>
      </c>
      <c r="I339" s="35">
        <v>0</v>
      </c>
      <c r="J339" s="35">
        <v>0</v>
      </c>
      <c r="K339" s="105">
        <f t="shared" si="12"/>
        <v>2042</v>
      </c>
    </row>
    <row r="340" spans="7:11">
      <c r="G340" s="31">
        <v>52201</v>
      </c>
      <c r="H340" s="35">
        <v>0</v>
      </c>
      <c r="I340" s="35">
        <v>0</v>
      </c>
      <c r="J340" s="35">
        <v>0</v>
      </c>
      <c r="K340" s="105">
        <f t="shared" si="12"/>
        <v>2042</v>
      </c>
    </row>
    <row r="341" spans="7:11">
      <c r="G341" s="31">
        <v>0</v>
      </c>
      <c r="H341" s="35" t="e">
        <v>#N/A</v>
      </c>
      <c r="I341" s="35" t="e">
        <v>#N/A</v>
      </c>
      <c r="J341" s="35" t="e">
        <v>#N/A</v>
      </c>
      <c r="K341" s="105">
        <f t="shared" ref="K341:K343" si="13">YEAR(G341)</f>
        <v>1900</v>
      </c>
    </row>
    <row r="342" spans="7:11">
      <c r="G342" s="31">
        <v>0</v>
      </c>
      <c r="H342" s="35" t="e">
        <v>#N/A</v>
      </c>
      <c r="I342" s="35" t="e">
        <v>#N/A</v>
      </c>
      <c r="J342" s="35" t="e">
        <v>#N/A</v>
      </c>
      <c r="K342" s="105">
        <f t="shared" si="13"/>
        <v>1900</v>
      </c>
    </row>
    <row r="343" spans="7:11">
      <c r="G343" s="31">
        <v>0</v>
      </c>
      <c r="H343" s="35" t="e">
        <v>#N/A</v>
      </c>
      <c r="I343" s="35" t="e">
        <v>#N/A</v>
      </c>
      <c r="J343" s="35" t="e">
        <v>#N/A</v>
      </c>
      <c r="K343" s="105">
        <f t="shared" si="13"/>
        <v>1900</v>
      </c>
    </row>
    <row r="344" spans="7:11">
      <c r="G344" s="31"/>
      <c r="H344" s="35"/>
      <c r="K344" s="105"/>
    </row>
    <row r="345" spans="7:11">
      <c r="G345" s="31"/>
      <c r="H345" s="35"/>
      <c r="K345" s="105"/>
    </row>
  </sheetData>
  <phoneticPr fontId="8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137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83</v>
      </c>
      <c r="J5" s="17" t="s">
        <v>55</v>
      </c>
      <c r="K5" s="126" t="s">
        <v>71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26.39</v>
      </c>
      <c r="F24" s="135">
        <f t="shared" si="1"/>
        <v>10.460267630644344</v>
      </c>
      <c r="G24" s="133">
        <f t="shared" si="8"/>
        <v>0</v>
      </c>
      <c r="H24" s="143">
        <f t="shared" si="8"/>
        <v>0</v>
      </c>
      <c r="I24" s="135">
        <f t="shared" si="2"/>
        <v>10.460267630644344</v>
      </c>
      <c r="J24" s="135">
        <f t="shared" si="3"/>
        <v>26.39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>
        <f>$C$55</f>
        <v>1208.4830190730411</v>
      </c>
      <c r="D25" s="133">
        <f>C25*$C$62</f>
        <v>93.290783139102373</v>
      </c>
      <c r="E25" s="133">
        <f t="shared" si="7"/>
        <v>26.92</v>
      </c>
      <c r="F25" s="135">
        <f t="shared" si="1"/>
        <v>47.648236594329646</v>
      </c>
      <c r="G25" s="133">
        <f t="shared" si="8"/>
        <v>0</v>
      </c>
      <c r="H25" s="143">
        <f t="shared" si="8"/>
        <v>0</v>
      </c>
      <c r="I25" s="135">
        <f t="shared" si="2"/>
        <v>47.648236594329646</v>
      </c>
      <c r="J25" s="135">
        <f t="shared" si="3"/>
        <v>120.21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ref="D26:D28" si="10">ROUND(D25*(1+$G72),2)</f>
        <v>95.16</v>
      </c>
      <c r="E26" s="133">
        <f t="shared" si="7"/>
        <v>27.46</v>
      </c>
      <c r="F26" s="135">
        <f t="shared" si="1"/>
        <v>48.603183663115175</v>
      </c>
      <c r="G26" s="133">
        <f t="shared" si="8"/>
        <v>0</v>
      </c>
      <c r="H26" s="143">
        <f t="shared" si="8"/>
        <v>0</v>
      </c>
      <c r="I26" s="135">
        <f t="shared" si="2"/>
        <v>48.603183663115175</v>
      </c>
      <c r="J26" s="135">
        <f t="shared" si="3"/>
        <v>122.62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0"/>
        <v>97.06</v>
      </c>
      <c r="E27" s="133">
        <f t="shared" si="7"/>
        <v>28.01</v>
      </c>
      <c r="F27" s="135">
        <f t="shared" si="1"/>
        <v>49.574296042617966</v>
      </c>
      <c r="G27" s="133">
        <f t="shared" si="8"/>
        <v>0</v>
      </c>
      <c r="H27" s="143">
        <f t="shared" si="8"/>
        <v>0</v>
      </c>
      <c r="I27" s="135">
        <f t="shared" si="2"/>
        <v>49.574296042617966</v>
      </c>
      <c r="J27" s="135">
        <f t="shared" si="3"/>
        <v>125.07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99</v>
      </c>
      <c r="E28" s="133">
        <f t="shared" si="7"/>
        <v>28.57</v>
      </c>
      <c r="F28" s="135">
        <f t="shared" si="1"/>
        <v>50.565227042110607</v>
      </c>
      <c r="G28" s="133">
        <f t="shared" si="8"/>
        <v>0</v>
      </c>
      <c r="H28" s="143">
        <f t="shared" si="8"/>
        <v>0</v>
      </c>
      <c r="I28" s="135">
        <f t="shared" si="2"/>
        <v>50.565227042110607</v>
      </c>
      <c r="J28" s="135">
        <f t="shared" si="3"/>
        <v>127.57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100.98</v>
      </c>
      <c r="E29" s="133">
        <f t="shared" si="11"/>
        <v>29.14</v>
      </c>
      <c r="F29" s="135">
        <f t="shared" si="1"/>
        <v>51.575976661593103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51.575976661593103</v>
      </c>
      <c r="J29" s="135">
        <f t="shared" si="3"/>
        <v>130.12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103</v>
      </c>
      <c r="E30" s="133">
        <f t="shared" si="11"/>
        <v>29.72</v>
      </c>
      <c r="F30" s="135">
        <f t="shared" si="1"/>
        <v>52.606544901065455</v>
      </c>
      <c r="G30" s="133">
        <f t="shared" si="12"/>
        <v>0</v>
      </c>
      <c r="H30" s="143">
        <f t="shared" si="12"/>
        <v>0</v>
      </c>
      <c r="I30" s="135">
        <f t="shared" si="2"/>
        <v>52.606544901065455</v>
      </c>
      <c r="J30" s="135">
        <f t="shared" si="3"/>
        <v>132.72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105.16</v>
      </c>
      <c r="E31" s="133">
        <f t="shared" si="11"/>
        <v>30.34</v>
      </c>
      <c r="F31" s="135">
        <f t="shared" si="1"/>
        <v>53.708460172501276</v>
      </c>
      <c r="G31" s="133">
        <f t="shared" si="12"/>
        <v>0</v>
      </c>
      <c r="H31" s="143">
        <f t="shared" si="12"/>
        <v>0</v>
      </c>
      <c r="I31" s="135">
        <f t="shared" si="2"/>
        <v>53.708460172501276</v>
      </c>
      <c r="J31" s="135">
        <f t="shared" si="3"/>
        <v>135.5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107.37</v>
      </c>
      <c r="E32" s="133">
        <f t="shared" si="11"/>
        <v>30.98</v>
      </c>
      <c r="F32" s="135">
        <f t="shared" si="1"/>
        <v>54.838121511922886</v>
      </c>
      <c r="G32" s="133">
        <f t="shared" si="12"/>
        <v>0</v>
      </c>
      <c r="H32" s="143">
        <f t="shared" si="12"/>
        <v>0</v>
      </c>
      <c r="I32" s="135">
        <f t="shared" si="2"/>
        <v>54.838121511922886</v>
      </c>
      <c r="J32" s="135">
        <f t="shared" si="3"/>
        <v>138.35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109.62</v>
      </c>
      <c r="E33" s="133">
        <f t="shared" si="11"/>
        <v>31.63</v>
      </c>
      <c r="F33" s="135">
        <f t="shared" si="1"/>
        <v>55.987601471334351</v>
      </c>
      <c r="G33" s="133">
        <f t="shared" si="12"/>
        <v>0</v>
      </c>
      <c r="H33" s="143">
        <f t="shared" si="12"/>
        <v>0</v>
      </c>
      <c r="I33" s="135">
        <f t="shared" si="2"/>
        <v>55.987601471334351</v>
      </c>
      <c r="J33" s="135">
        <f t="shared" si="3"/>
        <v>141.25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111.92</v>
      </c>
      <c r="E34" s="133">
        <f t="shared" si="11"/>
        <v>32.29</v>
      </c>
      <c r="F34" s="135">
        <f t="shared" si="1"/>
        <v>57.160863774733649</v>
      </c>
      <c r="G34" s="133">
        <f t="shared" si="12"/>
        <v>0</v>
      </c>
      <c r="H34" s="143">
        <f t="shared" si="12"/>
        <v>0</v>
      </c>
      <c r="I34" s="135">
        <f t="shared" si="2"/>
        <v>57.160863774733649</v>
      </c>
      <c r="J34" s="135">
        <f t="shared" si="3"/>
        <v>144.21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114.38</v>
      </c>
      <c r="E35" s="133">
        <f t="shared" si="11"/>
        <v>33</v>
      </c>
      <c r="F35" s="135">
        <f t="shared" si="1"/>
        <v>58.417364282090311</v>
      </c>
      <c r="G35" s="133">
        <f t="shared" si="12"/>
        <v>0</v>
      </c>
      <c r="H35" s="143">
        <f t="shared" si="12"/>
        <v>0</v>
      </c>
      <c r="I35" s="135">
        <f t="shared" si="2"/>
        <v>58.417364282090311</v>
      </c>
      <c r="J35" s="135">
        <f t="shared" si="3"/>
        <v>147.38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116.9</v>
      </c>
      <c r="E36" s="133">
        <f t="shared" si="11"/>
        <v>33.729999999999997</v>
      </c>
      <c r="F36" s="135">
        <f t="shared" si="1"/>
        <v>59.705574581430746</v>
      </c>
      <c r="G36" s="133">
        <f t="shared" si="12"/>
        <v>0</v>
      </c>
      <c r="H36" s="143">
        <f t="shared" si="12"/>
        <v>0</v>
      </c>
      <c r="I36" s="135">
        <f t="shared" si="2"/>
        <v>59.705574581430746</v>
      </c>
      <c r="J36" s="135">
        <f t="shared" si="3"/>
        <v>150.63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OR Solar 2030'!D44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81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138</v>
      </c>
      <c r="C55" s="186">
        <v>1208.4830190730411</v>
      </c>
      <c r="D55" s="122" t="s">
        <v>74</v>
      </c>
      <c r="H55" s="122" t="s">
        <v>9</v>
      </c>
    </row>
    <row r="56" spans="2:24">
      <c r="B56" s="86" t="s">
        <v>111</v>
      </c>
      <c r="C56" s="155">
        <v>19.720289118454605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137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83</v>
      </c>
      <c r="J5" s="17" t="s">
        <v>55</v>
      </c>
      <c r="K5" s="126" t="s">
        <v>71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26.39</v>
      </c>
      <c r="F24" s="135">
        <f t="shared" si="1"/>
        <v>10.460267630644344</v>
      </c>
      <c r="G24" s="133">
        <f t="shared" si="8"/>
        <v>0</v>
      </c>
      <c r="H24" s="143">
        <f t="shared" si="8"/>
        <v>0</v>
      </c>
      <c r="I24" s="135">
        <f t="shared" si="2"/>
        <v>10.460267630644344</v>
      </c>
      <c r="J24" s="135">
        <f t="shared" si="3"/>
        <v>26.39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/>
      <c r="D25" s="133"/>
      <c r="E25" s="133">
        <f t="shared" si="7"/>
        <v>26.92</v>
      </c>
      <c r="F25" s="135">
        <f t="shared" si="1"/>
        <v>10.670345002536784</v>
      </c>
      <c r="G25" s="133">
        <f t="shared" si="8"/>
        <v>0</v>
      </c>
      <c r="H25" s="143">
        <f t="shared" si="8"/>
        <v>0</v>
      </c>
      <c r="I25" s="135">
        <f t="shared" si="2"/>
        <v>10.670345002536784</v>
      </c>
      <c r="J25" s="135">
        <f t="shared" si="3"/>
        <v>26.92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>
        <f>$C$55</f>
        <v>1201.5946658643247</v>
      </c>
      <c r="D26" s="133">
        <f>C26*$C$62</f>
        <v>92.759025675209486</v>
      </c>
      <c r="E26" s="133">
        <f t="shared" si="7"/>
        <v>27.46</v>
      </c>
      <c r="F26" s="135">
        <f t="shared" si="1"/>
        <v>47.651503708146834</v>
      </c>
      <c r="G26" s="133">
        <f t="shared" si="8"/>
        <v>0</v>
      </c>
      <c r="H26" s="143">
        <f t="shared" si="8"/>
        <v>0</v>
      </c>
      <c r="I26" s="135">
        <f t="shared" si="2"/>
        <v>47.651503708146834</v>
      </c>
      <c r="J26" s="135">
        <f t="shared" si="3"/>
        <v>120.22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ref="D27:D28" si="10">ROUND(D26*(1+$G73),2)</f>
        <v>94.61</v>
      </c>
      <c r="E27" s="133">
        <f t="shared" si="7"/>
        <v>28.01</v>
      </c>
      <c r="F27" s="135">
        <f t="shared" si="1"/>
        <v>48.603183663115175</v>
      </c>
      <c r="G27" s="133">
        <f t="shared" si="8"/>
        <v>0</v>
      </c>
      <c r="H27" s="143">
        <f t="shared" si="8"/>
        <v>0</v>
      </c>
      <c r="I27" s="135">
        <f t="shared" si="2"/>
        <v>48.603183663115175</v>
      </c>
      <c r="J27" s="135">
        <f t="shared" si="3"/>
        <v>122.62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96.5</v>
      </c>
      <c r="E28" s="133">
        <f t="shared" si="7"/>
        <v>28.57</v>
      </c>
      <c r="F28" s="135">
        <f t="shared" si="1"/>
        <v>49.574296042617959</v>
      </c>
      <c r="G28" s="133">
        <f t="shared" si="8"/>
        <v>0</v>
      </c>
      <c r="H28" s="143">
        <f t="shared" si="8"/>
        <v>0</v>
      </c>
      <c r="I28" s="135">
        <f t="shared" si="2"/>
        <v>49.574296042617959</v>
      </c>
      <c r="J28" s="135">
        <f t="shared" si="3"/>
        <v>125.07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98.43</v>
      </c>
      <c r="E29" s="133">
        <f t="shared" si="11"/>
        <v>29.14</v>
      </c>
      <c r="F29" s="135">
        <f t="shared" si="1"/>
        <v>50.565227042110614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50.565227042110614</v>
      </c>
      <c r="J29" s="135">
        <f t="shared" si="3"/>
        <v>127.57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100.4</v>
      </c>
      <c r="E30" s="133">
        <f t="shared" si="11"/>
        <v>29.72</v>
      </c>
      <c r="F30" s="135">
        <f t="shared" si="1"/>
        <v>51.575976661593103</v>
      </c>
      <c r="G30" s="133">
        <f t="shared" si="12"/>
        <v>0</v>
      </c>
      <c r="H30" s="143">
        <f t="shared" si="12"/>
        <v>0</v>
      </c>
      <c r="I30" s="135">
        <f t="shared" si="2"/>
        <v>51.575976661593103</v>
      </c>
      <c r="J30" s="135">
        <f t="shared" si="3"/>
        <v>130.12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102.51</v>
      </c>
      <c r="E31" s="133">
        <f t="shared" si="11"/>
        <v>30.34</v>
      </c>
      <c r="F31" s="135">
        <f t="shared" si="1"/>
        <v>52.658073313039068</v>
      </c>
      <c r="G31" s="133">
        <f t="shared" si="12"/>
        <v>0</v>
      </c>
      <c r="H31" s="143">
        <f t="shared" si="12"/>
        <v>0</v>
      </c>
      <c r="I31" s="135">
        <f t="shared" si="2"/>
        <v>52.658073313039068</v>
      </c>
      <c r="J31" s="135">
        <f t="shared" si="3"/>
        <v>132.85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104.66</v>
      </c>
      <c r="E32" s="133">
        <f t="shared" si="11"/>
        <v>30.98</v>
      </c>
      <c r="F32" s="135">
        <f t="shared" si="1"/>
        <v>53.763952308472852</v>
      </c>
      <c r="G32" s="133">
        <f t="shared" si="12"/>
        <v>0</v>
      </c>
      <c r="H32" s="143">
        <f t="shared" si="12"/>
        <v>0</v>
      </c>
      <c r="I32" s="135">
        <f t="shared" si="2"/>
        <v>53.763952308472852</v>
      </c>
      <c r="J32" s="135">
        <f t="shared" si="3"/>
        <v>135.63999999999999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106.86</v>
      </c>
      <c r="E33" s="133">
        <f t="shared" si="11"/>
        <v>31.63</v>
      </c>
      <c r="F33" s="135">
        <f t="shared" si="1"/>
        <v>54.893613647894476</v>
      </c>
      <c r="G33" s="133">
        <f t="shared" si="12"/>
        <v>0</v>
      </c>
      <c r="H33" s="143">
        <f t="shared" si="12"/>
        <v>0</v>
      </c>
      <c r="I33" s="135">
        <f t="shared" si="2"/>
        <v>54.893613647894476</v>
      </c>
      <c r="J33" s="135">
        <f t="shared" si="3"/>
        <v>138.49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109.1</v>
      </c>
      <c r="E34" s="133">
        <f t="shared" si="11"/>
        <v>32.29</v>
      </c>
      <c r="F34" s="135">
        <f t="shared" si="1"/>
        <v>56.043093607305934</v>
      </c>
      <c r="G34" s="133">
        <f t="shared" si="12"/>
        <v>0</v>
      </c>
      <c r="H34" s="143">
        <f t="shared" si="12"/>
        <v>0</v>
      </c>
      <c r="I34" s="135">
        <f t="shared" si="2"/>
        <v>56.043093607305934</v>
      </c>
      <c r="J34" s="135">
        <f t="shared" si="3"/>
        <v>141.38999999999999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111.5</v>
      </c>
      <c r="E35" s="133">
        <f t="shared" si="11"/>
        <v>33</v>
      </c>
      <c r="F35" s="135">
        <f t="shared" si="1"/>
        <v>57.275811770674792</v>
      </c>
      <c r="G35" s="133">
        <f t="shared" si="12"/>
        <v>0</v>
      </c>
      <c r="H35" s="143">
        <f t="shared" si="12"/>
        <v>0</v>
      </c>
      <c r="I35" s="135">
        <f t="shared" si="2"/>
        <v>57.275811770674792</v>
      </c>
      <c r="J35" s="135">
        <f t="shared" si="3"/>
        <v>144.5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113.95</v>
      </c>
      <c r="E36" s="133">
        <f t="shared" si="11"/>
        <v>33.729999999999997</v>
      </c>
      <c r="F36" s="135">
        <f t="shared" si="1"/>
        <v>58.536276002029432</v>
      </c>
      <c r="G36" s="133">
        <f t="shared" si="12"/>
        <v>0</v>
      </c>
      <c r="H36" s="143">
        <f t="shared" si="12"/>
        <v>0</v>
      </c>
      <c r="I36" s="135">
        <f t="shared" si="2"/>
        <v>58.536276002029432</v>
      </c>
      <c r="J36" s="135">
        <f t="shared" si="3"/>
        <v>147.68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OR Solar 2031'!D44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81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130</v>
      </c>
      <c r="C55" s="186">
        <v>1201.5946658643247</v>
      </c>
      <c r="D55" s="122" t="s">
        <v>74</v>
      </c>
      <c r="H55" s="122" t="s">
        <v>9</v>
      </c>
    </row>
    <row r="56" spans="2:24">
      <c r="B56" s="86" t="s">
        <v>111</v>
      </c>
      <c r="C56" s="155">
        <v>19.720289118454605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137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83</v>
      </c>
      <c r="J5" s="17" t="s">
        <v>55</v>
      </c>
      <c r="K5" s="126" t="s">
        <v>71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26.39</v>
      </c>
      <c r="F24" s="135">
        <f t="shared" si="1"/>
        <v>10.460267630644344</v>
      </c>
      <c r="G24" s="133">
        <f t="shared" si="8"/>
        <v>0</v>
      </c>
      <c r="H24" s="143">
        <f t="shared" si="8"/>
        <v>0</v>
      </c>
      <c r="I24" s="135">
        <f t="shared" si="2"/>
        <v>10.460267630644344</v>
      </c>
      <c r="J24" s="135">
        <f t="shared" si="3"/>
        <v>26.39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/>
      <c r="D25" s="133"/>
      <c r="E25" s="133">
        <f t="shared" si="7"/>
        <v>26.92</v>
      </c>
      <c r="F25" s="135">
        <f t="shared" si="1"/>
        <v>10.670345002536784</v>
      </c>
      <c r="G25" s="133">
        <f t="shared" si="8"/>
        <v>0</v>
      </c>
      <c r="H25" s="143">
        <f t="shared" si="8"/>
        <v>0</v>
      </c>
      <c r="I25" s="135">
        <f t="shared" si="2"/>
        <v>10.670345002536784</v>
      </c>
      <c r="J25" s="135">
        <f t="shared" si="3"/>
        <v>26.92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/>
      <c r="D26" s="133"/>
      <c r="E26" s="133">
        <f t="shared" si="7"/>
        <v>27.46</v>
      </c>
      <c r="F26" s="135">
        <f t="shared" si="1"/>
        <v>10.884386098427196</v>
      </c>
      <c r="G26" s="133">
        <f t="shared" si="8"/>
        <v>0</v>
      </c>
      <c r="H26" s="143">
        <f t="shared" si="8"/>
        <v>0</v>
      </c>
      <c r="I26" s="135">
        <f t="shared" si="2"/>
        <v>10.884386098427196</v>
      </c>
      <c r="J26" s="135">
        <f t="shared" si="3"/>
        <v>27.46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32">
        <f>$C$55</f>
        <v>1194.745576268898</v>
      </c>
      <c r="D27" s="133">
        <f>C27*$C$62</f>
        <v>92.230299228860787</v>
      </c>
      <c r="E27" s="133">
        <f t="shared" si="7"/>
        <v>28.01</v>
      </c>
      <c r="F27" s="135">
        <f t="shared" si="1"/>
        <v>47.659935957659819</v>
      </c>
      <c r="G27" s="133">
        <f t="shared" si="8"/>
        <v>0</v>
      </c>
      <c r="H27" s="143">
        <f t="shared" si="8"/>
        <v>0</v>
      </c>
      <c r="I27" s="135">
        <f t="shared" si="2"/>
        <v>47.659935957659819</v>
      </c>
      <c r="J27" s="135">
        <f t="shared" si="3"/>
        <v>120.24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10">ROUND(D27*(1+$G74),2)</f>
        <v>94.07</v>
      </c>
      <c r="E28" s="133">
        <f t="shared" si="7"/>
        <v>28.57</v>
      </c>
      <c r="F28" s="135">
        <f t="shared" si="1"/>
        <v>48.611111111111107</v>
      </c>
      <c r="G28" s="133">
        <f t="shared" si="8"/>
        <v>0</v>
      </c>
      <c r="H28" s="143">
        <f t="shared" si="8"/>
        <v>0</v>
      </c>
      <c r="I28" s="135">
        <f t="shared" si="2"/>
        <v>48.611111111111107</v>
      </c>
      <c r="J28" s="135">
        <f t="shared" si="3"/>
        <v>122.64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95.95</v>
      </c>
      <c r="E29" s="133">
        <f t="shared" si="11"/>
        <v>29.14</v>
      </c>
      <c r="F29" s="135">
        <f t="shared" si="1"/>
        <v>49.582223490613906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49.582223490613906</v>
      </c>
      <c r="J29" s="135">
        <f t="shared" si="3"/>
        <v>125.09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97.87</v>
      </c>
      <c r="E30" s="133">
        <f t="shared" si="11"/>
        <v>29.72</v>
      </c>
      <c r="F30" s="135">
        <f t="shared" si="1"/>
        <v>50.573154490106553</v>
      </c>
      <c r="G30" s="133">
        <f t="shared" si="12"/>
        <v>0</v>
      </c>
      <c r="H30" s="143">
        <f t="shared" si="12"/>
        <v>0</v>
      </c>
      <c r="I30" s="135">
        <f t="shared" si="2"/>
        <v>50.573154490106553</v>
      </c>
      <c r="J30" s="135">
        <f t="shared" si="3"/>
        <v>127.59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99.93</v>
      </c>
      <c r="E31" s="133">
        <f t="shared" si="11"/>
        <v>30.34</v>
      </c>
      <c r="F31" s="135">
        <f t="shared" si="1"/>
        <v>51.63543252156267</v>
      </c>
      <c r="G31" s="133">
        <f t="shared" si="12"/>
        <v>0</v>
      </c>
      <c r="H31" s="143">
        <f t="shared" si="12"/>
        <v>0</v>
      </c>
      <c r="I31" s="135">
        <f t="shared" si="2"/>
        <v>51.63543252156267</v>
      </c>
      <c r="J31" s="135">
        <f t="shared" si="3"/>
        <v>130.27000000000001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102.03</v>
      </c>
      <c r="E32" s="133">
        <f t="shared" si="11"/>
        <v>30.98</v>
      </c>
      <c r="F32" s="135">
        <f t="shared" si="1"/>
        <v>52.721492897006598</v>
      </c>
      <c r="G32" s="133">
        <f t="shared" si="12"/>
        <v>0</v>
      </c>
      <c r="H32" s="143">
        <f t="shared" si="12"/>
        <v>0</v>
      </c>
      <c r="I32" s="135">
        <f t="shared" si="2"/>
        <v>52.721492897006598</v>
      </c>
      <c r="J32" s="135">
        <f t="shared" si="3"/>
        <v>133.01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104.17</v>
      </c>
      <c r="E33" s="133">
        <f t="shared" si="11"/>
        <v>31.63</v>
      </c>
      <c r="F33" s="135">
        <f t="shared" si="1"/>
        <v>53.827371892440397</v>
      </c>
      <c r="G33" s="133">
        <f t="shared" si="12"/>
        <v>0</v>
      </c>
      <c r="H33" s="143">
        <f t="shared" si="12"/>
        <v>0</v>
      </c>
      <c r="I33" s="135">
        <f t="shared" si="2"/>
        <v>53.827371892440397</v>
      </c>
      <c r="J33" s="135">
        <f t="shared" si="3"/>
        <v>135.80000000000001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106.36</v>
      </c>
      <c r="E34" s="133">
        <f t="shared" si="11"/>
        <v>32.29</v>
      </c>
      <c r="F34" s="135">
        <f t="shared" si="1"/>
        <v>54.957033231862006</v>
      </c>
      <c r="G34" s="133">
        <f t="shared" si="12"/>
        <v>0</v>
      </c>
      <c r="H34" s="143">
        <f t="shared" si="12"/>
        <v>0</v>
      </c>
      <c r="I34" s="135">
        <f t="shared" si="2"/>
        <v>54.957033231862006</v>
      </c>
      <c r="J34" s="135">
        <f t="shared" si="3"/>
        <v>138.65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108.7</v>
      </c>
      <c r="E35" s="133">
        <f t="shared" si="11"/>
        <v>33</v>
      </c>
      <c r="F35" s="135">
        <f t="shared" si="1"/>
        <v>56.165969051243025</v>
      </c>
      <c r="G35" s="133">
        <f t="shared" si="12"/>
        <v>0</v>
      </c>
      <c r="H35" s="143">
        <f t="shared" si="12"/>
        <v>0</v>
      </c>
      <c r="I35" s="135">
        <f t="shared" si="2"/>
        <v>56.165969051243025</v>
      </c>
      <c r="J35" s="135">
        <f t="shared" si="3"/>
        <v>141.69999999999999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111.09</v>
      </c>
      <c r="E36" s="133">
        <f t="shared" si="11"/>
        <v>33.729999999999997</v>
      </c>
      <c r="F36" s="135">
        <f t="shared" si="1"/>
        <v>57.402650938609845</v>
      </c>
      <c r="G36" s="133">
        <f t="shared" si="12"/>
        <v>0</v>
      </c>
      <c r="H36" s="143">
        <f t="shared" si="12"/>
        <v>0</v>
      </c>
      <c r="I36" s="135">
        <f t="shared" si="2"/>
        <v>57.402650938609845</v>
      </c>
      <c r="J36" s="135">
        <f t="shared" si="3"/>
        <v>144.82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OR Solar 2032'!D44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81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1194.745576268898</v>
      </c>
      <c r="D55" s="122" t="s">
        <v>74</v>
      </c>
      <c r="H55" s="122" t="s">
        <v>9</v>
      </c>
    </row>
    <row r="56" spans="2:24">
      <c r="B56" s="86" t="s">
        <v>111</v>
      </c>
      <c r="C56" s="155">
        <v>19.720289118454605</v>
      </c>
      <c r="D56" s="122" t="s">
        <v>77</v>
      </c>
      <c r="H56" s="122" t="s">
        <v>9</v>
      </c>
    </row>
    <row r="57" spans="2:24">
      <c r="B57" s="86" t="s">
        <v>111</v>
      </c>
      <c r="C57" s="160">
        <v>0.61668809999999996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8" width="9.83203125" style="122" customWidth="1"/>
    <col min="9" max="9" width="10.5" style="122" customWidth="1"/>
    <col min="10" max="11" width="12.5" style="122" customWidth="1"/>
    <col min="12" max="12" width="13.83203125" style="122" customWidth="1"/>
    <col min="13" max="13" width="9.33203125" style="122"/>
    <col min="14" max="14" width="15.83203125" style="122" customWidth="1"/>
    <col min="15" max="15" width="14.83203125" style="173" customWidth="1"/>
    <col min="16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8" ht="15.75">
      <c r="B2" s="120" t="s">
        <v>116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8" ht="15.75">
      <c r="B3" s="120" t="str">
        <f>TEXT($C$63,"0%")&amp;" Capacity Factor"</f>
        <v>39% Capacity Factor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8">
      <c r="B4" s="123"/>
      <c r="C4" s="123"/>
      <c r="D4" s="123"/>
      <c r="E4" s="123"/>
      <c r="F4" s="123"/>
      <c r="G4" s="123"/>
      <c r="H4" s="123"/>
      <c r="I4" s="123"/>
      <c r="J4" s="124"/>
      <c r="K4" s="124"/>
      <c r="L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7" t="s">
        <v>120</v>
      </c>
      <c r="I5" s="126" t="s">
        <v>70</v>
      </c>
      <c r="J5" s="126" t="s">
        <v>88</v>
      </c>
      <c r="K5" s="17" t="s">
        <v>55</v>
      </c>
      <c r="L5" s="126" t="s">
        <v>71</v>
      </c>
      <c r="N5" s="247" t="s">
        <v>162</v>
      </c>
      <c r="O5" s="247" t="s">
        <v>163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8" t="s">
        <v>33</v>
      </c>
      <c r="I6" s="128" t="s">
        <v>33</v>
      </c>
      <c r="J6" s="128" t="s">
        <v>33</v>
      </c>
      <c r="K6" s="19" t="s">
        <v>9</v>
      </c>
      <c r="L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/>
      <c r="I7" s="130" t="s">
        <v>7</v>
      </c>
      <c r="J7" s="130" t="s">
        <v>24</v>
      </c>
      <c r="K7" s="130" t="s">
        <v>25</v>
      </c>
      <c r="L7" s="130" t="s">
        <v>25</v>
      </c>
    </row>
    <row r="8" spans="2:18" ht="6" customHeight="1">
      <c r="L8" s="124"/>
    </row>
    <row r="9" spans="2:18" ht="15.75">
      <c r="B9" s="43" t="str">
        <f>C52</f>
        <v>2017 IRP Update Wyoming Wind Resource - 39% Capacity Factor</v>
      </c>
      <c r="C9" s="124"/>
      <c r="E9" s="124"/>
      <c r="F9" s="124"/>
      <c r="G9" s="124"/>
      <c r="H9" s="124"/>
      <c r="I9" s="124"/>
      <c r="J9" s="124"/>
      <c r="K9" s="124"/>
      <c r="L9" s="124"/>
      <c r="O9" s="122"/>
    </row>
    <row r="10" spans="2:18">
      <c r="B10" s="131">
        <v>2016</v>
      </c>
      <c r="C10" s="132"/>
      <c r="D10" s="133"/>
      <c r="E10" s="133"/>
      <c r="F10" s="134"/>
      <c r="G10" s="134"/>
      <c r="H10" s="134"/>
      <c r="I10" s="133"/>
      <c r="J10" s="135"/>
      <c r="K10" s="135"/>
      <c r="L10" s="133"/>
      <c r="O10" s="174"/>
    </row>
    <row r="11" spans="2:18">
      <c r="B11" s="131">
        <f t="shared" ref="B11:B36" si="0">B10+1</f>
        <v>2017</v>
      </c>
      <c r="C11" s="137"/>
      <c r="D11" s="133"/>
      <c r="E11" s="133">
        <f>$C$56</f>
        <v>26.293898611068769</v>
      </c>
      <c r="F11" s="134">
        <f t="shared" ref="F11:F36" si="1">(D11+E11)/(8.76*$C$63)</f>
        <v>7.7369401397035578</v>
      </c>
      <c r="G11" s="133">
        <f>$C$58</f>
        <v>1.1816399331260157</v>
      </c>
      <c r="H11" s="133">
        <f>$C$60</f>
        <v>1.7950732843896238</v>
      </c>
      <c r="I11" s="133"/>
      <c r="J11" s="135">
        <f>(F11+G11+H11)*N11/12+I11*O11/12</f>
        <v>10.713653357219195</v>
      </c>
      <c r="K11" s="135">
        <f t="shared" ref="K11:K36" si="2">ROUND(J11*$C$63*8.76,2)</f>
        <v>36.409999999999997</v>
      </c>
      <c r="L11" s="133">
        <f>$C$57</f>
        <v>0.58600709999999989</v>
      </c>
      <c r="N11" s="122">
        <v>12</v>
      </c>
      <c r="O11" s="122">
        <v>12</v>
      </c>
    </row>
    <row r="12" spans="2:18">
      <c r="B12" s="141">
        <f t="shared" si="0"/>
        <v>2018</v>
      </c>
      <c r="C12" s="142"/>
      <c r="D12" s="133"/>
      <c r="E12" s="133">
        <f t="shared" ref="D12:G19" si="3">ROUND(E11*(1+$D67),2)</f>
        <v>26.9</v>
      </c>
      <c r="F12" s="135">
        <f t="shared" si="1"/>
        <v>7.9152845622677361</v>
      </c>
      <c r="G12" s="133">
        <f t="shared" si="3"/>
        <v>1.21</v>
      </c>
      <c r="H12" s="133">
        <f t="shared" ref="H12" si="4">ROUND(H11*(1+$D67),2)</f>
        <v>1.84</v>
      </c>
      <c r="I12" s="133"/>
      <c r="J12" s="135">
        <f t="shared" ref="J12:J36" si="5">(F12+G12+H12)*N12/12+I12*O12/12</f>
        <v>10.965284562267735</v>
      </c>
      <c r="K12" s="135">
        <f t="shared" si="2"/>
        <v>37.270000000000003</v>
      </c>
      <c r="L12" s="133">
        <f t="shared" ref="L12:L19" si="6">ROUND(L11*(1+$D67),2)</f>
        <v>0.6</v>
      </c>
      <c r="M12" s="124"/>
      <c r="N12" s="122">
        <v>12</v>
      </c>
      <c r="O12" s="122">
        <v>12</v>
      </c>
    </row>
    <row r="13" spans="2:18">
      <c r="B13" s="141">
        <f t="shared" si="0"/>
        <v>2019</v>
      </c>
      <c r="C13" s="142"/>
      <c r="D13" s="133"/>
      <c r="E13" s="133">
        <f t="shared" si="3"/>
        <v>27.49</v>
      </c>
      <c r="F13" s="135">
        <f t="shared" si="1"/>
        <v>8.0888911753434964</v>
      </c>
      <c r="G13" s="133">
        <f t="shared" si="3"/>
        <v>1.24</v>
      </c>
      <c r="H13" s="133">
        <f t="shared" ref="H13" si="7">ROUND(H12*(1+$D68),2)</f>
        <v>1.88</v>
      </c>
      <c r="I13" s="133"/>
      <c r="J13" s="135">
        <f t="shared" si="5"/>
        <v>11.208891175343496</v>
      </c>
      <c r="K13" s="135">
        <f t="shared" si="2"/>
        <v>38.090000000000003</v>
      </c>
      <c r="L13" s="133">
        <f t="shared" si="6"/>
        <v>0.61</v>
      </c>
      <c r="M13" s="124"/>
      <c r="N13" s="122">
        <v>12</v>
      </c>
      <c r="O13" s="122">
        <v>12</v>
      </c>
    </row>
    <row r="14" spans="2:18">
      <c r="B14" s="141">
        <f t="shared" si="0"/>
        <v>2020</v>
      </c>
      <c r="C14" s="142">
        <f>$C$55</f>
        <v>1293.6882754756971</v>
      </c>
      <c r="D14" s="133">
        <f>C14*$C$62</f>
        <v>68.357849825124617</v>
      </c>
      <c r="E14" s="133">
        <f t="shared" si="3"/>
        <v>28.18</v>
      </c>
      <c r="F14" s="135">
        <f t="shared" si="1"/>
        <v>28.406117189417476</v>
      </c>
      <c r="G14" s="133">
        <f t="shared" si="3"/>
        <v>1.27</v>
      </c>
      <c r="H14" s="133">
        <f t="shared" ref="H14" si="8">ROUND(H13*(1+$D69),2)</f>
        <v>1.93</v>
      </c>
      <c r="I14" s="133">
        <v>-33.15</v>
      </c>
      <c r="J14" s="135">
        <f t="shared" si="5"/>
        <v>-0.25731380176375396</v>
      </c>
      <c r="K14" s="135">
        <f t="shared" si="2"/>
        <v>-0.87</v>
      </c>
      <c r="L14" s="133">
        <f t="shared" si="6"/>
        <v>0.63</v>
      </c>
      <c r="M14" s="124"/>
      <c r="N14" s="122">
        <v>2</v>
      </c>
      <c r="O14" s="122">
        <v>2</v>
      </c>
      <c r="P14" s="138"/>
      <c r="Q14" s="139"/>
      <c r="R14" s="140"/>
    </row>
    <row r="15" spans="2:18">
      <c r="B15" s="141">
        <f t="shared" si="0"/>
        <v>2021</v>
      </c>
      <c r="C15" s="142"/>
      <c r="D15" s="133">
        <f t="shared" si="3"/>
        <v>70</v>
      </c>
      <c r="E15" s="133">
        <f t="shared" si="3"/>
        <v>28.86</v>
      </c>
      <c r="F15" s="135">
        <f t="shared" si="1"/>
        <v>29.089406387575778</v>
      </c>
      <c r="G15" s="133">
        <f t="shared" si="3"/>
        <v>1.3</v>
      </c>
      <c r="H15" s="133">
        <f t="shared" ref="H15" si="9">ROUND(H14*(1+$D70),2)</f>
        <v>1.98</v>
      </c>
      <c r="I15" s="133">
        <v>-34.479999999999997</v>
      </c>
      <c r="J15" s="135">
        <f t="shared" si="5"/>
        <v>-2.1105936124242177</v>
      </c>
      <c r="K15" s="135">
        <f t="shared" si="2"/>
        <v>-7.17</v>
      </c>
      <c r="L15" s="133">
        <f t="shared" si="6"/>
        <v>0.65</v>
      </c>
      <c r="M15" s="124"/>
      <c r="N15" s="122">
        <v>12</v>
      </c>
      <c r="O15" s="122">
        <v>12</v>
      </c>
      <c r="P15" s="139"/>
      <c r="Q15" s="139"/>
      <c r="R15" s="140"/>
    </row>
    <row r="16" spans="2:18">
      <c r="B16" s="141">
        <f t="shared" si="0"/>
        <v>2022</v>
      </c>
      <c r="C16" s="142"/>
      <c r="D16" s="133">
        <f t="shared" si="3"/>
        <v>71.680000000000007</v>
      </c>
      <c r="E16" s="133">
        <f t="shared" si="3"/>
        <v>29.55</v>
      </c>
      <c r="F16" s="135">
        <f t="shared" si="1"/>
        <v>29.786775324846207</v>
      </c>
      <c r="G16" s="133">
        <f t="shared" si="3"/>
        <v>1.33</v>
      </c>
      <c r="H16" s="133">
        <f t="shared" ref="H16" si="10">ROUND(H15*(1+$D71),2)</f>
        <v>2.0299999999999998</v>
      </c>
      <c r="I16" s="133">
        <v>-34.479999999999997</v>
      </c>
      <c r="J16" s="135">
        <f t="shared" si="5"/>
        <v>-1.3332246751537866</v>
      </c>
      <c r="K16" s="135">
        <f t="shared" si="2"/>
        <v>-4.53</v>
      </c>
      <c r="L16" s="133">
        <f t="shared" si="6"/>
        <v>0.67</v>
      </c>
      <c r="M16" s="124"/>
      <c r="N16" s="122">
        <v>12</v>
      </c>
      <c r="O16" s="122">
        <v>12</v>
      </c>
    </row>
    <row r="17" spans="2:17">
      <c r="B17" s="141">
        <f t="shared" si="0"/>
        <v>2023</v>
      </c>
      <c r="C17" s="142"/>
      <c r="D17" s="133">
        <f t="shared" si="3"/>
        <v>73.400000000000006</v>
      </c>
      <c r="E17" s="133">
        <f t="shared" si="3"/>
        <v>30.26</v>
      </c>
      <c r="F17" s="135">
        <f t="shared" si="1"/>
        <v>30.501799171920954</v>
      </c>
      <c r="G17" s="133">
        <f t="shared" si="3"/>
        <v>1.36</v>
      </c>
      <c r="H17" s="133">
        <f t="shared" ref="H17" si="11">ROUND(H16*(1+$D72),2)</f>
        <v>2.08</v>
      </c>
      <c r="I17" s="133">
        <v>-35.799999999999997</v>
      </c>
      <c r="J17" s="135">
        <f t="shared" si="5"/>
        <v>-1.8582008280790419</v>
      </c>
      <c r="K17" s="135">
        <f t="shared" si="2"/>
        <v>-6.32</v>
      </c>
      <c r="L17" s="133">
        <f t="shared" si="6"/>
        <v>0.69</v>
      </c>
      <c r="M17" s="124"/>
      <c r="N17" s="122">
        <v>12</v>
      </c>
      <c r="O17" s="122">
        <v>12</v>
      </c>
      <c r="P17" s="138"/>
    </row>
    <row r="18" spans="2:17">
      <c r="B18" s="141">
        <f t="shared" si="0"/>
        <v>2024</v>
      </c>
      <c r="C18" s="142"/>
      <c r="D18" s="133">
        <f t="shared" si="3"/>
        <v>75.09</v>
      </c>
      <c r="E18" s="133">
        <f t="shared" si="3"/>
        <v>30.96</v>
      </c>
      <c r="F18" s="135">
        <f t="shared" si="1"/>
        <v>31.205053079126156</v>
      </c>
      <c r="G18" s="133">
        <f t="shared" si="3"/>
        <v>1.39</v>
      </c>
      <c r="H18" s="133">
        <f t="shared" ref="H18" si="12">ROUND(H17*(1+$D73),2)</f>
        <v>2.13</v>
      </c>
      <c r="I18" s="133">
        <v>-35.799999999999997</v>
      </c>
      <c r="J18" s="135">
        <f t="shared" si="5"/>
        <v>-1.0749469208738418</v>
      </c>
      <c r="K18" s="135">
        <f t="shared" si="2"/>
        <v>-3.65</v>
      </c>
      <c r="L18" s="133">
        <f t="shared" si="6"/>
        <v>0.71</v>
      </c>
      <c r="M18" s="124"/>
      <c r="N18" s="122">
        <v>12</v>
      </c>
      <c r="O18" s="122">
        <v>12</v>
      </c>
    </row>
    <row r="19" spans="2:17">
      <c r="B19" s="141">
        <f t="shared" si="0"/>
        <v>2025</v>
      </c>
      <c r="C19" s="142"/>
      <c r="D19" s="133">
        <f t="shared" si="3"/>
        <v>76.819999999999993</v>
      </c>
      <c r="E19" s="133">
        <f t="shared" si="3"/>
        <v>31.67</v>
      </c>
      <c r="F19" s="135">
        <f t="shared" si="1"/>
        <v>31.92301941116828</v>
      </c>
      <c r="G19" s="133">
        <f t="shared" si="3"/>
        <v>1.42</v>
      </c>
      <c r="H19" s="133">
        <f t="shared" ref="H19" si="13">ROUND(H18*(1+$D74),2)</f>
        <v>2.1800000000000002</v>
      </c>
      <c r="I19" s="133">
        <v>-37.130000000000003</v>
      </c>
      <c r="J19" s="135">
        <f t="shared" si="5"/>
        <v>-1.6069805888317248</v>
      </c>
      <c r="K19" s="135">
        <f t="shared" si="2"/>
        <v>-5.46</v>
      </c>
      <c r="L19" s="133">
        <f t="shared" si="6"/>
        <v>0.73</v>
      </c>
      <c r="M19" s="124"/>
      <c r="N19" s="122">
        <v>12</v>
      </c>
      <c r="O19" s="122">
        <v>12</v>
      </c>
    </row>
    <row r="20" spans="2:17">
      <c r="B20" s="141">
        <f t="shared" si="0"/>
        <v>2026</v>
      </c>
      <c r="C20" s="142"/>
      <c r="D20" s="133">
        <f>ROUND(D19*(1+$G66),2)</f>
        <v>78.510000000000005</v>
      </c>
      <c r="E20" s="133">
        <f>ROUND(E19*(1+$G66),2)</f>
        <v>32.369999999999997</v>
      </c>
      <c r="F20" s="135">
        <f t="shared" si="1"/>
        <v>32.626273318373478</v>
      </c>
      <c r="G20" s="133">
        <f>ROUND(G19*(1+$G66),2)</f>
        <v>1.45</v>
      </c>
      <c r="H20" s="133">
        <f>ROUND(H19*(1+$G66),2)</f>
        <v>2.23</v>
      </c>
      <c r="I20" s="133">
        <v>-37.130000000000003</v>
      </c>
      <c r="J20" s="135">
        <f t="shared" si="5"/>
        <v>-0.82372668162652474</v>
      </c>
      <c r="K20" s="135">
        <f t="shared" si="2"/>
        <v>-2.8</v>
      </c>
      <c r="L20" s="133">
        <f>ROUND(L19*(1+$G66),2)</f>
        <v>0.75</v>
      </c>
      <c r="M20" s="124"/>
      <c r="N20" s="122">
        <v>12</v>
      </c>
      <c r="O20" s="122">
        <v>12</v>
      </c>
      <c r="Q20" s="171"/>
    </row>
    <row r="21" spans="2:17">
      <c r="B21" s="141">
        <f t="shared" si="0"/>
        <v>2027</v>
      </c>
      <c r="C21" s="142"/>
      <c r="D21" s="133">
        <f t="shared" ref="D21:G28" si="14">ROUND(D20*(1+$G67),2)</f>
        <v>80.239999999999995</v>
      </c>
      <c r="E21" s="133">
        <f t="shared" si="14"/>
        <v>33.08</v>
      </c>
      <c r="F21" s="135">
        <f t="shared" si="1"/>
        <v>33.344239650415609</v>
      </c>
      <c r="G21" s="133">
        <f t="shared" si="14"/>
        <v>1.48</v>
      </c>
      <c r="H21" s="133">
        <f t="shared" ref="H21" si="15">ROUND(H20*(1+$G67),2)</f>
        <v>2.2799999999999998</v>
      </c>
      <c r="I21" s="133">
        <v>-38.450000000000003</v>
      </c>
      <c r="J21" s="135">
        <f t="shared" si="5"/>
        <v>-1.3457603495843955</v>
      </c>
      <c r="K21" s="135">
        <f t="shared" si="2"/>
        <v>-4.57</v>
      </c>
      <c r="L21" s="133">
        <f t="shared" ref="L21:L28" si="16">ROUND(L20*(1+$G67),2)</f>
        <v>0.77</v>
      </c>
      <c r="M21" s="124"/>
      <c r="N21" s="122">
        <v>12</v>
      </c>
      <c r="O21" s="122">
        <v>12</v>
      </c>
    </row>
    <row r="22" spans="2:17">
      <c r="B22" s="141">
        <f t="shared" si="0"/>
        <v>2028</v>
      </c>
      <c r="C22" s="142"/>
      <c r="D22" s="133">
        <f t="shared" si="14"/>
        <v>82.01</v>
      </c>
      <c r="E22" s="133">
        <f t="shared" si="14"/>
        <v>33.81</v>
      </c>
      <c r="F22" s="135">
        <f t="shared" si="1"/>
        <v>34.079860892262055</v>
      </c>
      <c r="G22" s="133">
        <f t="shared" si="14"/>
        <v>1.51</v>
      </c>
      <c r="H22" s="133">
        <f t="shared" ref="H22" si="17">ROUND(H21*(1+$G68),2)</f>
        <v>2.33</v>
      </c>
      <c r="I22" s="133">
        <v>-38.450000000000003</v>
      </c>
      <c r="J22" s="135">
        <f t="shared" si="5"/>
        <v>-0.53013910773795203</v>
      </c>
      <c r="K22" s="135">
        <f t="shared" si="2"/>
        <v>-1.8</v>
      </c>
      <c r="L22" s="133">
        <f t="shared" si="16"/>
        <v>0.79</v>
      </c>
      <c r="M22" s="124"/>
      <c r="N22" s="122">
        <v>12</v>
      </c>
      <c r="O22" s="122">
        <v>12</v>
      </c>
    </row>
    <row r="23" spans="2:17">
      <c r="B23" s="141">
        <f t="shared" si="0"/>
        <v>2029</v>
      </c>
      <c r="C23" s="142"/>
      <c r="D23" s="133">
        <f t="shared" si="14"/>
        <v>83.73</v>
      </c>
      <c r="E23" s="133">
        <f t="shared" si="14"/>
        <v>34.520000000000003</v>
      </c>
      <c r="F23" s="135">
        <f t="shared" si="1"/>
        <v>34.794884739336794</v>
      </c>
      <c r="G23" s="133">
        <f t="shared" si="14"/>
        <v>1.54</v>
      </c>
      <c r="H23" s="133">
        <f t="shared" ref="H23" si="18">ROUND(H22*(1+$G69),2)</f>
        <v>2.38</v>
      </c>
      <c r="I23" s="133">
        <v>-39.78</v>
      </c>
      <c r="J23" s="135">
        <f t="shared" si="5"/>
        <v>-1.0651152606632053</v>
      </c>
      <c r="K23" s="135">
        <f t="shared" si="2"/>
        <v>-3.62</v>
      </c>
      <c r="L23" s="133">
        <f t="shared" si="16"/>
        <v>0.81</v>
      </c>
      <c r="M23" s="124"/>
      <c r="N23" s="122">
        <v>12</v>
      </c>
      <c r="O23" s="122">
        <v>12</v>
      </c>
    </row>
    <row r="24" spans="2:17">
      <c r="B24" s="141">
        <f t="shared" si="0"/>
        <v>2030</v>
      </c>
      <c r="C24" s="142"/>
      <c r="D24" s="133">
        <f t="shared" si="14"/>
        <v>85.4</v>
      </c>
      <c r="E24" s="133">
        <f t="shared" si="14"/>
        <v>35.21</v>
      </c>
      <c r="F24" s="135">
        <f t="shared" si="1"/>
        <v>35.489311191639842</v>
      </c>
      <c r="G24" s="133">
        <f t="shared" si="14"/>
        <v>1.57</v>
      </c>
      <c r="H24" s="133">
        <f t="shared" ref="H24" si="19">ROUND(H23*(1+$G70),2)</f>
        <v>2.4300000000000002</v>
      </c>
      <c r="I24" s="133">
        <v>-41.11</v>
      </c>
      <c r="J24" s="135">
        <f t="shared" si="5"/>
        <v>5.2309778583065096</v>
      </c>
      <c r="K24" s="135">
        <f t="shared" si="2"/>
        <v>17.78</v>
      </c>
      <c r="L24" s="133">
        <f t="shared" si="16"/>
        <v>0.83</v>
      </c>
      <c r="M24" s="124"/>
      <c r="N24" s="122">
        <v>12</v>
      </c>
      <c r="O24" s="122">
        <v>10</v>
      </c>
    </row>
    <row r="25" spans="2:17">
      <c r="B25" s="141">
        <f t="shared" si="0"/>
        <v>2031</v>
      </c>
      <c r="C25" s="142"/>
      <c r="D25" s="133">
        <f t="shared" si="14"/>
        <v>87.11</v>
      </c>
      <c r="E25" s="133">
        <f t="shared" si="14"/>
        <v>35.909999999999997</v>
      </c>
      <c r="F25" s="135">
        <f t="shared" si="1"/>
        <v>36.198450068779813</v>
      </c>
      <c r="G25" s="133">
        <f t="shared" si="14"/>
        <v>1.6</v>
      </c>
      <c r="H25" s="133">
        <f t="shared" ref="H25" si="20">ROUND(H24*(1+$G71),2)</f>
        <v>2.48</v>
      </c>
      <c r="I25" s="133"/>
      <c r="J25" s="135">
        <f t="shared" si="5"/>
        <v>40.278450068779811</v>
      </c>
      <c r="K25" s="135">
        <f t="shared" si="2"/>
        <v>136.88999999999999</v>
      </c>
      <c r="L25" s="133">
        <f t="shared" si="16"/>
        <v>0.85</v>
      </c>
      <c r="M25" s="124"/>
      <c r="N25" s="122">
        <v>12</v>
      </c>
      <c r="O25" s="122"/>
    </row>
    <row r="26" spans="2:17">
      <c r="B26" s="141">
        <f t="shared" si="0"/>
        <v>2032</v>
      </c>
      <c r="C26" s="142"/>
      <c r="D26" s="133">
        <f t="shared" si="14"/>
        <v>88.85</v>
      </c>
      <c r="E26" s="133">
        <f t="shared" si="14"/>
        <v>36.630000000000003</v>
      </c>
      <c r="F26" s="135">
        <f t="shared" si="1"/>
        <v>36.922301370756713</v>
      </c>
      <c r="G26" s="133">
        <f t="shared" si="14"/>
        <v>1.63</v>
      </c>
      <c r="H26" s="133">
        <f t="shared" ref="H26" si="21">ROUND(H25*(1+$G72),2)</f>
        <v>2.5299999999999998</v>
      </c>
      <c r="I26" s="133"/>
      <c r="J26" s="135">
        <f t="shared" si="5"/>
        <v>41.082301370756717</v>
      </c>
      <c r="K26" s="135">
        <f t="shared" si="2"/>
        <v>139.62</v>
      </c>
      <c r="L26" s="133">
        <f t="shared" si="16"/>
        <v>0.87</v>
      </c>
      <c r="M26" s="124"/>
      <c r="N26" s="122">
        <v>12</v>
      </c>
      <c r="O26" s="122"/>
    </row>
    <row r="27" spans="2:17">
      <c r="B27" s="141">
        <f t="shared" si="0"/>
        <v>2033</v>
      </c>
      <c r="C27" s="142"/>
      <c r="D27" s="133">
        <f t="shared" si="14"/>
        <v>90.63</v>
      </c>
      <c r="E27" s="133">
        <f t="shared" si="14"/>
        <v>37.36</v>
      </c>
      <c r="F27" s="135">
        <f t="shared" si="1"/>
        <v>37.660865097570543</v>
      </c>
      <c r="G27" s="133">
        <f t="shared" si="14"/>
        <v>1.66</v>
      </c>
      <c r="H27" s="133">
        <f t="shared" ref="H27" si="22">ROUND(H26*(1+$G73),2)</f>
        <v>2.58</v>
      </c>
      <c r="I27" s="133"/>
      <c r="J27" s="135">
        <f t="shared" si="5"/>
        <v>41.900865097570538</v>
      </c>
      <c r="K27" s="135">
        <f t="shared" si="2"/>
        <v>142.4</v>
      </c>
      <c r="L27" s="133">
        <f t="shared" si="16"/>
        <v>0.89</v>
      </c>
      <c r="M27" s="124"/>
      <c r="N27" s="122">
        <v>12</v>
      </c>
      <c r="O27" s="122"/>
    </row>
    <row r="28" spans="2:17">
      <c r="B28" s="141">
        <f t="shared" si="0"/>
        <v>2034</v>
      </c>
      <c r="C28" s="142"/>
      <c r="D28" s="133">
        <f t="shared" si="14"/>
        <v>92.44</v>
      </c>
      <c r="E28" s="133">
        <f t="shared" si="14"/>
        <v>38.11</v>
      </c>
      <c r="F28" s="135">
        <f t="shared" si="1"/>
        <v>38.414141249221302</v>
      </c>
      <c r="G28" s="133">
        <f t="shared" si="14"/>
        <v>1.69</v>
      </c>
      <c r="H28" s="133">
        <f t="shared" ref="H28" si="23">ROUND(H27*(1+$G74),2)</f>
        <v>2.63</v>
      </c>
      <c r="I28" s="133"/>
      <c r="J28" s="135">
        <f t="shared" si="5"/>
        <v>42.734141249221302</v>
      </c>
      <c r="K28" s="135">
        <f t="shared" si="2"/>
        <v>145.22999999999999</v>
      </c>
      <c r="L28" s="133">
        <f t="shared" si="16"/>
        <v>0.91</v>
      </c>
      <c r="M28" s="124"/>
      <c r="N28" s="122">
        <v>12</v>
      </c>
      <c r="O28" s="122"/>
    </row>
    <row r="29" spans="2:17">
      <c r="B29" s="141">
        <f t="shared" si="0"/>
        <v>2035</v>
      </c>
      <c r="C29" s="142"/>
      <c r="D29" s="133">
        <f>ROUND(D28*(1+$L66),2)</f>
        <v>94.29</v>
      </c>
      <c r="E29" s="133">
        <f>ROUND(E28*(1+$L66),2)</f>
        <v>38.869999999999997</v>
      </c>
      <c r="F29" s="135">
        <f t="shared" si="1"/>
        <v>39.182129825708991</v>
      </c>
      <c r="G29" s="133">
        <f>ROUND(G28*(1+$L66),2)</f>
        <v>1.72</v>
      </c>
      <c r="H29" s="133">
        <f>ROUND(H28*(1+$L66),2)</f>
        <v>2.68</v>
      </c>
      <c r="I29" s="133"/>
      <c r="J29" s="135">
        <f t="shared" si="5"/>
        <v>43.582129825708989</v>
      </c>
      <c r="K29" s="135">
        <f t="shared" si="2"/>
        <v>148.11000000000001</v>
      </c>
      <c r="L29" s="133">
        <f>ROUND(L28*(1+$L66),2)</f>
        <v>0.93</v>
      </c>
      <c r="M29" s="124"/>
      <c r="N29" s="122">
        <v>12</v>
      </c>
      <c r="O29" s="122"/>
    </row>
    <row r="30" spans="2:17">
      <c r="B30" s="141">
        <f t="shared" si="0"/>
        <v>2036</v>
      </c>
      <c r="C30" s="142"/>
      <c r="D30" s="133">
        <f t="shared" ref="D30:G36" si="24">ROUND(D29*(1+$L67),2)</f>
        <v>96.18</v>
      </c>
      <c r="E30" s="133">
        <f t="shared" si="24"/>
        <v>39.65</v>
      </c>
      <c r="F30" s="135">
        <f t="shared" si="1"/>
        <v>39.967773312000993</v>
      </c>
      <c r="G30" s="133">
        <f t="shared" si="24"/>
        <v>1.75</v>
      </c>
      <c r="H30" s="133">
        <f t="shared" ref="H30" si="25">ROUND(H29*(1+$L67),2)</f>
        <v>2.73</v>
      </c>
      <c r="I30" s="133"/>
      <c r="J30" s="135">
        <f t="shared" si="5"/>
        <v>44.447773312000983</v>
      </c>
      <c r="K30" s="135">
        <f t="shared" si="2"/>
        <v>151.06</v>
      </c>
      <c r="L30" s="133">
        <f t="shared" ref="L30:L36" si="26">ROUND(L29*(1+$L67),2)</f>
        <v>0.95</v>
      </c>
      <c r="M30" s="124"/>
      <c r="N30" s="122">
        <v>12</v>
      </c>
      <c r="O30" s="122"/>
    </row>
    <row r="31" spans="2:17">
      <c r="B31" s="141">
        <f t="shared" si="0"/>
        <v>2037</v>
      </c>
      <c r="C31" s="142"/>
      <c r="D31" s="133">
        <f t="shared" si="24"/>
        <v>98.2</v>
      </c>
      <c r="E31" s="133">
        <f t="shared" si="24"/>
        <v>40.479999999999997</v>
      </c>
      <c r="F31" s="135">
        <f t="shared" si="1"/>
        <v>40.806381527705938</v>
      </c>
      <c r="G31" s="133">
        <f t="shared" si="24"/>
        <v>1.79</v>
      </c>
      <c r="H31" s="133">
        <f t="shared" ref="H31" si="27">ROUND(H30*(1+$L68),2)</f>
        <v>2.79</v>
      </c>
      <c r="I31" s="133"/>
      <c r="J31" s="135">
        <f t="shared" si="5"/>
        <v>45.386381527705936</v>
      </c>
      <c r="K31" s="135">
        <f t="shared" si="2"/>
        <v>154.25</v>
      </c>
      <c r="L31" s="133">
        <f t="shared" si="26"/>
        <v>0.97</v>
      </c>
      <c r="M31" s="124"/>
      <c r="N31" s="122">
        <v>12</v>
      </c>
      <c r="O31" s="122"/>
    </row>
    <row r="32" spans="2:17">
      <c r="B32" s="141">
        <f t="shared" si="0"/>
        <v>2038</v>
      </c>
      <c r="C32" s="142"/>
      <c r="D32" s="133">
        <f t="shared" si="24"/>
        <v>100.26</v>
      </c>
      <c r="E32" s="133">
        <f t="shared" si="24"/>
        <v>41.33</v>
      </c>
      <c r="F32" s="135">
        <f t="shared" si="1"/>
        <v>41.662644653215196</v>
      </c>
      <c r="G32" s="133">
        <f t="shared" si="24"/>
        <v>1.83</v>
      </c>
      <c r="H32" s="133">
        <f t="shared" ref="H32" si="28">ROUND(H31*(1+$L69),2)</f>
        <v>2.85</v>
      </c>
      <c r="I32" s="133"/>
      <c r="J32" s="135">
        <f t="shared" si="5"/>
        <v>46.342644653215196</v>
      </c>
      <c r="K32" s="135">
        <f t="shared" si="2"/>
        <v>157.49</v>
      </c>
      <c r="L32" s="133">
        <f t="shared" si="26"/>
        <v>0.99</v>
      </c>
      <c r="M32" s="124"/>
      <c r="N32" s="122">
        <v>12</v>
      </c>
      <c r="O32" s="122"/>
    </row>
    <row r="33" spans="2:15">
      <c r="B33" s="141">
        <f t="shared" si="0"/>
        <v>2039</v>
      </c>
      <c r="C33" s="142"/>
      <c r="D33" s="133">
        <f t="shared" si="24"/>
        <v>102.37</v>
      </c>
      <c r="E33" s="133">
        <f t="shared" si="24"/>
        <v>42.2</v>
      </c>
      <c r="F33" s="135">
        <f t="shared" si="1"/>
        <v>42.53950517349616</v>
      </c>
      <c r="G33" s="133">
        <f t="shared" si="24"/>
        <v>1.87</v>
      </c>
      <c r="H33" s="133">
        <f t="shared" ref="H33" si="29">ROUND(H32*(1+$L70),2)</f>
        <v>2.91</v>
      </c>
      <c r="I33" s="133"/>
      <c r="J33" s="135">
        <f t="shared" si="5"/>
        <v>47.319505173496147</v>
      </c>
      <c r="K33" s="135">
        <f t="shared" si="2"/>
        <v>160.81</v>
      </c>
      <c r="L33" s="133">
        <f t="shared" si="26"/>
        <v>1.01</v>
      </c>
      <c r="M33" s="124"/>
      <c r="N33" s="122">
        <v>12</v>
      </c>
      <c r="O33" s="122"/>
    </row>
    <row r="34" spans="2:15">
      <c r="B34" s="141">
        <f t="shared" si="0"/>
        <v>2040</v>
      </c>
      <c r="C34" s="142"/>
      <c r="D34" s="133">
        <f t="shared" si="24"/>
        <v>104.52</v>
      </c>
      <c r="E34" s="133">
        <f t="shared" si="24"/>
        <v>43.09</v>
      </c>
      <c r="F34" s="135">
        <f t="shared" si="1"/>
        <v>43.434020603581438</v>
      </c>
      <c r="G34" s="133">
        <f t="shared" si="24"/>
        <v>1.91</v>
      </c>
      <c r="H34" s="133">
        <f t="shared" ref="H34" si="30">ROUND(H33*(1+$L71),2)</f>
        <v>2.97</v>
      </c>
      <c r="I34" s="133"/>
      <c r="J34" s="135">
        <f t="shared" si="5"/>
        <v>48.314020603581433</v>
      </c>
      <c r="K34" s="135">
        <f t="shared" si="2"/>
        <v>164.19</v>
      </c>
      <c r="L34" s="133">
        <f t="shared" si="26"/>
        <v>1.03</v>
      </c>
      <c r="M34" s="124"/>
      <c r="N34" s="122">
        <v>12</v>
      </c>
      <c r="O34" s="122"/>
    </row>
    <row r="35" spans="2:15">
      <c r="B35" s="141">
        <f t="shared" si="0"/>
        <v>2041</v>
      </c>
      <c r="C35" s="142"/>
      <c r="D35" s="133">
        <f t="shared" si="24"/>
        <v>106.82</v>
      </c>
      <c r="E35" s="133">
        <f t="shared" si="24"/>
        <v>44.04</v>
      </c>
      <c r="F35" s="135">
        <f t="shared" si="1"/>
        <v>44.390328217981811</v>
      </c>
      <c r="G35" s="133">
        <f t="shared" si="24"/>
        <v>1.95</v>
      </c>
      <c r="H35" s="133">
        <f t="shared" ref="H35" si="31">ROUND(H34*(1+$L72),2)</f>
        <v>3.04</v>
      </c>
      <c r="I35" s="133"/>
      <c r="J35" s="135">
        <f t="shared" si="5"/>
        <v>49.38032821798182</v>
      </c>
      <c r="K35" s="135">
        <f t="shared" si="2"/>
        <v>167.82</v>
      </c>
      <c r="L35" s="133">
        <f t="shared" si="26"/>
        <v>1.05</v>
      </c>
      <c r="M35" s="124"/>
      <c r="N35" s="122">
        <v>12</v>
      </c>
      <c r="O35" s="122"/>
    </row>
    <row r="36" spans="2:15">
      <c r="B36" s="141">
        <f t="shared" si="0"/>
        <v>2042</v>
      </c>
      <c r="C36" s="142"/>
      <c r="D36" s="133">
        <f t="shared" si="24"/>
        <v>109.17</v>
      </c>
      <c r="E36" s="133">
        <f t="shared" si="24"/>
        <v>45.01</v>
      </c>
      <c r="F36" s="135">
        <f t="shared" si="1"/>
        <v>45.367233227153889</v>
      </c>
      <c r="G36" s="133">
        <f t="shared" si="24"/>
        <v>1.99</v>
      </c>
      <c r="H36" s="133">
        <f t="shared" ref="H36" si="32">ROUND(H35*(1+$L73),2)</f>
        <v>3.11</v>
      </c>
      <c r="I36" s="133"/>
      <c r="J36" s="135">
        <f t="shared" si="5"/>
        <v>50.467233227153891</v>
      </c>
      <c r="K36" s="135">
        <f t="shared" si="2"/>
        <v>171.51</v>
      </c>
      <c r="L36" s="133">
        <f t="shared" si="26"/>
        <v>1.07</v>
      </c>
      <c r="M36" s="124"/>
      <c r="N36" s="122">
        <v>12</v>
      </c>
      <c r="O36" s="122"/>
    </row>
    <row r="37" spans="2:15">
      <c r="B37" s="141"/>
      <c r="C37" s="137"/>
      <c r="D37" s="133"/>
      <c r="E37" s="133"/>
      <c r="F37" s="134"/>
      <c r="G37" s="133"/>
      <c r="H37" s="133"/>
      <c r="I37" s="133"/>
      <c r="J37" s="135"/>
      <c r="K37" s="135"/>
      <c r="L37" s="144"/>
    </row>
    <row r="38" spans="2:15">
      <c r="B38" s="131"/>
      <c r="C38" s="137"/>
      <c r="D38" s="133"/>
      <c r="E38" s="133"/>
      <c r="F38" s="134"/>
      <c r="G38" s="133"/>
      <c r="H38" s="133"/>
      <c r="I38" s="133"/>
      <c r="J38" s="135"/>
      <c r="K38" s="135"/>
      <c r="L38" s="144"/>
    </row>
    <row r="39" spans="2:15">
      <c r="B39" s="131"/>
      <c r="C39" s="137"/>
      <c r="D39" s="133"/>
      <c r="E39" s="133"/>
      <c r="F39" s="134"/>
      <c r="G39" s="133"/>
      <c r="H39" s="133"/>
      <c r="I39" s="133"/>
      <c r="J39" s="135"/>
      <c r="K39" s="135"/>
      <c r="L39" s="144"/>
    </row>
    <row r="40" spans="2:15">
      <c r="B40" s="131"/>
      <c r="C40" s="137"/>
      <c r="D40" s="133"/>
      <c r="E40" s="133"/>
      <c r="F40" s="134"/>
      <c r="G40" s="133"/>
      <c r="H40" s="133"/>
      <c r="I40" s="133"/>
      <c r="J40" s="135"/>
      <c r="K40" s="135"/>
      <c r="L40" s="144"/>
    </row>
    <row r="42" spans="2:15" ht="14.25">
      <c r="B42" s="145" t="s">
        <v>27</v>
      </c>
      <c r="C42" s="146"/>
      <c r="D42" s="146"/>
      <c r="E42" s="146"/>
      <c r="F42" s="146"/>
      <c r="G42" s="146"/>
      <c r="H42" s="146"/>
      <c r="I42" s="146"/>
    </row>
    <row r="44" spans="2:15">
      <c r="B44" s="122" t="s">
        <v>72</v>
      </c>
      <c r="C44" s="147" t="s">
        <v>73</v>
      </c>
      <c r="D44" s="148" t="s">
        <v>117</v>
      </c>
    </row>
    <row r="45" spans="2:15">
      <c r="C45" s="147" t="str">
        <f>C7</f>
        <v>(a)</v>
      </c>
      <c r="D45" s="122" t="s">
        <v>74</v>
      </c>
    </row>
    <row r="46" spans="2:15">
      <c r="C46" s="147" t="str">
        <f>D7</f>
        <v>(b)</v>
      </c>
      <c r="D46" s="135" t="str">
        <f>"= "&amp;C7&amp;" x "&amp;C62</f>
        <v>= (a) x 0.0528395063331536</v>
      </c>
    </row>
    <row r="47" spans="2:15">
      <c r="C47" s="147" t="str">
        <f>F7</f>
        <v>(d)</v>
      </c>
      <c r="D47" s="135" t="str">
        <f>"= ("&amp;$D$7&amp;" + "&amp;$E$7&amp;") /  (8.76 x "&amp;TEXT(C63,"0.0%")&amp;")"</f>
        <v>= ((b) + (c)) /  (8.76 x 38.8%)</v>
      </c>
    </row>
    <row r="48" spans="2:15">
      <c r="C48" s="147" t="str">
        <f>J7</f>
        <v>(g)</v>
      </c>
      <c r="D48" s="135" t="str">
        <f>"= "&amp;$F$7&amp;" + "&amp;$I$7</f>
        <v>= (d) + (f)</v>
      </c>
    </row>
    <row r="49" spans="2:24">
      <c r="C49" s="147" t="str">
        <f>L7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9"/>
      <c r="E52" s="149"/>
      <c r="F52" s="149"/>
      <c r="G52" s="149"/>
      <c r="H52" s="149"/>
      <c r="I52" s="149"/>
      <c r="J52" s="150"/>
      <c r="K52" s="150"/>
      <c r="L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3"/>
      <c r="I53" s="154"/>
      <c r="J53" s="150"/>
      <c r="K53" s="150"/>
      <c r="L53" s="151"/>
    </row>
    <row r="55" spans="2:24">
      <c r="B55" s="86" t="s">
        <v>112</v>
      </c>
      <c r="C55" s="186">
        <v>1293.6882754756971</v>
      </c>
      <c r="D55" s="122" t="s">
        <v>74</v>
      </c>
      <c r="I55" s="122" t="s">
        <v>9</v>
      </c>
    </row>
    <row r="56" spans="2:24">
      <c r="B56" s="86" t="s">
        <v>111</v>
      </c>
      <c r="C56" s="155">
        <v>26.293898611068769</v>
      </c>
      <c r="D56" s="122" t="s">
        <v>77</v>
      </c>
      <c r="I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I57" s="122" t="s">
        <v>79</v>
      </c>
    </row>
    <row r="58" spans="2:24">
      <c r="B58" s="86" t="s">
        <v>111</v>
      </c>
      <c r="C58" s="155">
        <v>1.1816399331260157</v>
      </c>
      <c r="D58" s="122" t="s">
        <v>78</v>
      </c>
      <c r="I58" s="122" t="s">
        <v>79</v>
      </c>
      <c r="L58" s="124"/>
      <c r="M58" s="156"/>
      <c r="N58" s="52"/>
      <c r="O58" s="175"/>
      <c r="P58" s="52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>
        <v>-12.501261943267853</v>
      </c>
      <c r="D59" s="122" t="s">
        <v>80</v>
      </c>
      <c r="I59" s="122" t="s">
        <v>79</v>
      </c>
      <c r="J59" s="221" t="s">
        <v>115</v>
      </c>
      <c r="M59" s="158"/>
      <c r="N59" s="159"/>
      <c r="P59" s="157"/>
      <c r="Q59" s="124"/>
      <c r="R59" s="124"/>
      <c r="S59" s="124"/>
      <c r="T59" s="124"/>
      <c r="U59" s="124"/>
      <c r="V59" s="124"/>
      <c r="W59" s="124"/>
      <c r="X59" s="124"/>
    </row>
    <row r="60" spans="2:24">
      <c r="B60" s="86" t="s">
        <v>111</v>
      </c>
      <c r="C60" s="160">
        <v>1.7950732843896238</v>
      </c>
      <c r="D60" s="122" t="s">
        <v>114</v>
      </c>
      <c r="I60" s="122" t="s">
        <v>79</v>
      </c>
      <c r="L60" s="158"/>
      <c r="M60" s="158"/>
      <c r="N60" s="158"/>
      <c r="O60" s="176"/>
      <c r="P60" s="157"/>
      <c r="Q60" s="124"/>
      <c r="R60" s="124"/>
      <c r="S60" s="124"/>
      <c r="T60" s="124"/>
      <c r="U60" s="124"/>
      <c r="V60" s="124"/>
      <c r="W60" s="124"/>
      <c r="X60" s="124"/>
    </row>
    <row r="61" spans="2:24">
      <c r="B61" s="86"/>
      <c r="C61" s="225"/>
      <c r="L61" s="158"/>
      <c r="M61" s="158"/>
      <c r="N61" s="158"/>
      <c r="O61" s="176"/>
      <c r="P61" s="158"/>
      <c r="S61" s="124"/>
      <c r="T61" s="124"/>
      <c r="U61" s="124"/>
      <c r="V61" s="124"/>
      <c r="W61" s="124"/>
      <c r="X61" s="124"/>
    </row>
    <row r="62" spans="2:24">
      <c r="C62" s="163">
        <v>5.2839506333153576E-2</v>
      </c>
      <c r="D62" s="122" t="s">
        <v>38</v>
      </c>
      <c r="L62" s="164"/>
      <c r="M62" s="165"/>
      <c r="N62" s="165"/>
      <c r="P62" s="166"/>
    </row>
    <row r="63" spans="2:24">
      <c r="C63" s="238">
        <v>0.38795525688946075</v>
      </c>
      <c r="D63" s="122" t="s">
        <v>39</v>
      </c>
    </row>
    <row r="64" spans="2:24" ht="13.5" thickBot="1">
      <c r="D64" s="161"/>
    </row>
    <row r="65" spans="3:15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49"/>
      <c r="L65" s="151"/>
    </row>
    <row r="66" spans="3:15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41"/>
      <c r="I66" s="86"/>
      <c r="J66" s="88">
        <f>F74+1</f>
        <v>2035</v>
      </c>
      <c r="K66" s="88"/>
      <c r="L66" s="41">
        <v>0.02</v>
      </c>
    </row>
    <row r="67" spans="3:15">
      <c r="C67" s="88">
        <f t="shared" ref="C67:C74" si="33">C66+1</f>
        <v>2018</v>
      </c>
      <c r="D67" s="41">
        <v>2.3E-2</v>
      </c>
      <c r="E67" s="86"/>
      <c r="F67" s="88">
        <f t="shared" ref="F67:F74" si="34">F66+1</f>
        <v>2027</v>
      </c>
      <c r="G67" s="41">
        <v>2.1999999999999999E-2</v>
      </c>
      <c r="H67" s="41"/>
      <c r="I67" s="86"/>
      <c r="J67" s="88">
        <f t="shared" ref="J67:J74" si="35">J66+1</f>
        <v>2036</v>
      </c>
      <c r="K67" s="88"/>
      <c r="L67" s="41">
        <v>0.02</v>
      </c>
    </row>
    <row r="68" spans="3:15">
      <c r="C68" s="88">
        <f t="shared" si="33"/>
        <v>2019</v>
      </c>
      <c r="D68" s="41">
        <v>2.1999999999999999E-2</v>
      </c>
      <c r="E68" s="86"/>
      <c r="F68" s="88">
        <f t="shared" si="34"/>
        <v>2028</v>
      </c>
      <c r="G68" s="41">
        <v>2.1999999999999999E-2</v>
      </c>
      <c r="H68" s="41"/>
      <c r="I68" s="86"/>
      <c r="J68" s="88">
        <f t="shared" si="35"/>
        <v>2037</v>
      </c>
      <c r="K68" s="88"/>
      <c r="L68" s="41">
        <v>2.1000000000000001E-2</v>
      </c>
    </row>
    <row r="69" spans="3:15">
      <c r="C69" s="88">
        <f t="shared" si="33"/>
        <v>2020</v>
      </c>
      <c r="D69" s="41">
        <v>2.5000000000000001E-2</v>
      </c>
      <c r="E69" s="86"/>
      <c r="F69" s="88">
        <f t="shared" si="34"/>
        <v>2029</v>
      </c>
      <c r="G69" s="41">
        <v>2.1000000000000001E-2</v>
      </c>
      <c r="H69" s="41"/>
      <c r="I69" s="86"/>
      <c r="J69" s="88">
        <f t="shared" si="35"/>
        <v>2038</v>
      </c>
      <c r="K69" s="88"/>
      <c r="L69" s="41">
        <v>2.1000000000000001E-2</v>
      </c>
    </row>
    <row r="70" spans="3:15">
      <c r="C70" s="88">
        <f t="shared" si="33"/>
        <v>2021</v>
      </c>
      <c r="D70" s="41">
        <v>2.4E-2</v>
      </c>
      <c r="E70" s="86"/>
      <c r="F70" s="88">
        <f t="shared" si="34"/>
        <v>2030</v>
      </c>
      <c r="G70" s="41">
        <v>0.02</v>
      </c>
      <c r="H70" s="41"/>
      <c r="I70" s="86"/>
      <c r="J70" s="88">
        <f t="shared" si="35"/>
        <v>2039</v>
      </c>
      <c r="K70" s="88"/>
      <c r="L70" s="41">
        <v>2.1000000000000001E-2</v>
      </c>
    </row>
    <row r="71" spans="3:15">
      <c r="C71" s="88">
        <f t="shared" si="33"/>
        <v>2022</v>
      </c>
      <c r="D71" s="41">
        <v>2.4E-2</v>
      </c>
      <c r="E71" s="86"/>
      <c r="F71" s="88">
        <f t="shared" si="34"/>
        <v>2031</v>
      </c>
      <c r="G71" s="41">
        <v>0.02</v>
      </c>
      <c r="H71" s="41"/>
      <c r="I71" s="86"/>
      <c r="J71" s="88">
        <f t="shared" si="35"/>
        <v>2040</v>
      </c>
      <c r="K71" s="88"/>
      <c r="L71" s="41">
        <v>2.1000000000000001E-2</v>
      </c>
    </row>
    <row r="72" spans="3:15" s="124" customFormat="1">
      <c r="C72" s="88">
        <f t="shared" si="33"/>
        <v>2023</v>
      </c>
      <c r="D72" s="41">
        <v>2.4E-2</v>
      </c>
      <c r="E72" s="87"/>
      <c r="F72" s="88">
        <f t="shared" si="34"/>
        <v>2032</v>
      </c>
      <c r="G72" s="41">
        <v>0.02</v>
      </c>
      <c r="H72" s="41"/>
      <c r="I72" s="87"/>
      <c r="J72" s="88">
        <f t="shared" si="35"/>
        <v>2041</v>
      </c>
      <c r="K72" s="88"/>
      <c r="L72" s="41">
        <v>2.1999999999999999E-2</v>
      </c>
      <c r="O72" s="176"/>
    </row>
    <row r="73" spans="3:15" s="124" customFormat="1">
      <c r="C73" s="88">
        <f t="shared" si="33"/>
        <v>2024</v>
      </c>
      <c r="D73" s="41">
        <v>2.3E-2</v>
      </c>
      <c r="E73" s="87"/>
      <c r="F73" s="88">
        <f t="shared" si="34"/>
        <v>2033</v>
      </c>
      <c r="G73" s="41">
        <v>0.02</v>
      </c>
      <c r="H73" s="41"/>
      <c r="I73" s="87"/>
      <c r="J73" s="88">
        <f t="shared" si="35"/>
        <v>2042</v>
      </c>
      <c r="K73" s="88"/>
      <c r="L73" s="41">
        <v>2.1999999999999999E-2</v>
      </c>
      <c r="O73" s="176"/>
    </row>
    <row r="74" spans="3:15" s="124" customFormat="1">
      <c r="C74" s="88">
        <f t="shared" si="33"/>
        <v>2025</v>
      </c>
      <c r="D74" s="41">
        <v>2.3E-2</v>
      </c>
      <c r="E74" s="87"/>
      <c r="F74" s="88">
        <f t="shared" si="34"/>
        <v>2034</v>
      </c>
      <c r="G74" s="41">
        <v>0.02</v>
      </c>
      <c r="H74" s="41"/>
      <c r="I74" s="87"/>
      <c r="J74" s="88">
        <f t="shared" si="35"/>
        <v>2043</v>
      </c>
      <c r="K74" s="88"/>
      <c r="L74" s="41">
        <v>2.1999999999999999E-2</v>
      </c>
      <c r="O74" s="176"/>
    </row>
    <row r="75" spans="3:15" s="124" customFormat="1">
      <c r="O75" s="176"/>
    </row>
    <row r="76" spans="3:15" s="124" customFormat="1">
      <c r="O76" s="176"/>
    </row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8" width="9.83203125" style="122" customWidth="1"/>
    <col min="9" max="9" width="10.5" style="122" customWidth="1"/>
    <col min="10" max="11" width="12.5" style="122" customWidth="1"/>
    <col min="12" max="12" width="13.83203125" style="122" customWidth="1"/>
    <col min="13" max="14" width="9.33203125" style="122"/>
    <col min="15" max="15" width="9.33203125" style="173"/>
    <col min="16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8" ht="15.75">
      <c r="B2" s="120" t="s">
        <v>116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8" ht="15.75">
      <c r="B3" s="120" t="str">
        <f>TEXT($C$63,"0%")&amp;" Capacity Factor"</f>
        <v>39% Capacity Factor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8">
      <c r="B4" s="123"/>
      <c r="C4" s="123"/>
      <c r="D4" s="123"/>
      <c r="E4" s="123"/>
      <c r="F4" s="123"/>
      <c r="G4" s="123"/>
      <c r="H4" s="123"/>
      <c r="I4" s="123"/>
      <c r="J4" s="124"/>
      <c r="K4" s="124"/>
      <c r="L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7" t="s">
        <v>120</v>
      </c>
      <c r="I5" s="126" t="s">
        <v>70</v>
      </c>
      <c r="J5" s="126" t="s">
        <v>88</v>
      </c>
      <c r="K5" s="17" t="s">
        <v>55</v>
      </c>
      <c r="L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8" t="s">
        <v>33</v>
      </c>
      <c r="I6" s="128" t="s">
        <v>33</v>
      </c>
      <c r="J6" s="128" t="s">
        <v>33</v>
      </c>
      <c r="K6" s="19" t="s">
        <v>9</v>
      </c>
      <c r="L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/>
      <c r="I7" s="130" t="s">
        <v>7</v>
      </c>
      <c r="J7" s="130" t="s">
        <v>24</v>
      </c>
      <c r="K7" s="130" t="s">
        <v>25</v>
      </c>
      <c r="L7" s="130" t="s">
        <v>25</v>
      </c>
    </row>
    <row r="8" spans="2:18" ht="6" customHeight="1">
      <c r="L8" s="124"/>
    </row>
    <row r="9" spans="2:18" ht="15.75">
      <c r="B9" s="43" t="str">
        <f>C52</f>
        <v>2017 IRP Update Wyoming Wind Resource - 39% Capacity Factor</v>
      </c>
      <c r="C9" s="124"/>
      <c r="E9" s="124"/>
      <c r="F9" s="124"/>
      <c r="G9" s="124"/>
      <c r="H9" s="124"/>
      <c r="I9" s="124"/>
      <c r="J9" s="124"/>
      <c r="K9" s="124"/>
      <c r="L9" s="124"/>
      <c r="O9" s="122"/>
    </row>
    <row r="10" spans="2:18">
      <c r="B10" s="131">
        <v>2016</v>
      </c>
      <c r="C10" s="132"/>
      <c r="D10" s="133"/>
      <c r="E10" s="133"/>
      <c r="F10" s="134"/>
      <c r="G10" s="134"/>
      <c r="H10" s="134"/>
      <c r="I10" s="133"/>
      <c r="J10" s="135"/>
      <c r="K10" s="135"/>
      <c r="L10" s="133"/>
      <c r="O10" s="174"/>
    </row>
    <row r="11" spans="2:18">
      <c r="B11" s="131">
        <f t="shared" ref="B11:B36" si="0">B10+1</f>
        <v>2017</v>
      </c>
      <c r="C11" s="137"/>
      <c r="D11" s="133"/>
      <c r="E11" s="133">
        <f>$C$56</f>
        <v>26.293898611068769</v>
      </c>
      <c r="F11" s="134">
        <f t="shared" ref="F11:F36" si="1">(D11+E11)/(8.76*$C$63)</f>
        <v>7.7369401397035578</v>
      </c>
      <c r="G11" s="133">
        <f>$C$58</f>
        <v>1.1816399331260157</v>
      </c>
      <c r="H11" s="133">
        <f>$C$60</f>
        <v>1.7950732843896238</v>
      </c>
      <c r="I11" s="133"/>
      <c r="J11" s="135">
        <f>F11+I11+G11+H11</f>
        <v>10.713653357219197</v>
      </c>
      <c r="K11" s="135">
        <f t="shared" ref="K11:K36" si="2">ROUND(J11*$C$63*8.76,2)</f>
        <v>36.409999999999997</v>
      </c>
      <c r="L11" s="133">
        <f>$C$57</f>
        <v>0.58600709999999989</v>
      </c>
      <c r="O11" s="174"/>
    </row>
    <row r="12" spans="2:18">
      <c r="B12" s="141">
        <f t="shared" si="0"/>
        <v>2018</v>
      </c>
      <c r="C12" s="142"/>
      <c r="D12" s="133"/>
      <c r="E12" s="133">
        <f t="shared" ref="D12:H19" si="3">ROUND(E11*(1+$D67),2)</f>
        <v>26.9</v>
      </c>
      <c r="F12" s="135">
        <f t="shared" si="1"/>
        <v>7.9152845622677361</v>
      </c>
      <c r="G12" s="133">
        <f t="shared" si="3"/>
        <v>1.21</v>
      </c>
      <c r="H12" s="133">
        <f t="shared" si="3"/>
        <v>1.84</v>
      </c>
      <c r="I12" s="133"/>
      <c r="J12" s="135">
        <f t="shared" ref="J12:J36" si="4">F12+I12+G12+H12</f>
        <v>10.965284562267737</v>
      </c>
      <c r="K12" s="135">
        <f t="shared" si="2"/>
        <v>37.270000000000003</v>
      </c>
      <c r="L12" s="133">
        <f t="shared" ref="L12:L19" si="5">ROUND(L11*(1+$D67),2)</f>
        <v>0.6</v>
      </c>
      <c r="M12" s="124"/>
      <c r="O12" s="174"/>
    </row>
    <row r="13" spans="2:18">
      <c r="B13" s="141">
        <f t="shared" si="0"/>
        <v>2019</v>
      </c>
      <c r="C13" s="142"/>
      <c r="D13" s="133"/>
      <c r="E13" s="133">
        <f t="shared" si="3"/>
        <v>27.49</v>
      </c>
      <c r="F13" s="135">
        <f t="shared" si="1"/>
        <v>8.0888911753434964</v>
      </c>
      <c r="G13" s="133">
        <f t="shared" si="3"/>
        <v>1.24</v>
      </c>
      <c r="H13" s="133">
        <f t="shared" si="3"/>
        <v>1.88</v>
      </c>
      <c r="I13" s="133"/>
      <c r="J13" s="135">
        <f t="shared" si="4"/>
        <v>11.208891175343496</v>
      </c>
      <c r="K13" s="135">
        <f t="shared" si="2"/>
        <v>38.090000000000003</v>
      </c>
      <c r="L13" s="133">
        <f t="shared" si="5"/>
        <v>0.61</v>
      </c>
      <c r="M13" s="124"/>
      <c r="O13" s="174"/>
    </row>
    <row r="14" spans="2:18">
      <c r="B14" s="141">
        <f t="shared" si="0"/>
        <v>2020</v>
      </c>
      <c r="C14" s="142"/>
      <c r="D14" s="133"/>
      <c r="E14" s="133">
        <f t="shared" si="3"/>
        <v>28.18</v>
      </c>
      <c r="F14" s="135">
        <f t="shared" si="1"/>
        <v>8.2919226380931157</v>
      </c>
      <c r="G14" s="133">
        <f t="shared" si="3"/>
        <v>1.27</v>
      </c>
      <c r="H14" s="133">
        <f t="shared" si="3"/>
        <v>1.93</v>
      </c>
      <c r="I14" s="133"/>
      <c r="J14" s="135">
        <f t="shared" si="4"/>
        <v>11.491922638093115</v>
      </c>
      <c r="K14" s="135">
        <f t="shared" si="2"/>
        <v>39.06</v>
      </c>
      <c r="L14" s="133">
        <f t="shared" si="5"/>
        <v>0.63</v>
      </c>
      <c r="M14" s="124"/>
      <c r="O14" s="174"/>
      <c r="P14" s="138"/>
      <c r="Q14" s="139"/>
      <c r="R14" s="140"/>
    </row>
    <row r="15" spans="2:18">
      <c r="B15" s="141">
        <f t="shared" si="0"/>
        <v>2021</v>
      </c>
      <c r="C15" s="142">
        <f>$C$55</f>
        <v>1288.7722600288894</v>
      </c>
      <c r="D15" s="133">
        <f>C15*$C$62</f>
        <v>68.098089995789152</v>
      </c>
      <c r="E15" s="133">
        <f t="shared" si="3"/>
        <v>28.86</v>
      </c>
      <c r="F15" s="135">
        <f t="shared" si="1"/>
        <v>28.529772227904676</v>
      </c>
      <c r="G15" s="133">
        <f t="shared" si="3"/>
        <v>1.3</v>
      </c>
      <c r="H15" s="133">
        <f t="shared" si="3"/>
        <v>1.98</v>
      </c>
      <c r="I15" s="133">
        <v>-34.479999999999997</v>
      </c>
      <c r="J15" s="135">
        <f t="shared" si="4"/>
        <v>-2.6702277720953211</v>
      </c>
      <c r="K15" s="135">
        <f t="shared" si="2"/>
        <v>-9.07</v>
      </c>
      <c r="L15" s="133">
        <f t="shared" si="5"/>
        <v>0.65</v>
      </c>
      <c r="M15" s="124"/>
      <c r="O15" s="174"/>
      <c r="P15" s="139"/>
      <c r="Q15" s="139"/>
      <c r="R15" s="140"/>
    </row>
    <row r="16" spans="2:18">
      <c r="B16" s="141">
        <f t="shared" si="0"/>
        <v>2022</v>
      </c>
      <c r="C16" s="142"/>
      <c r="D16" s="133">
        <f t="shared" si="3"/>
        <v>69.73</v>
      </c>
      <c r="E16" s="133">
        <f t="shared" si="3"/>
        <v>29.55</v>
      </c>
      <c r="F16" s="135">
        <f t="shared" si="1"/>
        <v>29.212990756205983</v>
      </c>
      <c r="G16" s="133">
        <f t="shared" si="3"/>
        <v>1.33</v>
      </c>
      <c r="H16" s="133">
        <f t="shared" si="3"/>
        <v>2.0299999999999998</v>
      </c>
      <c r="I16" s="133">
        <v>-34.479999999999997</v>
      </c>
      <c r="J16" s="135">
        <f t="shared" si="4"/>
        <v>-1.9070092437940143</v>
      </c>
      <c r="K16" s="135">
        <f t="shared" si="2"/>
        <v>-6.48</v>
      </c>
      <c r="L16" s="133">
        <f t="shared" si="5"/>
        <v>0.67</v>
      </c>
      <c r="M16" s="124"/>
      <c r="O16" s="174"/>
    </row>
    <row r="17" spans="2:17">
      <c r="B17" s="141">
        <f t="shared" si="0"/>
        <v>2023</v>
      </c>
      <c r="C17" s="142"/>
      <c r="D17" s="133">
        <f t="shared" si="3"/>
        <v>71.400000000000006</v>
      </c>
      <c r="E17" s="133">
        <f t="shared" si="3"/>
        <v>30.26</v>
      </c>
      <c r="F17" s="135">
        <f t="shared" si="1"/>
        <v>29.9133021784438</v>
      </c>
      <c r="G17" s="133">
        <f t="shared" si="3"/>
        <v>1.36</v>
      </c>
      <c r="H17" s="133">
        <f t="shared" si="3"/>
        <v>2.08</v>
      </c>
      <c r="I17" s="133">
        <v>-35.799999999999997</v>
      </c>
      <c r="J17" s="135">
        <f t="shared" si="4"/>
        <v>-2.4466978215561968</v>
      </c>
      <c r="K17" s="135">
        <f t="shared" si="2"/>
        <v>-8.32</v>
      </c>
      <c r="L17" s="133">
        <f t="shared" si="5"/>
        <v>0.69</v>
      </c>
      <c r="M17" s="124"/>
      <c r="O17" s="174"/>
      <c r="P17" s="138"/>
    </row>
    <row r="18" spans="2:17">
      <c r="B18" s="141">
        <f t="shared" si="0"/>
        <v>2024</v>
      </c>
      <c r="C18" s="142"/>
      <c r="D18" s="133">
        <f t="shared" si="3"/>
        <v>73.040000000000006</v>
      </c>
      <c r="E18" s="133">
        <f t="shared" si="3"/>
        <v>30.96</v>
      </c>
      <c r="F18" s="135">
        <f t="shared" si="1"/>
        <v>30.601843660812065</v>
      </c>
      <c r="G18" s="133">
        <f t="shared" si="3"/>
        <v>1.39</v>
      </c>
      <c r="H18" s="133">
        <f t="shared" si="3"/>
        <v>2.13</v>
      </c>
      <c r="I18" s="133">
        <v>-35.799999999999997</v>
      </c>
      <c r="J18" s="135">
        <f t="shared" si="4"/>
        <v>-1.6781563391879324</v>
      </c>
      <c r="K18" s="135">
        <f t="shared" si="2"/>
        <v>-5.7</v>
      </c>
      <c r="L18" s="133">
        <f t="shared" si="5"/>
        <v>0.71</v>
      </c>
      <c r="M18" s="124"/>
      <c r="O18" s="174"/>
    </row>
    <row r="19" spans="2:17">
      <c r="B19" s="141">
        <f t="shared" si="0"/>
        <v>2025</v>
      </c>
      <c r="C19" s="142"/>
      <c r="D19" s="133">
        <f t="shared" si="3"/>
        <v>74.72</v>
      </c>
      <c r="E19" s="133">
        <f t="shared" si="3"/>
        <v>31.67</v>
      </c>
      <c r="F19" s="135">
        <f t="shared" si="1"/>
        <v>31.305097568017267</v>
      </c>
      <c r="G19" s="133">
        <f t="shared" si="3"/>
        <v>1.42</v>
      </c>
      <c r="H19" s="133">
        <f t="shared" si="3"/>
        <v>2.1800000000000002</v>
      </c>
      <c r="I19" s="133">
        <v>-37.130000000000003</v>
      </c>
      <c r="J19" s="135">
        <f t="shared" si="4"/>
        <v>-2.2249024319827355</v>
      </c>
      <c r="K19" s="135">
        <f t="shared" si="2"/>
        <v>-7.56</v>
      </c>
      <c r="L19" s="133">
        <f t="shared" si="5"/>
        <v>0.73</v>
      </c>
      <c r="M19" s="124"/>
      <c r="O19" s="174"/>
    </row>
    <row r="20" spans="2:17">
      <c r="B20" s="141">
        <f t="shared" si="0"/>
        <v>2026</v>
      </c>
      <c r="C20" s="142"/>
      <c r="D20" s="133">
        <f>ROUND(D19*(1+$G66),2)</f>
        <v>76.36</v>
      </c>
      <c r="E20" s="133">
        <f>ROUND(E19*(1+$G66),2)</f>
        <v>32.369999999999997</v>
      </c>
      <c r="F20" s="135">
        <f t="shared" si="1"/>
        <v>31.993639050385536</v>
      </c>
      <c r="G20" s="133">
        <f>ROUND(G19*(1+$G66),2)</f>
        <v>1.45</v>
      </c>
      <c r="H20" s="133">
        <f>ROUND(H19*(1+$G66),2)</f>
        <v>2.23</v>
      </c>
      <c r="I20" s="133">
        <v>-37.130000000000003</v>
      </c>
      <c r="J20" s="135">
        <f t="shared" si="4"/>
        <v>-1.4563609496144667</v>
      </c>
      <c r="K20" s="135">
        <f t="shared" si="2"/>
        <v>-4.95</v>
      </c>
      <c r="L20" s="133">
        <f>ROUND(L19*(1+$G66),2)</f>
        <v>0.75</v>
      </c>
      <c r="M20" s="124"/>
      <c r="O20" s="174"/>
      <c r="Q20" s="171"/>
    </row>
    <row r="21" spans="2:17">
      <c r="B21" s="141">
        <f t="shared" si="0"/>
        <v>2027</v>
      </c>
      <c r="C21" s="142"/>
      <c r="D21" s="133">
        <f t="shared" ref="D21:H28" si="6">ROUND(D20*(1+$G67),2)</f>
        <v>78.040000000000006</v>
      </c>
      <c r="E21" s="133">
        <f t="shared" si="6"/>
        <v>33.08</v>
      </c>
      <c r="F21" s="135">
        <f t="shared" si="1"/>
        <v>32.696892957590741</v>
      </c>
      <c r="G21" s="133">
        <f t="shared" si="6"/>
        <v>1.48</v>
      </c>
      <c r="H21" s="133">
        <f t="shared" si="6"/>
        <v>2.2799999999999998</v>
      </c>
      <c r="I21" s="133">
        <v>-38.450000000000003</v>
      </c>
      <c r="J21" s="135">
        <f t="shared" si="4"/>
        <v>-1.9931070424092616</v>
      </c>
      <c r="K21" s="135">
        <f t="shared" si="2"/>
        <v>-6.77</v>
      </c>
      <c r="L21" s="133">
        <f t="shared" ref="L21:L28" si="7">ROUND(L20*(1+$G67),2)</f>
        <v>0.77</v>
      </c>
      <c r="M21" s="124"/>
      <c r="O21" s="174"/>
    </row>
    <row r="22" spans="2:17">
      <c r="B22" s="141">
        <f t="shared" si="0"/>
        <v>2028</v>
      </c>
      <c r="C22" s="142"/>
      <c r="D22" s="133">
        <f t="shared" si="6"/>
        <v>79.760000000000005</v>
      </c>
      <c r="E22" s="133">
        <f t="shared" si="6"/>
        <v>33.81</v>
      </c>
      <c r="F22" s="135">
        <f t="shared" si="1"/>
        <v>33.417801774600257</v>
      </c>
      <c r="G22" s="133">
        <f t="shared" si="6"/>
        <v>1.51</v>
      </c>
      <c r="H22" s="133">
        <f t="shared" si="6"/>
        <v>2.33</v>
      </c>
      <c r="I22" s="133">
        <v>-38.450000000000003</v>
      </c>
      <c r="J22" s="135">
        <f t="shared" si="4"/>
        <v>-1.1921982253997463</v>
      </c>
      <c r="K22" s="135">
        <f t="shared" si="2"/>
        <v>-4.05</v>
      </c>
      <c r="L22" s="133">
        <f t="shared" si="7"/>
        <v>0.79</v>
      </c>
      <c r="M22" s="124"/>
      <c r="O22" s="174"/>
    </row>
    <row r="23" spans="2:17">
      <c r="B23" s="141">
        <f t="shared" si="0"/>
        <v>2029</v>
      </c>
      <c r="C23" s="142"/>
      <c r="D23" s="133">
        <f t="shared" si="6"/>
        <v>81.430000000000007</v>
      </c>
      <c r="E23" s="133">
        <f t="shared" si="6"/>
        <v>34.520000000000003</v>
      </c>
      <c r="F23" s="135">
        <f t="shared" si="1"/>
        <v>34.118113196838074</v>
      </c>
      <c r="G23" s="133">
        <f t="shared" si="6"/>
        <v>1.54</v>
      </c>
      <c r="H23" s="133">
        <f t="shared" si="6"/>
        <v>2.38</v>
      </c>
      <c r="I23" s="133">
        <v>-39.78</v>
      </c>
      <c r="J23" s="135">
        <f t="shared" si="4"/>
        <v>-1.7418868031619272</v>
      </c>
      <c r="K23" s="135">
        <f t="shared" si="2"/>
        <v>-5.92</v>
      </c>
      <c r="L23" s="133">
        <f t="shared" si="7"/>
        <v>0.81</v>
      </c>
      <c r="M23" s="124"/>
      <c r="O23" s="174"/>
    </row>
    <row r="24" spans="2:17">
      <c r="B24" s="141">
        <f t="shared" si="0"/>
        <v>2030</v>
      </c>
      <c r="C24" s="142"/>
      <c r="D24" s="133">
        <f t="shared" si="6"/>
        <v>83.06</v>
      </c>
      <c r="E24" s="133">
        <f t="shared" si="6"/>
        <v>35.21</v>
      </c>
      <c r="F24" s="135">
        <f t="shared" si="1"/>
        <v>34.80076970927157</v>
      </c>
      <c r="G24" s="133">
        <f t="shared" si="6"/>
        <v>1.57</v>
      </c>
      <c r="H24" s="133">
        <f t="shared" si="6"/>
        <v>2.4300000000000002</v>
      </c>
      <c r="I24" s="133">
        <v>-41.11</v>
      </c>
      <c r="J24" s="135">
        <f t="shared" si="4"/>
        <v>-2.3092302907284288</v>
      </c>
      <c r="K24" s="135">
        <f t="shared" si="2"/>
        <v>-7.85</v>
      </c>
      <c r="L24" s="133">
        <f t="shared" si="7"/>
        <v>0.83</v>
      </c>
      <c r="M24" s="124"/>
      <c r="O24" s="174"/>
    </row>
    <row r="25" spans="2:17">
      <c r="B25" s="141">
        <f t="shared" si="0"/>
        <v>2031</v>
      </c>
      <c r="C25" s="142"/>
      <c r="D25" s="133">
        <f t="shared" si="6"/>
        <v>84.72</v>
      </c>
      <c r="E25" s="133">
        <f t="shared" si="6"/>
        <v>35.909999999999997</v>
      </c>
      <c r="F25" s="135">
        <f t="shared" si="1"/>
        <v>35.495196161574611</v>
      </c>
      <c r="G25" s="133">
        <f t="shared" si="6"/>
        <v>1.6</v>
      </c>
      <c r="H25" s="133">
        <f t="shared" si="6"/>
        <v>2.48</v>
      </c>
      <c r="I25" s="133"/>
      <c r="J25" s="135">
        <f t="shared" si="4"/>
        <v>39.57519616157461</v>
      </c>
      <c r="K25" s="135">
        <f t="shared" si="2"/>
        <v>134.5</v>
      </c>
      <c r="L25" s="133">
        <f t="shared" si="7"/>
        <v>0.85</v>
      </c>
      <c r="M25" s="124"/>
      <c r="O25" s="174"/>
    </row>
    <row r="26" spans="2:17">
      <c r="B26" s="141">
        <f t="shared" si="0"/>
        <v>2032</v>
      </c>
      <c r="C26" s="142"/>
      <c r="D26" s="133">
        <f t="shared" si="6"/>
        <v>86.41</v>
      </c>
      <c r="E26" s="133">
        <f t="shared" si="6"/>
        <v>36.630000000000003</v>
      </c>
      <c r="F26" s="135">
        <f t="shared" si="1"/>
        <v>36.204335038714582</v>
      </c>
      <c r="G26" s="133">
        <f t="shared" si="6"/>
        <v>1.63</v>
      </c>
      <c r="H26" s="133">
        <f t="shared" si="6"/>
        <v>2.5299999999999998</v>
      </c>
      <c r="I26" s="133"/>
      <c r="J26" s="135">
        <f t="shared" si="4"/>
        <v>40.364335038714586</v>
      </c>
      <c r="K26" s="135">
        <f t="shared" si="2"/>
        <v>137.18</v>
      </c>
      <c r="L26" s="133">
        <f t="shared" si="7"/>
        <v>0.87</v>
      </c>
      <c r="M26" s="124"/>
      <c r="O26" s="174"/>
    </row>
    <row r="27" spans="2:17">
      <c r="B27" s="141">
        <f t="shared" si="0"/>
        <v>2033</v>
      </c>
      <c r="C27" s="142"/>
      <c r="D27" s="133">
        <f t="shared" si="6"/>
        <v>88.14</v>
      </c>
      <c r="E27" s="133">
        <f t="shared" si="6"/>
        <v>37.36</v>
      </c>
      <c r="F27" s="135">
        <f t="shared" si="1"/>
        <v>36.928186340691482</v>
      </c>
      <c r="G27" s="133">
        <f t="shared" si="6"/>
        <v>1.66</v>
      </c>
      <c r="H27" s="133">
        <f t="shared" si="6"/>
        <v>2.58</v>
      </c>
      <c r="I27" s="133"/>
      <c r="J27" s="135">
        <f t="shared" si="4"/>
        <v>41.168186340691477</v>
      </c>
      <c r="K27" s="135">
        <f t="shared" si="2"/>
        <v>139.91</v>
      </c>
      <c r="L27" s="133">
        <f t="shared" si="7"/>
        <v>0.89</v>
      </c>
      <c r="M27" s="124"/>
      <c r="O27" s="174"/>
    </row>
    <row r="28" spans="2:17">
      <c r="B28" s="141">
        <f t="shared" si="0"/>
        <v>2034</v>
      </c>
      <c r="C28" s="142"/>
      <c r="D28" s="133">
        <f t="shared" si="6"/>
        <v>89.9</v>
      </c>
      <c r="E28" s="133">
        <f t="shared" si="6"/>
        <v>38.11</v>
      </c>
      <c r="F28" s="135">
        <f t="shared" si="1"/>
        <v>37.666750067505312</v>
      </c>
      <c r="G28" s="133">
        <f t="shared" si="6"/>
        <v>1.69</v>
      </c>
      <c r="H28" s="133">
        <f t="shared" si="6"/>
        <v>2.63</v>
      </c>
      <c r="I28" s="133"/>
      <c r="J28" s="135">
        <f t="shared" si="4"/>
        <v>41.986750067505312</v>
      </c>
      <c r="K28" s="135">
        <f t="shared" si="2"/>
        <v>142.69</v>
      </c>
      <c r="L28" s="133">
        <f t="shared" si="7"/>
        <v>0.91</v>
      </c>
      <c r="M28" s="124"/>
      <c r="O28" s="174"/>
    </row>
    <row r="29" spans="2:17">
      <c r="B29" s="141">
        <f t="shared" si="0"/>
        <v>2035</v>
      </c>
      <c r="C29" s="142"/>
      <c r="D29" s="133">
        <f>ROUND(D28*(1+$L66),2)</f>
        <v>91.7</v>
      </c>
      <c r="E29" s="133">
        <f>ROUND(E28*(1+$L66),2)</f>
        <v>38.869999999999997</v>
      </c>
      <c r="F29" s="135">
        <f t="shared" si="1"/>
        <v>38.420026219156071</v>
      </c>
      <c r="G29" s="133">
        <f>ROUND(G28*(1+$L66),2)</f>
        <v>1.72</v>
      </c>
      <c r="H29" s="133">
        <f>ROUND(H28*(1+$L66),2)</f>
        <v>2.68</v>
      </c>
      <c r="I29" s="133"/>
      <c r="J29" s="135">
        <f t="shared" si="4"/>
        <v>42.82002621915607</v>
      </c>
      <c r="K29" s="135">
        <f t="shared" si="2"/>
        <v>145.52000000000001</v>
      </c>
      <c r="L29" s="133">
        <f>ROUND(L28*(1+$L66),2)</f>
        <v>0.93</v>
      </c>
      <c r="M29" s="124"/>
      <c r="O29" s="174"/>
    </row>
    <row r="30" spans="2:17">
      <c r="B30" s="141">
        <f t="shared" si="0"/>
        <v>2036</v>
      </c>
      <c r="C30" s="142"/>
      <c r="D30" s="133">
        <f t="shared" ref="D30:H36" si="8">ROUND(D29*(1+$L67),2)</f>
        <v>93.53</v>
      </c>
      <c r="E30" s="133">
        <f t="shared" si="8"/>
        <v>39.65</v>
      </c>
      <c r="F30" s="135">
        <f t="shared" si="1"/>
        <v>39.18801479564376</v>
      </c>
      <c r="G30" s="133">
        <f t="shared" si="8"/>
        <v>1.75</v>
      </c>
      <c r="H30" s="133">
        <f t="shared" si="8"/>
        <v>2.73</v>
      </c>
      <c r="I30" s="133"/>
      <c r="J30" s="135">
        <f t="shared" si="4"/>
        <v>43.668014795643757</v>
      </c>
      <c r="K30" s="135">
        <f t="shared" si="2"/>
        <v>148.41</v>
      </c>
      <c r="L30" s="133">
        <f t="shared" ref="L30:L36" si="9">ROUND(L29*(1+$L67),2)</f>
        <v>0.95</v>
      </c>
      <c r="M30" s="124"/>
      <c r="O30" s="174"/>
    </row>
    <row r="31" spans="2:17">
      <c r="B31" s="141">
        <f t="shared" si="0"/>
        <v>2037</v>
      </c>
      <c r="C31" s="142"/>
      <c r="D31" s="133">
        <f t="shared" si="8"/>
        <v>95.49</v>
      </c>
      <c r="E31" s="133">
        <f t="shared" si="8"/>
        <v>40.479999999999997</v>
      </c>
      <c r="F31" s="135">
        <f t="shared" si="1"/>
        <v>40.00896810154439</v>
      </c>
      <c r="G31" s="133">
        <f t="shared" si="8"/>
        <v>1.79</v>
      </c>
      <c r="H31" s="133">
        <f t="shared" si="8"/>
        <v>2.79</v>
      </c>
      <c r="I31" s="133"/>
      <c r="J31" s="135">
        <f t="shared" si="4"/>
        <v>44.588968101544388</v>
      </c>
      <c r="K31" s="135">
        <f t="shared" si="2"/>
        <v>151.54</v>
      </c>
      <c r="L31" s="133">
        <f t="shared" si="9"/>
        <v>0.97</v>
      </c>
      <c r="M31" s="124"/>
      <c r="O31" s="174"/>
    </row>
    <row r="32" spans="2:17">
      <c r="B32" s="141">
        <f t="shared" si="0"/>
        <v>2038</v>
      </c>
      <c r="C32" s="142"/>
      <c r="D32" s="133">
        <f t="shared" si="8"/>
        <v>97.5</v>
      </c>
      <c r="E32" s="133">
        <f t="shared" si="8"/>
        <v>41.33</v>
      </c>
      <c r="F32" s="135">
        <f t="shared" si="1"/>
        <v>40.850518802216719</v>
      </c>
      <c r="G32" s="133">
        <f t="shared" si="8"/>
        <v>1.83</v>
      </c>
      <c r="H32" s="133">
        <f t="shared" si="8"/>
        <v>2.85</v>
      </c>
      <c r="I32" s="133"/>
      <c r="J32" s="135">
        <f t="shared" si="4"/>
        <v>45.530518802216719</v>
      </c>
      <c r="K32" s="135">
        <f t="shared" si="2"/>
        <v>154.72999999999999</v>
      </c>
      <c r="L32" s="133">
        <f t="shared" si="9"/>
        <v>0.99</v>
      </c>
      <c r="M32" s="124"/>
      <c r="O32" s="174"/>
    </row>
    <row r="33" spans="2:15">
      <c r="B33" s="141">
        <f t="shared" si="0"/>
        <v>2039</v>
      </c>
      <c r="C33" s="142"/>
      <c r="D33" s="133">
        <f t="shared" si="8"/>
        <v>99.55</v>
      </c>
      <c r="E33" s="133">
        <f t="shared" si="8"/>
        <v>42.2</v>
      </c>
      <c r="F33" s="135">
        <f t="shared" si="1"/>
        <v>41.709724412693369</v>
      </c>
      <c r="G33" s="133">
        <f t="shared" si="8"/>
        <v>1.87</v>
      </c>
      <c r="H33" s="133">
        <f t="shared" si="8"/>
        <v>2.91</v>
      </c>
      <c r="I33" s="133"/>
      <c r="J33" s="135">
        <f t="shared" si="4"/>
        <v>46.489724412693363</v>
      </c>
      <c r="K33" s="135">
        <f t="shared" si="2"/>
        <v>157.99</v>
      </c>
      <c r="L33" s="133">
        <f t="shared" si="9"/>
        <v>1.01</v>
      </c>
      <c r="M33" s="124"/>
      <c r="O33" s="174"/>
    </row>
    <row r="34" spans="2:15">
      <c r="B34" s="141">
        <f t="shared" si="0"/>
        <v>2040</v>
      </c>
      <c r="C34" s="142"/>
      <c r="D34" s="133">
        <f t="shared" si="8"/>
        <v>101.64</v>
      </c>
      <c r="E34" s="133">
        <f t="shared" si="8"/>
        <v>43.09</v>
      </c>
      <c r="F34" s="135">
        <f t="shared" si="1"/>
        <v>42.58658493297434</v>
      </c>
      <c r="G34" s="133">
        <f t="shared" si="8"/>
        <v>1.91</v>
      </c>
      <c r="H34" s="133">
        <f t="shared" si="8"/>
        <v>2.97</v>
      </c>
      <c r="I34" s="133"/>
      <c r="J34" s="135">
        <f t="shared" si="4"/>
        <v>47.466584932974335</v>
      </c>
      <c r="K34" s="135">
        <f t="shared" si="2"/>
        <v>161.31</v>
      </c>
      <c r="L34" s="133">
        <f t="shared" si="9"/>
        <v>1.03</v>
      </c>
      <c r="M34" s="124"/>
      <c r="O34" s="174"/>
    </row>
    <row r="35" spans="2:15">
      <c r="B35" s="141">
        <f t="shared" si="0"/>
        <v>2041</v>
      </c>
      <c r="C35" s="142"/>
      <c r="D35" s="133">
        <f t="shared" si="8"/>
        <v>103.88</v>
      </c>
      <c r="E35" s="133">
        <f t="shared" si="8"/>
        <v>44.04</v>
      </c>
      <c r="F35" s="135">
        <f t="shared" si="1"/>
        <v>43.525237637570392</v>
      </c>
      <c r="G35" s="133">
        <f t="shared" si="8"/>
        <v>1.95</v>
      </c>
      <c r="H35" s="133">
        <f t="shared" si="8"/>
        <v>3.04</v>
      </c>
      <c r="I35" s="133"/>
      <c r="J35" s="135">
        <f t="shared" si="4"/>
        <v>48.515237637570394</v>
      </c>
      <c r="K35" s="135">
        <f t="shared" si="2"/>
        <v>164.88</v>
      </c>
      <c r="L35" s="133">
        <f t="shared" si="9"/>
        <v>1.05</v>
      </c>
      <c r="M35" s="124"/>
      <c r="O35" s="174"/>
    </row>
    <row r="36" spans="2:15">
      <c r="B36" s="141">
        <f t="shared" si="0"/>
        <v>2042</v>
      </c>
      <c r="C36" s="142"/>
      <c r="D36" s="133">
        <f t="shared" si="8"/>
        <v>106.17</v>
      </c>
      <c r="E36" s="133">
        <f t="shared" si="8"/>
        <v>45.01</v>
      </c>
      <c r="F36" s="135">
        <f t="shared" si="1"/>
        <v>44.484487736938156</v>
      </c>
      <c r="G36" s="133">
        <f t="shared" si="8"/>
        <v>1.99</v>
      </c>
      <c r="H36" s="133">
        <f t="shared" si="8"/>
        <v>3.11</v>
      </c>
      <c r="I36" s="133"/>
      <c r="J36" s="135">
        <f t="shared" si="4"/>
        <v>49.584487736938158</v>
      </c>
      <c r="K36" s="135">
        <f t="shared" si="2"/>
        <v>168.51</v>
      </c>
      <c r="L36" s="133">
        <f t="shared" si="9"/>
        <v>1.07</v>
      </c>
      <c r="M36" s="124"/>
      <c r="O36" s="174"/>
    </row>
    <row r="37" spans="2:15">
      <c r="B37" s="141"/>
      <c r="C37" s="137"/>
      <c r="D37" s="133"/>
      <c r="E37" s="133"/>
      <c r="F37" s="134"/>
      <c r="G37" s="133"/>
      <c r="H37" s="133"/>
      <c r="I37" s="133"/>
      <c r="J37" s="135"/>
      <c r="K37" s="135"/>
      <c r="L37" s="144"/>
    </row>
    <row r="38" spans="2:15">
      <c r="B38" s="131"/>
      <c r="C38" s="137"/>
      <c r="D38" s="133"/>
      <c r="E38" s="133"/>
      <c r="F38" s="134"/>
      <c r="G38" s="133"/>
      <c r="H38" s="133"/>
      <c r="I38" s="133"/>
      <c r="J38" s="135"/>
      <c r="K38" s="135"/>
      <c r="L38" s="144"/>
    </row>
    <row r="39" spans="2:15">
      <c r="B39" s="131"/>
      <c r="C39" s="137"/>
      <c r="D39" s="133"/>
      <c r="E39" s="133"/>
      <c r="F39" s="134"/>
      <c r="G39" s="133"/>
      <c r="H39" s="133"/>
      <c r="I39" s="133"/>
      <c r="J39" s="135"/>
      <c r="K39" s="135"/>
      <c r="L39" s="144"/>
    </row>
    <row r="40" spans="2:15">
      <c r="B40" s="131"/>
      <c r="C40" s="137"/>
      <c r="D40" s="133"/>
      <c r="E40" s="133"/>
      <c r="F40" s="134"/>
      <c r="G40" s="133"/>
      <c r="H40" s="133"/>
      <c r="I40" s="133"/>
      <c r="J40" s="135"/>
      <c r="K40" s="135"/>
      <c r="L40" s="144"/>
    </row>
    <row r="42" spans="2:15" ht="14.25">
      <c r="B42" s="145" t="s">
        <v>27</v>
      </c>
      <c r="C42" s="146"/>
      <c r="D42" s="146"/>
      <c r="E42" s="146"/>
      <c r="F42" s="146"/>
      <c r="G42" s="146"/>
      <c r="H42" s="146"/>
      <c r="I42" s="146"/>
    </row>
    <row r="44" spans="2:15">
      <c r="B44" s="122" t="s">
        <v>72</v>
      </c>
      <c r="C44" s="147" t="s">
        <v>73</v>
      </c>
      <c r="D44" s="148" t="str">
        <f>'Table 3 EV2020 Wind_2020'!D44</f>
        <v>Plant Costs  - 2017 IRP Update - Table 5.4 &amp; 5.5</v>
      </c>
    </row>
    <row r="45" spans="2:15">
      <c r="C45" s="147" t="str">
        <f>C7</f>
        <v>(a)</v>
      </c>
      <c r="D45" s="122" t="s">
        <v>74</v>
      </c>
    </row>
    <row r="46" spans="2:15">
      <c r="C46" s="147" t="str">
        <f>D7</f>
        <v>(b)</v>
      </c>
      <c r="D46" s="135" t="str">
        <f>"= "&amp;C7&amp;" x "&amp;C62</f>
        <v>= (a) x 0.0528395063331536</v>
      </c>
    </row>
    <row r="47" spans="2:15">
      <c r="C47" s="147" t="str">
        <f>F7</f>
        <v>(d)</v>
      </c>
      <c r="D47" s="135" t="str">
        <f>"= ("&amp;$D$7&amp;" + "&amp;$E$7&amp;") /  (8.76 x "&amp;TEXT(C63,"0.0%")&amp;")"</f>
        <v>= ((b) + (c)) /  (8.76 x 38.8%)</v>
      </c>
    </row>
    <row r="48" spans="2:15">
      <c r="C48" s="147" t="str">
        <f>J7</f>
        <v>(g)</v>
      </c>
      <c r="D48" s="135" t="str">
        <f>"= "&amp;$F$7&amp;" + "&amp;$I$7</f>
        <v>= (d) + (f)</v>
      </c>
    </row>
    <row r="49" spans="2:24">
      <c r="C49" s="147" t="str">
        <f>L7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9"/>
      <c r="E52" s="149"/>
      <c r="F52" s="149"/>
      <c r="G52" s="149"/>
      <c r="H52" s="149"/>
      <c r="I52" s="149"/>
      <c r="J52" s="150"/>
      <c r="K52" s="150"/>
      <c r="L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3"/>
      <c r="I53" s="154"/>
      <c r="J53" s="150"/>
      <c r="K53" s="150"/>
      <c r="L53" s="151"/>
    </row>
    <row r="55" spans="2:24">
      <c r="B55" s="86" t="s">
        <v>118</v>
      </c>
      <c r="C55" s="186">
        <v>1288.7722600288894</v>
      </c>
      <c r="D55" s="122" t="s">
        <v>74</v>
      </c>
      <c r="I55" s="122" t="s">
        <v>9</v>
      </c>
    </row>
    <row r="56" spans="2:24">
      <c r="B56" s="86" t="s">
        <v>111</v>
      </c>
      <c r="C56" s="155">
        <v>26.293898611068769</v>
      </c>
      <c r="D56" s="122" t="s">
        <v>77</v>
      </c>
      <c r="I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I57" s="122" t="s">
        <v>79</v>
      </c>
    </row>
    <row r="58" spans="2:24">
      <c r="B58" s="86" t="s">
        <v>111</v>
      </c>
      <c r="C58" s="155">
        <v>1.1816399331260157</v>
      </c>
      <c r="D58" s="122" t="s">
        <v>78</v>
      </c>
      <c r="I58" s="122" t="s">
        <v>79</v>
      </c>
      <c r="L58" s="124"/>
      <c r="M58" s="156"/>
      <c r="N58" s="52"/>
      <c r="O58" s="175"/>
      <c r="P58" s="52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>
        <v>-12.501261943267853</v>
      </c>
      <c r="D59" s="122" t="s">
        <v>80</v>
      </c>
      <c r="I59" s="122" t="s">
        <v>79</v>
      </c>
      <c r="J59" s="221" t="s">
        <v>115</v>
      </c>
      <c r="M59" s="158"/>
      <c r="N59" s="159"/>
      <c r="P59" s="157"/>
      <c r="Q59" s="124"/>
      <c r="R59" s="124"/>
      <c r="S59" s="124"/>
      <c r="T59" s="124"/>
      <c r="U59" s="124"/>
      <c r="V59" s="124"/>
      <c r="W59" s="124"/>
      <c r="X59" s="124"/>
    </row>
    <row r="60" spans="2:24">
      <c r="B60" s="86" t="s">
        <v>111</v>
      </c>
      <c r="C60" s="160">
        <v>1.7950732843896238</v>
      </c>
      <c r="D60" s="122" t="s">
        <v>114</v>
      </c>
      <c r="I60" s="122" t="s">
        <v>79</v>
      </c>
      <c r="L60" s="158"/>
      <c r="M60" s="158"/>
      <c r="N60" s="158"/>
      <c r="O60" s="176"/>
      <c r="P60" s="157"/>
      <c r="Q60" s="124"/>
      <c r="R60" s="124"/>
      <c r="S60" s="124"/>
      <c r="T60" s="124"/>
      <c r="U60" s="124"/>
      <c r="V60" s="124"/>
      <c r="W60" s="124"/>
      <c r="X60" s="124"/>
    </row>
    <row r="61" spans="2:24">
      <c r="B61" s="86"/>
      <c r="C61" s="225"/>
      <c r="L61" s="158"/>
      <c r="M61" s="158"/>
      <c r="N61" s="158"/>
      <c r="O61" s="176"/>
      <c r="P61" s="158"/>
      <c r="S61" s="124"/>
      <c r="T61" s="124"/>
      <c r="U61" s="124"/>
      <c r="V61" s="124"/>
      <c r="W61" s="124"/>
      <c r="X61" s="124"/>
    </row>
    <row r="62" spans="2:24">
      <c r="C62" s="163">
        <v>5.2839506333153576E-2</v>
      </c>
      <c r="D62" s="122" t="s">
        <v>38</v>
      </c>
      <c r="L62" s="164"/>
      <c r="M62" s="165"/>
      <c r="N62" s="165"/>
      <c r="P62" s="166"/>
    </row>
    <row r="63" spans="2:24">
      <c r="C63" s="187">
        <v>0.38795525688946075</v>
      </c>
      <c r="D63" s="122" t="s">
        <v>39</v>
      </c>
    </row>
    <row r="64" spans="2:24" ht="13.5" thickBot="1">
      <c r="D64" s="161"/>
    </row>
    <row r="65" spans="3:15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49"/>
      <c r="L65" s="151"/>
    </row>
    <row r="66" spans="3:15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41"/>
      <c r="I66" s="86"/>
      <c r="J66" s="88">
        <f>F74+1</f>
        <v>2035</v>
      </c>
      <c r="K66" s="88"/>
      <c r="L66" s="41">
        <v>0.02</v>
      </c>
    </row>
    <row r="67" spans="3:15">
      <c r="C67" s="88">
        <f t="shared" ref="C67:C74" si="10">C66+1</f>
        <v>2018</v>
      </c>
      <c r="D67" s="41">
        <v>2.3E-2</v>
      </c>
      <c r="E67" s="86"/>
      <c r="F67" s="88">
        <f t="shared" ref="F67:F74" si="11">F66+1</f>
        <v>2027</v>
      </c>
      <c r="G67" s="41">
        <v>2.1999999999999999E-2</v>
      </c>
      <c r="H67" s="41"/>
      <c r="I67" s="86"/>
      <c r="J67" s="88">
        <f t="shared" ref="J67:J74" si="12">J66+1</f>
        <v>2036</v>
      </c>
      <c r="K67" s="88"/>
      <c r="L67" s="41">
        <v>0.02</v>
      </c>
    </row>
    <row r="68" spans="3:15">
      <c r="C68" s="88">
        <f t="shared" si="10"/>
        <v>2019</v>
      </c>
      <c r="D68" s="41">
        <v>2.1999999999999999E-2</v>
      </c>
      <c r="E68" s="86"/>
      <c r="F68" s="88">
        <f t="shared" si="11"/>
        <v>2028</v>
      </c>
      <c r="G68" s="41">
        <v>2.1999999999999999E-2</v>
      </c>
      <c r="H68" s="41"/>
      <c r="I68" s="86"/>
      <c r="J68" s="88">
        <f t="shared" si="12"/>
        <v>2037</v>
      </c>
      <c r="K68" s="88"/>
      <c r="L68" s="41">
        <v>2.1000000000000001E-2</v>
      </c>
    </row>
    <row r="69" spans="3:15">
      <c r="C69" s="88">
        <f t="shared" si="10"/>
        <v>2020</v>
      </c>
      <c r="D69" s="41">
        <v>2.5000000000000001E-2</v>
      </c>
      <c r="E69" s="86"/>
      <c r="F69" s="88">
        <f t="shared" si="11"/>
        <v>2029</v>
      </c>
      <c r="G69" s="41">
        <v>2.1000000000000001E-2</v>
      </c>
      <c r="H69" s="41"/>
      <c r="I69" s="86"/>
      <c r="J69" s="88">
        <f t="shared" si="12"/>
        <v>2038</v>
      </c>
      <c r="K69" s="88"/>
      <c r="L69" s="41">
        <v>2.1000000000000001E-2</v>
      </c>
    </row>
    <row r="70" spans="3:15">
      <c r="C70" s="88">
        <f t="shared" si="10"/>
        <v>2021</v>
      </c>
      <c r="D70" s="41">
        <v>2.4E-2</v>
      </c>
      <c r="E70" s="86"/>
      <c r="F70" s="88">
        <f t="shared" si="11"/>
        <v>2030</v>
      </c>
      <c r="G70" s="41">
        <v>0.02</v>
      </c>
      <c r="H70" s="41"/>
      <c r="I70" s="86"/>
      <c r="J70" s="88">
        <f t="shared" si="12"/>
        <v>2039</v>
      </c>
      <c r="K70" s="88"/>
      <c r="L70" s="41">
        <v>2.1000000000000001E-2</v>
      </c>
    </row>
    <row r="71" spans="3:15">
      <c r="C71" s="88">
        <f t="shared" si="10"/>
        <v>2022</v>
      </c>
      <c r="D71" s="41">
        <v>2.4E-2</v>
      </c>
      <c r="E71" s="86"/>
      <c r="F71" s="88">
        <f t="shared" si="11"/>
        <v>2031</v>
      </c>
      <c r="G71" s="41">
        <v>0.02</v>
      </c>
      <c r="H71" s="41"/>
      <c r="I71" s="86"/>
      <c r="J71" s="88">
        <f t="shared" si="12"/>
        <v>2040</v>
      </c>
      <c r="K71" s="88"/>
      <c r="L71" s="41">
        <v>2.1000000000000001E-2</v>
      </c>
    </row>
    <row r="72" spans="3:15" s="124" customFormat="1">
      <c r="C72" s="88">
        <f t="shared" si="10"/>
        <v>2023</v>
      </c>
      <c r="D72" s="41">
        <v>2.4E-2</v>
      </c>
      <c r="E72" s="87"/>
      <c r="F72" s="88">
        <f t="shared" si="11"/>
        <v>2032</v>
      </c>
      <c r="G72" s="41">
        <v>0.02</v>
      </c>
      <c r="H72" s="41"/>
      <c r="I72" s="87"/>
      <c r="J72" s="88">
        <f t="shared" si="12"/>
        <v>2041</v>
      </c>
      <c r="K72" s="88"/>
      <c r="L72" s="41">
        <v>2.1999999999999999E-2</v>
      </c>
      <c r="O72" s="176"/>
    </row>
    <row r="73" spans="3:15" s="124" customFormat="1">
      <c r="C73" s="88">
        <f t="shared" si="10"/>
        <v>2024</v>
      </c>
      <c r="D73" s="41">
        <v>2.3E-2</v>
      </c>
      <c r="E73" s="87"/>
      <c r="F73" s="88">
        <f t="shared" si="11"/>
        <v>2033</v>
      </c>
      <c r="G73" s="41">
        <v>0.02</v>
      </c>
      <c r="H73" s="41"/>
      <c r="I73" s="87"/>
      <c r="J73" s="88">
        <f t="shared" si="12"/>
        <v>2042</v>
      </c>
      <c r="K73" s="88"/>
      <c r="L73" s="41">
        <v>2.1999999999999999E-2</v>
      </c>
      <c r="O73" s="176"/>
    </row>
    <row r="74" spans="3:15" s="124" customFormat="1">
      <c r="C74" s="88">
        <f t="shared" si="10"/>
        <v>2025</v>
      </c>
      <c r="D74" s="41">
        <v>2.3E-2</v>
      </c>
      <c r="E74" s="87"/>
      <c r="F74" s="88">
        <f t="shared" si="11"/>
        <v>2034</v>
      </c>
      <c r="G74" s="41">
        <v>0.02</v>
      </c>
      <c r="H74" s="41"/>
      <c r="I74" s="87"/>
      <c r="J74" s="88">
        <f t="shared" si="12"/>
        <v>2043</v>
      </c>
      <c r="K74" s="88"/>
      <c r="L74" s="41">
        <v>2.1999999999999999E-2</v>
      </c>
      <c r="O74" s="176"/>
    </row>
    <row r="75" spans="3:15" s="124" customFormat="1">
      <c r="O75" s="176"/>
    </row>
    <row r="76" spans="3:15" s="124" customFormat="1">
      <c r="O76" s="176"/>
    </row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67"/>
  <sheetViews>
    <sheetView topLeftCell="A2" zoomScale="80" zoomScaleNormal="80" workbookViewId="0">
      <selection activeCell="C272" sqref="C272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6.16406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13.83203125" style="56" customWidth="1"/>
    <col min="15" max="15" width="16" style="56" customWidth="1"/>
    <col min="16" max="16" width="28.6640625" style="56" customWidth="1"/>
    <col min="17" max="17" width="28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8" s="3" customFormat="1" ht="15.75" hidden="1">
      <c r="B1" s="1" t="s">
        <v>37</v>
      </c>
      <c r="C1" s="1"/>
      <c r="D1" s="11"/>
      <c r="E1" s="11"/>
      <c r="F1" s="11"/>
      <c r="G1" s="11"/>
      <c r="H1" s="32"/>
      <c r="I1" s="95"/>
      <c r="J1" s="95"/>
      <c r="K1" s="95"/>
    </row>
    <row r="2" spans="1:18" ht="5.25" customHeight="1"/>
    <row r="3" spans="1:18" ht="15.75">
      <c r="B3" s="1" t="str">
        <f>"Table "&amp;RIGHT('Table 4'!B3,1)+1</f>
        <v>Table 5</v>
      </c>
      <c r="C3" s="84"/>
      <c r="D3" s="84"/>
      <c r="E3" s="84"/>
      <c r="F3" s="84"/>
      <c r="G3" s="84"/>
      <c r="M3" s="56" t="s">
        <v>57</v>
      </c>
      <c r="O3" s="119"/>
    </row>
    <row r="4" spans="1:18">
      <c r="B4" s="84" t="str">
        <f ca="1">'Table 1'!B5</f>
        <v>Kennecott Smelter Non Firm - 31.8 MW and 58.2% CF</v>
      </c>
      <c r="C4" s="84"/>
      <c r="D4" s="84"/>
      <c r="E4" s="84"/>
      <c r="F4" s="84"/>
      <c r="G4" s="84"/>
      <c r="K4" s="56">
        <f>MIN(K13:K24)</f>
        <v>43466</v>
      </c>
      <c r="M4" s="57" t="s">
        <v>172</v>
      </c>
      <c r="P4" s="108" t="s">
        <v>169</v>
      </c>
      <c r="Q4" s="108" t="s">
        <v>170</v>
      </c>
      <c r="R4" s="108" t="s">
        <v>171</v>
      </c>
    </row>
    <row r="5" spans="1:18">
      <c r="B5" s="84" t="str">
        <f>TEXT($K$5,"MMMM YYYY")&amp;"  through  "&amp;TEXT($K$6,"MMMM YYYY")</f>
        <v>January 2019  through  December 2019</v>
      </c>
      <c r="C5" s="84"/>
      <c r="D5" s="84"/>
      <c r="E5" s="84"/>
      <c r="F5" s="84"/>
      <c r="G5" s="84"/>
      <c r="J5" s="56" t="s">
        <v>40</v>
      </c>
      <c r="K5" s="211">
        <f>MIN(K13:K24)</f>
        <v>43466</v>
      </c>
      <c r="M5" s="56" t="s">
        <v>41</v>
      </c>
      <c r="O5" s="3" t="s">
        <v>99</v>
      </c>
      <c r="P5" s="5">
        <f>MATCH('Table 5'!K5,'Table 5'!$B$12:$B$264,FALSE)+ROW('Table 5'!$B$11)</f>
        <v>13</v>
      </c>
      <c r="Q5" s="5">
        <f>P5+12</f>
        <v>25</v>
      </c>
      <c r="R5" s="5">
        <f>Q5</f>
        <v>25</v>
      </c>
    </row>
    <row r="6" spans="1:18">
      <c r="B6" s="84" t="s">
        <v>42</v>
      </c>
      <c r="C6" s="84"/>
      <c r="D6" s="84"/>
      <c r="E6" s="84"/>
      <c r="F6" s="84"/>
      <c r="G6" s="84"/>
      <c r="J6" s="56" t="s">
        <v>43</v>
      </c>
      <c r="K6" s="211">
        <f>EDATE(K5,1*12-1)</f>
        <v>43800</v>
      </c>
      <c r="M6" s="57">
        <v>31.8</v>
      </c>
      <c r="N6" s="56" t="s">
        <v>34</v>
      </c>
      <c r="O6" s="5" t="s">
        <v>100</v>
      </c>
      <c r="P6">
        <f>P5+11</f>
        <v>24</v>
      </c>
      <c r="Q6" s="56">
        <f>P6+12</f>
        <v>36</v>
      </c>
      <c r="R6" s="56">
        <f>Q6+5*12</f>
        <v>96</v>
      </c>
    </row>
    <row r="7" spans="1:18">
      <c r="A7" s="108"/>
      <c r="B7" s="191"/>
      <c r="C7" s="58"/>
      <c r="D7" s="58"/>
      <c r="E7" s="58"/>
      <c r="F7" s="58"/>
      <c r="G7" s="92"/>
      <c r="M7" s="112">
        <f ca="1">SUM(OFFSET(F12,MATCH(K5,B13:B24,0),0,12))/(EDATE(K5,12)-K5)/24/Study_MW</f>
        <v>0.58199999999999996</v>
      </c>
      <c r="N7" s="89" t="s">
        <v>36</v>
      </c>
    </row>
    <row r="8" spans="1:18">
      <c r="A8" s="108"/>
      <c r="B8" s="108" t="str">
        <f>"Nominal NPV at "&amp;TEXT(J9,"0.00%")&amp;" Discount Rate"</f>
        <v>Nominal NPV at 6.91% Discount Rate</v>
      </c>
      <c r="J8" s="56" t="str">
        <f>'Table 1'!I38</f>
        <v>Discount Rate - 2017 IRP Update</v>
      </c>
    </row>
    <row r="9" spans="1:18">
      <c r="A9" s="108" t="str">
        <f>"1 Year Starting "&amp;YEAR($K$5)</f>
        <v>1 Year Starting 2019</v>
      </c>
      <c r="C9" s="58">
        <f ca="1">NPV($K$9,INDIRECT("C"&amp;$P$5&amp;":C"&amp;$P$6))</f>
        <v>2814092.8856598777</v>
      </c>
      <c r="D9" s="58">
        <f ca="1">NPV($K$9,INDIRECT("d"&amp;$P$5&amp;":d"&amp;$P$6))</f>
        <v>0</v>
      </c>
      <c r="E9" s="58">
        <f ca="1">NPV($K$9,INDIRECT("e"&amp;$P$5&amp;":e"&amp;$P$6))</f>
        <v>2814092.8856598777</v>
      </c>
      <c r="F9" s="58">
        <f ca="1">NPV($K$9,INDIRECT("f"&amp;$P$5&amp;":f"&amp;$P$6))</f>
        <v>156369.85891159679</v>
      </c>
      <c r="G9" s="92">
        <f ca="1">($C9+D9)/$F9</f>
        <v>17.996389491217844</v>
      </c>
      <c r="J9" s="111">
        <f>'Table 1'!I39</f>
        <v>6.9099999999999995E-2</v>
      </c>
      <c r="K9" s="94">
        <f>((1+J9)^(1/12))-1</f>
        <v>5.5836284214501042E-3</v>
      </c>
    </row>
    <row r="10" spans="1:18">
      <c r="A10" s="108"/>
      <c r="C10" s="58"/>
      <c r="D10" s="58"/>
      <c r="E10" s="58"/>
      <c r="F10" s="58"/>
      <c r="G10" s="92"/>
      <c r="N10" s="59"/>
    </row>
    <row r="11" spans="1:18">
      <c r="B11" s="93"/>
      <c r="C11" s="61" t="s">
        <v>19</v>
      </c>
      <c r="D11" s="62" t="s">
        <v>44</v>
      </c>
      <c r="E11" s="62" t="s">
        <v>45</v>
      </c>
      <c r="F11" s="62" t="s">
        <v>45</v>
      </c>
      <c r="G11" s="63" t="s">
        <v>53</v>
      </c>
    </row>
    <row r="12" spans="1:18">
      <c r="B12" s="67" t="s">
        <v>46</v>
      </c>
      <c r="C12" s="61" t="s">
        <v>47</v>
      </c>
      <c r="D12" s="65" t="str">
        <f>TEXT((SUM(F25:F72)/(8760*3+8784))/Study_MW,"0.0%")&amp;" CF"</f>
        <v>0.0% CF</v>
      </c>
      <c r="E12" s="66" t="s">
        <v>52</v>
      </c>
      <c r="F12" s="67" t="s">
        <v>48</v>
      </c>
      <c r="G12" s="65" t="str">
        <f>D12</f>
        <v>0.0% CF</v>
      </c>
      <c r="I12" s="62" t="s">
        <v>49</v>
      </c>
      <c r="J12" s="68" t="s">
        <v>0</v>
      </c>
      <c r="K12" s="68" t="s">
        <v>50</v>
      </c>
      <c r="L12" s="68" t="s">
        <v>49</v>
      </c>
      <c r="M12" s="68"/>
      <c r="N12" s="63"/>
      <c r="P12" s="56" t="s">
        <v>45</v>
      </c>
      <c r="Q12" s="56" t="s">
        <v>84</v>
      </c>
      <c r="R12" s="56" t="s">
        <v>85</v>
      </c>
    </row>
    <row r="13" spans="1:18">
      <c r="B13" s="74">
        <f>[9]NPC!$F$3</f>
        <v>43466</v>
      </c>
      <c r="C13" s="69">
        <f>IF(F13="","",-INDEX([9]Delta!$F$1:$EE$997,$L$13,$I13))</f>
        <v>260036.92238086462</v>
      </c>
      <c r="D13" s="70">
        <f>IF(ISNUMBER($F13),VLOOKUP($J13,'Table 1'!$B$13:$C$33,2,FALSE)/12*1000*Study_MW,0)</f>
        <v>0</v>
      </c>
      <c r="E13" s="71">
        <f>IF(ISNUMBER(C13+D13),C13+D13,"")</f>
        <v>260036.92238086462</v>
      </c>
      <c r="F13" s="69">
        <f>IF(INDEX([9]Delta!$F$1:$EE$997,$L$14,$I13)=0,"",INDEX([9]Delta!$F$1:$EE$997,$L$14,$I13))</f>
        <v>13769.654399999999</v>
      </c>
      <c r="G13" s="72">
        <f>IF(ISNUMBER($F13),E13/$F13,"")</f>
        <v>18.884782059661905</v>
      </c>
      <c r="I13" s="60">
        <v>1</v>
      </c>
      <c r="J13" s="73">
        <f>YEAR(B13)</f>
        <v>2019</v>
      </c>
      <c r="K13" s="74">
        <f t="shared" ref="K13:K24" si="0">IF(ISNUMBER(F13),B13,"")</f>
        <v>43466</v>
      </c>
      <c r="L13" s="56">
        <f>MATCH(M13,[9]Delta!$A$1:$A$997,FALSE)</f>
        <v>283</v>
      </c>
      <c r="M13" s="56" t="s">
        <v>51</v>
      </c>
    </row>
    <row r="14" spans="1:18">
      <c r="B14" s="78">
        <f t="shared" ref="B14:B77" si="1">EDATE(B13,1)</f>
        <v>43497</v>
      </c>
      <c r="C14" s="75">
        <f>IF(F14="","",-INDEX([9]Delta!$F$1:$EE$997,$L$13,$I14))</f>
        <v>233530.12364976108</v>
      </c>
      <c r="D14" s="71">
        <f>IF(ISNUMBER($F14),VLOOKUP($J14,'Table 1'!$B$13:$C$33,2,FALSE)/12*1000*Study_MW,"")</f>
        <v>0</v>
      </c>
      <c r="E14" s="71">
        <f t="shared" ref="E14:E22" si="2">IF(ISNUMBER(C14+D14),C14+D14,"")</f>
        <v>233530.12364976108</v>
      </c>
      <c r="F14" s="75">
        <f>IF(INDEX([9]Delta!$F$1:$EE$997,$L$14,$I14)=0,"",INDEX([9]Delta!$F$1:$EE$997,$L$14,$I14))</f>
        <v>12437.1072</v>
      </c>
      <c r="G14" s="76">
        <f t="shared" ref="G14:G77" si="3">IF(ISNUMBER($F14),E14/$F14,"")</f>
        <v>18.77688435858791</v>
      </c>
      <c r="I14" s="77">
        <f>I13+1</f>
        <v>2</v>
      </c>
      <c r="J14" s="73">
        <f t="shared" ref="J14:J77" si="4">YEAR(B14)</f>
        <v>2019</v>
      </c>
      <c r="K14" s="78">
        <f t="shared" si="0"/>
        <v>43497</v>
      </c>
      <c r="L14" s="56">
        <f>MATCH(M14,[9]Delta!$C$304:$C$507,FALSE)+ROW([9]Delta!$C$303)+2</f>
        <v>379</v>
      </c>
      <c r="M14" s="91" t="str">
        <f>CHOOSE([9]NPC!$EQ$84,[9]NPC!$EI$84,[9]NPC!$EK$84,[9]NPC!$EM$84,[9]NPC!$EO$84)</f>
        <v>QF - 433 - UT - Gas</v>
      </c>
    </row>
    <row r="15" spans="1:18">
      <c r="B15" s="78">
        <f t="shared" si="1"/>
        <v>43525</v>
      </c>
      <c r="C15" s="75">
        <f>IF(F15="","",-INDEX([9]Delta!$F$1:$EE$997,$L$13,$I15))</f>
        <v>224239.00834167004</v>
      </c>
      <c r="D15" s="71">
        <f>IF(ISNUMBER($F15),VLOOKUP($J15,'Table 1'!$B$13:$C$33,2,FALSE)/12*1000*Study_MW,"")</f>
        <v>0</v>
      </c>
      <c r="E15" s="71">
        <f t="shared" si="2"/>
        <v>224239.00834167004</v>
      </c>
      <c r="F15" s="75">
        <f>IF(INDEX([9]Delta!$F$1:$EE$997,$L$14,$I15)=0,"",INDEX([9]Delta!$F$1:$EE$997,$L$14,$I15))</f>
        <v>13769.654399999999</v>
      </c>
      <c r="G15" s="76">
        <f t="shared" si="3"/>
        <v>16.285013539749411</v>
      </c>
      <c r="I15" s="77">
        <f t="shared" ref="I15:I24" si="5">I14+1</f>
        <v>3</v>
      </c>
      <c r="J15" s="73">
        <f t="shared" si="4"/>
        <v>2019</v>
      </c>
      <c r="K15" s="78">
        <f t="shared" si="0"/>
        <v>43525</v>
      </c>
    </row>
    <row r="16" spans="1:18">
      <c r="B16" s="78">
        <f t="shared" si="1"/>
        <v>43556</v>
      </c>
      <c r="C16" s="75">
        <f>IF(F16="","",-INDEX([9]Delta!$F$1:$EE$997,$L$13,$I16))</f>
        <v>181436.54155693948</v>
      </c>
      <c r="D16" s="71">
        <f>IF(ISNUMBER($F16),VLOOKUP($J16,'Table 1'!$B$13:$C$33,2,FALSE)/12*1000*Study_MW,"")</f>
        <v>0</v>
      </c>
      <c r="E16" s="71">
        <f t="shared" si="2"/>
        <v>181436.54155693948</v>
      </c>
      <c r="F16" s="75">
        <f>IF(INDEX([9]Delta!$F$1:$EE$997,$L$14,$I16)=0,"",INDEX([9]Delta!$F$1:$EE$997,$L$14,$I16))</f>
        <v>13325.472</v>
      </c>
      <c r="G16" s="76">
        <f t="shared" si="3"/>
        <v>13.615768473862651</v>
      </c>
      <c r="I16" s="77">
        <f t="shared" si="5"/>
        <v>4</v>
      </c>
      <c r="J16" s="73">
        <f t="shared" si="4"/>
        <v>2019</v>
      </c>
      <c r="K16" s="78">
        <f t="shared" si="0"/>
        <v>43556</v>
      </c>
      <c r="L16" s="73">
        <f>YEAR(B13)</f>
        <v>2019</v>
      </c>
      <c r="M16" s="56">
        <f>SUMIF($J$13:$J$264,L16,$C$13:$C$264)</f>
        <v>2919440.8654605597</v>
      </c>
      <c r="N16" s="56">
        <f>SUMIF($J$13:$J$264,L16,$D$13:$D$264)</f>
        <v>0</v>
      </c>
      <c r="O16" s="56">
        <f t="shared" ref="O16:O25" si="6">SUMIF($J$13:$J$264,L16,$F$13:$F$264)</f>
        <v>162126.576</v>
      </c>
      <c r="P16" s="118">
        <f t="shared" ref="P16:P25" si="7">(M16+N16)/O16</f>
        <v>18.007170307849837</v>
      </c>
      <c r="Q16" s="181">
        <f>M16/O16</f>
        <v>18.007170307849837</v>
      </c>
      <c r="R16" s="181">
        <f>IFERROR(N16/O16,0)</f>
        <v>0</v>
      </c>
    </row>
    <row r="17" spans="2:18">
      <c r="B17" s="78">
        <f t="shared" si="1"/>
        <v>43586</v>
      </c>
      <c r="C17" s="75">
        <f>IF(F17="","",-INDEX([9]Delta!$F$1:$EE$997,$L$13,$I17))</f>
        <v>193561.85182780027</v>
      </c>
      <c r="D17" s="71">
        <f>IF(ISNUMBER($F17),VLOOKUP($J17,'Table 1'!$B$13:$C$33,2,FALSE)/12*1000*Study_MW,"")</f>
        <v>0</v>
      </c>
      <c r="E17" s="71">
        <f t="shared" si="2"/>
        <v>193561.85182780027</v>
      </c>
      <c r="F17" s="75">
        <f>IF(INDEX([9]Delta!$F$1:$EE$997,$L$14,$I17)=0,"",INDEX([9]Delta!$F$1:$EE$997,$L$14,$I17))</f>
        <v>13769.654399999999</v>
      </c>
      <c r="G17" s="76">
        <f t="shared" si="3"/>
        <v>14.057132169402907</v>
      </c>
      <c r="I17" s="77">
        <f t="shared" si="5"/>
        <v>5</v>
      </c>
      <c r="J17" s="73">
        <f t="shared" si="4"/>
        <v>2019</v>
      </c>
      <c r="K17" s="78">
        <f t="shared" si="0"/>
        <v>43586</v>
      </c>
      <c r="L17" s="73">
        <f>L16+1</f>
        <v>2020</v>
      </c>
      <c r="M17" s="56">
        <f>SUMIF($J$13:$J$264,L17,$C$13:$C$264)</f>
        <v>0</v>
      </c>
      <c r="N17" s="56">
        <f t="shared" ref="N17:N36" si="8">SUMIF($J$13:$J$264,L17,$D$13:$D$264)</f>
        <v>0</v>
      </c>
      <c r="O17" s="56">
        <f t="shared" si="6"/>
        <v>0</v>
      </c>
      <c r="P17" s="118" t="e">
        <f t="shared" si="7"/>
        <v>#DIV/0!</v>
      </c>
      <c r="Q17" s="181" t="e">
        <f t="shared" ref="Q17:Q33" si="9">M17/O17</f>
        <v>#DIV/0!</v>
      </c>
      <c r="R17" s="181">
        <f t="shared" ref="R17:R33" si="10">IFERROR(N17/O17,0)</f>
        <v>0</v>
      </c>
    </row>
    <row r="18" spans="2:18">
      <c r="B18" s="78">
        <f t="shared" si="1"/>
        <v>43617</v>
      </c>
      <c r="C18" s="75">
        <f>IF(F18="","",-INDEX([9]Delta!$F$1:$EE$997,$L$13,$I18))</f>
        <v>197833.42877081037</v>
      </c>
      <c r="D18" s="71">
        <f>IF(ISNUMBER($F18),VLOOKUP($J18,'Table 1'!$B$13:$C$33,2,FALSE)/12*1000*Study_MW,"")</f>
        <v>0</v>
      </c>
      <c r="E18" s="71">
        <f t="shared" si="2"/>
        <v>197833.42877081037</v>
      </c>
      <c r="F18" s="75">
        <f>IF(INDEX([9]Delta!$F$1:$EE$997,$L$14,$I18)=0,"",INDEX([9]Delta!$F$1:$EE$997,$L$14,$I18))</f>
        <v>13325.472</v>
      </c>
      <c r="G18" s="76">
        <f t="shared" si="3"/>
        <v>14.846260513009248</v>
      </c>
      <c r="I18" s="77">
        <f t="shared" si="5"/>
        <v>6</v>
      </c>
      <c r="J18" s="73">
        <f t="shared" si="4"/>
        <v>2019</v>
      </c>
      <c r="K18" s="78">
        <f t="shared" si="0"/>
        <v>43617</v>
      </c>
      <c r="L18" s="73">
        <f t="shared" ref="L18:L36" si="11">L17+1</f>
        <v>2021</v>
      </c>
      <c r="M18" s="56">
        <f t="shared" ref="M18:M36" si="12">SUMIF($J$13:$J$264,L18,$C$13:$C$264)</f>
        <v>0</v>
      </c>
      <c r="N18" s="56">
        <f t="shared" si="8"/>
        <v>0</v>
      </c>
      <c r="O18" s="56">
        <f t="shared" si="6"/>
        <v>0</v>
      </c>
      <c r="P18" s="118" t="e">
        <f t="shared" si="7"/>
        <v>#DIV/0!</v>
      </c>
      <c r="Q18" s="181" t="e">
        <f t="shared" si="9"/>
        <v>#DIV/0!</v>
      </c>
      <c r="R18" s="181">
        <f t="shared" si="10"/>
        <v>0</v>
      </c>
    </row>
    <row r="19" spans="2:18">
      <c r="B19" s="78">
        <f t="shared" si="1"/>
        <v>43647</v>
      </c>
      <c r="C19" s="75">
        <f>IF(F19="","",-INDEX([9]Delta!$F$1:$EE$997,$L$13,$I19))</f>
        <v>319575.55147999525</v>
      </c>
      <c r="D19" s="71">
        <f>IF(ISNUMBER($F19),VLOOKUP($J19,'Table 1'!$B$13:$C$33,2,FALSE)/12*1000*Study_MW,"")</f>
        <v>0</v>
      </c>
      <c r="E19" s="71">
        <f t="shared" si="2"/>
        <v>319575.55147999525</v>
      </c>
      <c r="F19" s="75">
        <f>IF(INDEX([9]Delta!$F$1:$EE$997,$L$14,$I19)=0,"",INDEX([9]Delta!$F$1:$EE$997,$L$14,$I19))</f>
        <v>13769.654399999999</v>
      </c>
      <c r="G19" s="76">
        <f t="shared" si="3"/>
        <v>23.208683544010754</v>
      </c>
      <c r="I19" s="77">
        <f t="shared" si="5"/>
        <v>7</v>
      </c>
      <c r="J19" s="73">
        <f t="shared" si="4"/>
        <v>2019</v>
      </c>
      <c r="K19" s="78">
        <f t="shared" si="0"/>
        <v>43647</v>
      </c>
      <c r="L19" s="73">
        <f t="shared" si="11"/>
        <v>2022</v>
      </c>
      <c r="M19" s="56">
        <f t="shared" si="12"/>
        <v>0</v>
      </c>
      <c r="N19" s="56">
        <f t="shared" si="8"/>
        <v>0</v>
      </c>
      <c r="O19" s="56">
        <f t="shared" si="6"/>
        <v>0</v>
      </c>
      <c r="P19" s="118" t="e">
        <f t="shared" si="7"/>
        <v>#DIV/0!</v>
      </c>
      <c r="Q19" s="181" t="e">
        <f t="shared" si="9"/>
        <v>#DIV/0!</v>
      </c>
      <c r="R19" s="181">
        <f t="shared" si="10"/>
        <v>0</v>
      </c>
    </row>
    <row r="20" spans="2:18">
      <c r="B20" s="78">
        <f t="shared" si="1"/>
        <v>43678</v>
      </c>
      <c r="C20" s="75">
        <f>IF(F20="","",-INDEX([9]Delta!$F$1:$EE$997,$L$13,$I20))</f>
        <v>353115.32612136006</v>
      </c>
      <c r="D20" s="71">
        <f>IF(ISNUMBER($F20),VLOOKUP($J20,'Table 1'!$B$13:$C$33,2,FALSE)/12*1000*Study_MW,"")</f>
        <v>0</v>
      </c>
      <c r="E20" s="71">
        <f t="shared" si="2"/>
        <v>353115.32612136006</v>
      </c>
      <c r="F20" s="75">
        <f>IF(INDEX([9]Delta!$F$1:$EE$997,$L$14,$I20)=0,"",INDEX([9]Delta!$F$1:$EE$997,$L$14,$I20))</f>
        <v>13769.654399999999</v>
      </c>
      <c r="G20" s="76">
        <f t="shared" si="3"/>
        <v>25.644458158758152</v>
      </c>
      <c r="I20" s="77">
        <f t="shared" si="5"/>
        <v>8</v>
      </c>
      <c r="J20" s="73">
        <f t="shared" si="4"/>
        <v>2019</v>
      </c>
      <c r="K20" s="78">
        <f t="shared" si="0"/>
        <v>43678</v>
      </c>
      <c r="L20" s="73">
        <f t="shared" si="11"/>
        <v>2023</v>
      </c>
      <c r="M20" s="56">
        <f t="shared" si="12"/>
        <v>0</v>
      </c>
      <c r="N20" s="56">
        <f t="shared" si="8"/>
        <v>0</v>
      </c>
      <c r="O20" s="56">
        <f t="shared" si="6"/>
        <v>0</v>
      </c>
      <c r="P20" s="118" t="e">
        <f t="shared" si="7"/>
        <v>#DIV/0!</v>
      </c>
      <c r="Q20" s="181" t="e">
        <f t="shared" si="9"/>
        <v>#DIV/0!</v>
      </c>
      <c r="R20" s="181">
        <f t="shared" si="10"/>
        <v>0</v>
      </c>
    </row>
    <row r="21" spans="2:18">
      <c r="B21" s="78">
        <f t="shared" si="1"/>
        <v>43709</v>
      </c>
      <c r="C21" s="75">
        <f>IF(F21="","",-INDEX([9]Delta!$F$1:$EE$997,$L$13,$I21))</f>
        <v>268037.78751274943</v>
      </c>
      <c r="D21" s="71">
        <f>IF(ISNUMBER($F21),VLOOKUP($J21,'Table 1'!$B$13:$C$33,2,FALSE)/12*1000*Study_MW,"")</f>
        <v>0</v>
      </c>
      <c r="E21" s="71">
        <f t="shared" si="2"/>
        <v>268037.78751274943</v>
      </c>
      <c r="F21" s="75">
        <f>IF(INDEX([9]Delta!$F$1:$EE$997,$L$14,$I21)=0,"",INDEX([9]Delta!$F$1:$EE$997,$L$14,$I21))</f>
        <v>13325.472</v>
      </c>
      <c r="G21" s="76">
        <f t="shared" si="3"/>
        <v>20.114693686853975</v>
      </c>
      <c r="I21" s="77">
        <f t="shared" si="5"/>
        <v>9</v>
      </c>
      <c r="J21" s="73">
        <f t="shared" si="4"/>
        <v>2019</v>
      </c>
      <c r="K21" s="78">
        <f t="shared" si="0"/>
        <v>43709</v>
      </c>
      <c r="L21" s="73">
        <f t="shared" si="11"/>
        <v>2024</v>
      </c>
      <c r="M21" s="56">
        <f t="shared" si="12"/>
        <v>0</v>
      </c>
      <c r="N21" s="56">
        <f t="shared" si="8"/>
        <v>0</v>
      </c>
      <c r="O21" s="56">
        <f t="shared" si="6"/>
        <v>0</v>
      </c>
      <c r="P21" s="118" t="e">
        <f t="shared" si="7"/>
        <v>#DIV/0!</v>
      </c>
      <c r="Q21" s="181" t="e">
        <f t="shared" si="9"/>
        <v>#DIV/0!</v>
      </c>
      <c r="R21" s="181">
        <f t="shared" si="10"/>
        <v>0</v>
      </c>
    </row>
    <row r="22" spans="2:18">
      <c r="B22" s="78">
        <f t="shared" si="1"/>
        <v>43739</v>
      </c>
      <c r="C22" s="75">
        <f>IF(F22="","",-INDEX([9]Delta!$F$1:$EE$997,$L$13,$I22))</f>
        <v>221765.68694090843</v>
      </c>
      <c r="D22" s="71">
        <f>IF(ISNUMBER($F22),VLOOKUP($J22,'Table 1'!$B$13:$C$33,2,FALSE)/12*1000*Study_MW,"")</f>
        <v>0</v>
      </c>
      <c r="E22" s="71">
        <f t="shared" si="2"/>
        <v>221765.68694090843</v>
      </c>
      <c r="F22" s="75">
        <f>IF(INDEX([9]Delta!$F$1:$EE$997,$L$14,$I22)=0,"",INDEX([9]Delta!$F$1:$EE$997,$L$14,$I22))</f>
        <v>13769.654399999999</v>
      </c>
      <c r="G22" s="76">
        <f t="shared" si="3"/>
        <v>16.10539237215049</v>
      </c>
      <c r="I22" s="77">
        <f t="shared" si="5"/>
        <v>10</v>
      </c>
      <c r="J22" s="73">
        <f t="shared" si="4"/>
        <v>2019</v>
      </c>
      <c r="K22" s="78">
        <f t="shared" si="0"/>
        <v>43739</v>
      </c>
      <c r="L22" s="73">
        <f t="shared" si="11"/>
        <v>2025</v>
      </c>
      <c r="M22" s="56">
        <f t="shared" si="12"/>
        <v>0</v>
      </c>
      <c r="N22" s="56">
        <f t="shared" si="8"/>
        <v>0</v>
      </c>
      <c r="O22" s="56">
        <f t="shared" si="6"/>
        <v>0</v>
      </c>
      <c r="P22" s="118" t="e">
        <f t="shared" si="7"/>
        <v>#DIV/0!</v>
      </c>
      <c r="Q22" s="181" t="e">
        <f t="shared" si="9"/>
        <v>#DIV/0!</v>
      </c>
      <c r="R22" s="181">
        <f t="shared" si="10"/>
        <v>0</v>
      </c>
    </row>
    <row r="23" spans="2:18">
      <c r="B23" s="78">
        <f t="shared" si="1"/>
        <v>43770</v>
      </c>
      <c r="C23" s="75">
        <f>IF(F23="","",-INDEX([9]Delta!$F$1:$EE$997,$L$13,$I23))</f>
        <v>202865.22725917399</v>
      </c>
      <c r="D23" s="71">
        <f>IF(ISNUMBER($F23),VLOOKUP($J23,'Table 1'!$B$13:$C$33,2,FALSE)/12*1000*Study_MW,"")</f>
        <v>0</v>
      </c>
      <c r="E23" s="71">
        <f t="shared" ref="E23" si="13">IF(ISNUMBER(C23+D23),C23+D23,"")</f>
        <v>202865.22725917399</v>
      </c>
      <c r="F23" s="75">
        <f>IF(INDEX([9]Delta!$F$1:$EE$997,$L$14,$I23)=0,"",INDEX([9]Delta!$F$1:$EE$997,$L$14,$I23))</f>
        <v>13325.472</v>
      </c>
      <c r="G23" s="76">
        <f t="shared" ref="G23" si="14">IF(ISNUMBER($F23),E23/$F23,"")</f>
        <v>15.223868037032684</v>
      </c>
      <c r="I23" s="77">
        <f t="shared" si="5"/>
        <v>11</v>
      </c>
      <c r="J23" s="73">
        <f t="shared" si="4"/>
        <v>2019</v>
      </c>
      <c r="K23" s="78">
        <f t="shared" si="0"/>
        <v>43770</v>
      </c>
      <c r="L23" s="73">
        <f t="shared" si="11"/>
        <v>2026</v>
      </c>
      <c r="M23" s="56">
        <f t="shared" si="12"/>
        <v>0</v>
      </c>
      <c r="N23" s="56">
        <f t="shared" si="8"/>
        <v>0</v>
      </c>
      <c r="O23" s="56">
        <f t="shared" si="6"/>
        <v>0</v>
      </c>
      <c r="P23" s="118" t="e">
        <f t="shared" si="7"/>
        <v>#DIV/0!</v>
      </c>
      <c r="Q23" s="181" t="e">
        <f t="shared" si="9"/>
        <v>#DIV/0!</v>
      </c>
      <c r="R23" s="181">
        <f t="shared" si="10"/>
        <v>0</v>
      </c>
    </row>
    <row r="24" spans="2:18">
      <c r="B24" s="82">
        <f t="shared" si="1"/>
        <v>43800</v>
      </c>
      <c r="C24" s="79">
        <f>IF(F24="","",-INDEX([9]Delta!$F$1:$EE$997,$L$13,$I24))</f>
        <v>263443.4096185267</v>
      </c>
      <c r="D24" s="80">
        <f>IF(F24&lt;&gt;0,VLOOKUP($J24,'Table 1'!$B$13:$C$33,2,FALSE)/12*1000*Study_MW,0)</f>
        <v>0</v>
      </c>
      <c r="E24" s="80">
        <f t="shared" ref="E24" si="15">IF(ISNUMBER(C24+D24),C24+D24,"")</f>
        <v>263443.4096185267</v>
      </c>
      <c r="F24" s="79">
        <f>IF(INDEX([9]Delta!$F$1:$EE$997,$L$14,$I24)=0,"",INDEX([9]Delta!$F$1:$EE$997,$L$14,$I24))</f>
        <v>13769.654399999999</v>
      </c>
      <c r="G24" s="81">
        <f t="shared" ref="G24" si="16">IF(ISNUMBER($F24),E24/$F24,"")</f>
        <v>19.132172962781603</v>
      </c>
      <c r="I24" s="64">
        <f t="shared" si="5"/>
        <v>12</v>
      </c>
      <c r="J24" s="73">
        <f t="shared" si="4"/>
        <v>2019</v>
      </c>
      <c r="K24" s="82">
        <f t="shared" si="0"/>
        <v>43800</v>
      </c>
      <c r="L24" s="73">
        <f t="shared" si="11"/>
        <v>2027</v>
      </c>
      <c r="M24" s="56">
        <f t="shared" si="12"/>
        <v>0</v>
      </c>
      <c r="N24" s="56">
        <f t="shared" si="8"/>
        <v>0</v>
      </c>
      <c r="O24" s="56">
        <f t="shared" si="6"/>
        <v>0</v>
      </c>
      <c r="P24" s="118" t="e">
        <f t="shared" si="7"/>
        <v>#DIV/0!</v>
      </c>
      <c r="Q24" s="181" t="e">
        <f t="shared" si="9"/>
        <v>#DIV/0!</v>
      </c>
      <c r="R24" s="181">
        <f t="shared" si="10"/>
        <v>0</v>
      </c>
    </row>
    <row r="25" spans="2:18" hidden="1">
      <c r="B25" s="74">
        <f t="shared" si="1"/>
        <v>43831</v>
      </c>
      <c r="C25" s="69">
        <f>IF(F25&lt;&gt;0,-INDEX([9]Delta!$F$1:$EE$997,$L$13,$I25),0)</f>
        <v>0</v>
      </c>
      <c r="D25" s="70">
        <f>IF(F25&lt;&gt;0,VLOOKUP($J25,'Table 1'!$B$13:$C$33,2,FALSE)/12*1000*Study_MW,0)</f>
        <v>0</v>
      </c>
      <c r="E25" s="70">
        <f t="shared" ref="E25:E77" si="17">C25+D25</f>
        <v>0</v>
      </c>
      <c r="F25" s="69">
        <f>INDEX([9]Delta!$F$1:$EE$997,$L$14,$I25)</f>
        <v>0</v>
      </c>
      <c r="G25" s="72" t="e">
        <f t="shared" si="3"/>
        <v>#DIV/0!</v>
      </c>
      <c r="I25" s="60">
        <f>I13+13</f>
        <v>14</v>
      </c>
      <c r="J25" s="73">
        <f t="shared" si="4"/>
        <v>2020</v>
      </c>
      <c r="K25" s="74" t="str">
        <f>IF(ISNUMBER(F25),IF(F25&lt;&gt;0,B25,""),"")</f>
        <v/>
      </c>
      <c r="L25" s="73">
        <f t="shared" si="11"/>
        <v>2028</v>
      </c>
      <c r="M25" s="56">
        <f t="shared" si="12"/>
        <v>0</v>
      </c>
      <c r="N25" s="56">
        <f t="shared" si="8"/>
        <v>0</v>
      </c>
      <c r="O25" s="56">
        <f t="shared" si="6"/>
        <v>0</v>
      </c>
      <c r="P25" s="118" t="e">
        <f t="shared" si="7"/>
        <v>#DIV/0!</v>
      </c>
      <c r="Q25" s="181" t="e">
        <f t="shared" si="9"/>
        <v>#DIV/0!</v>
      </c>
      <c r="R25" s="181">
        <f t="shared" si="10"/>
        <v>0</v>
      </c>
    </row>
    <row r="26" spans="2:18" hidden="1">
      <c r="B26" s="78">
        <f t="shared" si="1"/>
        <v>43862</v>
      </c>
      <c r="C26" s="75">
        <f>IF(F26&lt;&gt;0,-INDEX([9]Delta!$F$1:$EE$997,$L$13,$I26),0)</f>
        <v>0</v>
      </c>
      <c r="D26" s="71">
        <f>IF(F26&lt;&gt;0,VLOOKUP($J26,'Table 1'!$B$13:$C$33,2,FALSE)/12*1000*Study_MW,0)</f>
        <v>0</v>
      </c>
      <c r="E26" s="71">
        <f t="shared" si="17"/>
        <v>0</v>
      </c>
      <c r="F26" s="75">
        <f>INDEX([9]Delta!$F$1:$EE$997,$L$14,$I26)</f>
        <v>0</v>
      </c>
      <c r="G26" s="76" t="e">
        <f t="shared" si="3"/>
        <v>#DIV/0!</v>
      </c>
      <c r="I26" s="77">
        <f t="shared" ref="I26:I89" si="18">I14+13</f>
        <v>15</v>
      </c>
      <c r="J26" s="73">
        <f t="shared" si="4"/>
        <v>2020</v>
      </c>
      <c r="K26" s="78" t="str">
        <f t="shared" ref="K26:K89" si="19">IF(ISNUMBER(F26),IF(F26&lt;&gt;0,B26,""),"")</f>
        <v/>
      </c>
      <c r="L26" s="73">
        <f t="shared" si="11"/>
        <v>2029</v>
      </c>
      <c r="M26" s="56">
        <f t="shared" si="12"/>
        <v>0</v>
      </c>
      <c r="N26" s="56">
        <f t="shared" si="8"/>
        <v>0</v>
      </c>
      <c r="O26" s="56">
        <f>SUMIF($J$13:$J$264,L26,$F$13:$F$264)</f>
        <v>0</v>
      </c>
      <c r="P26" s="118" t="e">
        <f>(M26+N26)/O26</f>
        <v>#DIV/0!</v>
      </c>
      <c r="Q26" s="181" t="e">
        <f t="shared" si="9"/>
        <v>#DIV/0!</v>
      </c>
      <c r="R26" s="181">
        <f t="shared" si="10"/>
        <v>0</v>
      </c>
    </row>
    <row r="27" spans="2:18" hidden="1">
      <c r="B27" s="78">
        <f t="shared" si="1"/>
        <v>43891</v>
      </c>
      <c r="C27" s="75">
        <f>IF(F27&lt;&gt;0,-INDEX([9]Delta!$F$1:$EE$997,$L$13,$I27),0)</f>
        <v>0</v>
      </c>
      <c r="D27" s="71">
        <f>IF(F27&lt;&gt;0,VLOOKUP($J27,'Table 1'!$B$13:$C$33,2,FALSE)/12*1000*Study_MW,0)</f>
        <v>0</v>
      </c>
      <c r="E27" s="71">
        <f t="shared" si="17"/>
        <v>0</v>
      </c>
      <c r="F27" s="75">
        <f>INDEX([9]Delta!$F$1:$EE$997,$L$14,$I27)</f>
        <v>0</v>
      </c>
      <c r="G27" s="76" t="e">
        <f t="shared" si="3"/>
        <v>#DIV/0!</v>
      </c>
      <c r="I27" s="77">
        <f t="shared" si="18"/>
        <v>16</v>
      </c>
      <c r="J27" s="73">
        <f t="shared" si="4"/>
        <v>2020</v>
      </c>
      <c r="K27" s="78" t="str">
        <f t="shared" si="19"/>
        <v/>
      </c>
      <c r="L27" s="73">
        <f t="shared" si="11"/>
        <v>2030</v>
      </c>
      <c r="M27" s="56">
        <f t="shared" si="12"/>
        <v>0</v>
      </c>
      <c r="N27" s="56">
        <f t="shared" si="8"/>
        <v>0</v>
      </c>
      <c r="O27" s="56">
        <f t="shared" ref="O27:O31" si="20">SUMIF($J$13:$J$264,L27,$F$13:$F$264)</f>
        <v>0</v>
      </c>
      <c r="P27" s="118" t="e">
        <f t="shared" ref="P27:P31" si="21">(M27+N27)/O27</f>
        <v>#DIV/0!</v>
      </c>
      <c r="Q27" s="181" t="e">
        <f t="shared" si="9"/>
        <v>#DIV/0!</v>
      </c>
      <c r="R27" s="181">
        <f t="shared" si="10"/>
        <v>0</v>
      </c>
    </row>
    <row r="28" spans="2:18" hidden="1">
      <c r="B28" s="78">
        <f t="shared" si="1"/>
        <v>43922</v>
      </c>
      <c r="C28" s="75">
        <f>IF(F28&lt;&gt;0,-INDEX([9]Delta!$F$1:$EE$997,$L$13,$I28),0)</f>
        <v>0</v>
      </c>
      <c r="D28" s="71">
        <f>IF(F28&lt;&gt;0,VLOOKUP($J28,'Table 1'!$B$13:$C$33,2,FALSE)/12*1000*Study_MW,0)</f>
        <v>0</v>
      </c>
      <c r="E28" s="71">
        <f t="shared" si="17"/>
        <v>0</v>
      </c>
      <c r="F28" s="75">
        <f>INDEX([9]Delta!$F$1:$EE$997,$L$14,$I28)</f>
        <v>0</v>
      </c>
      <c r="G28" s="76" t="e">
        <f t="shared" si="3"/>
        <v>#DIV/0!</v>
      </c>
      <c r="I28" s="77">
        <f t="shared" si="18"/>
        <v>17</v>
      </c>
      <c r="J28" s="73">
        <f t="shared" si="4"/>
        <v>2020</v>
      </c>
      <c r="K28" s="78" t="str">
        <f t="shared" si="19"/>
        <v/>
      </c>
      <c r="L28" s="73">
        <f t="shared" si="11"/>
        <v>2031</v>
      </c>
      <c r="M28" s="56">
        <f t="shared" si="12"/>
        <v>0</v>
      </c>
      <c r="N28" s="56">
        <f t="shared" si="8"/>
        <v>0</v>
      </c>
      <c r="O28" s="56">
        <f t="shared" si="20"/>
        <v>0</v>
      </c>
      <c r="P28" s="118" t="e">
        <f t="shared" si="21"/>
        <v>#DIV/0!</v>
      </c>
      <c r="Q28" s="181" t="e">
        <f t="shared" si="9"/>
        <v>#DIV/0!</v>
      </c>
      <c r="R28" s="181">
        <f t="shared" si="10"/>
        <v>0</v>
      </c>
    </row>
    <row r="29" spans="2:18" hidden="1">
      <c r="B29" s="78">
        <f t="shared" si="1"/>
        <v>43952</v>
      </c>
      <c r="C29" s="75">
        <f>IF(F29&lt;&gt;0,-INDEX([9]Delta!$F$1:$EE$997,$L$13,$I29),0)</f>
        <v>0</v>
      </c>
      <c r="D29" s="71">
        <f>IF(F29&lt;&gt;0,VLOOKUP($J29,'Table 1'!$B$13:$C$33,2,FALSE)/12*1000*Study_MW,0)</f>
        <v>0</v>
      </c>
      <c r="E29" s="71">
        <f t="shared" si="17"/>
        <v>0</v>
      </c>
      <c r="F29" s="75">
        <f>INDEX([9]Delta!$F$1:$EE$997,$L$14,$I29)</f>
        <v>0</v>
      </c>
      <c r="G29" s="76" t="e">
        <f t="shared" si="3"/>
        <v>#DIV/0!</v>
      </c>
      <c r="I29" s="77">
        <f t="shared" si="18"/>
        <v>18</v>
      </c>
      <c r="J29" s="73">
        <f t="shared" si="4"/>
        <v>2020</v>
      </c>
      <c r="K29" s="78" t="str">
        <f t="shared" si="19"/>
        <v/>
      </c>
      <c r="L29" s="73">
        <f t="shared" si="11"/>
        <v>2032</v>
      </c>
      <c r="M29" s="56">
        <f t="shared" si="12"/>
        <v>0</v>
      </c>
      <c r="N29" s="56">
        <f t="shared" si="8"/>
        <v>0</v>
      </c>
      <c r="O29" s="56">
        <f t="shared" si="20"/>
        <v>0</v>
      </c>
      <c r="P29" s="118" t="e">
        <f t="shared" si="21"/>
        <v>#DIV/0!</v>
      </c>
      <c r="Q29" s="181" t="e">
        <f t="shared" si="9"/>
        <v>#DIV/0!</v>
      </c>
      <c r="R29" s="181">
        <f t="shared" si="10"/>
        <v>0</v>
      </c>
    </row>
    <row r="30" spans="2:18" hidden="1">
      <c r="B30" s="78">
        <f t="shared" si="1"/>
        <v>43983</v>
      </c>
      <c r="C30" s="75">
        <f>IF(F30&lt;&gt;0,-INDEX([9]Delta!$F$1:$EE$997,$L$13,$I30),0)</f>
        <v>0</v>
      </c>
      <c r="D30" s="71">
        <f>IF(F30&lt;&gt;0,VLOOKUP($J30,'Table 1'!$B$13:$C$33,2,FALSE)/12*1000*Study_MW,0)</f>
        <v>0</v>
      </c>
      <c r="E30" s="71">
        <f t="shared" si="17"/>
        <v>0</v>
      </c>
      <c r="F30" s="75">
        <f>INDEX([9]Delta!$F$1:$EE$997,$L$14,$I30)</f>
        <v>0</v>
      </c>
      <c r="G30" s="76" t="e">
        <f t="shared" si="3"/>
        <v>#DIV/0!</v>
      </c>
      <c r="I30" s="77">
        <f t="shared" si="18"/>
        <v>19</v>
      </c>
      <c r="J30" s="73">
        <f t="shared" si="4"/>
        <v>2020</v>
      </c>
      <c r="K30" s="78" t="str">
        <f t="shared" si="19"/>
        <v/>
      </c>
      <c r="L30" s="73">
        <f t="shared" si="11"/>
        <v>2033</v>
      </c>
      <c r="M30" s="56">
        <f t="shared" si="12"/>
        <v>0</v>
      </c>
      <c r="N30" s="56">
        <f t="shared" si="8"/>
        <v>0</v>
      </c>
      <c r="O30" s="56">
        <f t="shared" si="20"/>
        <v>0</v>
      </c>
      <c r="P30" s="118" t="e">
        <f t="shared" si="21"/>
        <v>#DIV/0!</v>
      </c>
      <c r="Q30" s="181" t="e">
        <f t="shared" si="9"/>
        <v>#DIV/0!</v>
      </c>
      <c r="R30" s="181">
        <f t="shared" si="10"/>
        <v>0</v>
      </c>
    </row>
    <row r="31" spans="2:18" hidden="1">
      <c r="B31" s="78">
        <f t="shared" si="1"/>
        <v>44013</v>
      </c>
      <c r="C31" s="75">
        <f>IF(F31&lt;&gt;0,-INDEX([9]Delta!$F$1:$EE$997,$L$13,$I31),0)</f>
        <v>0</v>
      </c>
      <c r="D31" s="71">
        <f>IF(F31&lt;&gt;0,VLOOKUP($J31,'Table 1'!$B$13:$C$33,2,FALSE)/12*1000*Study_MW,0)</f>
        <v>0</v>
      </c>
      <c r="E31" s="71">
        <f t="shared" si="17"/>
        <v>0</v>
      </c>
      <c r="F31" s="75">
        <f>INDEX([9]Delta!$F$1:$EE$997,$L$14,$I31)</f>
        <v>0</v>
      </c>
      <c r="G31" s="76" t="e">
        <f t="shared" si="3"/>
        <v>#DIV/0!</v>
      </c>
      <c r="I31" s="77">
        <f t="shared" si="18"/>
        <v>20</v>
      </c>
      <c r="J31" s="73">
        <f t="shared" si="4"/>
        <v>2020</v>
      </c>
      <c r="K31" s="78" t="str">
        <f t="shared" si="19"/>
        <v/>
      </c>
      <c r="L31" s="73">
        <f t="shared" si="11"/>
        <v>2034</v>
      </c>
      <c r="M31" s="56">
        <f t="shared" si="12"/>
        <v>0</v>
      </c>
      <c r="N31" s="56">
        <f t="shared" si="8"/>
        <v>0</v>
      </c>
      <c r="O31" s="56">
        <f t="shared" si="20"/>
        <v>0</v>
      </c>
      <c r="P31" s="118" t="e">
        <f t="shared" si="21"/>
        <v>#DIV/0!</v>
      </c>
      <c r="Q31" s="181" t="e">
        <f t="shared" si="9"/>
        <v>#DIV/0!</v>
      </c>
      <c r="R31" s="181">
        <f t="shared" si="10"/>
        <v>0</v>
      </c>
    </row>
    <row r="32" spans="2:18" hidden="1">
      <c r="B32" s="78">
        <f t="shared" si="1"/>
        <v>44044</v>
      </c>
      <c r="C32" s="75">
        <f>IF(F32&lt;&gt;0,-INDEX([9]Delta!$F$1:$EE$997,$L$13,$I32),0)</f>
        <v>0</v>
      </c>
      <c r="D32" s="71">
        <f>IF(F32&lt;&gt;0,VLOOKUP($J32,'Table 1'!$B$13:$C$33,2,FALSE)/12*1000*Study_MW,0)</f>
        <v>0</v>
      </c>
      <c r="E32" s="71">
        <f t="shared" si="17"/>
        <v>0</v>
      </c>
      <c r="F32" s="75">
        <f>INDEX([9]Delta!$F$1:$EE$997,$L$14,$I32)</f>
        <v>0</v>
      </c>
      <c r="G32" s="76" t="e">
        <f t="shared" si="3"/>
        <v>#DIV/0!</v>
      </c>
      <c r="I32" s="77">
        <f t="shared" si="18"/>
        <v>21</v>
      </c>
      <c r="J32" s="73">
        <f t="shared" si="4"/>
        <v>2020</v>
      </c>
      <c r="K32" s="78" t="str">
        <f t="shared" si="19"/>
        <v/>
      </c>
      <c r="L32" s="73">
        <f t="shared" si="11"/>
        <v>2035</v>
      </c>
      <c r="M32" s="56">
        <f t="shared" si="12"/>
        <v>0</v>
      </c>
      <c r="N32" s="56">
        <f t="shared" si="8"/>
        <v>0</v>
      </c>
      <c r="O32" s="56">
        <f t="shared" ref="O32:O35" si="22">SUMIF($J$13:$J$264,L32,$F$13:$F$264)</f>
        <v>0</v>
      </c>
      <c r="P32" s="118" t="e">
        <f t="shared" ref="P32:P34" si="23">(M32+N32)/O32</f>
        <v>#DIV/0!</v>
      </c>
      <c r="Q32" s="181" t="e">
        <f t="shared" si="9"/>
        <v>#DIV/0!</v>
      </c>
      <c r="R32" s="181">
        <f t="shared" si="10"/>
        <v>0</v>
      </c>
    </row>
    <row r="33" spans="2:20" hidden="1">
      <c r="B33" s="78">
        <f t="shared" si="1"/>
        <v>44075</v>
      </c>
      <c r="C33" s="75">
        <f>IF(F33&lt;&gt;0,-INDEX([9]Delta!$F$1:$EE$997,$L$13,$I33),0)</f>
        <v>0</v>
      </c>
      <c r="D33" s="71">
        <f>IF(F33&lt;&gt;0,VLOOKUP($J33,'Table 1'!$B$13:$C$33,2,FALSE)/12*1000*Study_MW,0)</f>
        <v>0</v>
      </c>
      <c r="E33" s="71">
        <f t="shared" si="17"/>
        <v>0</v>
      </c>
      <c r="F33" s="75">
        <f>INDEX([9]Delta!$F$1:$EE$997,$L$14,$I33)</f>
        <v>0</v>
      </c>
      <c r="G33" s="76" t="e">
        <f t="shared" si="3"/>
        <v>#DIV/0!</v>
      </c>
      <c r="I33" s="77">
        <f t="shared" si="18"/>
        <v>22</v>
      </c>
      <c r="J33" s="73">
        <f t="shared" si="4"/>
        <v>2020</v>
      </c>
      <c r="K33" s="78" t="str">
        <f t="shared" si="19"/>
        <v/>
      </c>
      <c r="L33" s="73">
        <f t="shared" si="11"/>
        <v>2036</v>
      </c>
      <c r="M33" s="56">
        <f t="shared" si="12"/>
        <v>0</v>
      </c>
      <c r="N33" s="56">
        <f t="shared" si="8"/>
        <v>0</v>
      </c>
      <c r="O33" s="56">
        <f t="shared" si="22"/>
        <v>0</v>
      </c>
      <c r="P33" s="118" t="e">
        <f t="shared" si="23"/>
        <v>#DIV/0!</v>
      </c>
      <c r="Q33" s="181" t="e">
        <f t="shared" si="9"/>
        <v>#DIV/0!</v>
      </c>
      <c r="R33" s="181">
        <f t="shared" si="10"/>
        <v>0</v>
      </c>
    </row>
    <row r="34" spans="2:20" hidden="1">
      <c r="B34" s="78">
        <f t="shared" si="1"/>
        <v>44105</v>
      </c>
      <c r="C34" s="75">
        <f>IF(F34&lt;&gt;0,-INDEX([9]Delta!$F$1:$EE$997,$L$13,$I34),0)</f>
        <v>0</v>
      </c>
      <c r="D34" s="71">
        <f>IF(F34&lt;&gt;0,VLOOKUP($J34,'Table 1'!$B$13:$C$33,2,FALSE)/12*1000*Study_MW,0)</f>
        <v>0</v>
      </c>
      <c r="E34" s="71">
        <f t="shared" si="17"/>
        <v>0</v>
      </c>
      <c r="F34" s="75">
        <f>INDEX([9]Delta!$F$1:$EE$997,$L$14,$I34)</f>
        <v>0</v>
      </c>
      <c r="G34" s="76" t="e">
        <f t="shared" si="3"/>
        <v>#DIV/0!</v>
      </c>
      <c r="I34" s="77">
        <f t="shared" si="18"/>
        <v>23</v>
      </c>
      <c r="J34" s="73">
        <f t="shared" si="4"/>
        <v>2020</v>
      </c>
      <c r="K34" s="78" t="str">
        <f t="shared" si="19"/>
        <v/>
      </c>
      <c r="L34" s="73">
        <f t="shared" si="11"/>
        <v>2037</v>
      </c>
      <c r="M34" s="56">
        <f t="shared" si="12"/>
        <v>0</v>
      </c>
      <c r="N34" s="56">
        <f t="shared" si="8"/>
        <v>0</v>
      </c>
      <c r="O34" s="56">
        <f t="shared" si="22"/>
        <v>0</v>
      </c>
      <c r="P34" s="118" t="e">
        <f t="shared" si="23"/>
        <v>#DIV/0!</v>
      </c>
      <c r="Q34" s="181" t="e">
        <f t="shared" ref="Q34" si="24">M34/O34</f>
        <v>#DIV/0!</v>
      </c>
      <c r="R34" s="181">
        <f t="shared" ref="R34" si="25">IFERROR(N34/O34,0)</f>
        <v>0</v>
      </c>
    </row>
    <row r="35" spans="2:20" hidden="1">
      <c r="B35" s="78">
        <f t="shared" si="1"/>
        <v>44136</v>
      </c>
      <c r="C35" s="75">
        <f>IF(F35&lt;&gt;0,-INDEX([9]Delta!$F$1:$EE$997,$L$13,$I35),0)</f>
        <v>0</v>
      </c>
      <c r="D35" s="71">
        <f>IF(F35&lt;&gt;0,VLOOKUP($J35,'Table 1'!$B$13:$C$33,2,FALSE)/12*1000*Study_MW,0)</f>
        <v>0</v>
      </c>
      <c r="E35" s="71">
        <f t="shared" si="17"/>
        <v>0</v>
      </c>
      <c r="F35" s="75">
        <f>INDEX([9]Delta!$F$1:$EE$997,$L$14,$I35)</f>
        <v>0</v>
      </c>
      <c r="G35" s="76" t="e">
        <f t="shared" si="3"/>
        <v>#DIV/0!</v>
      </c>
      <c r="I35" s="77">
        <f t="shared" si="18"/>
        <v>24</v>
      </c>
      <c r="J35" s="73">
        <f t="shared" si="4"/>
        <v>2020</v>
      </c>
      <c r="K35" s="78" t="str">
        <f t="shared" si="19"/>
        <v/>
      </c>
      <c r="L35" s="73">
        <f t="shared" si="11"/>
        <v>2038</v>
      </c>
      <c r="M35" s="56">
        <f t="shared" si="12"/>
        <v>0</v>
      </c>
      <c r="N35" s="56">
        <f t="shared" si="8"/>
        <v>0</v>
      </c>
      <c r="O35" s="56">
        <f t="shared" si="22"/>
        <v>0</v>
      </c>
      <c r="P35" s="118" t="e">
        <f t="shared" ref="P35" si="26">(M35+N35)/O35</f>
        <v>#DIV/0!</v>
      </c>
      <c r="Q35" s="181" t="e">
        <f t="shared" ref="Q35" si="27">M35/O35</f>
        <v>#DIV/0!</v>
      </c>
      <c r="R35" s="181">
        <f t="shared" ref="R35" si="28">IFERROR(N35/O35,0)</f>
        <v>0</v>
      </c>
    </row>
    <row r="36" spans="2:20" hidden="1">
      <c r="B36" s="82">
        <f t="shared" si="1"/>
        <v>44166</v>
      </c>
      <c r="C36" s="79">
        <f>IF(F36&lt;&gt;0,-INDEX([9]Delta!$F$1:$EE$997,$L$13,$I36),0)</f>
        <v>0</v>
      </c>
      <c r="D36" s="80">
        <f>IF(F36&lt;&gt;0,VLOOKUP($J36,'Table 1'!$B$13:$C$33,2,FALSE)/12*1000*Study_MW,0)</f>
        <v>0</v>
      </c>
      <c r="E36" s="80">
        <f t="shared" si="17"/>
        <v>0</v>
      </c>
      <c r="F36" s="79">
        <f>INDEX([9]Delta!$F$1:$EE$997,$L$14,$I36)</f>
        <v>0</v>
      </c>
      <c r="G36" s="81" t="e">
        <f t="shared" si="3"/>
        <v>#DIV/0!</v>
      </c>
      <c r="I36" s="64">
        <f t="shared" si="18"/>
        <v>25</v>
      </c>
      <c r="J36" s="73">
        <f t="shared" si="4"/>
        <v>2020</v>
      </c>
      <c r="K36" s="82" t="str">
        <f t="shared" si="19"/>
        <v/>
      </c>
      <c r="L36" s="73">
        <f t="shared" si="11"/>
        <v>2039</v>
      </c>
      <c r="M36" s="56">
        <f t="shared" si="12"/>
        <v>0</v>
      </c>
      <c r="N36" s="56">
        <f t="shared" si="8"/>
        <v>0</v>
      </c>
      <c r="O36" s="56">
        <f t="shared" ref="O36" si="29">SUMIF($J$13:$J$264,L36,$F$13:$F$264)</f>
        <v>0</v>
      </c>
      <c r="P36" s="118" t="e">
        <f t="shared" ref="P36" si="30">(M36+N36)/O36</f>
        <v>#DIV/0!</v>
      </c>
      <c r="Q36" s="181" t="e">
        <f t="shared" ref="Q36" si="31">M36/O36</f>
        <v>#DIV/0!</v>
      </c>
      <c r="R36" s="181">
        <f t="shared" ref="R36" si="32">IFERROR(N36/O36,0)</f>
        <v>0</v>
      </c>
    </row>
    <row r="37" spans="2:20" hidden="1" outlineLevel="1">
      <c r="B37" s="74">
        <f t="shared" si="1"/>
        <v>44197</v>
      </c>
      <c r="C37" s="69">
        <f>IF(F37&lt;&gt;0,-INDEX([9]Delta!$F$1:$EE$997,$L$13,$I37),0)</f>
        <v>0</v>
      </c>
      <c r="D37" s="70">
        <f>IF(F37&lt;&gt;0,VLOOKUP($J37,'Table 1'!$B$13:$C$33,2,FALSE)/12*1000*Study_MW,0)</f>
        <v>0</v>
      </c>
      <c r="E37" s="70">
        <f t="shared" si="17"/>
        <v>0</v>
      </c>
      <c r="F37" s="69">
        <f>INDEX([9]Delta!$F$1:$EE$997,$L$14,$I37)</f>
        <v>0</v>
      </c>
      <c r="G37" s="72" t="e">
        <f t="shared" si="3"/>
        <v>#DIV/0!</v>
      </c>
      <c r="I37" s="60">
        <f>I25+13</f>
        <v>27</v>
      </c>
      <c r="J37" s="73">
        <f t="shared" si="4"/>
        <v>2021</v>
      </c>
      <c r="K37" s="74" t="str">
        <f t="shared" si="19"/>
        <v/>
      </c>
      <c r="M37" s="192"/>
    </row>
    <row r="38" spans="2:20" hidden="1" outlineLevel="1">
      <c r="B38" s="78">
        <f t="shared" si="1"/>
        <v>44228</v>
      </c>
      <c r="C38" s="75">
        <f>IF(F38&lt;&gt;0,-INDEX([9]Delta!$F$1:$EE$997,$L$13,$I38),0)</f>
        <v>0</v>
      </c>
      <c r="D38" s="71">
        <f>IF(F38&lt;&gt;0,VLOOKUP($J38,'Table 1'!$B$13:$C$33,2,FALSE)/12*1000*Study_MW,0)</f>
        <v>0</v>
      </c>
      <c r="E38" s="71">
        <f t="shared" si="17"/>
        <v>0</v>
      </c>
      <c r="F38" s="75">
        <f>INDEX([9]Delta!$F$1:$EE$997,$L$14,$I38)</f>
        <v>0</v>
      </c>
      <c r="G38" s="76" t="e">
        <f t="shared" si="3"/>
        <v>#DIV/0!</v>
      </c>
      <c r="I38" s="77">
        <f t="shared" si="18"/>
        <v>28</v>
      </c>
      <c r="J38" s="73">
        <f t="shared" si="4"/>
        <v>2021</v>
      </c>
      <c r="K38" s="78" t="str">
        <f t="shared" si="19"/>
        <v/>
      </c>
      <c r="M38" s="192"/>
    </row>
    <row r="39" spans="2:20" hidden="1" outlineLevel="1">
      <c r="B39" s="78">
        <f t="shared" si="1"/>
        <v>44256</v>
      </c>
      <c r="C39" s="75">
        <f>IF(F39&lt;&gt;0,-INDEX([9]Delta!$F$1:$EE$997,$L$13,$I39),0)</f>
        <v>0</v>
      </c>
      <c r="D39" s="71">
        <f>IF(F39&lt;&gt;0,VLOOKUP($J39,'Table 1'!$B$13:$C$33,2,FALSE)/12*1000*Study_MW,0)</f>
        <v>0</v>
      </c>
      <c r="E39" s="71">
        <f t="shared" si="17"/>
        <v>0</v>
      </c>
      <c r="F39" s="75">
        <f>INDEX([9]Delta!$F$1:$EE$997,$L$14,$I39)</f>
        <v>0</v>
      </c>
      <c r="G39" s="76" t="e">
        <f t="shared" si="3"/>
        <v>#DIV/0!</v>
      </c>
      <c r="I39" s="77">
        <f t="shared" si="18"/>
        <v>29</v>
      </c>
      <c r="J39" s="73">
        <f t="shared" si="4"/>
        <v>2021</v>
      </c>
      <c r="K39" s="78" t="str">
        <f t="shared" si="19"/>
        <v/>
      </c>
    </row>
    <row r="40" spans="2:20" hidden="1" outlineLevel="1">
      <c r="B40" s="78">
        <f t="shared" si="1"/>
        <v>44287</v>
      </c>
      <c r="C40" s="75">
        <f>IF(F40&lt;&gt;0,-INDEX([9]Delta!$F$1:$EE$997,$L$13,$I40),0)</f>
        <v>0</v>
      </c>
      <c r="D40" s="71">
        <f>IF(F40&lt;&gt;0,VLOOKUP($J40,'Table 1'!$B$13:$C$33,2,FALSE)/12*1000*Study_MW,0)</f>
        <v>0</v>
      </c>
      <c r="E40" s="71">
        <f t="shared" si="17"/>
        <v>0</v>
      </c>
      <c r="F40" s="75">
        <f>INDEX([9]Delta!$F$1:$EE$997,$L$14,$I40)</f>
        <v>0</v>
      </c>
      <c r="G40" s="76" t="e">
        <f t="shared" si="3"/>
        <v>#DIV/0!</v>
      </c>
      <c r="I40" s="77">
        <f t="shared" si="18"/>
        <v>30</v>
      </c>
      <c r="J40" s="73">
        <f t="shared" si="4"/>
        <v>2021</v>
      </c>
      <c r="K40" s="78" t="str">
        <f t="shared" si="19"/>
        <v/>
      </c>
      <c r="O40" s="219" t="str">
        <f>"15 Year Starting "&amp;YEAR($K$5)+2</f>
        <v>15 Year Starting 2021</v>
      </c>
      <c r="P40" s="58">
        <f ca="1">NPV($K$9,INDIRECT("C"&amp;$P$5+24&amp;":C"&amp;$P$6+24))</f>
        <v>0</v>
      </c>
      <c r="Q40" s="58">
        <f ca="1">NPV($K$9,INDIRECT("D"&amp;$P$5+24&amp;":D"&amp;$P$6+24))</f>
        <v>0</v>
      </c>
      <c r="R40" s="58">
        <f ca="1">NPV($K$9,INDIRECT("E"&amp;$P$5+24&amp;":E"&amp;$P$6+24))</f>
        <v>0</v>
      </c>
      <c r="S40" s="58">
        <f ca="1">NPV($K$9,INDIRECT("F"&amp;$P$5+24&amp;":F"&amp;$P$6+24))</f>
        <v>0</v>
      </c>
      <c r="T40" s="92" t="e">
        <f ca="1">R40/S40</f>
        <v>#DIV/0!</v>
      </c>
    </row>
    <row r="41" spans="2:20" hidden="1" outlineLevel="1">
      <c r="B41" s="78">
        <f t="shared" si="1"/>
        <v>44317</v>
      </c>
      <c r="C41" s="75">
        <f>IF(F41&lt;&gt;0,-INDEX([9]Delta!$F$1:$EE$997,$L$13,$I41),0)</f>
        <v>0</v>
      </c>
      <c r="D41" s="71">
        <f>IF(F41&lt;&gt;0,VLOOKUP($J41,'Table 1'!$B$13:$C$33,2,FALSE)/12*1000*Study_MW,0)</f>
        <v>0</v>
      </c>
      <c r="E41" s="71">
        <f t="shared" si="17"/>
        <v>0</v>
      </c>
      <c r="F41" s="75">
        <f>INDEX([9]Delta!$F$1:$EE$997,$L$14,$I41)</f>
        <v>0</v>
      </c>
      <c r="G41" s="76" t="e">
        <f t="shared" si="3"/>
        <v>#DIV/0!</v>
      </c>
      <c r="I41" s="77">
        <f t="shared" si="18"/>
        <v>31</v>
      </c>
      <c r="J41" s="73">
        <f t="shared" si="4"/>
        <v>2021</v>
      </c>
      <c r="K41" s="78" t="str">
        <f t="shared" si="19"/>
        <v/>
      </c>
      <c r="O41" s="219" t="str">
        <f>"15 Year Starting "&amp;YEAR($K$5)+3</f>
        <v>15 Year Starting 2022</v>
      </c>
      <c r="P41" s="58">
        <f ca="1">NPV($K$9,INDIRECT("C"&amp;$P$5+36&amp;":C"&amp;$P$6+36))</f>
        <v>0</v>
      </c>
      <c r="Q41" s="58">
        <f ca="1">NPV($K$9,INDIRECT("D"&amp;$P$5+36&amp;":D"&amp;$P$6+36))</f>
        <v>0</v>
      </c>
      <c r="R41" s="58">
        <f ca="1">NPV($K$9,INDIRECT("E"&amp;$P$5+36&amp;":E"&amp;$P$6+36))</f>
        <v>0</v>
      </c>
      <c r="S41" s="58">
        <f ca="1">NPV($K$9,INDIRECT("F"&amp;$P$5+36&amp;":F"&amp;$P$6+36))</f>
        <v>0</v>
      </c>
      <c r="T41" s="92" t="e">
        <f ca="1">R41/S41</f>
        <v>#DIV/0!</v>
      </c>
    </row>
    <row r="42" spans="2:20" hidden="1" outlineLevel="1">
      <c r="B42" s="78">
        <f t="shared" si="1"/>
        <v>44348</v>
      </c>
      <c r="C42" s="75">
        <f>IF(F42&lt;&gt;0,-INDEX([9]Delta!$F$1:$EE$997,$L$13,$I42),0)</f>
        <v>0</v>
      </c>
      <c r="D42" s="71">
        <f>IF(F42&lt;&gt;0,VLOOKUP($J42,'Table 1'!$B$13:$C$33,2,FALSE)/12*1000*Study_MW,0)</f>
        <v>0</v>
      </c>
      <c r="E42" s="71">
        <f t="shared" si="17"/>
        <v>0</v>
      </c>
      <c r="F42" s="75">
        <f>INDEX([9]Delta!$F$1:$EE$997,$L$14,$I42)</f>
        <v>0</v>
      </c>
      <c r="G42" s="76" t="e">
        <f t="shared" si="3"/>
        <v>#DIV/0!</v>
      </c>
      <c r="I42" s="77">
        <f t="shared" si="18"/>
        <v>32</v>
      </c>
      <c r="J42" s="73">
        <f t="shared" si="4"/>
        <v>2021</v>
      </c>
      <c r="K42" s="78" t="str">
        <f t="shared" si="19"/>
        <v/>
      </c>
    </row>
    <row r="43" spans="2:20" hidden="1" outlineLevel="1">
      <c r="B43" s="78">
        <f t="shared" si="1"/>
        <v>44378</v>
      </c>
      <c r="C43" s="75">
        <f>IF(F43&lt;&gt;0,-INDEX([9]Delta!$F$1:$EE$997,$L$13,$I43),0)</f>
        <v>0</v>
      </c>
      <c r="D43" s="71">
        <f>IF(F43&lt;&gt;0,VLOOKUP($J43,'Table 1'!$B$13:$C$33,2,FALSE)/12*1000*Study_MW,0)</f>
        <v>0</v>
      </c>
      <c r="E43" s="71">
        <f t="shared" si="17"/>
        <v>0</v>
      </c>
      <c r="F43" s="75">
        <f>INDEX([9]Delta!$F$1:$EE$997,$L$14,$I43)</f>
        <v>0</v>
      </c>
      <c r="G43" s="76" t="e">
        <f t="shared" si="3"/>
        <v>#DIV/0!</v>
      </c>
      <c r="I43" s="77">
        <f t="shared" si="18"/>
        <v>33</v>
      </c>
      <c r="J43" s="73">
        <f t="shared" si="4"/>
        <v>2021</v>
      </c>
      <c r="K43" s="78" t="str">
        <f t="shared" si="19"/>
        <v/>
      </c>
    </row>
    <row r="44" spans="2:20" hidden="1" outlineLevel="1">
      <c r="B44" s="78">
        <f t="shared" si="1"/>
        <v>44409</v>
      </c>
      <c r="C44" s="75">
        <f>IF(F44&lt;&gt;0,-INDEX([9]Delta!$F$1:$EE$997,$L$13,$I44),0)</f>
        <v>0</v>
      </c>
      <c r="D44" s="71">
        <f>IF(F44&lt;&gt;0,VLOOKUP($J44,'Table 1'!$B$13:$C$33,2,FALSE)/12*1000*Study_MW,0)</f>
        <v>0</v>
      </c>
      <c r="E44" s="71">
        <f t="shared" si="17"/>
        <v>0</v>
      </c>
      <c r="F44" s="75">
        <f>INDEX([9]Delta!$F$1:$EE$997,$L$14,$I44)</f>
        <v>0</v>
      </c>
      <c r="G44" s="76" t="e">
        <f t="shared" si="3"/>
        <v>#DIV/0!</v>
      </c>
      <c r="I44" s="77">
        <f t="shared" si="18"/>
        <v>34</v>
      </c>
      <c r="J44" s="73">
        <f t="shared" si="4"/>
        <v>2021</v>
      </c>
      <c r="K44" s="78" t="str">
        <f t="shared" si="19"/>
        <v/>
      </c>
    </row>
    <row r="45" spans="2:20" hidden="1" outlineLevel="1">
      <c r="B45" s="78">
        <f t="shared" si="1"/>
        <v>44440</v>
      </c>
      <c r="C45" s="75">
        <f>IF(F45&lt;&gt;0,-INDEX([9]Delta!$F$1:$EE$997,$L$13,$I45),0)</f>
        <v>0</v>
      </c>
      <c r="D45" s="71">
        <f>IF(F45&lt;&gt;0,VLOOKUP($J45,'Table 1'!$B$13:$C$33,2,FALSE)/12*1000*Study_MW,0)</f>
        <v>0</v>
      </c>
      <c r="E45" s="71">
        <f t="shared" si="17"/>
        <v>0</v>
      </c>
      <c r="F45" s="75">
        <f>INDEX([9]Delta!$F$1:$EE$997,$L$14,$I45)</f>
        <v>0</v>
      </c>
      <c r="G45" s="76" t="e">
        <f t="shared" si="3"/>
        <v>#DIV/0!</v>
      </c>
      <c r="I45" s="77">
        <f t="shared" si="18"/>
        <v>35</v>
      </c>
      <c r="J45" s="73">
        <f t="shared" si="4"/>
        <v>2021</v>
      </c>
      <c r="K45" s="78" t="str">
        <f t="shared" si="19"/>
        <v/>
      </c>
    </row>
    <row r="46" spans="2:20" hidden="1" outlineLevel="1">
      <c r="B46" s="78">
        <f t="shared" si="1"/>
        <v>44470</v>
      </c>
      <c r="C46" s="75">
        <f>IF(F46&lt;&gt;0,-INDEX([9]Delta!$F$1:$EE$997,$L$13,$I46),0)</f>
        <v>0</v>
      </c>
      <c r="D46" s="71">
        <f>IF(F46&lt;&gt;0,VLOOKUP($J46,'Table 1'!$B$13:$C$33,2,FALSE)/12*1000*Study_MW,0)</f>
        <v>0</v>
      </c>
      <c r="E46" s="71">
        <f t="shared" si="17"/>
        <v>0</v>
      </c>
      <c r="F46" s="75">
        <f>INDEX([9]Delta!$F$1:$EE$997,$L$14,$I46)</f>
        <v>0</v>
      </c>
      <c r="G46" s="76" t="e">
        <f t="shared" si="3"/>
        <v>#DIV/0!</v>
      </c>
      <c r="I46" s="77">
        <f t="shared" si="18"/>
        <v>36</v>
      </c>
      <c r="J46" s="73">
        <f t="shared" si="4"/>
        <v>2021</v>
      </c>
      <c r="K46" s="78" t="str">
        <f t="shared" si="19"/>
        <v/>
      </c>
    </row>
    <row r="47" spans="2:20" hidden="1" outlineLevel="1">
      <c r="B47" s="78">
        <f t="shared" si="1"/>
        <v>44501</v>
      </c>
      <c r="C47" s="75">
        <f>IF(F47&lt;&gt;0,-INDEX([9]Delta!$F$1:$EE$997,$L$13,$I47),0)</f>
        <v>0</v>
      </c>
      <c r="D47" s="71">
        <f>IF(F47&lt;&gt;0,VLOOKUP($J47,'Table 1'!$B$13:$C$33,2,FALSE)/12*1000*Study_MW,0)</f>
        <v>0</v>
      </c>
      <c r="E47" s="71">
        <f t="shared" si="17"/>
        <v>0</v>
      </c>
      <c r="F47" s="75">
        <f>INDEX([9]Delta!$F$1:$EE$997,$L$14,$I47)</f>
        <v>0</v>
      </c>
      <c r="G47" s="76" t="e">
        <f t="shared" si="3"/>
        <v>#DIV/0!</v>
      </c>
      <c r="I47" s="77">
        <f t="shared" si="18"/>
        <v>37</v>
      </c>
      <c r="J47" s="73">
        <f t="shared" si="4"/>
        <v>2021</v>
      </c>
      <c r="K47" s="78" t="str">
        <f t="shared" si="19"/>
        <v/>
      </c>
    </row>
    <row r="48" spans="2:20" hidden="1" outlineLevel="1">
      <c r="B48" s="82">
        <f t="shared" si="1"/>
        <v>44531</v>
      </c>
      <c r="C48" s="79">
        <f>IF(F48&lt;&gt;0,-INDEX([9]Delta!$F$1:$EE$997,$L$13,$I48),0)</f>
        <v>0</v>
      </c>
      <c r="D48" s="80">
        <f>IF(F48&lt;&gt;0,VLOOKUP($J48,'Table 1'!$B$13:$C$33,2,FALSE)/12*1000*Study_MW,0)</f>
        <v>0</v>
      </c>
      <c r="E48" s="80">
        <f t="shared" si="17"/>
        <v>0</v>
      </c>
      <c r="F48" s="79">
        <f>INDEX([9]Delta!$F$1:$EE$997,$L$14,$I48)</f>
        <v>0</v>
      </c>
      <c r="G48" s="81" t="e">
        <f t="shared" si="3"/>
        <v>#DIV/0!</v>
      </c>
      <c r="I48" s="64">
        <f t="shared" si="18"/>
        <v>38</v>
      </c>
      <c r="J48" s="73">
        <f t="shared" si="4"/>
        <v>2021</v>
      </c>
      <c r="K48" s="82" t="str">
        <f t="shared" si="19"/>
        <v/>
      </c>
    </row>
    <row r="49" spans="2:11" hidden="1" outlineLevel="1">
      <c r="B49" s="74">
        <f t="shared" si="1"/>
        <v>44562</v>
      </c>
      <c r="C49" s="69">
        <f>IF(F49&lt;&gt;0,-INDEX([9]Delta!$F$1:$EE$997,$L$13,$I49),0)</f>
        <v>0</v>
      </c>
      <c r="D49" s="70">
        <f>IF(F49&lt;&gt;0,VLOOKUP($J49,'Table 1'!$B$13:$C$33,2,FALSE)/12*1000*Study_MW,0)</f>
        <v>0</v>
      </c>
      <c r="E49" s="70">
        <f t="shared" si="17"/>
        <v>0</v>
      </c>
      <c r="F49" s="69">
        <f>INDEX([9]Delta!$F$1:$EE$997,$L$14,$I49)</f>
        <v>0</v>
      </c>
      <c r="G49" s="72" t="e">
        <f t="shared" si="3"/>
        <v>#DIV/0!</v>
      </c>
      <c r="I49" s="60">
        <f>I37+13</f>
        <v>40</v>
      </c>
      <c r="J49" s="73">
        <f t="shared" si="4"/>
        <v>2022</v>
      </c>
      <c r="K49" s="74" t="str">
        <f t="shared" si="19"/>
        <v/>
      </c>
    </row>
    <row r="50" spans="2:11" hidden="1" outlineLevel="1">
      <c r="B50" s="78">
        <f t="shared" si="1"/>
        <v>44593</v>
      </c>
      <c r="C50" s="75">
        <f>IF(F50&lt;&gt;0,-INDEX([9]Delta!$F$1:$EE$997,$L$13,$I50),0)</f>
        <v>0</v>
      </c>
      <c r="D50" s="71">
        <f>IF(F50&lt;&gt;0,VLOOKUP($J50,'Table 1'!$B$13:$C$33,2,FALSE)/12*1000*Study_MW,0)</f>
        <v>0</v>
      </c>
      <c r="E50" s="71">
        <f t="shared" si="17"/>
        <v>0</v>
      </c>
      <c r="F50" s="75">
        <f>INDEX([9]Delta!$F$1:$EE$997,$L$14,$I50)</f>
        <v>0</v>
      </c>
      <c r="G50" s="76" t="e">
        <f t="shared" si="3"/>
        <v>#DIV/0!</v>
      </c>
      <c r="I50" s="77">
        <f t="shared" si="18"/>
        <v>41</v>
      </c>
      <c r="J50" s="73">
        <f t="shared" si="4"/>
        <v>2022</v>
      </c>
      <c r="K50" s="78" t="str">
        <f t="shared" si="19"/>
        <v/>
      </c>
    </row>
    <row r="51" spans="2:11" hidden="1" outlineLevel="1">
      <c r="B51" s="78">
        <f t="shared" si="1"/>
        <v>44621</v>
      </c>
      <c r="C51" s="75">
        <f>IF(F51&lt;&gt;0,-INDEX([9]Delta!$F$1:$EE$997,$L$13,$I51),0)</f>
        <v>0</v>
      </c>
      <c r="D51" s="71">
        <f>IF(F51&lt;&gt;0,VLOOKUP($J51,'Table 1'!$B$13:$C$33,2,FALSE)/12*1000*Study_MW,0)</f>
        <v>0</v>
      </c>
      <c r="E51" s="71">
        <f t="shared" si="17"/>
        <v>0</v>
      </c>
      <c r="F51" s="75">
        <f>INDEX([9]Delta!$F$1:$EE$997,$L$14,$I51)</f>
        <v>0</v>
      </c>
      <c r="G51" s="76" t="e">
        <f t="shared" si="3"/>
        <v>#DIV/0!</v>
      </c>
      <c r="I51" s="77">
        <f t="shared" si="18"/>
        <v>42</v>
      </c>
      <c r="J51" s="73">
        <f t="shared" si="4"/>
        <v>2022</v>
      </c>
      <c r="K51" s="78" t="str">
        <f t="shared" si="19"/>
        <v/>
      </c>
    </row>
    <row r="52" spans="2:11" hidden="1" outlineLevel="1">
      <c r="B52" s="78">
        <f t="shared" si="1"/>
        <v>44652</v>
      </c>
      <c r="C52" s="75">
        <f>IF(F52&lt;&gt;0,-INDEX([9]Delta!$F$1:$EE$997,$L$13,$I52),0)</f>
        <v>0</v>
      </c>
      <c r="D52" s="71">
        <f>IF(F52&lt;&gt;0,VLOOKUP($J52,'Table 1'!$B$13:$C$33,2,FALSE)/12*1000*Study_MW,0)</f>
        <v>0</v>
      </c>
      <c r="E52" s="71">
        <f t="shared" si="17"/>
        <v>0</v>
      </c>
      <c r="F52" s="75">
        <f>INDEX([9]Delta!$F$1:$EE$997,$L$14,$I52)</f>
        <v>0</v>
      </c>
      <c r="G52" s="76" t="e">
        <f t="shared" si="3"/>
        <v>#DIV/0!</v>
      </c>
      <c r="I52" s="77">
        <f t="shared" si="18"/>
        <v>43</v>
      </c>
      <c r="J52" s="73">
        <f t="shared" si="4"/>
        <v>2022</v>
      </c>
      <c r="K52" s="78" t="str">
        <f t="shared" si="19"/>
        <v/>
      </c>
    </row>
    <row r="53" spans="2:11" hidden="1" outlineLevel="1">
      <c r="B53" s="78">
        <f t="shared" si="1"/>
        <v>44682</v>
      </c>
      <c r="C53" s="75">
        <f>IF(F53&lt;&gt;0,-INDEX([9]Delta!$F$1:$EE$997,$L$13,$I53),0)</f>
        <v>0</v>
      </c>
      <c r="D53" s="71">
        <f>IF(F53&lt;&gt;0,VLOOKUP($J53,'Table 1'!$B$13:$C$33,2,FALSE)/12*1000*Study_MW,0)</f>
        <v>0</v>
      </c>
      <c r="E53" s="71">
        <f t="shared" si="17"/>
        <v>0</v>
      </c>
      <c r="F53" s="75">
        <f>INDEX([9]Delta!$F$1:$EE$997,$L$14,$I53)</f>
        <v>0</v>
      </c>
      <c r="G53" s="76" t="e">
        <f t="shared" si="3"/>
        <v>#DIV/0!</v>
      </c>
      <c r="I53" s="77">
        <f t="shared" si="18"/>
        <v>44</v>
      </c>
      <c r="J53" s="73">
        <f t="shared" si="4"/>
        <v>2022</v>
      </c>
      <c r="K53" s="78" t="str">
        <f t="shared" si="19"/>
        <v/>
      </c>
    </row>
    <row r="54" spans="2:11" hidden="1" outlineLevel="1">
      <c r="B54" s="78">
        <f t="shared" si="1"/>
        <v>44713</v>
      </c>
      <c r="C54" s="75">
        <f>IF(F54&lt;&gt;0,-INDEX([9]Delta!$F$1:$EE$997,$L$13,$I54),0)</f>
        <v>0</v>
      </c>
      <c r="D54" s="71">
        <f>IF(F54&lt;&gt;0,VLOOKUP($J54,'Table 1'!$B$13:$C$33,2,FALSE)/12*1000*Study_MW,0)</f>
        <v>0</v>
      </c>
      <c r="E54" s="71">
        <f t="shared" si="17"/>
        <v>0</v>
      </c>
      <c r="F54" s="75">
        <f>INDEX([9]Delta!$F$1:$EE$997,$L$14,$I54)</f>
        <v>0</v>
      </c>
      <c r="G54" s="76" t="e">
        <f t="shared" si="3"/>
        <v>#DIV/0!</v>
      </c>
      <c r="I54" s="77">
        <f t="shared" si="18"/>
        <v>45</v>
      </c>
      <c r="J54" s="73">
        <f t="shared" si="4"/>
        <v>2022</v>
      </c>
      <c r="K54" s="78" t="str">
        <f t="shared" si="19"/>
        <v/>
      </c>
    </row>
    <row r="55" spans="2:11" hidden="1" outlineLevel="1">
      <c r="B55" s="78">
        <f t="shared" si="1"/>
        <v>44743</v>
      </c>
      <c r="C55" s="75">
        <f>IF(F55&lt;&gt;0,-INDEX([9]Delta!$F$1:$EE$997,$L$13,$I55),0)</f>
        <v>0</v>
      </c>
      <c r="D55" s="71">
        <f>IF(F55&lt;&gt;0,VLOOKUP($J55,'Table 1'!$B$13:$C$33,2,FALSE)/12*1000*Study_MW,0)</f>
        <v>0</v>
      </c>
      <c r="E55" s="71">
        <f t="shared" si="17"/>
        <v>0</v>
      </c>
      <c r="F55" s="75">
        <f>INDEX([9]Delta!$F$1:$EE$997,$L$14,$I55)</f>
        <v>0</v>
      </c>
      <c r="G55" s="76" t="e">
        <f t="shared" si="3"/>
        <v>#DIV/0!</v>
      </c>
      <c r="I55" s="77">
        <f t="shared" si="18"/>
        <v>46</v>
      </c>
      <c r="J55" s="73">
        <f t="shared" si="4"/>
        <v>2022</v>
      </c>
      <c r="K55" s="78" t="str">
        <f t="shared" si="19"/>
        <v/>
      </c>
    </row>
    <row r="56" spans="2:11" hidden="1" outlineLevel="1">
      <c r="B56" s="78">
        <f t="shared" si="1"/>
        <v>44774</v>
      </c>
      <c r="C56" s="75">
        <f>IF(F56&lt;&gt;0,-INDEX([9]Delta!$F$1:$EE$997,$L$13,$I56),0)</f>
        <v>0</v>
      </c>
      <c r="D56" s="71">
        <f>IF(F56&lt;&gt;0,VLOOKUP($J56,'Table 1'!$B$13:$C$33,2,FALSE)/12*1000*Study_MW,0)</f>
        <v>0</v>
      </c>
      <c r="E56" s="71">
        <f t="shared" si="17"/>
        <v>0</v>
      </c>
      <c r="F56" s="75">
        <f>INDEX([9]Delta!$F$1:$EE$997,$L$14,$I56)</f>
        <v>0</v>
      </c>
      <c r="G56" s="76" t="e">
        <f t="shared" si="3"/>
        <v>#DIV/0!</v>
      </c>
      <c r="I56" s="77">
        <f t="shared" si="18"/>
        <v>47</v>
      </c>
      <c r="J56" s="73">
        <f t="shared" si="4"/>
        <v>2022</v>
      </c>
      <c r="K56" s="78" t="str">
        <f t="shared" si="19"/>
        <v/>
      </c>
    </row>
    <row r="57" spans="2:11" hidden="1" outlineLevel="1">
      <c r="B57" s="78">
        <f t="shared" si="1"/>
        <v>44805</v>
      </c>
      <c r="C57" s="75">
        <f>IF(F57&lt;&gt;0,-INDEX([9]Delta!$F$1:$EE$997,$L$13,$I57),0)</f>
        <v>0</v>
      </c>
      <c r="D57" s="71">
        <f>IF(F57&lt;&gt;0,VLOOKUP($J57,'Table 1'!$B$13:$C$33,2,FALSE)/12*1000*Study_MW,0)</f>
        <v>0</v>
      </c>
      <c r="E57" s="71">
        <f t="shared" si="17"/>
        <v>0</v>
      </c>
      <c r="F57" s="75">
        <f>INDEX([9]Delta!$F$1:$EE$997,$L$14,$I57)</f>
        <v>0</v>
      </c>
      <c r="G57" s="76" t="e">
        <f t="shared" si="3"/>
        <v>#DIV/0!</v>
      </c>
      <c r="I57" s="77">
        <f t="shared" si="18"/>
        <v>48</v>
      </c>
      <c r="J57" s="73">
        <f t="shared" si="4"/>
        <v>2022</v>
      </c>
      <c r="K57" s="78" t="str">
        <f t="shared" si="19"/>
        <v/>
      </c>
    </row>
    <row r="58" spans="2:11" hidden="1" outlineLevel="1">
      <c r="B58" s="78">
        <f t="shared" si="1"/>
        <v>44835</v>
      </c>
      <c r="C58" s="75">
        <f>IF(F58&lt;&gt;0,-INDEX([9]Delta!$F$1:$EE$997,$L$13,$I58),0)</f>
        <v>0</v>
      </c>
      <c r="D58" s="71">
        <f>IF(F58&lt;&gt;0,VLOOKUP($J58,'Table 1'!$B$13:$C$33,2,FALSE)/12*1000*Study_MW,0)</f>
        <v>0</v>
      </c>
      <c r="E58" s="71">
        <f t="shared" si="17"/>
        <v>0</v>
      </c>
      <c r="F58" s="75">
        <f>INDEX([9]Delta!$F$1:$EE$997,$L$14,$I58)</f>
        <v>0</v>
      </c>
      <c r="G58" s="76" t="e">
        <f t="shared" si="3"/>
        <v>#DIV/0!</v>
      </c>
      <c r="I58" s="77">
        <f t="shared" si="18"/>
        <v>49</v>
      </c>
      <c r="J58" s="73">
        <f t="shared" si="4"/>
        <v>2022</v>
      </c>
      <c r="K58" s="78" t="str">
        <f t="shared" si="19"/>
        <v/>
      </c>
    </row>
    <row r="59" spans="2:11" hidden="1" outlineLevel="1">
      <c r="B59" s="78">
        <f t="shared" si="1"/>
        <v>44866</v>
      </c>
      <c r="C59" s="75">
        <f>IF(F59&lt;&gt;0,-INDEX([9]Delta!$F$1:$EE$997,$L$13,$I59),0)</f>
        <v>0</v>
      </c>
      <c r="D59" s="71">
        <f>IF(F59&lt;&gt;0,VLOOKUP($J59,'Table 1'!$B$13:$C$33,2,FALSE)/12*1000*Study_MW,0)</f>
        <v>0</v>
      </c>
      <c r="E59" s="71">
        <f t="shared" si="17"/>
        <v>0</v>
      </c>
      <c r="F59" s="75">
        <f>INDEX([9]Delta!$F$1:$EE$997,$L$14,$I59)</f>
        <v>0</v>
      </c>
      <c r="G59" s="76" t="e">
        <f t="shared" si="3"/>
        <v>#DIV/0!</v>
      </c>
      <c r="I59" s="77">
        <f t="shared" si="18"/>
        <v>50</v>
      </c>
      <c r="J59" s="73">
        <f t="shared" si="4"/>
        <v>2022</v>
      </c>
      <c r="K59" s="78" t="str">
        <f t="shared" si="19"/>
        <v/>
      </c>
    </row>
    <row r="60" spans="2:11" hidden="1" outlineLevel="1">
      <c r="B60" s="82">
        <f t="shared" si="1"/>
        <v>44896</v>
      </c>
      <c r="C60" s="79">
        <f>IF(F60&lt;&gt;0,-INDEX([9]Delta!$F$1:$EE$997,$L$13,$I60),0)</f>
        <v>0</v>
      </c>
      <c r="D60" s="80">
        <f>IF(F60&lt;&gt;0,VLOOKUP($J60,'Table 1'!$B$13:$C$33,2,FALSE)/12*1000*Study_MW,0)</f>
        <v>0</v>
      </c>
      <c r="E60" s="80">
        <f t="shared" si="17"/>
        <v>0</v>
      </c>
      <c r="F60" s="79">
        <f>INDEX([9]Delta!$F$1:$EE$997,$L$14,$I60)</f>
        <v>0</v>
      </c>
      <c r="G60" s="81" t="e">
        <f t="shared" si="3"/>
        <v>#DIV/0!</v>
      </c>
      <c r="I60" s="64">
        <f t="shared" si="18"/>
        <v>51</v>
      </c>
      <c r="J60" s="73">
        <f t="shared" si="4"/>
        <v>2022</v>
      </c>
      <c r="K60" s="82" t="str">
        <f t="shared" si="19"/>
        <v/>
      </c>
    </row>
    <row r="61" spans="2:11" hidden="1" outlineLevel="1">
      <c r="B61" s="74">
        <f t="shared" si="1"/>
        <v>44927</v>
      </c>
      <c r="C61" s="69">
        <f>IF(F61&lt;&gt;0,-INDEX([9]Delta!$F$1:$EE$997,$L$13,$I61),0)</f>
        <v>0</v>
      </c>
      <c r="D61" s="70">
        <f>IF(F61&lt;&gt;0,VLOOKUP($J61,'Table 1'!$B$13:$C$33,2,FALSE)/12*1000*Study_MW,0)</f>
        <v>0</v>
      </c>
      <c r="E61" s="70">
        <f t="shared" si="17"/>
        <v>0</v>
      </c>
      <c r="F61" s="69">
        <f>INDEX([9]Delta!$F$1:$EE$997,$L$14,$I61)</f>
        <v>0</v>
      </c>
      <c r="G61" s="72" t="e">
        <f t="shared" si="3"/>
        <v>#DIV/0!</v>
      </c>
      <c r="I61" s="60">
        <f>I49+13</f>
        <v>53</v>
      </c>
      <c r="J61" s="73">
        <f t="shared" si="4"/>
        <v>2023</v>
      </c>
      <c r="K61" s="74" t="str">
        <f t="shared" si="19"/>
        <v/>
      </c>
    </row>
    <row r="62" spans="2:11" hidden="1" outlineLevel="1">
      <c r="B62" s="78">
        <f t="shared" si="1"/>
        <v>44958</v>
      </c>
      <c r="C62" s="75">
        <f>IF(F62&lt;&gt;0,-INDEX([9]Delta!$F$1:$EE$997,$L$13,$I62),0)</f>
        <v>0</v>
      </c>
      <c r="D62" s="71">
        <f>IF(F62&lt;&gt;0,VLOOKUP($J62,'Table 1'!$B$13:$C$33,2,FALSE)/12*1000*Study_MW,0)</f>
        <v>0</v>
      </c>
      <c r="E62" s="71">
        <f t="shared" si="17"/>
        <v>0</v>
      </c>
      <c r="F62" s="75">
        <f>INDEX([9]Delta!$F$1:$EE$997,$L$14,$I62)</f>
        <v>0</v>
      </c>
      <c r="G62" s="76" t="e">
        <f t="shared" si="3"/>
        <v>#DIV/0!</v>
      </c>
      <c r="I62" s="77">
        <f t="shared" si="18"/>
        <v>54</v>
      </c>
      <c r="J62" s="73">
        <f t="shared" si="4"/>
        <v>2023</v>
      </c>
      <c r="K62" s="78" t="str">
        <f t="shared" si="19"/>
        <v/>
      </c>
    </row>
    <row r="63" spans="2:11" hidden="1" outlineLevel="1">
      <c r="B63" s="78">
        <f t="shared" si="1"/>
        <v>44986</v>
      </c>
      <c r="C63" s="75">
        <f>IF(F63&lt;&gt;0,-INDEX([9]Delta!$F$1:$EE$997,$L$13,$I63),0)</f>
        <v>0</v>
      </c>
      <c r="D63" s="71">
        <f>IF(F63&lt;&gt;0,VLOOKUP($J63,'Table 1'!$B$13:$C$33,2,FALSE)/12*1000*Study_MW,0)</f>
        <v>0</v>
      </c>
      <c r="E63" s="71">
        <f t="shared" si="17"/>
        <v>0</v>
      </c>
      <c r="F63" s="75">
        <f>INDEX([9]Delta!$F$1:$EE$997,$L$14,$I63)</f>
        <v>0</v>
      </c>
      <c r="G63" s="76" t="e">
        <f t="shared" si="3"/>
        <v>#DIV/0!</v>
      </c>
      <c r="I63" s="77">
        <f t="shared" si="18"/>
        <v>55</v>
      </c>
      <c r="J63" s="73">
        <f t="shared" si="4"/>
        <v>2023</v>
      </c>
      <c r="K63" s="78" t="str">
        <f t="shared" si="19"/>
        <v/>
      </c>
    </row>
    <row r="64" spans="2:11" hidden="1" outlineLevel="1">
      <c r="B64" s="78">
        <f t="shared" si="1"/>
        <v>45017</v>
      </c>
      <c r="C64" s="75">
        <f>IF(F64&lt;&gt;0,-INDEX([9]Delta!$F$1:$EE$997,$L$13,$I64),0)</f>
        <v>0</v>
      </c>
      <c r="D64" s="71">
        <f>IF(F64&lt;&gt;0,VLOOKUP($J64,'Table 1'!$B$13:$C$33,2,FALSE)/12*1000*Study_MW,0)</f>
        <v>0</v>
      </c>
      <c r="E64" s="71">
        <f t="shared" si="17"/>
        <v>0</v>
      </c>
      <c r="F64" s="75">
        <f>INDEX([9]Delta!$F$1:$EE$997,$L$14,$I64)</f>
        <v>0</v>
      </c>
      <c r="G64" s="76" t="e">
        <f t="shared" si="3"/>
        <v>#DIV/0!</v>
      </c>
      <c r="I64" s="77">
        <f t="shared" si="18"/>
        <v>56</v>
      </c>
      <c r="J64" s="73">
        <f t="shared" si="4"/>
        <v>2023</v>
      </c>
      <c r="K64" s="78" t="str">
        <f t="shared" si="19"/>
        <v/>
      </c>
    </row>
    <row r="65" spans="2:11" hidden="1" outlineLevel="1">
      <c r="B65" s="78">
        <f t="shared" si="1"/>
        <v>45047</v>
      </c>
      <c r="C65" s="75">
        <f>IF(F65&lt;&gt;0,-INDEX([9]Delta!$F$1:$EE$997,$L$13,$I65),0)</f>
        <v>0</v>
      </c>
      <c r="D65" s="71">
        <f>IF(F65&lt;&gt;0,VLOOKUP($J65,'Table 1'!$B$13:$C$33,2,FALSE)/12*1000*Study_MW,0)</f>
        <v>0</v>
      </c>
      <c r="E65" s="71">
        <f t="shared" si="17"/>
        <v>0</v>
      </c>
      <c r="F65" s="75">
        <f>INDEX([9]Delta!$F$1:$EE$997,$L$14,$I65)</f>
        <v>0</v>
      </c>
      <c r="G65" s="76" t="e">
        <f t="shared" si="3"/>
        <v>#DIV/0!</v>
      </c>
      <c r="I65" s="77">
        <f t="shared" si="18"/>
        <v>57</v>
      </c>
      <c r="J65" s="73">
        <f t="shared" si="4"/>
        <v>2023</v>
      </c>
      <c r="K65" s="78" t="str">
        <f t="shared" si="19"/>
        <v/>
      </c>
    </row>
    <row r="66" spans="2:11" hidden="1" outlineLevel="1">
      <c r="B66" s="78">
        <f t="shared" si="1"/>
        <v>45078</v>
      </c>
      <c r="C66" s="75">
        <f>IF(F66&lt;&gt;0,-INDEX([9]Delta!$F$1:$EE$997,$L$13,$I66),0)</f>
        <v>0</v>
      </c>
      <c r="D66" s="71">
        <f>IF(F66&lt;&gt;0,VLOOKUP($J66,'Table 1'!$B$13:$C$33,2,FALSE)/12*1000*Study_MW,0)</f>
        <v>0</v>
      </c>
      <c r="E66" s="71">
        <f t="shared" si="17"/>
        <v>0</v>
      </c>
      <c r="F66" s="75">
        <f>INDEX([9]Delta!$F$1:$EE$997,$L$14,$I66)</f>
        <v>0</v>
      </c>
      <c r="G66" s="76" t="e">
        <f t="shared" si="3"/>
        <v>#DIV/0!</v>
      </c>
      <c r="I66" s="77">
        <f t="shared" si="18"/>
        <v>58</v>
      </c>
      <c r="J66" s="73">
        <f t="shared" si="4"/>
        <v>2023</v>
      </c>
      <c r="K66" s="78" t="str">
        <f t="shared" si="19"/>
        <v/>
      </c>
    </row>
    <row r="67" spans="2:11" hidden="1" outlineLevel="1">
      <c r="B67" s="78">
        <f t="shared" si="1"/>
        <v>45108</v>
      </c>
      <c r="C67" s="75">
        <f>IF(F67&lt;&gt;0,-INDEX([9]Delta!$F$1:$EE$997,$L$13,$I67),0)</f>
        <v>0</v>
      </c>
      <c r="D67" s="71">
        <f>IF(F67&lt;&gt;0,VLOOKUP($J67,'Table 1'!$B$13:$C$33,2,FALSE)/12*1000*Study_MW,0)</f>
        <v>0</v>
      </c>
      <c r="E67" s="71">
        <f t="shared" si="17"/>
        <v>0</v>
      </c>
      <c r="F67" s="75">
        <f>INDEX([9]Delta!$F$1:$EE$997,$L$14,$I67)</f>
        <v>0</v>
      </c>
      <c r="G67" s="76" t="e">
        <f t="shared" si="3"/>
        <v>#DIV/0!</v>
      </c>
      <c r="I67" s="77">
        <f t="shared" si="18"/>
        <v>59</v>
      </c>
      <c r="J67" s="73">
        <f t="shared" si="4"/>
        <v>2023</v>
      </c>
      <c r="K67" s="78" t="str">
        <f t="shared" si="19"/>
        <v/>
      </c>
    </row>
    <row r="68" spans="2:11" hidden="1" outlineLevel="1">
      <c r="B68" s="78">
        <f t="shared" si="1"/>
        <v>45139</v>
      </c>
      <c r="C68" s="75">
        <f>IF(F68&lt;&gt;0,-INDEX([9]Delta!$F$1:$EE$997,$L$13,$I68),0)</f>
        <v>0</v>
      </c>
      <c r="D68" s="71">
        <f>IF(F68&lt;&gt;0,VLOOKUP($J68,'Table 1'!$B$13:$C$33,2,FALSE)/12*1000*Study_MW,0)</f>
        <v>0</v>
      </c>
      <c r="E68" s="71">
        <f t="shared" si="17"/>
        <v>0</v>
      </c>
      <c r="F68" s="75">
        <f>INDEX([9]Delta!$F$1:$EE$997,$L$14,$I68)</f>
        <v>0</v>
      </c>
      <c r="G68" s="76" t="e">
        <f t="shared" si="3"/>
        <v>#DIV/0!</v>
      </c>
      <c r="I68" s="77">
        <f t="shared" si="18"/>
        <v>60</v>
      </c>
      <c r="J68" s="73">
        <f t="shared" si="4"/>
        <v>2023</v>
      </c>
      <c r="K68" s="78" t="str">
        <f t="shared" si="19"/>
        <v/>
      </c>
    </row>
    <row r="69" spans="2:11" hidden="1" outlineLevel="1">
      <c r="B69" s="78">
        <f t="shared" si="1"/>
        <v>45170</v>
      </c>
      <c r="C69" s="75">
        <f>IF(F69&lt;&gt;0,-INDEX([9]Delta!$F$1:$EE$997,$L$13,$I69),0)</f>
        <v>0</v>
      </c>
      <c r="D69" s="71">
        <f>IF(F69&lt;&gt;0,VLOOKUP($J69,'Table 1'!$B$13:$C$33,2,FALSE)/12*1000*Study_MW,0)</f>
        <v>0</v>
      </c>
      <c r="E69" s="71">
        <f t="shared" si="17"/>
        <v>0</v>
      </c>
      <c r="F69" s="75">
        <f>INDEX([9]Delta!$F$1:$EE$997,$L$14,$I69)</f>
        <v>0</v>
      </c>
      <c r="G69" s="76" t="e">
        <f t="shared" si="3"/>
        <v>#DIV/0!</v>
      </c>
      <c r="I69" s="77">
        <f t="shared" si="18"/>
        <v>61</v>
      </c>
      <c r="J69" s="73">
        <f t="shared" si="4"/>
        <v>2023</v>
      </c>
      <c r="K69" s="78" t="str">
        <f t="shared" si="19"/>
        <v/>
      </c>
    </row>
    <row r="70" spans="2:11" hidden="1" outlineLevel="1">
      <c r="B70" s="78">
        <f t="shared" si="1"/>
        <v>45200</v>
      </c>
      <c r="C70" s="75">
        <f>IF(F70&lt;&gt;0,-INDEX([9]Delta!$F$1:$EE$997,$L$13,$I70),0)</f>
        <v>0</v>
      </c>
      <c r="D70" s="71">
        <f>IF(F70&lt;&gt;0,VLOOKUP($J70,'Table 1'!$B$13:$C$33,2,FALSE)/12*1000*Study_MW,0)</f>
        <v>0</v>
      </c>
      <c r="E70" s="71">
        <f t="shared" si="17"/>
        <v>0</v>
      </c>
      <c r="F70" s="75">
        <f>INDEX([9]Delta!$F$1:$EE$997,$L$14,$I70)</f>
        <v>0</v>
      </c>
      <c r="G70" s="76" t="e">
        <f t="shared" si="3"/>
        <v>#DIV/0!</v>
      </c>
      <c r="I70" s="77">
        <f t="shared" si="18"/>
        <v>62</v>
      </c>
      <c r="J70" s="73">
        <f t="shared" si="4"/>
        <v>2023</v>
      </c>
      <c r="K70" s="78" t="str">
        <f t="shared" si="19"/>
        <v/>
      </c>
    </row>
    <row r="71" spans="2:11" hidden="1" outlineLevel="1">
      <c r="B71" s="78">
        <f t="shared" si="1"/>
        <v>45231</v>
      </c>
      <c r="C71" s="75">
        <f>IF(F71&lt;&gt;0,-INDEX([9]Delta!$F$1:$EE$997,$L$13,$I71),0)</f>
        <v>0</v>
      </c>
      <c r="D71" s="71">
        <f>IF(F71&lt;&gt;0,VLOOKUP($J71,'Table 1'!$B$13:$C$33,2,FALSE)/12*1000*Study_MW,0)</f>
        <v>0</v>
      </c>
      <c r="E71" s="71">
        <f t="shared" si="17"/>
        <v>0</v>
      </c>
      <c r="F71" s="75">
        <f>INDEX([9]Delta!$F$1:$EE$997,$L$14,$I71)</f>
        <v>0</v>
      </c>
      <c r="G71" s="76" t="e">
        <f t="shared" si="3"/>
        <v>#DIV/0!</v>
      </c>
      <c r="I71" s="77">
        <f t="shared" si="18"/>
        <v>63</v>
      </c>
      <c r="J71" s="73">
        <f t="shared" si="4"/>
        <v>2023</v>
      </c>
      <c r="K71" s="78" t="str">
        <f t="shared" si="19"/>
        <v/>
      </c>
    </row>
    <row r="72" spans="2:11" hidden="1" outlineLevel="1">
      <c r="B72" s="82">
        <f t="shared" si="1"/>
        <v>45261</v>
      </c>
      <c r="C72" s="79">
        <f>IF(F72&lt;&gt;0,-INDEX([9]Delta!$F$1:$EE$997,$L$13,$I72),0)</f>
        <v>0</v>
      </c>
      <c r="D72" s="80">
        <f>IF(F72&lt;&gt;0,VLOOKUP($J72,'Table 1'!$B$13:$C$33,2,FALSE)/12*1000*Study_MW,0)</f>
        <v>0</v>
      </c>
      <c r="E72" s="80">
        <f t="shared" si="17"/>
        <v>0</v>
      </c>
      <c r="F72" s="79">
        <f>INDEX([9]Delta!$F$1:$EE$997,$L$14,$I72)</f>
        <v>0</v>
      </c>
      <c r="G72" s="81" t="e">
        <f t="shared" si="3"/>
        <v>#DIV/0!</v>
      </c>
      <c r="I72" s="64">
        <f t="shared" si="18"/>
        <v>64</v>
      </c>
      <c r="J72" s="73">
        <f t="shared" si="4"/>
        <v>2023</v>
      </c>
      <c r="K72" s="82" t="str">
        <f t="shared" si="19"/>
        <v/>
      </c>
    </row>
    <row r="73" spans="2:11" hidden="1" outlineLevel="1">
      <c r="B73" s="74">
        <f t="shared" si="1"/>
        <v>45292</v>
      </c>
      <c r="C73" s="69">
        <f>IF(F73&lt;&gt;0,-INDEX([9]Delta!$F$1:$EE$997,$L$13,$I73),0)</f>
        <v>0</v>
      </c>
      <c r="D73" s="70">
        <f>IF(F73&lt;&gt;0,VLOOKUP($J73,'Table 1'!$B$13:$C$33,2,FALSE)/12*1000*Study_MW,0)</f>
        <v>0</v>
      </c>
      <c r="E73" s="70">
        <f t="shared" si="17"/>
        <v>0</v>
      </c>
      <c r="F73" s="69">
        <f>INDEX([9]Delta!$F$1:$EE$997,$L$14,$I73)</f>
        <v>0</v>
      </c>
      <c r="G73" s="72" t="e">
        <f t="shared" si="3"/>
        <v>#DIV/0!</v>
      </c>
      <c r="I73" s="60">
        <f>I61+13</f>
        <v>66</v>
      </c>
      <c r="J73" s="73">
        <f t="shared" si="4"/>
        <v>2024</v>
      </c>
      <c r="K73" s="74" t="str">
        <f t="shared" si="19"/>
        <v/>
      </c>
    </row>
    <row r="74" spans="2:11" hidden="1" outlineLevel="1">
      <c r="B74" s="78">
        <f t="shared" si="1"/>
        <v>45323</v>
      </c>
      <c r="C74" s="75">
        <f>IF(F74&lt;&gt;0,-INDEX([9]Delta!$F$1:$EE$997,$L$13,$I74),0)</f>
        <v>0</v>
      </c>
      <c r="D74" s="71">
        <f>IF(F74&lt;&gt;0,VLOOKUP($J74,'Table 1'!$B$13:$C$33,2,FALSE)/12*1000*Study_MW,0)</f>
        <v>0</v>
      </c>
      <c r="E74" s="71">
        <f t="shared" si="17"/>
        <v>0</v>
      </c>
      <c r="F74" s="75">
        <f>INDEX([9]Delta!$F$1:$EE$997,$L$14,$I74)</f>
        <v>0</v>
      </c>
      <c r="G74" s="76" t="e">
        <f t="shared" si="3"/>
        <v>#DIV/0!</v>
      </c>
      <c r="I74" s="77">
        <f t="shared" si="18"/>
        <v>67</v>
      </c>
      <c r="J74" s="73">
        <f t="shared" si="4"/>
        <v>2024</v>
      </c>
      <c r="K74" s="78" t="str">
        <f t="shared" si="19"/>
        <v/>
      </c>
    </row>
    <row r="75" spans="2:11" hidden="1" outlineLevel="1">
      <c r="B75" s="78">
        <f t="shared" si="1"/>
        <v>45352</v>
      </c>
      <c r="C75" s="75">
        <f>IF(F75&lt;&gt;0,-INDEX([9]Delta!$F$1:$EE$997,$L$13,$I75),0)</f>
        <v>0</v>
      </c>
      <c r="D75" s="71">
        <f>IF(F75&lt;&gt;0,VLOOKUP($J75,'Table 1'!$B$13:$C$33,2,FALSE)/12*1000*Study_MW,0)</f>
        <v>0</v>
      </c>
      <c r="E75" s="71">
        <f t="shared" si="17"/>
        <v>0</v>
      </c>
      <c r="F75" s="75">
        <f>INDEX([9]Delta!$F$1:$EE$997,$L$14,$I75)</f>
        <v>0</v>
      </c>
      <c r="G75" s="76" t="e">
        <f t="shared" si="3"/>
        <v>#DIV/0!</v>
      </c>
      <c r="I75" s="77">
        <f t="shared" si="18"/>
        <v>68</v>
      </c>
      <c r="J75" s="73">
        <f t="shared" si="4"/>
        <v>2024</v>
      </c>
      <c r="K75" s="78" t="str">
        <f t="shared" si="19"/>
        <v/>
      </c>
    </row>
    <row r="76" spans="2:11" hidden="1" outlineLevel="1">
      <c r="B76" s="78">
        <f t="shared" si="1"/>
        <v>45383</v>
      </c>
      <c r="C76" s="75">
        <f>IF(F76&lt;&gt;0,-INDEX([9]Delta!$F$1:$EE$997,$L$13,$I76),0)</f>
        <v>0</v>
      </c>
      <c r="D76" s="71">
        <f>IF(F76&lt;&gt;0,VLOOKUP($J76,'Table 1'!$B$13:$C$33,2,FALSE)/12*1000*Study_MW,0)</f>
        <v>0</v>
      </c>
      <c r="E76" s="71">
        <f t="shared" si="17"/>
        <v>0</v>
      </c>
      <c r="F76" s="75">
        <f>INDEX([9]Delta!$F$1:$EE$997,$L$14,$I76)</f>
        <v>0</v>
      </c>
      <c r="G76" s="76" t="e">
        <f t="shared" si="3"/>
        <v>#DIV/0!</v>
      </c>
      <c r="I76" s="77">
        <f t="shared" si="18"/>
        <v>69</v>
      </c>
      <c r="J76" s="73">
        <f t="shared" si="4"/>
        <v>2024</v>
      </c>
      <c r="K76" s="78" t="str">
        <f t="shared" si="19"/>
        <v/>
      </c>
    </row>
    <row r="77" spans="2:11" hidden="1" outlineLevel="1">
      <c r="B77" s="78">
        <f t="shared" si="1"/>
        <v>45413</v>
      </c>
      <c r="C77" s="75">
        <f>IF(F77&lt;&gt;0,-INDEX([9]Delta!$F$1:$EE$997,$L$13,$I77),0)</f>
        <v>0</v>
      </c>
      <c r="D77" s="71">
        <f>IF(F77&lt;&gt;0,VLOOKUP($J77,'Table 1'!$B$13:$C$33,2,FALSE)/12*1000*Study_MW,0)</f>
        <v>0</v>
      </c>
      <c r="E77" s="71">
        <f t="shared" si="17"/>
        <v>0</v>
      </c>
      <c r="F77" s="75">
        <f>INDEX([9]Delta!$F$1:$EE$997,$L$14,$I77)</f>
        <v>0</v>
      </c>
      <c r="G77" s="76" t="e">
        <f t="shared" si="3"/>
        <v>#DIV/0!</v>
      </c>
      <c r="I77" s="77">
        <f t="shared" si="18"/>
        <v>70</v>
      </c>
      <c r="J77" s="73">
        <f t="shared" si="4"/>
        <v>2024</v>
      </c>
      <c r="K77" s="78" t="str">
        <f t="shared" si="19"/>
        <v/>
      </c>
    </row>
    <row r="78" spans="2:11" hidden="1" outlineLevel="1">
      <c r="B78" s="78">
        <f t="shared" ref="B78:B132" si="33">EDATE(B77,1)</f>
        <v>45444</v>
      </c>
      <c r="C78" s="75">
        <f>IF(F78&lt;&gt;0,-INDEX([9]Delta!$F$1:$EE$997,$L$13,$I78),0)</f>
        <v>0</v>
      </c>
      <c r="D78" s="71">
        <f>IF(F78&lt;&gt;0,VLOOKUP($J78,'Table 1'!$B$13:$C$33,2,FALSE)/12*1000*Study_MW,0)</f>
        <v>0</v>
      </c>
      <c r="E78" s="71">
        <f t="shared" ref="E78:E132" si="34">C78+D78</f>
        <v>0</v>
      </c>
      <c r="F78" s="75">
        <f>INDEX([9]Delta!$F$1:$EE$997,$L$14,$I78)</f>
        <v>0</v>
      </c>
      <c r="G78" s="76" t="e">
        <f t="shared" ref="G78:G132" si="35">IF(ISNUMBER($F78),E78/$F78,"")</f>
        <v>#DIV/0!</v>
      </c>
      <c r="I78" s="77">
        <f t="shared" si="18"/>
        <v>71</v>
      </c>
      <c r="J78" s="73">
        <f t="shared" ref="J78:J132" si="36">YEAR(B78)</f>
        <v>2024</v>
      </c>
      <c r="K78" s="78" t="str">
        <f t="shared" si="19"/>
        <v/>
      </c>
    </row>
    <row r="79" spans="2:11" hidden="1" outlineLevel="1">
      <c r="B79" s="78">
        <f t="shared" si="33"/>
        <v>45474</v>
      </c>
      <c r="C79" s="75">
        <f>IF(F79&lt;&gt;0,-INDEX([9]Delta!$F$1:$EE$997,$L$13,$I79),0)</f>
        <v>0</v>
      </c>
      <c r="D79" s="71">
        <f>IF(F79&lt;&gt;0,VLOOKUP($J79,'Table 1'!$B$13:$C$33,2,FALSE)/12*1000*Study_MW,0)</f>
        <v>0</v>
      </c>
      <c r="E79" s="71">
        <f t="shared" si="34"/>
        <v>0</v>
      </c>
      <c r="F79" s="75">
        <f>INDEX([9]Delta!$F$1:$EE$997,$L$14,$I79)</f>
        <v>0</v>
      </c>
      <c r="G79" s="76" t="e">
        <f t="shared" si="35"/>
        <v>#DIV/0!</v>
      </c>
      <c r="I79" s="77">
        <f t="shared" si="18"/>
        <v>72</v>
      </c>
      <c r="J79" s="73">
        <f t="shared" si="36"/>
        <v>2024</v>
      </c>
      <c r="K79" s="78" t="str">
        <f t="shared" si="19"/>
        <v/>
      </c>
    </row>
    <row r="80" spans="2:11" hidden="1" outlineLevel="1">
      <c r="B80" s="78">
        <f t="shared" si="33"/>
        <v>45505</v>
      </c>
      <c r="C80" s="75">
        <f>IF(F80&lt;&gt;0,-INDEX([9]Delta!$F$1:$EE$997,$L$13,$I80),0)</f>
        <v>0</v>
      </c>
      <c r="D80" s="71">
        <f>IF(F80&lt;&gt;0,VLOOKUP($J80,'Table 1'!$B$13:$C$33,2,FALSE)/12*1000*Study_MW,0)</f>
        <v>0</v>
      </c>
      <c r="E80" s="71">
        <f t="shared" si="34"/>
        <v>0</v>
      </c>
      <c r="F80" s="75">
        <f>INDEX([9]Delta!$F$1:$EE$997,$L$14,$I80)</f>
        <v>0</v>
      </c>
      <c r="G80" s="76" t="e">
        <f t="shared" si="35"/>
        <v>#DIV/0!</v>
      </c>
      <c r="I80" s="77">
        <f t="shared" si="18"/>
        <v>73</v>
      </c>
      <c r="J80" s="73">
        <f t="shared" si="36"/>
        <v>2024</v>
      </c>
      <c r="K80" s="78" t="str">
        <f t="shared" si="19"/>
        <v/>
      </c>
    </row>
    <row r="81" spans="2:11" hidden="1" outlineLevel="1">
      <c r="B81" s="78">
        <f t="shared" si="33"/>
        <v>45536</v>
      </c>
      <c r="C81" s="75">
        <f>IF(F81&lt;&gt;0,-INDEX([9]Delta!$F$1:$EE$997,$L$13,$I81),0)</f>
        <v>0</v>
      </c>
      <c r="D81" s="71">
        <f>IF(F81&lt;&gt;0,VLOOKUP($J81,'Table 1'!$B$13:$C$33,2,FALSE)/12*1000*Study_MW,0)</f>
        <v>0</v>
      </c>
      <c r="E81" s="71">
        <f t="shared" si="34"/>
        <v>0</v>
      </c>
      <c r="F81" s="75">
        <f>INDEX([9]Delta!$F$1:$EE$997,$L$14,$I81)</f>
        <v>0</v>
      </c>
      <c r="G81" s="76" t="e">
        <f t="shared" si="35"/>
        <v>#DIV/0!</v>
      </c>
      <c r="I81" s="77">
        <f t="shared" si="18"/>
        <v>74</v>
      </c>
      <c r="J81" s="73">
        <f t="shared" si="36"/>
        <v>2024</v>
      </c>
      <c r="K81" s="78" t="str">
        <f t="shared" si="19"/>
        <v/>
      </c>
    </row>
    <row r="82" spans="2:11" hidden="1" outlineLevel="1">
      <c r="B82" s="78">
        <f t="shared" si="33"/>
        <v>45566</v>
      </c>
      <c r="C82" s="75">
        <f>IF(F82&lt;&gt;0,-INDEX([9]Delta!$F$1:$EE$997,$L$13,$I82),0)</f>
        <v>0</v>
      </c>
      <c r="D82" s="71">
        <f>IF(F82&lt;&gt;0,VLOOKUP($J82,'Table 1'!$B$13:$C$33,2,FALSE)/12*1000*Study_MW,0)</f>
        <v>0</v>
      </c>
      <c r="E82" s="71">
        <f t="shared" si="34"/>
        <v>0</v>
      </c>
      <c r="F82" s="75">
        <f>INDEX([9]Delta!$F$1:$EE$997,$L$14,$I82)</f>
        <v>0</v>
      </c>
      <c r="G82" s="76" t="e">
        <f t="shared" si="35"/>
        <v>#DIV/0!</v>
      </c>
      <c r="I82" s="77">
        <f t="shared" si="18"/>
        <v>75</v>
      </c>
      <c r="J82" s="73">
        <f t="shared" si="36"/>
        <v>2024</v>
      </c>
      <c r="K82" s="78" t="str">
        <f t="shared" si="19"/>
        <v/>
      </c>
    </row>
    <row r="83" spans="2:11" hidden="1" outlineLevel="1">
      <c r="B83" s="78">
        <f t="shared" si="33"/>
        <v>45597</v>
      </c>
      <c r="C83" s="75">
        <f>IF(F83&lt;&gt;0,-INDEX([9]Delta!$F$1:$EE$997,$L$13,$I83),0)</f>
        <v>0</v>
      </c>
      <c r="D83" s="71">
        <f>IF(F83&lt;&gt;0,VLOOKUP($J83,'Table 1'!$B$13:$C$33,2,FALSE)/12*1000*Study_MW,0)</f>
        <v>0</v>
      </c>
      <c r="E83" s="71">
        <f t="shared" si="34"/>
        <v>0</v>
      </c>
      <c r="F83" s="75">
        <f>INDEX([9]Delta!$F$1:$EE$997,$L$14,$I83)</f>
        <v>0</v>
      </c>
      <c r="G83" s="76" t="e">
        <f t="shared" si="35"/>
        <v>#DIV/0!</v>
      </c>
      <c r="I83" s="77">
        <f t="shared" si="18"/>
        <v>76</v>
      </c>
      <c r="J83" s="73">
        <f t="shared" si="36"/>
        <v>2024</v>
      </c>
      <c r="K83" s="78" t="str">
        <f t="shared" si="19"/>
        <v/>
      </c>
    </row>
    <row r="84" spans="2:11" hidden="1" outlineLevel="1">
      <c r="B84" s="82">
        <f t="shared" si="33"/>
        <v>45627</v>
      </c>
      <c r="C84" s="79">
        <f>IF(F84&lt;&gt;0,-INDEX([9]Delta!$F$1:$EE$997,$L$13,$I84),0)</f>
        <v>0</v>
      </c>
      <c r="D84" s="80">
        <f>IF(F84&lt;&gt;0,VLOOKUP($J84,'Table 1'!$B$13:$C$33,2,FALSE)/12*1000*Study_MW,0)</f>
        <v>0</v>
      </c>
      <c r="E84" s="80">
        <f t="shared" si="34"/>
        <v>0</v>
      </c>
      <c r="F84" s="79">
        <f>INDEX([9]Delta!$F$1:$EE$997,$L$14,$I84)</f>
        <v>0</v>
      </c>
      <c r="G84" s="81" t="e">
        <f t="shared" si="35"/>
        <v>#DIV/0!</v>
      </c>
      <c r="I84" s="64">
        <f t="shared" si="18"/>
        <v>77</v>
      </c>
      <c r="J84" s="73">
        <f t="shared" si="36"/>
        <v>2024</v>
      </c>
      <c r="K84" s="82" t="str">
        <f t="shared" si="19"/>
        <v/>
      </c>
    </row>
    <row r="85" spans="2:11" hidden="1" outlineLevel="1">
      <c r="B85" s="74">
        <f t="shared" si="33"/>
        <v>45658</v>
      </c>
      <c r="C85" s="69">
        <f>IF(F85&lt;&gt;0,-INDEX([9]Delta!$F$1:$EE$997,$L$13,$I85),0)</f>
        <v>0</v>
      </c>
      <c r="D85" s="70">
        <f>IF(F85&lt;&gt;0,VLOOKUP($J85,'Table 1'!$B$13:$C$33,2,FALSE)/12*1000*Study_MW,0)</f>
        <v>0</v>
      </c>
      <c r="E85" s="70">
        <f t="shared" si="34"/>
        <v>0</v>
      </c>
      <c r="F85" s="69">
        <f>INDEX([9]Delta!$F$1:$EE$997,$L$14,$I85)</f>
        <v>0</v>
      </c>
      <c r="G85" s="72" t="e">
        <f t="shared" si="35"/>
        <v>#DIV/0!</v>
      </c>
      <c r="I85" s="60">
        <f>I73+13</f>
        <v>79</v>
      </c>
      <c r="J85" s="73">
        <f t="shared" si="36"/>
        <v>2025</v>
      </c>
      <c r="K85" s="74" t="str">
        <f t="shared" si="19"/>
        <v/>
      </c>
    </row>
    <row r="86" spans="2:11" hidden="1" outlineLevel="1">
      <c r="B86" s="78">
        <f t="shared" si="33"/>
        <v>45689</v>
      </c>
      <c r="C86" s="75">
        <f>IF(F86&lt;&gt;0,-INDEX([9]Delta!$F$1:$EE$997,$L$13,$I86),0)</f>
        <v>0</v>
      </c>
      <c r="D86" s="71">
        <f>IF(F86&lt;&gt;0,VLOOKUP($J86,'Table 1'!$B$13:$C$33,2,FALSE)/12*1000*Study_MW,0)</f>
        <v>0</v>
      </c>
      <c r="E86" s="71">
        <f t="shared" si="34"/>
        <v>0</v>
      </c>
      <c r="F86" s="75">
        <f>INDEX([9]Delta!$F$1:$EE$997,$L$14,$I86)</f>
        <v>0</v>
      </c>
      <c r="G86" s="76" t="e">
        <f t="shared" si="35"/>
        <v>#DIV/0!</v>
      </c>
      <c r="I86" s="77">
        <f t="shared" si="18"/>
        <v>80</v>
      </c>
      <c r="J86" s="73">
        <f t="shared" si="36"/>
        <v>2025</v>
      </c>
      <c r="K86" s="78" t="str">
        <f t="shared" si="19"/>
        <v/>
      </c>
    </row>
    <row r="87" spans="2:11" hidden="1" outlineLevel="1">
      <c r="B87" s="78">
        <f t="shared" si="33"/>
        <v>45717</v>
      </c>
      <c r="C87" s="75">
        <f>IF(F87&lt;&gt;0,-INDEX([9]Delta!$F$1:$EE$997,$L$13,$I87),0)</f>
        <v>0</v>
      </c>
      <c r="D87" s="71">
        <f>IF(F87&lt;&gt;0,VLOOKUP($J87,'Table 1'!$B$13:$C$33,2,FALSE)/12*1000*Study_MW,0)</f>
        <v>0</v>
      </c>
      <c r="E87" s="71">
        <f t="shared" si="34"/>
        <v>0</v>
      </c>
      <c r="F87" s="75">
        <f>INDEX([9]Delta!$F$1:$EE$997,$L$14,$I87)</f>
        <v>0</v>
      </c>
      <c r="G87" s="76" t="e">
        <f t="shared" si="35"/>
        <v>#DIV/0!</v>
      </c>
      <c r="I87" s="77">
        <f t="shared" si="18"/>
        <v>81</v>
      </c>
      <c r="J87" s="73">
        <f t="shared" si="36"/>
        <v>2025</v>
      </c>
      <c r="K87" s="78" t="str">
        <f t="shared" si="19"/>
        <v/>
      </c>
    </row>
    <row r="88" spans="2:11" hidden="1" outlineLevel="1">
      <c r="B88" s="78">
        <f t="shared" si="33"/>
        <v>45748</v>
      </c>
      <c r="C88" s="75">
        <f>IF(F88&lt;&gt;0,-INDEX([9]Delta!$F$1:$EE$997,$L$13,$I88),0)</f>
        <v>0</v>
      </c>
      <c r="D88" s="71">
        <f>IF(F88&lt;&gt;0,VLOOKUP($J88,'Table 1'!$B$13:$C$33,2,FALSE)/12*1000*Study_MW,0)</f>
        <v>0</v>
      </c>
      <c r="E88" s="71">
        <f t="shared" si="34"/>
        <v>0</v>
      </c>
      <c r="F88" s="75">
        <f>INDEX([9]Delta!$F$1:$EE$997,$L$14,$I88)</f>
        <v>0</v>
      </c>
      <c r="G88" s="76" t="e">
        <f t="shared" si="35"/>
        <v>#DIV/0!</v>
      </c>
      <c r="I88" s="77">
        <f t="shared" si="18"/>
        <v>82</v>
      </c>
      <c r="J88" s="73">
        <f t="shared" si="36"/>
        <v>2025</v>
      </c>
      <c r="K88" s="78" t="str">
        <f t="shared" si="19"/>
        <v/>
      </c>
    </row>
    <row r="89" spans="2:11" hidden="1" outlineLevel="1">
      <c r="B89" s="78">
        <f t="shared" si="33"/>
        <v>45778</v>
      </c>
      <c r="C89" s="75">
        <f>IF(F89&lt;&gt;0,-INDEX([9]Delta!$F$1:$EE$997,$L$13,$I89),0)</f>
        <v>0</v>
      </c>
      <c r="D89" s="71">
        <f>IF(F89&lt;&gt;0,VLOOKUP($J89,'Table 1'!$B$13:$C$33,2,FALSE)/12*1000*Study_MW,0)</f>
        <v>0</v>
      </c>
      <c r="E89" s="71">
        <f t="shared" si="34"/>
        <v>0</v>
      </c>
      <c r="F89" s="75">
        <f>INDEX([9]Delta!$F$1:$EE$997,$L$14,$I89)</f>
        <v>0</v>
      </c>
      <c r="G89" s="76" t="e">
        <f t="shared" si="35"/>
        <v>#DIV/0!</v>
      </c>
      <c r="I89" s="77">
        <f t="shared" si="18"/>
        <v>83</v>
      </c>
      <c r="J89" s="73">
        <f t="shared" si="36"/>
        <v>2025</v>
      </c>
      <c r="K89" s="78" t="str">
        <f t="shared" si="19"/>
        <v/>
      </c>
    </row>
    <row r="90" spans="2:11" hidden="1" outlineLevel="1">
      <c r="B90" s="78">
        <f t="shared" si="33"/>
        <v>45809</v>
      </c>
      <c r="C90" s="75">
        <f>IF(F90&lt;&gt;0,-INDEX([9]Delta!$F$1:$EE$997,$L$13,$I90),0)</f>
        <v>0</v>
      </c>
      <c r="D90" s="71">
        <f>IF(F90&lt;&gt;0,VLOOKUP($J90,'Table 1'!$B$13:$C$33,2,FALSE)/12*1000*Study_MW,0)</f>
        <v>0</v>
      </c>
      <c r="E90" s="71">
        <f t="shared" si="34"/>
        <v>0</v>
      </c>
      <c r="F90" s="75">
        <f>INDEX([9]Delta!$F$1:$EE$997,$L$14,$I90)</f>
        <v>0</v>
      </c>
      <c r="G90" s="76" t="e">
        <f t="shared" si="35"/>
        <v>#DIV/0!</v>
      </c>
      <c r="I90" s="77">
        <f t="shared" ref="I90:I96" si="37">I78+13</f>
        <v>84</v>
      </c>
      <c r="J90" s="73">
        <f t="shared" si="36"/>
        <v>2025</v>
      </c>
      <c r="K90" s="78" t="str">
        <f t="shared" ref="K90:K132" si="38">IF(ISNUMBER(F90),IF(F90&lt;&gt;0,B90,""),"")</f>
        <v/>
      </c>
    </row>
    <row r="91" spans="2:11" hidden="1" outlineLevel="1">
      <c r="B91" s="78">
        <f t="shared" si="33"/>
        <v>45839</v>
      </c>
      <c r="C91" s="75">
        <f>IF(F91&lt;&gt;0,-INDEX([9]Delta!$F$1:$EE$997,$L$13,$I91),0)</f>
        <v>0</v>
      </c>
      <c r="D91" s="71">
        <f>IF(F91&lt;&gt;0,VLOOKUP($J91,'Table 1'!$B$13:$C$33,2,FALSE)/12*1000*Study_MW,0)</f>
        <v>0</v>
      </c>
      <c r="E91" s="71">
        <f t="shared" si="34"/>
        <v>0</v>
      </c>
      <c r="F91" s="75">
        <f>INDEX([9]Delta!$F$1:$EE$997,$L$14,$I91)</f>
        <v>0</v>
      </c>
      <c r="G91" s="76" t="e">
        <f t="shared" si="35"/>
        <v>#DIV/0!</v>
      </c>
      <c r="I91" s="77">
        <f t="shared" si="37"/>
        <v>85</v>
      </c>
      <c r="J91" s="73">
        <f t="shared" si="36"/>
        <v>2025</v>
      </c>
      <c r="K91" s="78" t="str">
        <f t="shared" si="38"/>
        <v/>
      </c>
    </row>
    <row r="92" spans="2:11" hidden="1" outlineLevel="1">
      <c r="B92" s="78">
        <f t="shared" si="33"/>
        <v>45870</v>
      </c>
      <c r="C92" s="75">
        <f>IF(F92&lt;&gt;0,-INDEX([9]Delta!$F$1:$EE$997,$L$13,$I92),0)</f>
        <v>0</v>
      </c>
      <c r="D92" s="71">
        <f>IF(F92&lt;&gt;0,VLOOKUP($J92,'Table 1'!$B$13:$C$33,2,FALSE)/12*1000*Study_MW,0)</f>
        <v>0</v>
      </c>
      <c r="E92" s="71">
        <f t="shared" si="34"/>
        <v>0</v>
      </c>
      <c r="F92" s="75">
        <f>INDEX([9]Delta!$F$1:$EE$997,$L$14,$I92)</f>
        <v>0</v>
      </c>
      <c r="G92" s="76" t="e">
        <f t="shared" si="35"/>
        <v>#DIV/0!</v>
      </c>
      <c r="I92" s="77">
        <f t="shared" si="37"/>
        <v>86</v>
      </c>
      <c r="J92" s="73">
        <f t="shared" si="36"/>
        <v>2025</v>
      </c>
      <c r="K92" s="78" t="str">
        <f t="shared" si="38"/>
        <v/>
      </c>
    </row>
    <row r="93" spans="2:11" hidden="1" outlineLevel="1">
      <c r="B93" s="78">
        <f t="shared" si="33"/>
        <v>45901</v>
      </c>
      <c r="C93" s="75">
        <f>IF(F93&lt;&gt;0,-INDEX([9]Delta!$F$1:$EE$997,$L$13,$I93),0)</f>
        <v>0</v>
      </c>
      <c r="D93" s="71">
        <f>IF(F93&lt;&gt;0,VLOOKUP($J93,'Table 1'!$B$13:$C$33,2,FALSE)/12*1000*Study_MW,0)</f>
        <v>0</v>
      </c>
      <c r="E93" s="71">
        <f t="shared" si="34"/>
        <v>0</v>
      </c>
      <c r="F93" s="75">
        <f>INDEX([9]Delta!$F$1:$EE$997,$L$14,$I93)</f>
        <v>0</v>
      </c>
      <c r="G93" s="76" t="e">
        <f t="shared" si="35"/>
        <v>#DIV/0!</v>
      </c>
      <c r="I93" s="77">
        <f t="shared" si="37"/>
        <v>87</v>
      </c>
      <c r="J93" s="73">
        <f t="shared" si="36"/>
        <v>2025</v>
      </c>
      <c r="K93" s="78" t="str">
        <f t="shared" si="38"/>
        <v/>
      </c>
    </row>
    <row r="94" spans="2:11" hidden="1" outlineLevel="1">
      <c r="B94" s="78">
        <f t="shared" si="33"/>
        <v>45931</v>
      </c>
      <c r="C94" s="75">
        <f>IF(F94&lt;&gt;0,-INDEX([9]Delta!$F$1:$EE$997,$L$13,$I94),0)</f>
        <v>0</v>
      </c>
      <c r="D94" s="71">
        <f>IF(F94&lt;&gt;0,VLOOKUP($J94,'Table 1'!$B$13:$C$33,2,FALSE)/12*1000*Study_MW,0)</f>
        <v>0</v>
      </c>
      <c r="E94" s="71">
        <f t="shared" si="34"/>
        <v>0</v>
      </c>
      <c r="F94" s="75">
        <f>INDEX([9]Delta!$F$1:$EE$997,$L$14,$I94)</f>
        <v>0</v>
      </c>
      <c r="G94" s="76" t="e">
        <f t="shared" si="35"/>
        <v>#DIV/0!</v>
      </c>
      <c r="I94" s="77">
        <f t="shared" si="37"/>
        <v>88</v>
      </c>
      <c r="J94" s="73">
        <f t="shared" si="36"/>
        <v>2025</v>
      </c>
      <c r="K94" s="78" t="str">
        <f t="shared" si="38"/>
        <v/>
      </c>
    </row>
    <row r="95" spans="2:11" hidden="1" outlineLevel="1">
      <c r="B95" s="78">
        <f t="shared" si="33"/>
        <v>45962</v>
      </c>
      <c r="C95" s="75">
        <f>IF(F95&lt;&gt;0,-INDEX([9]Delta!$F$1:$EE$997,$L$13,$I95),0)</f>
        <v>0</v>
      </c>
      <c r="D95" s="71">
        <f>IF(F95&lt;&gt;0,VLOOKUP($J95,'Table 1'!$B$13:$C$33,2,FALSE)/12*1000*Study_MW,0)</f>
        <v>0</v>
      </c>
      <c r="E95" s="71">
        <f t="shared" si="34"/>
        <v>0</v>
      </c>
      <c r="F95" s="75">
        <f>INDEX([9]Delta!$F$1:$EE$997,$L$14,$I95)</f>
        <v>0</v>
      </c>
      <c r="G95" s="76" t="e">
        <f t="shared" si="35"/>
        <v>#DIV/0!</v>
      </c>
      <c r="I95" s="77">
        <f t="shared" si="37"/>
        <v>89</v>
      </c>
      <c r="J95" s="73">
        <f t="shared" si="36"/>
        <v>2025</v>
      </c>
      <c r="K95" s="78" t="str">
        <f t="shared" si="38"/>
        <v/>
      </c>
    </row>
    <row r="96" spans="2:11" hidden="1" outlineLevel="1">
      <c r="B96" s="82">
        <f t="shared" si="33"/>
        <v>45992</v>
      </c>
      <c r="C96" s="79">
        <f>IF(F96&lt;&gt;0,-INDEX([9]Delta!$F$1:$EE$997,$L$13,$I96),0)</f>
        <v>0</v>
      </c>
      <c r="D96" s="80">
        <f>IF(F96&lt;&gt;0,VLOOKUP($J96,'Table 1'!$B$13:$C$33,2,FALSE)/12*1000*Study_MW,0)</f>
        <v>0</v>
      </c>
      <c r="E96" s="80">
        <f t="shared" si="34"/>
        <v>0</v>
      </c>
      <c r="F96" s="79">
        <f>INDEX([9]Delta!$F$1:$EE$997,$L$14,$I96)</f>
        <v>0</v>
      </c>
      <c r="G96" s="81" t="e">
        <f t="shared" si="35"/>
        <v>#DIV/0!</v>
      </c>
      <c r="I96" s="64">
        <f t="shared" si="37"/>
        <v>90</v>
      </c>
      <c r="J96" s="73">
        <f t="shared" si="36"/>
        <v>2025</v>
      </c>
      <c r="K96" s="82" t="str">
        <f t="shared" si="38"/>
        <v/>
      </c>
    </row>
    <row r="97" spans="2:11" hidden="1" outlineLevel="1">
      <c r="B97" s="74">
        <f t="shared" si="33"/>
        <v>46023</v>
      </c>
      <c r="C97" s="69">
        <f>IF(F97&lt;&gt;0,-INDEX([9]Delta!$F$1:$EE$997,$L$13,$I97),0)</f>
        <v>0</v>
      </c>
      <c r="D97" s="70">
        <f>IF(F97&lt;&gt;0,VLOOKUP($J97,'Table 1'!$B$13:$C$33,2,FALSE)/12*1000*Study_MW,0)</f>
        <v>0</v>
      </c>
      <c r="E97" s="70">
        <f t="shared" si="34"/>
        <v>0</v>
      </c>
      <c r="F97" s="69">
        <f>INDEX([9]Delta!$F$1:$EE$997,$L$14,$I97)</f>
        <v>0</v>
      </c>
      <c r="G97" s="72" t="e">
        <f t="shared" si="35"/>
        <v>#DIV/0!</v>
      </c>
      <c r="I97" s="60">
        <f>I85+13</f>
        <v>92</v>
      </c>
      <c r="J97" s="73">
        <f t="shared" si="36"/>
        <v>2026</v>
      </c>
      <c r="K97" s="74" t="str">
        <f t="shared" si="38"/>
        <v/>
      </c>
    </row>
    <row r="98" spans="2:11" hidden="1" outlineLevel="1">
      <c r="B98" s="78">
        <f t="shared" si="33"/>
        <v>46054</v>
      </c>
      <c r="C98" s="75">
        <f>IF(F98&lt;&gt;0,-INDEX([9]Delta!$F$1:$EE$997,$L$13,$I98),0)</f>
        <v>0</v>
      </c>
      <c r="D98" s="71">
        <f>IF(F98&lt;&gt;0,VLOOKUP($J98,'Table 1'!$B$13:$C$33,2,FALSE)/12*1000*Study_MW,0)</f>
        <v>0</v>
      </c>
      <c r="E98" s="71">
        <f t="shared" si="34"/>
        <v>0</v>
      </c>
      <c r="F98" s="75">
        <f>INDEX([9]Delta!$F$1:$EE$997,$L$14,$I98)</f>
        <v>0</v>
      </c>
      <c r="G98" s="76" t="e">
        <f t="shared" si="35"/>
        <v>#DIV/0!</v>
      </c>
      <c r="I98" s="77">
        <f t="shared" ref="I98:I120" si="39">I86+13</f>
        <v>93</v>
      </c>
      <c r="J98" s="73">
        <f t="shared" si="36"/>
        <v>2026</v>
      </c>
      <c r="K98" s="78" t="str">
        <f t="shared" si="38"/>
        <v/>
      </c>
    </row>
    <row r="99" spans="2:11" hidden="1" outlineLevel="1">
      <c r="B99" s="78">
        <f t="shared" si="33"/>
        <v>46082</v>
      </c>
      <c r="C99" s="75">
        <f>IF(F99&lt;&gt;0,-INDEX([9]Delta!$F$1:$EE$997,$L$13,$I99),0)</f>
        <v>0</v>
      </c>
      <c r="D99" s="71">
        <f>IF(F99&lt;&gt;0,VLOOKUP($J99,'Table 1'!$B$13:$C$33,2,FALSE)/12*1000*Study_MW,0)</f>
        <v>0</v>
      </c>
      <c r="E99" s="71">
        <f t="shared" si="34"/>
        <v>0</v>
      </c>
      <c r="F99" s="75">
        <f>INDEX([9]Delta!$F$1:$EE$997,$L$14,$I99)</f>
        <v>0</v>
      </c>
      <c r="G99" s="76" t="e">
        <f t="shared" si="35"/>
        <v>#DIV/0!</v>
      </c>
      <c r="I99" s="77">
        <f t="shared" si="39"/>
        <v>94</v>
      </c>
      <c r="J99" s="73">
        <f t="shared" si="36"/>
        <v>2026</v>
      </c>
      <c r="K99" s="78" t="str">
        <f t="shared" si="38"/>
        <v/>
      </c>
    </row>
    <row r="100" spans="2:11" hidden="1" outlineLevel="1">
      <c r="B100" s="78">
        <f t="shared" si="33"/>
        <v>46113</v>
      </c>
      <c r="C100" s="75">
        <f>IF(F100&lt;&gt;0,-INDEX([9]Delta!$F$1:$EE$997,$L$13,$I100),0)</f>
        <v>0</v>
      </c>
      <c r="D100" s="71">
        <f>IF(F100&lt;&gt;0,VLOOKUP($J100,'Table 1'!$B$13:$C$33,2,FALSE)/12*1000*Study_MW,0)</f>
        <v>0</v>
      </c>
      <c r="E100" s="71">
        <f t="shared" si="34"/>
        <v>0</v>
      </c>
      <c r="F100" s="75">
        <f>INDEX([9]Delta!$F$1:$EE$997,$L$14,$I100)</f>
        <v>0</v>
      </c>
      <c r="G100" s="76" t="e">
        <f t="shared" si="35"/>
        <v>#DIV/0!</v>
      </c>
      <c r="I100" s="77">
        <f t="shared" si="39"/>
        <v>95</v>
      </c>
      <c r="J100" s="73">
        <f t="shared" si="36"/>
        <v>2026</v>
      </c>
      <c r="K100" s="78" t="str">
        <f t="shared" si="38"/>
        <v/>
      </c>
    </row>
    <row r="101" spans="2:11" hidden="1" outlineLevel="1">
      <c r="B101" s="78">
        <f t="shared" si="33"/>
        <v>46143</v>
      </c>
      <c r="C101" s="75">
        <f>IF(F101&lt;&gt;0,-INDEX([9]Delta!$F$1:$EE$997,$L$13,$I101),0)</f>
        <v>0</v>
      </c>
      <c r="D101" s="71">
        <f>IF(F101&lt;&gt;0,VLOOKUP($J101,'Table 1'!$B$13:$C$33,2,FALSE)/12*1000*Study_MW,0)</f>
        <v>0</v>
      </c>
      <c r="E101" s="71">
        <f t="shared" si="34"/>
        <v>0</v>
      </c>
      <c r="F101" s="75">
        <f>INDEX([9]Delta!$F$1:$EE$997,$L$14,$I101)</f>
        <v>0</v>
      </c>
      <c r="G101" s="76" t="e">
        <f t="shared" si="35"/>
        <v>#DIV/0!</v>
      </c>
      <c r="I101" s="77">
        <f t="shared" si="39"/>
        <v>96</v>
      </c>
      <c r="J101" s="73">
        <f t="shared" si="36"/>
        <v>2026</v>
      </c>
      <c r="K101" s="78" t="str">
        <f t="shared" si="38"/>
        <v/>
      </c>
    </row>
    <row r="102" spans="2:11" hidden="1" outlineLevel="1">
      <c r="B102" s="78">
        <f t="shared" si="33"/>
        <v>46174</v>
      </c>
      <c r="C102" s="75">
        <f>IF(F102&lt;&gt;0,-INDEX([9]Delta!$F$1:$EE$997,$L$13,$I102),0)</f>
        <v>0</v>
      </c>
      <c r="D102" s="71">
        <f>IF(F102&lt;&gt;0,VLOOKUP($J102,'Table 1'!$B$13:$C$33,2,FALSE)/12*1000*Study_MW,0)</f>
        <v>0</v>
      </c>
      <c r="E102" s="71">
        <f t="shared" si="34"/>
        <v>0</v>
      </c>
      <c r="F102" s="75">
        <f>INDEX([9]Delta!$F$1:$EE$997,$L$14,$I102)</f>
        <v>0</v>
      </c>
      <c r="G102" s="76" t="e">
        <f t="shared" si="35"/>
        <v>#DIV/0!</v>
      </c>
      <c r="I102" s="77">
        <f t="shared" si="39"/>
        <v>97</v>
      </c>
      <c r="J102" s="73">
        <f t="shared" si="36"/>
        <v>2026</v>
      </c>
      <c r="K102" s="78" t="str">
        <f t="shared" si="38"/>
        <v/>
      </c>
    </row>
    <row r="103" spans="2:11" hidden="1" outlineLevel="1">
      <c r="B103" s="78">
        <f t="shared" si="33"/>
        <v>46204</v>
      </c>
      <c r="C103" s="75">
        <f>IF(F103&lt;&gt;0,-INDEX([9]Delta!$F$1:$EE$997,$L$13,$I103),0)</f>
        <v>0</v>
      </c>
      <c r="D103" s="71">
        <f>IF(F103&lt;&gt;0,VLOOKUP($J103,'Table 1'!$B$13:$C$33,2,FALSE)/12*1000*Study_MW,0)</f>
        <v>0</v>
      </c>
      <c r="E103" s="71">
        <f t="shared" si="34"/>
        <v>0</v>
      </c>
      <c r="F103" s="75">
        <f>INDEX([9]Delta!$F$1:$EE$997,$L$14,$I103)</f>
        <v>0</v>
      </c>
      <c r="G103" s="76" t="e">
        <f t="shared" si="35"/>
        <v>#DIV/0!</v>
      </c>
      <c r="I103" s="77">
        <f t="shared" si="39"/>
        <v>98</v>
      </c>
      <c r="J103" s="73">
        <f t="shared" si="36"/>
        <v>2026</v>
      </c>
      <c r="K103" s="78" t="str">
        <f t="shared" si="38"/>
        <v/>
      </c>
    </row>
    <row r="104" spans="2:11" hidden="1" outlineLevel="1">
      <c r="B104" s="78">
        <f t="shared" si="33"/>
        <v>46235</v>
      </c>
      <c r="C104" s="75">
        <f>IF(F104&lt;&gt;0,-INDEX([9]Delta!$F$1:$EE$997,$L$13,$I104),0)</f>
        <v>0</v>
      </c>
      <c r="D104" s="71">
        <f>IF(F104&lt;&gt;0,VLOOKUP($J104,'Table 1'!$B$13:$C$33,2,FALSE)/12*1000*Study_MW,0)</f>
        <v>0</v>
      </c>
      <c r="E104" s="71">
        <f t="shared" si="34"/>
        <v>0</v>
      </c>
      <c r="F104" s="75">
        <f>INDEX([9]Delta!$F$1:$EE$997,$L$14,$I104)</f>
        <v>0</v>
      </c>
      <c r="G104" s="76" t="e">
        <f t="shared" si="35"/>
        <v>#DIV/0!</v>
      </c>
      <c r="I104" s="77">
        <f t="shared" si="39"/>
        <v>99</v>
      </c>
      <c r="J104" s="73">
        <f t="shared" si="36"/>
        <v>2026</v>
      </c>
      <c r="K104" s="78" t="str">
        <f t="shared" si="38"/>
        <v/>
      </c>
    </row>
    <row r="105" spans="2:11" hidden="1" outlineLevel="1">
      <c r="B105" s="78">
        <f t="shared" si="33"/>
        <v>46266</v>
      </c>
      <c r="C105" s="75">
        <f>IF(F105&lt;&gt;0,-INDEX([9]Delta!$F$1:$EE$997,$L$13,$I105),0)</f>
        <v>0</v>
      </c>
      <c r="D105" s="71">
        <f>IF(F105&lt;&gt;0,VLOOKUP($J105,'Table 1'!$B$13:$C$33,2,FALSE)/12*1000*Study_MW,0)</f>
        <v>0</v>
      </c>
      <c r="E105" s="71">
        <f t="shared" si="34"/>
        <v>0</v>
      </c>
      <c r="F105" s="75">
        <f>INDEX([9]Delta!$F$1:$EE$997,$L$14,$I105)</f>
        <v>0</v>
      </c>
      <c r="G105" s="76" t="e">
        <f t="shared" si="35"/>
        <v>#DIV/0!</v>
      </c>
      <c r="I105" s="77">
        <f t="shared" si="39"/>
        <v>100</v>
      </c>
      <c r="J105" s="73">
        <f t="shared" si="36"/>
        <v>2026</v>
      </c>
      <c r="K105" s="78" t="str">
        <f t="shared" si="38"/>
        <v/>
      </c>
    </row>
    <row r="106" spans="2:11" hidden="1" outlineLevel="1">
      <c r="B106" s="78">
        <f t="shared" si="33"/>
        <v>46296</v>
      </c>
      <c r="C106" s="75">
        <f>IF(F106&lt;&gt;0,-INDEX([9]Delta!$F$1:$EE$997,$L$13,$I106),0)</f>
        <v>0</v>
      </c>
      <c r="D106" s="71">
        <f>IF(F106&lt;&gt;0,VLOOKUP($J106,'Table 1'!$B$13:$C$33,2,FALSE)/12*1000*Study_MW,0)</f>
        <v>0</v>
      </c>
      <c r="E106" s="71">
        <f t="shared" si="34"/>
        <v>0</v>
      </c>
      <c r="F106" s="75">
        <f>INDEX([9]Delta!$F$1:$EE$997,$L$14,$I106)</f>
        <v>0</v>
      </c>
      <c r="G106" s="76" t="e">
        <f t="shared" si="35"/>
        <v>#DIV/0!</v>
      </c>
      <c r="I106" s="77">
        <f t="shared" si="39"/>
        <v>101</v>
      </c>
      <c r="J106" s="73">
        <f t="shared" si="36"/>
        <v>2026</v>
      </c>
      <c r="K106" s="78" t="str">
        <f t="shared" si="38"/>
        <v/>
      </c>
    </row>
    <row r="107" spans="2:11" hidden="1" outlineLevel="1">
      <c r="B107" s="78">
        <f t="shared" si="33"/>
        <v>46327</v>
      </c>
      <c r="C107" s="75">
        <f>IF(F107&lt;&gt;0,-INDEX([9]Delta!$F$1:$EE$997,$L$13,$I107),0)</f>
        <v>0</v>
      </c>
      <c r="D107" s="71">
        <f>IF(F107&lt;&gt;0,VLOOKUP($J107,'Table 1'!$B$13:$C$33,2,FALSE)/12*1000*Study_MW,0)</f>
        <v>0</v>
      </c>
      <c r="E107" s="71">
        <f t="shared" si="34"/>
        <v>0</v>
      </c>
      <c r="F107" s="75">
        <f>INDEX([9]Delta!$F$1:$EE$997,$L$14,$I107)</f>
        <v>0</v>
      </c>
      <c r="G107" s="76" t="e">
        <f t="shared" si="35"/>
        <v>#DIV/0!</v>
      </c>
      <c r="I107" s="77">
        <f t="shared" si="39"/>
        <v>102</v>
      </c>
      <c r="J107" s="73">
        <f t="shared" si="36"/>
        <v>2026</v>
      </c>
      <c r="K107" s="78" t="str">
        <f t="shared" si="38"/>
        <v/>
      </c>
    </row>
    <row r="108" spans="2:11" hidden="1" outlineLevel="1">
      <c r="B108" s="82">
        <f t="shared" si="33"/>
        <v>46357</v>
      </c>
      <c r="C108" s="79">
        <f>IF(F108&lt;&gt;0,-INDEX([9]Delta!$F$1:$EE$997,$L$13,$I108),0)</f>
        <v>0</v>
      </c>
      <c r="D108" s="80">
        <f>IF(F108&lt;&gt;0,VLOOKUP($J108,'Table 1'!$B$13:$C$33,2,FALSE)/12*1000*Study_MW,0)</f>
        <v>0</v>
      </c>
      <c r="E108" s="80">
        <f t="shared" si="34"/>
        <v>0</v>
      </c>
      <c r="F108" s="79">
        <f>INDEX([9]Delta!$F$1:$EE$997,$L$14,$I108)</f>
        <v>0</v>
      </c>
      <c r="G108" s="81" t="e">
        <f t="shared" si="35"/>
        <v>#DIV/0!</v>
      </c>
      <c r="I108" s="64">
        <f t="shared" si="39"/>
        <v>103</v>
      </c>
      <c r="J108" s="73">
        <f t="shared" si="36"/>
        <v>2026</v>
      </c>
      <c r="K108" s="82" t="str">
        <f t="shared" si="38"/>
        <v/>
      </c>
    </row>
    <row r="109" spans="2:11" hidden="1" outlineLevel="1">
      <c r="B109" s="74">
        <f t="shared" si="33"/>
        <v>46388</v>
      </c>
      <c r="C109" s="69">
        <f>IF(F109&lt;&gt;0,-INDEX([9]Delta!$F$1:$EE$997,$L$13,$I109),0)</f>
        <v>0</v>
      </c>
      <c r="D109" s="70">
        <f>IF(F109&lt;&gt;0,VLOOKUP($J109,'Table 1'!$B$13:$C$33,2,FALSE)/12*1000*Study_MW,0)</f>
        <v>0</v>
      </c>
      <c r="E109" s="70">
        <f t="shared" si="34"/>
        <v>0</v>
      </c>
      <c r="F109" s="69">
        <f>INDEX([9]Delta!$F$1:$EE$997,$L$14,$I109)</f>
        <v>0</v>
      </c>
      <c r="G109" s="72" t="e">
        <f t="shared" si="35"/>
        <v>#DIV/0!</v>
      </c>
      <c r="I109" s="60">
        <f>I97+13</f>
        <v>105</v>
      </c>
      <c r="J109" s="73">
        <f t="shared" si="36"/>
        <v>2027</v>
      </c>
      <c r="K109" s="74" t="str">
        <f t="shared" si="38"/>
        <v/>
      </c>
    </row>
    <row r="110" spans="2:11" hidden="1" outlineLevel="1">
      <c r="B110" s="78">
        <f t="shared" si="33"/>
        <v>46419</v>
      </c>
      <c r="C110" s="75">
        <f>IF(F110&lt;&gt;0,-INDEX([9]Delta!$F$1:$EE$997,$L$13,$I110),0)</f>
        <v>0</v>
      </c>
      <c r="D110" s="71">
        <f>IF(F110&lt;&gt;0,VLOOKUP($J110,'Table 1'!$B$13:$C$33,2,FALSE)/12*1000*Study_MW,0)</f>
        <v>0</v>
      </c>
      <c r="E110" s="71">
        <f t="shared" si="34"/>
        <v>0</v>
      </c>
      <c r="F110" s="75">
        <f>INDEX([9]Delta!$F$1:$EE$997,$L$14,$I110)</f>
        <v>0</v>
      </c>
      <c r="G110" s="76" t="e">
        <f t="shared" si="35"/>
        <v>#DIV/0!</v>
      </c>
      <c r="I110" s="77">
        <f t="shared" si="39"/>
        <v>106</v>
      </c>
      <c r="J110" s="73">
        <f t="shared" si="36"/>
        <v>2027</v>
      </c>
      <c r="K110" s="78" t="str">
        <f t="shared" si="38"/>
        <v/>
      </c>
    </row>
    <row r="111" spans="2:11" hidden="1" outlineLevel="1">
      <c r="B111" s="78">
        <f t="shared" si="33"/>
        <v>46447</v>
      </c>
      <c r="C111" s="75">
        <f>IF(F111&lt;&gt;0,-INDEX([9]Delta!$F$1:$EE$997,$L$13,$I111),0)</f>
        <v>0</v>
      </c>
      <c r="D111" s="71">
        <f>IF(F111&lt;&gt;0,VLOOKUP($J111,'Table 1'!$B$13:$C$33,2,FALSE)/12*1000*Study_MW,0)</f>
        <v>0</v>
      </c>
      <c r="E111" s="71">
        <f t="shared" si="34"/>
        <v>0</v>
      </c>
      <c r="F111" s="75">
        <f>INDEX([9]Delta!$F$1:$EE$997,$L$14,$I111)</f>
        <v>0</v>
      </c>
      <c r="G111" s="76" t="e">
        <f t="shared" si="35"/>
        <v>#DIV/0!</v>
      </c>
      <c r="I111" s="77">
        <f t="shared" si="39"/>
        <v>107</v>
      </c>
      <c r="J111" s="73">
        <f t="shared" si="36"/>
        <v>2027</v>
      </c>
      <c r="K111" s="78" t="str">
        <f t="shared" si="38"/>
        <v/>
      </c>
    </row>
    <row r="112" spans="2:11" hidden="1" outlineLevel="1">
      <c r="B112" s="78">
        <f t="shared" si="33"/>
        <v>46478</v>
      </c>
      <c r="C112" s="75">
        <f>IF(F112&lt;&gt;0,-INDEX([9]Delta!$F$1:$EE$997,$L$13,$I112),0)</f>
        <v>0</v>
      </c>
      <c r="D112" s="71">
        <f>IF(F112&lt;&gt;0,VLOOKUP($J112,'Table 1'!$B$13:$C$33,2,FALSE)/12*1000*Study_MW,0)</f>
        <v>0</v>
      </c>
      <c r="E112" s="71">
        <f t="shared" si="34"/>
        <v>0</v>
      </c>
      <c r="F112" s="75">
        <f>INDEX([9]Delta!$F$1:$EE$997,$L$14,$I112)</f>
        <v>0</v>
      </c>
      <c r="G112" s="76" t="e">
        <f t="shared" si="35"/>
        <v>#DIV/0!</v>
      </c>
      <c r="I112" s="77">
        <f t="shared" si="39"/>
        <v>108</v>
      </c>
      <c r="J112" s="73">
        <f t="shared" si="36"/>
        <v>2027</v>
      </c>
      <c r="K112" s="78" t="str">
        <f t="shared" si="38"/>
        <v/>
      </c>
    </row>
    <row r="113" spans="2:11" hidden="1" outlineLevel="1">
      <c r="B113" s="78">
        <f t="shared" si="33"/>
        <v>46508</v>
      </c>
      <c r="C113" s="75">
        <f>IF(F113&lt;&gt;0,-INDEX([9]Delta!$F$1:$EE$997,$L$13,$I113),0)</f>
        <v>0</v>
      </c>
      <c r="D113" s="71">
        <f>IF(F113&lt;&gt;0,VLOOKUP($J113,'Table 1'!$B$13:$C$33,2,FALSE)/12*1000*Study_MW,0)</f>
        <v>0</v>
      </c>
      <c r="E113" s="71">
        <f t="shared" si="34"/>
        <v>0</v>
      </c>
      <c r="F113" s="75">
        <f>INDEX([9]Delta!$F$1:$EE$997,$L$14,$I113)</f>
        <v>0</v>
      </c>
      <c r="G113" s="76" t="e">
        <f t="shared" si="35"/>
        <v>#DIV/0!</v>
      </c>
      <c r="I113" s="77">
        <f t="shared" si="39"/>
        <v>109</v>
      </c>
      <c r="J113" s="73">
        <f t="shared" si="36"/>
        <v>2027</v>
      </c>
      <c r="K113" s="78" t="str">
        <f t="shared" si="38"/>
        <v/>
      </c>
    </row>
    <row r="114" spans="2:11" hidden="1" outlineLevel="1">
      <c r="B114" s="78">
        <f t="shared" si="33"/>
        <v>46539</v>
      </c>
      <c r="C114" s="75">
        <f>IF(F114&lt;&gt;0,-INDEX([9]Delta!$F$1:$EE$997,$L$13,$I114),0)</f>
        <v>0</v>
      </c>
      <c r="D114" s="71">
        <f>IF(F114&lt;&gt;0,VLOOKUP($J114,'Table 1'!$B$13:$C$33,2,FALSE)/12*1000*Study_MW,0)</f>
        <v>0</v>
      </c>
      <c r="E114" s="71">
        <f t="shared" si="34"/>
        <v>0</v>
      </c>
      <c r="F114" s="75">
        <f>INDEX([9]Delta!$F$1:$EE$997,$L$14,$I114)</f>
        <v>0</v>
      </c>
      <c r="G114" s="76" t="e">
        <f t="shared" si="35"/>
        <v>#DIV/0!</v>
      </c>
      <c r="I114" s="77">
        <f t="shared" si="39"/>
        <v>110</v>
      </c>
      <c r="J114" s="73">
        <f t="shared" si="36"/>
        <v>2027</v>
      </c>
      <c r="K114" s="78" t="str">
        <f t="shared" si="38"/>
        <v/>
      </c>
    </row>
    <row r="115" spans="2:11" hidden="1" outlineLevel="1">
      <c r="B115" s="78">
        <f t="shared" si="33"/>
        <v>46569</v>
      </c>
      <c r="C115" s="75">
        <f>IF(F115&lt;&gt;0,-INDEX([9]Delta!$F$1:$EE$997,$L$13,$I115),0)</f>
        <v>0</v>
      </c>
      <c r="D115" s="71">
        <f>IF(F115&lt;&gt;0,VLOOKUP($J115,'Table 1'!$B$13:$C$33,2,FALSE)/12*1000*Study_MW,0)</f>
        <v>0</v>
      </c>
      <c r="E115" s="71">
        <f t="shared" si="34"/>
        <v>0</v>
      </c>
      <c r="F115" s="75">
        <f>INDEX([9]Delta!$F$1:$EE$997,$L$14,$I115)</f>
        <v>0</v>
      </c>
      <c r="G115" s="76" t="e">
        <f t="shared" si="35"/>
        <v>#DIV/0!</v>
      </c>
      <c r="I115" s="77">
        <f t="shared" si="39"/>
        <v>111</v>
      </c>
      <c r="J115" s="73">
        <f t="shared" si="36"/>
        <v>2027</v>
      </c>
      <c r="K115" s="78" t="str">
        <f t="shared" si="38"/>
        <v/>
      </c>
    </row>
    <row r="116" spans="2:11" hidden="1" outlineLevel="1">
      <c r="B116" s="78">
        <f t="shared" si="33"/>
        <v>46600</v>
      </c>
      <c r="C116" s="75">
        <f>IF(F116&lt;&gt;0,-INDEX([9]Delta!$F$1:$EE$997,$L$13,$I116),0)</f>
        <v>0</v>
      </c>
      <c r="D116" s="71">
        <f>IF(F116&lt;&gt;0,VLOOKUP($J116,'Table 1'!$B$13:$C$33,2,FALSE)/12*1000*Study_MW,0)</f>
        <v>0</v>
      </c>
      <c r="E116" s="71">
        <f t="shared" si="34"/>
        <v>0</v>
      </c>
      <c r="F116" s="75">
        <f>INDEX([9]Delta!$F$1:$EE$997,$L$14,$I116)</f>
        <v>0</v>
      </c>
      <c r="G116" s="76" t="e">
        <f t="shared" si="35"/>
        <v>#DIV/0!</v>
      </c>
      <c r="I116" s="77">
        <f t="shared" si="39"/>
        <v>112</v>
      </c>
      <c r="J116" s="73">
        <f t="shared" si="36"/>
        <v>2027</v>
      </c>
      <c r="K116" s="78" t="str">
        <f t="shared" si="38"/>
        <v/>
      </c>
    </row>
    <row r="117" spans="2:11" hidden="1" outlineLevel="1">
      <c r="B117" s="78">
        <f t="shared" si="33"/>
        <v>46631</v>
      </c>
      <c r="C117" s="75">
        <f>IF(F117&lt;&gt;0,-INDEX([9]Delta!$F$1:$EE$997,$L$13,$I117),0)</f>
        <v>0</v>
      </c>
      <c r="D117" s="71">
        <f>IF(F117&lt;&gt;0,VLOOKUP($J117,'Table 1'!$B$13:$C$33,2,FALSE)/12*1000*Study_MW,0)</f>
        <v>0</v>
      </c>
      <c r="E117" s="71">
        <f t="shared" si="34"/>
        <v>0</v>
      </c>
      <c r="F117" s="75">
        <f>INDEX([9]Delta!$F$1:$EE$997,$L$14,$I117)</f>
        <v>0</v>
      </c>
      <c r="G117" s="76" t="e">
        <f t="shared" si="35"/>
        <v>#DIV/0!</v>
      </c>
      <c r="I117" s="77">
        <f t="shared" si="39"/>
        <v>113</v>
      </c>
      <c r="J117" s="73">
        <f t="shared" si="36"/>
        <v>2027</v>
      </c>
      <c r="K117" s="78" t="str">
        <f t="shared" si="38"/>
        <v/>
      </c>
    </row>
    <row r="118" spans="2:11" hidden="1" outlineLevel="1">
      <c r="B118" s="78">
        <f t="shared" si="33"/>
        <v>46661</v>
      </c>
      <c r="C118" s="75">
        <f>IF(F118&lt;&gt;0,-INDEX([9]Delta!$F$1:$EE$997,$L$13,$I118),0)</f>
        <v>0</v>
      </c>
      <c r="D118" s="71">
        <f>IF(F118&lt;&gt;0,VLOOKUP($J118,'Table 1'!$B$13:$C$33,2,FALSE)/12*1000*Study_MW,0)</f>
        <v>0</v>
      </c>
      <c r="E118" s="71">
        <f t="shared" si="34"/>
        <v>0</v>
      </c>
      <c r="F118" s="75">
        <f>INDEX([9]Delta!$F$1:$EE$997,$L$14,$I118)</f>
        <v>0</v>
      </c>
      <c r="G118" s="76" t="e">
        <f t="shared" si="35"/>
        <v>#DIV/0!</v>
      </c>
      <c r="I118" s="77">
        <f t="shared" si="39"/>
        <v>114</v>
      </c>
      <c r="J118" s="73">
        <f t="shared" si="36"/>
        <v>2027</v>
      </c>
      <c r="K118" s="78" t="str">
        <f t="shared" si="38"/>
        <v/>
      </c>
    </row>
    <row r="119" spans="2:11" hidden="1" outlineLevel="1">
      <c r="B119" s="78">
        <f t="shared" si="33"/>
        <v>46692</v>
      </c>
      <c r="C119" s="75">
        <f>IF(F119&lt;&gt;0,-INDEX([9]Delta!$F$1:$EE$997,$L$13,$I119),0)</f>
        <v>0</v>
      </c>
      <c r="D119" s="71">
        <f>IF(F119&lt;&gt;0,VLOOKUP($J119,'Table 1'!$B$13:$C$33,2,FALSE)/12*1000*Study_MW,0)</f>
        <v>0</v>
      </c>
      <c r="E119" s="71">
        <f t="shared" si="34"/>
        <v>0</v>
      </c>
      <c r="F119" s="75">
        <f>INDEX([9]Delta!$F$1:$EE$997,$L$14,$I119)</f>
        <v>0</v>
      </c>
      <c r="G119" s="76" t="e">
        <f t="shared" si="35"/>
        <v>#DIV/0!</v>
      </c>
      <c r="I119" s="77">
        <f t="shared" si="39"/>
        <v>115</v>
      </c>
      <c r="J119" s="73">
        <f t="shared" si="36"/>
        <v>2027</v>
      </c>
      <c r="K119" s="78" t="str">
        <f t="shared" si="38"/>
        <v/>
      </c>
    </row>
    <row r="120" spans="2:11" hidden="1" outlineLevel="1">
      <c r="B120" s="82">
        <f t="shared" si="33"/>
        <v>46722</v>
      </c>
      <c r="C120" s="79">
        <f>IF(F120&lt;&gt;0,-INDEX([9]Delta!$F$1:$EE$997,$L$13,$I120),0)</f>
        <v>0</v>
      </c>
      <c r="D120" s="80">
        <f>IF(F120&lt;&gt;0,VLOOKUP($J120,'Table 1'!$B$13:$C$33,2,FALSE)/12*1000*Study_MW,0)</f>
        <v>0</v>
      </c>
      <c r="E120" s="80">
        <f t="shared" si="34"/>
        <v>0</v>
      </c>
      <c r="F120" s="79">
        <f>INDEX([9]Delta!$F$1:$EE$997,$L$14,$I120)</f>
        <v>0</v>
      </c>
      <c r="G120" s="81" t="e">
        <f t="shared" si="35"/>
        <v>#DIV/0!</v>
      </c>
      <c r="I120" s="64">
        <f t="shared" si="39"/>
        <v>116</v>
      </c>
      <c r="J120" s="73">
        <f t="shared" si="36"/>
        <v>2027</v>
      </c>
      <c r="K120" s="82" t="str">
        <f t="shared" si="38"/>
        <v/>
      </c>
    </row>
    <row r="121" spans="2:11" hidden="1" outlineLevel="1">
      <c r="B121" s="74">
        <f t="shared" si="33"/>
        <v>46753</v>
      </c>
      <c r="C121" s="69">
        <f>IF(F121&lt;&gt;0,-INDEX([9]Delta!$F$1:$EE$997,$L$13,$I121),0)</f>
        <v>0</v>
      </c>
      <c r="D121" s="70">
        <f>IF(F121&lt;&gt;0,VLOOKUP($J121,'Table 1'!$B$13:$C$33,2,FALSE)/12*1000*Study_MW,0)</f>
        <v>0</v>
      </c>
      <c r="E121" s="70">
        <f t="shared" si="34"/>
        <v>0</v>
      </c>
      <c r="F121" s="69">
        <f>INDEX([9]Delta!$F$1:$EE$997,$L$14,$I121)</f>
        <v>0</v>
      </c>
      <c r="G121" s="72" t="e">
        <f t="shared" si="35"/>
        <v>#DIV/0!</v>
      </c>
      <c r="I121" s="60">
        <f>I109+13</f>
        <v>118</v>
      </c>
      <c r="J121" s="73">
        <f t="shared" si="36"/>
        <v>2028</v>
      </c>
      <c r="K121" s="74" t="str">
        <f t="shared" si="38"/>
        <v/>
      </c>
    </row>
    <row r="122" spans="2:11" hidden="1" outlineLevel="1">
      <c r="B122" s="78">
        <f t="shared" si="33"/>
        <v>46784</v>
      </c>
      <c r="C122" s="75">
        <f>IF(F122&lt;&gt;0,-INDEX([9]Delta!$F$1:$EE$997,$L$13,$I122),0)</f>
        <v>0</v>
      </c>
      <c r="D122" s="71">
        <f>IF(F122&lt;&gt;0,VLOOKUP($J122,'Table 1'!$B$13:$C$33,2,FALSE)/12*1000*Study_MW,0)</f>
        <v>0</v>
      </c>
      <c r="E122" s="71">
        <f t="shared" si="34"/>
        <v>0</v>
      </c>
      <c r="F122" s="75">
        <f>INDEX([9]Delta!$F$1:$EE$997,$L$14,$I122)</f>
        <v>0</v>
      </c>
      <c r="G122" s="76" t="e">
        <f t="shared" si="35"/>
        <v>#DIV/0!</v>
      </c>
      <c r="I122" s="77">
        <f t="shared" ref="I122:I132" si="40">I110+13</f>
        <v>119</v>
      </c>
      <c r="J122" s="73">
        <f t="shared" si="36"/>
        <v>2028</v>
      </c>
      <c r="K122" s="78" t="str">
        <f t="shared" si="38"/>
        <v/>
      </c>
    </row>
    <row r="123" spans="2:11" hidden="1" outlineLevel="1">
      <c r="B123" s="78">
        <f t="shared" si="33"/>
        <v>46813</v>
      </c>
      <c r="C123" s="75">
        <f>IF(F123&lt;&gt;0,-INDEX([9]Delta!$F$1:$EE$997,$L$13,$I123),0)</f>
        <v>0</v>
      </c>
      <c r="D123" s="71">
        <f>IF(F123&lt;&gt;0,VLOOKUP($J123,'Table 1'!$B$13:$C$33,2,FALSE)/12*1000*Study_MW,0)</f>
        <v>0</v>
      </c>
      <c r="E123" s="71">
        <f t="shared" si="34"/>
        <v>0</v>
      </c>
      <c r="F123" s="75">
        <f>INDEX([9]Delta!$F$1:$EE$997,$L$14,$I123)</f>
        <v>0</v>
      </c>
      <c r="G123" s="76" t="e">
        <f t="shared" si="35"/>
        <v>#DIV/0!</v>
      </c>
      <c r="I123" s="77">
        <f t="shared" si="40"/>
        <v>120</v>
      </c>
      <c r="J123" s="73">
        <f t="shared" si="36"/>
        <v>2028</v>
      </c>
      <c r="K123" s="78" t="str">
        <f t="shared" si="38"/>
        <v/>
      </c>
    </row>
    <row r="124" spans="2:11" hidden="1" outlineLevel="1">
      <c r="B124" s="78">
        <f t="shared" si="33"/>
        <v>46844</v>
      </c>
      <c r="C124" s="75">
        <f>IF(F124&lt;&gt;0,-INDEX([9]Delta!$F$1:$EE$997,$L$13,$I124),0)</f>
        <v>0</v>
      </c>
      <c r="D124" s="71">
        <f>IF(F124&lt;&gt;0,VLOOKUP($J124,'Table 1'!$B$13:$C$33,2,FALSE)/12*1000*Study_MW,0)</f>
        <v>0</v>
      </c>
      <c r="E124" s="71">
        <f t="shared" si="34"/>
        <v>0</v>
      </c>
      <c r="F124" s="75">
        <f>INDEX([9]Delta!$F$1:$EE$997,$L$14,$I124)</f>
        <v>0</v>
      </c>
      <c r="G124" s="76" t="e">
        <f t="shared" si="35"/>
        <v>#DIV/0!</v>
      </c>
      <c r="I124" s="77">
        <f t="shared" si="40"/>
        <v>121</v>
      </c>
      <c r="J124" s="73">
        <f t="shared" si="36"/>
        <v>2028</v>
      </c>
      <c r="K124" s="78" t="str">
        <f t="shared" si="38"/>
        <v/>
      </c>
    </row>
    <row r="125" spans="2:11" hidden="1" outlineLevel="1">
      <c r="B125" s="78">
        <f t="shared" si="33"/>
        <v>46874</v>
      </c>
      <c r="C125" s="75">
        <f>IF(F125&lt;&gt;0,-INDEX([9]Delta!$F$1:$EE$997,$L$13,$I125),0)</f>
        <v>0</v>
      </c>
      <c r="D125" s="71">
        <f>IF(F125&lt;&gt;0,VLOOKUP($J125,'Table 1'!$B$13:$C$33,2,FALSE)/12*1000*Study_MW,0)</f>
        <v>0</v>
      </c>
      <c r="E125" s="71">
        <f t="shared" si="34"/>
        <v>0</v>
      </c>
      <c r="F125" s="75">
        <f>INDEX([9]Delta!$F$1:$EE$997,$L$14,$I125)</f>
        <v>0</v>
      </c>
      <c r="G125" s="76" t="e">
        <f t="shared" si="35"/>
        <v>#DIV/0!</v>
      </c>
      <c r="I125" s="77">
        <f t="shared" si="40"/>
        <v>122</v>
      </c>
      <c r="J125" s="73">
        <f t="shared" si="36"/>
        <v>2028</v>
      </c>
      <c r="K125" s="78" t="str">
        <f t="shared" si="38"/>
        <v/>
      </c>
    </row>
    <row r="126" spans="2:11" hidden="1" outlineLevel="1">
      <c r="B126" s="78">
        <f t="shared" si="33"/>
        <v>46905</v>
      </c>
      <c r="C126" s="75">
        <f>IF(F126&lt;&gt;0,-INDEX([9]Delta!$F$1:$EE$997,$L$13,$I126),0)</f>
        <v>0</v>
      </c>
      <c r="D126" s="71">
        <f>IF(F126&lt;&gt;0,VLOOKUP($J126,'Table 1'!$B$13:$C$33,2,FALSE)/12*1000*Study_MW,0)</f>
        <v>0</v>
      </c>
      <c r="E126" s="71">
        <f t="shared" si="34"/>
        <v>0</v>
      </c>
      <c r="F126" s="75">
        <f>INDEX([9]Delta!$F$1:$EE$997,$L$14,$I126)</f>
        <v>0</v>
      </c>
      <c r="G126" s="76" t="e">
        <f t="shared" si="35"/>
        <v>#DIV/0!</v>
      </c>
      <c r="I126" s="77">
        <f t="shared" si="40"/>
        <v>123</v>
      </c>
      <c r="J126" s="73">
        <f t="shared" si="36"/>
        <v>2028</v>
      </c>
      <c r="K126" s="78" t="str">
        <f t="shared" si="38"/>
        <v/>
      </c>
    </row>
    <row r="127" spans="2:11" hidden="1" outlineLevel="1">
      <c r="B127" s="78">
        <f t="shared" si="33"/>
        <v>46935</v>
      </c>
      <c r="C127" s="75">
        <f>IF(F127&lt;&gt;0,-INDEX([9]Delta!$F$1:$EE$997,$L$13,$I127),0)</f>
        <v>0</v>
      </c>
      <c r="D127" s="71">
        <f>IF(F127&lt;&gt;0,VLOOKUP($J127,'Table 1'!$B$13:$C$33,2,FALSE)/12*1000*Study_MW,0)</f>
        <v>0</v>
      </c>
      <c r="E127" s="71">
        <f t="shared" si="34"/>
        <v>0</v>
      </c>
      <c r="F127" s="75">
        <f>INDEX([9]Delta!$F$1:$EE$997,$L$14,$I127)</f>
        <v>0</v>
      </c>
      <c r="G127" s="76" t="e">
        <f t="shared" si="35"/>
        <v>#DIV/0!</v>
      </c>
      <c r="I127" s="77">
        <f t="shared" si="40"/>
        <v>124</v>
      </c>
      <c r="J127" s="73">
        <f t="shared" si="36"/>
        <v>2028</v>
      </c>
      <c r="K127" s="78" t="str">
        <f t="shared" si="38"/>
        <v/>
      </c>
    </row>
    <row r="128" spans="2:11" hidden="1" outlineLevel="1">
      <c r="B128" s="78">
        <f t="shared" si="33"/>
        <v>46966</v>
      </c>
      <c r="C128" s="75">
        <f>IF(F128&lt;&gt;0,-INDEX([9]Delta!$F$1:$EE$997,$L$13,$I128),0)</f>
        <v>0</v>
      </c>
      <c r="D128" s="71">
        <f>IF(F128&lt;&gt;0,VLOOKUP($J128,'Table 1'!$B$13:$C$33,2,FALSE)/12*1000*Study_MW,0)</f>
        <v>0</v>
      </c>
      <c r="E128" s="71">
        <f t="shared" si="34"/>
        <v>0</v>
      </c>
      <c r="F128" s="75">
        <f>INDEX([9]Delta!$F$1:$EE$997,$L$14,$I128)</f>
        <v>0</v>
      </c>
      <c r="G128" s="76" t="e">
        <f t="shared" si="35"/>
        <v>#DIV/0!</v>
      </c>
      <c r="I128" s="77">
        <f t="shared" si="40"/>
        <v>125</v>
      </c>
      <c r="J128" s="73">
        <f t="shared" si="36"/>
        <v>2028</v>
      </c>
      <c r="K128" s="78" t="str">
        <f t="shared" si="38"/>
        <v/>
      </c>
    </row>
    <row r="129" spans="2:11" hidden="1" outlineLevel="1">
      <c r="B129" s="78">
        <f t="shared" si="33"/>
        <v>46997</v>
      </c>
      <c r="C129" s="75">
        <f>IF(F129&lt;&gt;0,-INDEX([9]Delta!$F$1:$EE$997,$L$13,$I129),0)</f>
        <v>0</v>
      </c>
      <c r="D129" s="71">
        <f>IF(F129&lt;&gt;0,VLOOKUP($J129,'Table 1'!$B$13:$C$33,2,FALSE)/12*1000*Study_MW,0)</f>
        <v>0</v>
      </c>
      <c r="E129" s="71">
        <f t="shared" si="34"/>
        <v>0</v>
      </c>
      <c r="F129" s="75">
        <f>INDEX([9]Delta!$F$1:$EE$997,$L$14,$I129)</f>
        <v>0</v>
      </c>
      <c r="G129" s="76" t="e">
        <f t="shared" si="35"/>
        <v>#DIV/0!</v>
      </c>
      <c r="I129" s="77">
        <f t="shared" si="40"/>
        <v>126</v>
      </c>
      <c r="J129" s="73">
        <f t="shared" si="36"/>
        <v>2028</v>
      </c>
      <c r="K129" s="78" t="str">
        <f t="shared" si="38"/>
        <v/>
      </c>
    </row>
    <row r="130" spans="2:11" hidden="1" outlineLevel="1">
      <c r="B130" s="78">
        <f t="shared" si="33"/>
        <v>47027</v>
      </c>
      <c r="C130" s="75">
        <f>IF(F130&lt;&gt;0,-INDEX([9]Delta!$F$1:$EE$997,$L$13,$I130),0)</f>
        <v>0</v>
      </c>
      <c r="D130" s="71">
        <f>IF(F130&lt;&gt;0,VLOOKUP($J130,'Table 1'!$B$13:$C$33,2,FALSE)/12*1000*Study_MW,0)</f>
        <v>0</v>
      </c>
      <c r="E130" s="71">
        <f t="shared" si="34"/>
        <v>0</v>
      </c>
      <c r="F130" s="75">
        <f>INDEX([9]Delta!$F$1:$EE$997,$L$14,$I130)</f>
        <v>0</v>
      </c>
      <c r="G130" s="76" t="e">
        <f t="shared" si="35"/>
        <v>#DIV/0!</v>
      </c>
      <c r="I130" s="77">
        <f t="shared" si="40"/>
        <v>127</v>
      </c>
      <c r="J130" s="73">
        <f t="shared" si="36"/>
        <v>2028</v>
      </c>
      <c r="K130" s="78" t="str">
        <f t="shared" si="38"/>
        <v/>
      </c>
    </row>
    <row r="131" spans="2:11" hidden="1" outlineLevel="1">
      <c r="B131" s="78">
        <f t="shared" si="33"/>
        <v>47058</v>
      </c>
      <c r="C131" s="75">
        <f>IF(F131&lt;&gt;0,-INDEX([9]Delta!$F$1:$EE$997,$L$13,$I131),0)</f>
        <v>0</v>
      </c>
      <c r="D131" s="71">
        <f>IF(F131&lt;&gt;0,VLOOKUP($J131,'Table 1'!$B$13:$C$33,2,FALSE)/12*1000*Study_MW,0)</f>
        <v>0</v>
      </c>
      <c r="E131" s="71">
        <f t="shared" si="34"/>
        <v>0</v>
      </c>
      <c r="F131" s="75">
        <f>INDEX([9]Delta!$F$1:$EE$997,$L$14,$I131)</f>
        <v>0</v>
      </c>
      <c r="G131" s="76" t="e">
        <f t="shared" si="35"/>
        <v>#DIV/0!</v>
      </c>
      <c r="I131" s="77">
        <f t="shared" si="40"/>
        <v>128</v>
      </c>
      <c r="J131" s="73">
        <f t="shared" si="36"/>
        <v>2028</v>
      </c>
      <c r="K131" s="78" t="str">
        <f t="shared" si="38"/>
        <v/>
      </c>
    </row>
    <row r="132" spans="2:11" hidden="1" outlineLevel="1">
      <c r="B132" s="82">
        <f t="shared" si="33"/>
        <v>47088</v>
      </c>
      <c r="C132" s="79">
        <f>IF(F132&lt;&gt;0,-INDEX([9]Delta!$F$1:$EE$997,$L$13,$I132),0)</f>
        <v>0</v>
      </c>
      <c r="D132" s="80">
        <f>IF(F132&lt;&gt;0,VLOOKUP($J132,'Table 1'!$B$13:$C$33,2,FALSE)/12*1000*Study_MW,0)</f>
        <v>0</v>
      </c>
      <c r="E132" s="80">
        <f t="shared" si="34"/>
        <v>0</v>
      </c>
      <c r="F132" s="79">
        <f>INDEX([9]Delta!$F$1:$EE$997,$L$14,$I132)</f>
        <v>0</v>
      </c>
      <c r="G132" s="81" t="e">
        <f t="shared" si="35"/>
        <v>#DIV/0!</v>
      </c>
      <c r="I132" s="64">
        <f t="shared" si="40"/>
        <v>129</v>
      </c>
      <c r="J132" s="73">
        <f t="shared" si="36"/>
        <v>2028</v>
      </c>
      <c r="K132" s="82" t="str">
        <f t="shared" si="38"/>
        <v/>
      </c>
    </row>
    <row r="133" spans="2:11" hidden="1" outlineLevel="1">
      <c r="B133" s="74"/>
      <c r="C133" s="69"/>
      <c r="D133" s="70"/>
      <c r="E133" s="70"/>
      <c r="F133" s="69"/>
      <c r="G133" s="72"/>
      <c r="I133" s="60"/>
      <c r="J133" s="73"/>
      <c r="K133" s="74"/>
    </row>
    <row r="134" spans="2:11" hidden="1" outlineLevel="1">
      <c r="B134" s="78"/>
      <c r="C134" s="75"/>
      <c r="D134" s="71"/>
      <c r="E134" s="71"/>
      <c r="F134" s="75"/>
      <c r="G134" s="76"/>
      <c r="I134" s="77"/>
      <c r="J134" s="73"/>
      <c r="K134" s="78"/>
    </row>
    <row r="135" spans="2:11" hidden="1" outlineLevel="1">
      <c r="B135" s="78"/>
      <c r="C135" s="75"/>
      <c r="D135" s="71"/>
      <c r="E135" s="71"/>
      <c r="F135" s="75"/>
      <c r="G135" s="76"/>
      <c r="I135" s="77"/>
      <c r="J135" s="73"/>
      <c r="K135" s="78"/>
    </row>
    <row r="136" spans="2:11" hidden="1" outlineLevel="1">
      <c r="B136" s="78"/>
      <c r="C136" s="75"/>
      <c r="D136" s="71"/>
      <c r="E136" s="71"/>
      <c r="F136" s="75"/>
      <c r="G136" s="76"/>
      <c r="I136" s="77"/>
      <c r="J136" s="73"/>
      <c r="K136" s="78"/>
    </row>
    <row r="137" spans="2:11" hidden="1" outlineLevel="1">
      <c r="B137" s="78"/>
      <c r="C137" s="75"/>
      <c r="D137" s="71"/>
      <c r="E137" s="71"/>
      <c r="F137" s="75"/>
      <c r="G137" s="76"/>
      <c r="I137" s="77"/>
      <c r="J137" s="73"/>
      <c r="K137" s="78"/>
    </row>
    <row r="138" spans="2:11" hidden="1" outlineLevel="1">
      <c r="B138" s="78"/>
      <c r="C138" s="75"/>
      <c r="D138" s="71"/>
      <c r="E138" s="71"/>
      <c r="F138" s="75"/>
      <c r="G138" s="76"/>
      <c r="I138" s="77"/>
      <c r="J138" s="73"/>
      <c r="K138" s="78"/>
    </row>
    <row r="139" spans="2:11" hidden="1" outlineLevel="1">
      <c r="B139" s="78"/>
      <c r="C139" s="75"/>
      <c r="D139" s="71"/>
      <c r="E139" s="71"/>
      <c r="F139" s="75"/>
      <c r="G139" s="76"/>
      <c r="I139" s="77"/>
      <c r="J139" s="73"/>
      <c r="K139" s="78"/>
    </row>
    <row r="140" spans="2:11" hidden="1" outlineLevel="1">
      <c r="B140" s="78"/>
      <c r="C140" s="75"/>
      <c r="D140" s="71"/>
      <c r="E140" s="71"/>
      <c r="F140" s="75"/>
      <c r="G140" s="76"/>
      <c r="I140" s="77"/>
      <c r="J140" s="73"/>
      <c r="K140" s="78"/>
    </row>
    <row r="141" spans="2:11" hidden="1" outlineLevel="1">
      <c r="B141" s="78"/>
      <c r="C141" s="75"/>
      <c r="D141" s="71"/>
      <c r="E141" s="71"/>
      <c r="F141" s="75"/>
      <c r="G141" s="76"/>
      <c r="I141" s="77"/>
      <c r="J141" s="73"/>
      <c r="K141" s="78"/>
    </row>
    <row r="142" spans="2:11" hidden="1" outlineLevel="1">
      <c r="B142" s="78"/>
      <c r="C142" s="75"/>
      <c r="D142" s="71"/>
      <c r="E142" s="71"/>
      <c r="F142" s="75"/>
      <c r="G142" s="76"/>
      <c r="I142" s="77"/>
      <c r="J142" s="73"/>
      <c r="K142" s="78"/>
    </row>
    <row r="143" spans="2:11" hidden="1" outlineLevel="1">
      <c r="B143" s="78"/>
      <c r="C143" s="75"/>
      <c r="D143" s="71"/>
      <c r="E143" s="71"/>
      <c r="F143" s="75"/>
      <c r="G143" s="76"/>
      <c r="I143" s="77"/>
      <c r="J143" s="73"/>
      <c r="K143" s="78"/>
    </row>
    <row r="144" spans="2:11" hidden="1" outlineLevel="1">
      <c r="B144" s="82"/>
      <c r="C144" s="79"/>
      <c r="D144" s="80"/>
      <c r="E144" s="80"/>
      <c r="F144" s="79"/>
      <c r="G144" s="81"/>
      <c r="I144" s="64"/>
      <c r="J144" s="73"/>
      <c r="K144" s="82"/>
    </row>
    <row r="145" spans="2:11" hidden="1" outlineLevel="1">
      <c r="B145" s="74"/>
      <c r="C145" s="69"/>
      <c r="D145" s="70"/>
      <c r="E145" s="70"/>
      <c r="F145" s="69"/>
      <c r="G145" s="72"/>
      <c r="I145" s="60"/>
      <c r="J145" s="73"/>
      <c r="K145" s="74"/>
    </row>
    <row r="146" spans="2:11" hidden="1" outlineLevel="1">
      <c r="B146" s="78"/>
      <c r="C146" s="75"/>
      <c r="D146" s="71"/>
      <c r="E146" s="71"/>
      <c r="F146" s="75"/>
      <c r="G146" s="76"/>
      <c r="I146" s="77"/>
      <c r="J146" s="73"/>
      <c r="K146" s="78"/>
    </row>
    <row r="147" spans="2:11" hidden="1" outlineLevel="1">
      <c r="B147" s="78"/>
      <c r="C147" s="75"/>
      <c r="D147" s="71"/>
      <c r="E147" s="71"/>
      <c r="F147" s="75"/>
      <c r="G147" s="76"/>
      <c r="I147" s="77"/>
      <c r="J147" s="73"/>
      <c r="K147" s="78"/>
    </row>
    <row r="148" spans="2:11" hidden="1" outlineLevel="1">
      <c r="B148" s="78"/>
      <c r="C148" s="75"/>
      <c r="D148" s="71"/>
      <c r="E148" s="71"/>
      <c r="F148" s="75"/>
      <c r="G148" s="76"/>
      <c r="I148" s="77"/>
      <c r="J148" s="73"/>
      <c r="K148" s="78"/>
    </row>
    <row r="149" spans="2:11" hidden="1" outlineLevel="1">
      <c r="B149" s="78"/>
      <c r="C149" s="75"/>
      <c r="D149" s="71"/>
      <c r="E149" s="71"/>
      <c r="F149" s="75"/>
      <c r="G149" s="76"/>
      <c r="I149" s="77"/>
      <c r="J149" s="73"/>
      <c r="K149" s="78"/>
    </row>
    <row r="150" spans="2:11" hidden="1" outlineLevel="1">
      <c r="B150" s="78"/>
      <c r="C150" s="75"/>
      <c r="D150" s="71"/>
      <c r="E150" s="71"/>
      <c r="F150" s="75"/>
      <c r="G150" s="76"/>
      <c r="I150" s="77"/>
      <c r="J150" s="73"/>
      <c r="K150" s="78"/>
    </row>
    <row r="151" spans="2:11" hidden="1" outlineLevel="1">
      <c r="B151" s="78"/>
      <c r="C151" s="75"/>
      <c r="D151" s="71"/>
      <c r="E151" s="71"/>
      <c r="F151" s="75"/>
      <c r="G151" s="76"/>
      <c r="I151" s="77"/>
      <c r="J151" s="73"/>
      <c r="K151" s="78"/>
    </row>
    <row r="152" spans="2:11" hidden="1" outlineLevel="1">
      <c r="B152" s="78"/>
      <c r="C152" s="75"/>
      <c r="D152" s="71"/>
      <c r="E152" s="71"/>
      <c r="F152" s="75"/>
      <c r="G152" s="76"/>
      <c r="I152" s="77"/>
      <c r="J152" s="73"/>
      <c r="K152" s="78"/>
    </row>
    <row r="153" spans="2:11" hidden="1" outlineLevel="1">
      <c r="B153" s="78"/>
      <c r="C153" s="75"/>
      <c r="D153" s="71"/>
      <c r="E153" s="71"/>
      <c r="F153" s="75"/>
      <c r="G153" s="76"/>
      <c r="I153" s="77"/>
      <c r="J153" s="73"/>
      <c r="K153" s="78"/>
    </row>
    <row r="154" spans="2:11" hidden="1" outlineLevel="1">
      <c r="B154" s="78"/>
      <c r="C154" s="75"/>
      <c r="D154" s="71"/>
      <c r="E154" s="71"/>
      <c r="F154" s="75"/>
      <c r="G154" s="76"/>
      <c r="I154" s="77"/>
      <c r="J154" s="73"/>
      <c r="K154" s="78"/>
    </row>
    <row r="155" spans="2:11" hidden="1" outlineLevel="1">
      <c r="B155" s="78"/>
      <c r="C155" s="75"/>
      <c r="D155" s="71"/>
      <c r="E155" s="71"/>
      <c r="F155" s="75"/>
      <c r="G155" s="76"/>
      <c r="I155" s="77"/>
      <c r="J155" s="73"/>
      <c r="K155" s="78"/>
    </row>
    <row r="156" spans="2:11" hidden="1" outlineLevel="1">
      <c r="B156" s="82"/>
      <c r="C156" s="79"/>
      <c r="D156" s="80"/>
      <c r="E156" s="80"/>
      <c r="F156" s="79"/>
      <c r="G156" s="81"/>
      <c r="I156" s="64"/>
      <c r="J156" s="73"/>
      <c r="K156" s="82"/>
    </row>
    <row r="157" spans="2:11" hidden="1" outlineLevel="1">
      <c r="B157" s="74"/>
      <c r="C157" s="69"/>
      <c r="D157" s="70"/>
      <c r="E157" s="70"/>
      <c r="F157" s="69"/>
      <c r="G157" s="72"/>
      <c r="I157" s="60"/>
      <c r="J157" s="73"/>
      <c r="K157" s="74"/>
    </row>
    <row r="158" spans="2:11" hidden="1" outlineLevel="1">
      <c r="B158" s="78"/>
      <c r="C158" s="75"/>
      <c r="D158" s="71"/>
      <c r="E158" s="71"/>
      <c r="F158" s="75"/>
      <c r="G158" s="76"/>
      <c r="I158" s="77"/>
      <c r="J158" s="73"/>
      <c r="K158" s="78"/>
    </row>
    <row r="159" spans="2:11" hidden="1" outlineLevel="1">
      <c r="B159" s="78"/>
      <c r="C159" s="75"/>
      <c r="D159" s="71"/>
      <c r="E159" s="71"/>
      <c r="F159" s="75"/>
      <c r="G159" s="76"/>
      <c r="I159" s="77"/>
      <c r="J159" s="73"/>
      <c r="K159" s="78"/>
    </row>
    <row r="160" spans="2:11" hidden="1" outlineLevel="1">
      <c r="B160" s="78"/>
      <c r="C160" s="75"/>
      <c r="D160" s="71"/>
      <c r="E160" s="71"/>
      <c r="F160" s="75"/>
      <c r="G160" s="76"/>
      <c r="I160" s="77"/>
      <c r="J160" s="73"/>
      <c r="K160" s="78"/>
    </row>
    <row r="161" spans="2:11" hidden="1" outlineLevel="1">
      <c r="B161" s="78"/>
      <c r="C161" s="75"/>
      <c r="D161" s="71"/>
      <c r="E161" s="71"/>
      <c r="F161" s="75"/>
      <c r="G161" s="76"/>
      <c r="I161" s="77"/>
      <c r="J161" s="73"/>
      <c r="K161" s="78"/>
    </row>
    <row r="162" spans="2:11" hidden="1" outlineLevel="1">
      <c r="B162" s="78"/>
      <c r="C162" s="75"/>
      <c r="D162" s="71"/>
      <c r="E162" s="71"/>
      <c r="F162" s="75"/>
      <c r="G162" s="76"/>
      <c r="I162" s="77"/>
      <c r="J162" s="73"/>
      <c r="K162" s="78"/>
    </row>
    <row r="163" spans="2:11" hidden="1" outlineLevel="1">
      <c r="B163" s="78"/>
      <c r="C163" s="75"/>
      <c r="D163" s="71"/>
      <c r="E163" s="71"/>
      <c r="F163" s="75"/>
      <c r="G163" s="76"/>
      <c r="I163" s="77"/>
      <c r="J163" s="73"/>
      <c r="K163" s="78"/>
    </row>
    <row r="164" spans="2:11" hidden="1" outlineLevel="1">
      <c r="B164" s="78"/>
      <c r="C164" s="75"/>
      <c r="D164" s="71"/>
      <c r="E164" s="71"/>
      <c r="F164" s="75"/>
      <c r="G164" s="76"/>
      <c r="I164" s="77"/>
      <c r="J164" s="73"/>
      <c r="K164" s="78"/>
    </row>
    <row r="165" spans="2:11" hidden="1" outlineLevel="1">
      <c r="B165" s="78"/>
      <c r="C165" s="75"/>
      <c r="D165" s="71"/>
      <c r="E165" s="71"/>
      <c r="F165" s="75"/>
      <c r="G165" s="76"/>
      <c r="I165" s="77"/>
      <c r="J165" s="73"/>
      <c r="K165" s="78"/>
    </row>
    <row r="166" spans="2:11" hidden="1" outlineLevel="1">
      <c r="B166" s="78"/>
      <c r="C166" s="75"/>
      <c r="D166" s="71"/>
      <c r="E166" s="71"/>
      <c r="F166" s="75"/>
      <c r="G166" s="76"/>
      <c r="I166" s="77"/>
      <c r="J166" s="73"/>
      <c r="K166" s="78"/>
    </row>
    <row r="167" spans="2:11" hidden="1" outlineLevel="1">
      <c r="B167" s="78"/>
      <c r="C167" s="75"/>
      <c r="D167" s="71"/>
      <c r="E167" s="71"/>
      <c r="F167" s="75"/>
      <c r="G167" s="76"/>
      <c r="I167" s="77"/>
      <c r="J167" s="73"/>
      <c r="K167" s="78"/>
    </row>
    <row r="168" spans="2:11" hidden="1" outlineLevel="1">
      <c r="B168" s="82"/>
      <c r="C168" s="79"/>
      <c r="D168" s="80"/>
      <c r="E168" s="80"/>
      <c r="F168" s="79"/>
      <c r="G168" s="81"/>
      <c r="I168" s="64"/>
      <c r="J168" s="73"/>
      <c r="K168" s="82"/>
    </row>
    <row r="169" spans="2:11" hidden="1" outlineLevel="1">
      <c r="B169" s="74"/>
      <c r="C169" s="69"/>
      <c r="D169" s="70"/>
      <c r="E169" s="70"/>
      <c r="F169" s="69"/>
      <c r="G169" s="72"/>
      <c r="I169" s="60"/>
      <c r="J169" s="73"/>
      <c r="K169" s="74"/>
    </row>
    <row r="170" spans="2:11" hidden="1" outlineLevel="1">
      <c r="B170" s="78"/>
      <c r="C170" s="75"/>
      <c r="D170" s="71"/>
      <c r="E170" s="71"/>
      <c r="F170" s="75"/>
      <c r="G170" s="76"/>
      <c r="I170" s="77"/>
      <c r="J170" s="73"/>
      <c r="K170" s="78"/>
    </row>
    <row r="171" spans="2:11" hidden="1" outlineLevel="1">
      <c r="B171" s="78"/>
      <c r="C171" s="75"/>
      <c r="D171" s="71"/>
      <c r="E171" s="71"/>
      <c r="F171" s="75"/>
      <c r="G171" s="76"/>
      <c r="I171" s="77"/>
      <c r="J171" s="73"/>
      <c r="K171" s="78"/>
    </row>
    <row r="172" spans="2:11" hidden="1" outlineLevel="1">
      <c r="B172" s="78"/>
      <c r="C172" s="75"/>
      <c r="D172" s="71"/>
      <c r="E172" s="71"/>
      <c r="F172" s="75"/>
      <c r="G172" s="76"/>
      <c r="I172" s="77"/>
      <c r="J172" s="73"/>
      <c r="K172" s="78"/>
    </row>
    <row r="173" spans="2:11" hidden="1" outlineLevel="1">
      <c r="B173" s="78"/>
      <c r="C173" s="75"/>
      <c r="D173" s="71"/>
      <c r="E173" s="71"/>
      <c r="F173" s="75"/>
      <c r="G173" s="76"/>
      <c r="I173" s="77"/>
      <c r="J173" s="73"/>
      <c r="K173" s="78"/>
    </row>
    <row r="174" spans="2:11" hidden="1" outlineLevel="1">
      <c r="B174" s="78"/>
      <c r="C174" s="75"/>
      <c r="D174" s="71"/>
      <c r="E174" s="71"/>
      <c r="F174" s="75"/>
      <c r="G174" s="76"/>
      <c r="I174" s="77"/>
      <c r="J174" s="73"/>
      <c r="K174" s="78"/>
    </row>
    <row r="175" spans="2:11" hidden="1" outlineLevel="1">
      <c r="B175" s="78"/>
      <c r="C175" s="75"/>
      <c r="D175" s="71"/>
      <c r="E175" s="71"/>
      <c r="F175" s="75"/>
      <c r="G175" s="76"/>
      <c r="I175" s="77"/>
      <c r="J175" s="73"/>
      <c r="K175" s="78"/>
    </row>
    <row r="176" spans="2:11" hidden="1" outlineLevel="1">
      <c r="B176" s="78"/>
      <c r="C176" s="75"/>
      <c r="D176" s="71"/>
      <c r="E176" s="71"/>
      <c r="F176" s="75"/>
      <c r="G176" s="76"/>
      <c r="I176" s="77"/>
      <c r="J176" s="73"/>
      <c r="K176" s="78"/>
    </row>
    <row r="177" spans="2:11" hidden="1" outlineLevel="1">
      <c r="B177" s="78"/>
      <c r="C177" s="75"/>
      <c r="D177" s="71"/>
      <c r="E177" s="71"/>
      <c r="F177" s="75"/>
      <c r="G177" s="76"/>
      <c r="I177" s="77"/>
      <c r="J177" s="73"/>
      <c r="K177" s="78"/>
    </row>
    <row r="178" spans="2:11" hidden="1" outlineLevel="1">
      <c r="B178" s="78"/>
      <c r="C178" s="75"/>
      <c r="D178" s="71"/>
      <c r="E178" s="71"/>
      <c r="F178" s="75"/>
      <c r="G178" s="76"/>
      <c r="I178" s="77"/>
      <c r="J178" s="73"/>
      <c r="K178" s="78"/>
    </row>
    <row r="179" spans="2:11" hidden="1" outlineLevel="1">
      <c r="B179" s="78"/>
      <c r="C179" s="75"/>
      <c r="D179" s="71"/>
      <c r="E179" s="71"/>
      <c r="F179" s="75"/>
      <c r="G179" s="76"/>
      <c r="I179" s="77"/>
      <c r="J179" s="73"/>
      <c r="K179" s="78"/>
    </row>
    <row r="180" spans="2:11" hidden="1" outlineLevel="1">
      <c r="B180" s="82"/>
      <c r="C180" s="79"/>
      <c r="D180" s="80"/>
      <c r="E180" s="80"/>
      <c r="F180" s="79"/>
      <c r="G180" s="81"/>
      <c r="I180" s="64"/>
      <c r="J180" s="73"/>
      <c r="K180" s="82"/>
    </row>
    <row r="181" spans="2:11" hidden="1" outlineLevel="1" collapsed="1">
      <c r="B181" s="74"/>
      <c r="C181" s="69"/>
      <c r="D181" s="70"/>
      <c r="E181" s="70"/>
      <c r="F181" s="69"/>
      <c r="G181" s="72"/>
      <c r="I181" s="60"/>
      <c r="J181" s="73"/>
      <c r="K181" s="74"/>
    </row>
    <row r="182" spans="2:11" hidden="1" outlineLevel="1">
      <c r="B182" s="78"/>
      <c r="C182" s="75"/>
      <c r="D182" s="71"/>
      <c r="E182" s="71"/>
      <c r="F182" s="75"/>
      <c r="G182" s="76"/>
      <c r="I182" s="77"/>
      <c r="J182" s="73"/>
      <c r="K182" s="78"/>
    </row>
    <row r="183" spans="2:11" hidden="1" outlineLevel="1">
      <c r="B183" s="78"/>
      <c r="C183" s="75"/>
      <c r="D183" s="71"/>
      <c r="E183" s="71"/>
      <c r="F183" s="75"/>
      <c r="G183" s="76"/>
      <c r="I183" s="77"/>
      <c r="J183" s="73"/>
      <c r="K183" s="78"/>
    </row>
    <row r="184" spans="2:11" hidden="1" outlineLevel="1">
      <c r="B184" s="78"/>
      <c r="C184" s="75"/>
      <c r="D184" s="71"/>
      <c r="E184" s="71"/>
      <c r="F184" s="75"/>
      <c r="G184" s="76"/>
      <c r="I184" s="77"/>
      <c r="J184" s="73"/>
      <c r="K184" s="78"/>
    </row>
    <row r="185" spans="2:11" hidden="1" outlineLevel="1">
      <c r="B185" s="78"/>
      <c r="C185" s="75"/>
      <c r="D185" s="71"/>
      <c r="E185" s="71"/>
      <c r="F185" s="75"/>
      <c r="G185" s="76"/>
      <c r="I185" s="77"/>
      <c r="J185" s="73"/>
      <c r="K185" s="78"/>
    </row>
    <row r="186" spans="2:11" hidden="1" outlineLevel="1">
      <c r="B186" s="78"/>
      <c r="C186" s="75"/>
      <c r="D186" s="71"/>
      <c r="E186" s="71"/>
      <c r="F186" s="75"/>
      <c r="G186" s="76"/>
      <c r="I186" s="77"/>
      <c r="J186" s="73"/>
      <c r="K186" s="78"/>
    </row>
    <row r="187" spans="2:11" hidden="1" outlineLevel="1">
      <c r="B187" s="78"/>
      <c r="C187" s="75"/>
      <c r="D187" s="71"/>
      <c r="E187" s="71"/>
      <c r="F187" s="75"/>
      <c r="G187" s="76"/>
      <c r="I187" s="77"/>
      <c r="J187" s="73"/>
      <c r="K187" s="78"/>
    </row>
    <row r="188" spans="2:11" hidden="1" outlineLevel="1">
      <c r="B188" s="78"/>
      <c r="C188" s="75"/>
      <c r="D188" s="71"/>
      <c r="E188" s="71"/>
      <c r="F188" s="75"/>
      <c r="G188" s="76"/>
      <c r="I188" s="77"/>
      <c r="J188" s="73"/>
      <c r="K188" s="78"/>
    </row>
    <row r="189" spans="2:11" hidden="1" outlineLevel="1">
      <c r="B189" s="78"/>
      <c r="C189" s="75"/>
      <c r="D189" s="71"/>
      <c r="E189" s="71"/>
      <c r="F189" s="75"/>
      <c r="G189" s="76"/>
      <c r="I189" s="77"/>
      <c r="J189" s="73"/>
      <c r="K189" s="78"/>
    </row>
    <row r="190" spans="2:11" hidden="1" outlineLevel="1">
      <c r="B190" s="78"/>
      <c r="C190" s="75"/>
      <c r="D190" s="71"/>
      <c r="E190" s="71"/>
      <c r="F190" s="75"/>
      <c r="G190" s="76"/>
      <c r="I190" s="77"/>
      <c r="J190" s="73"/>
      <c r="K190" s="78"/>
    </row>
    <row r="191" spans="2:11" hidden="1" outlineLevel="1">
      <c r="B191" s="78"/>
      <c r="C191" s="75"/>
      <c r="D191" s="71"/>
      <c r="E191" s="71"/>
      <c r="F191" s="75"/>
      <c r="G191" s="76"/>
      <c r="I191" s="77"/>
      <c r="J191" s="73"/>
      <c r="K191" s="78"/>
    </row>
    <row r="192" spans="2:11" hidden="1" outlineLevel="1">
      <c r="B192" s="82"/>
      <c r="C192" s="79"/>
      <c r="D192" s="80"/>
      <c r="E192" s="80"/>
      <c r="F192" s="79"/>
      <c r="G192" s="81"/>
      <c r="I192" s="64"/>
      <c r="J192" s="73"/>
      <c r="K192" s="82"/>
    </row>
    <row r="193" spans="2:11" hidden="1">
      <c r="B193" s="74"/>
      <c r="C193" s="69"/>
      <c r="D193" s="70"/>
      <c r="E193" s="70"/>
      <c r="F193" s="69"/>
      <c r="G193" s="72"/>
      <c r="I193" s="60"/>
      <c r="J193" s="73"/>
      <c r="K193" s="74"/>
    </row>
    <row r="194" spans="2:11" hidden="1">
      <c r="B194" s="78"/>
      <c r="C194" s="75"/>
      <c r="D194" s="71"/>
      <c r="E194" s="71"/>
      <c r="F194" s="75"/>
      <c r="G194" s="76"/>
      <c r="I194" s="77"/>
      <c r="J194" s="73"/>
      <c r="K194" s="78"/>
    </row>
    <row r="195" spans="2:11" hidden="1">
      <c r="B195" s="78"/>
      <c r="C195" s="75"/>
      <c r="D195" s="71"/>
      <c r="E195" s="71"/>
      <c r="F195" s="75"/>
      <c r="G195" s="76"/>
      <c r="I195" s="77"/>
      <c r="J195" s="73"/>
      <c r="K195" s="78"/>
    </row>
    <row r="196" spans="2:11" hidden="1">
      <c r="B196" s="78"/>
      <c r="C196" s="75"/>
      <c r="D196" s="71"/>
      <c r="E196" s="71"/>
      <c r="F196" s="75"/>
      <c r="G196" s="76"/>
      <c r="I196" s="77"/>
      <c r="J196" s="73"/>
      <c r="K196" s="78"/>
    </row>
    <row r="197" spans="2:11" hidden="1">
      <c r="B197" s="78"/>
      <c r="C197" s="75"/>
      <c r="D197" s="71"/>
      <c r="E197" s="71"/>
      <c r="F197" s="75"/>
      <c r="G197" s="76"/>
      <c r="I197" s="77"/>
      <c r="J197" s="73"/>
      <c r="K197" s="78"/>
    </row>
    <row r="198" spans="2:11" hidden="1">
      <c r="B198" s="78"/>
      <c r="C198" s="75"/>
      <c r="D198" s="71"/>
      <c r="E198" s="71"/>
      <c r="F198" s="75"/>
      <c r="G198" s="76"/>
      <c r="I198" s="77"/>
      <c r="J198" s="73"/>
      <c r="K198" s="78"/>
    </row>
    <row r="199" spans="2:11" hidden="1">
      <c r="B199" s="78"/>
      <c r="C199" s="75"/>
      <c r="D199" s="71"/>
      <c r="E199" s="71"/>
      <c r="F199" s="75"/>
      <c r="G199" s="76"/>
      <c r="I199" s="77"/>
      <c r="J199" s="73"/>
      <c r="K199" s="78"/>
    </row>
    <row r="200" spans="2:11" hidden="1">
      <c r="B200" s="78"/>
      <c r="C200" s="75"/>
      <c r="D200" s="71"/>
      <c r="E200" s="71"/>
      <c r="F200" s="75"/>
      <c r="G200" s="76"/>
      <c r="I200" s="77"/>
      <c r="J200" s="73"/>
      <c r="K200" s="78"/>
    </row>
    <row r="201" spans="2:11" hidden="1">
      <c r="B201" s="78"/>
      <c r="C201" s="75"/>
      <c r="D201" s="71"/>
      <c r="E201" s="71"/>
      <c r="F201" s="75"/>
      <c r="G201" s="76"/>
      <c r="I201" s="77"/>
      <c r="J201" s="73"/>
      <c r="K201" s="78"/>
    </row>
    <row r="202" spans="2:11" hidden="1">
      <c r="B202" s="78"/>
      <c r="C202" s="75"/>
      <c r="D202" s="71"/>
      <c r="E202" s="71"/>
      <c r="F202" s="75"/>
      <c r="G202" s="76"/>
      <c r="I202" s="77"/>
      <c r="J202" s="73"/>
      <c r="K202" s="78"/>
    </row>
    <row r="203" spans="2:11" hidden="1">
      <c r="B203" s="78"/>
      <c r="C203" s="75"/>
      <c r="D203" s="71"/>
      <c r="E203" s="71"/>
      <c r="F203" s="75"/>
      <c r="G203" s="76"/>
      <c r="I203" s="77"/>
      <c r="J203" s="73"/>
      <c r="K203" s="78"/>
    </row>
    <row r="204" spans="2:11" hidden="1">
      <c r="B204" s="82"/>
      <c r="C204" s="79"/>
      <c r="D204" s="80"/>
      <c r="E204" s="80"/>
      <c r="F204" s="79"/>
      <c r="G204" s="81"/>
      <c r="I204" s="64"/>
      <c r="J204" s="73"/>
      <c r="K204" s="82"/>
    </row>
    <row r="205" spans="2:11" hidden="1" outlineLevel="1">
      <c r="B205" s="74"/>
      <c r="C205" s="69"/>
      <c r="D205" s="70"/>
      <c r="E205" s="70"/>
      <c r="F205" s="69"/>
      <c r="G205" s="72"/>
      <c r="I205" s="60"/>
      <c r="J205" s="73"/>
      <c r="K205" s="74"/>
    </row>
    <row r="206" spans="2:11" hidden="1" outlineLevel="1">
      <c r="B206" s="78"/>
      <c r="C206" s="75"/>
      <c r="D206" s="71"/>
      <c r="E206" s="71"/>
      <c r="F206" s="75"/>
      <c r="G206" s="76"/>
      <c r="I206" s="77"/>
      <c r="J206" s="73"/>
      <c r="K206" s="78"/>
    </row>
    <row r="207" spans="2:11" hidden="1" outlineLevel="1">
      <c r="B207" s="78"/>
      <c r="C207" s="75"/>
      <c r="D207" s="71"/>
      <c r="E207" s="71"/>
      <c r="F207" s="75"/>
      <c r="G207" s="76"/>
      <c r="I207" s="77"/>
      <c r="J207" s="73"/>
      <c r="K207" s="78"/>
    </row>
    <row r="208" spans="2:11" hidden="1" outlineLevel="1">
      <c r="B208" s="78"/>
      <c r="C208" s="75"/>
      <c r="D208" s="71"/>
      <c r="E208" s="71"/>
      <c r="F208" s="75"/>
      <c r="G208" s="76"/>
      <c r="I208" s="77"/>
      <c r="J208" s="73"/>
      <c r="K208" s="78"/>
    </row>
    <row r="209" spans="2:13" hidden="1" outlineLevel="1">
      <c r="B209" s="78"/>
      <c r="C209" s="75"/>
      <c r="D209" s="71"/>
      <c r="E209" s="71"/>
      <c r="F209" s="75"/>
      <c r="G209" s="76"/>
      <c r="I209" s="77"/>
      <c r="J209" s="73"/>
      <c r="K209" s="78"/>
    </row>
    <row r="210" spans="2:13" hidden="1" outlineLevel="1">
      <c r="B210" s="78"/>
      <c r="C210" s="75"/>
      <c r="D210" s="71"/>
      <c r="E210" s="71"/>
      <c r="F210" s="75"/>
      <c r="G210" s="76"/>
      <c r="I210" s="77"/>
      <c r="J210" s="73"/>
      <c r="K210" s="78"/>
    </row>
    <row r="211" spans="2:13" hidden="1" outlineLevel="1">
      <c r="B211" s="78"/>
      <c r="C211" s="75"/>
      <c r="D211" s="71"/>
      <c r="E211" s="71"/>
      <c r="F211" s="75"/>
      <c r="G211" s="76"/>
      <c r="I211" s="77"/>
      <c r="J211" s="73"/>
      <c r="K211" s="78"/>
    </row>
    <row r="212" spans="2:13" hidden="1" outlineLevel="1">
      <c r="B212" s="78"/>
      <c r="C212" s="75"/>
      <c r="D212" s="71"/>
      <c r="E212" s="71"/>
      <c r="F212" s="75"/>
      <c r="G212" s="76"/>
      <c r="I212" s="77"/>
      <c r="J212" s="73"/>
      <c r="K212" s="78"/>
    </row>
    <row r="213" spans="2:13" hidden="1" outlineLevel="1">
      <c r="B213" s="78"/>
      <c r="C213" s="75"/>
      <c r="D213" s="71"/>
      <c r="E213" s="71"/>
      <c r="F213" s="75"/>
      <c r="G213" s="76"/>
      <c r="I213" s="77"/>
      <c r="J213" s="73"/>
      <c r="K213" s="78"/>
    </row>
    <row r="214" spans="2:13" hidden="1" outlineLevel="1">
      <c r="B214" s="78"/>
      <c r="C214" s="75"/>
      <c r="D214" s="71"/>
      <c r="E214" s="71"/>
      <c r="F214" s="75"/>
      <c r="G214" s="76"/>
      <c r="I214" s="77"/>
      <c r="J214" s="73"/>
      <c r="K214" s="78"/>
    </row>
    <row r="215" spans="2:13" hidden="1" outlineLevel="1">
      <c r="B215" s="78"/>
      <c r="C215" s="75"/>
      <c r="D215" s="71"/>
      <c r="E215" s="71"/>
      <c r="F215" s="75"/>
      <c r="G215" s="76"/>
      <c r="I215" s="77"/>
      <c r="J215" s="73"/>
      <c r="K215" s="78"/>
    </row>
    <row r="216" spans="2:13" hidden="1" outlineLevel="1">
      <c r="B216" s="82"/>
      <c r="C216" s="79"/>
      <c r="D216" s="80"/>
      <c r="E216" s="80"/>
      <c r="F216" s="79"/>
      <c r="G216" s="81"/>
      <c r="I216" s="64"/>
      <c r="J216" s="73"/>
      <c r="K216" s="82"/>
    </row>
    <row r="217" spans="2:13" hidden="1" outlineLevel="1">
      <c r="B217" s="74"/>
      <c r="C217" s="69"/>
      <c r="D217" s="70"/>
      <c r="E217" s="70"/>
      <c r="F217" s="69"/>
      <c r="G217" s="72"/>
      <c r="I217" s="60"/>
      <c r="J217" s="73"/>
      <c r="K217" s="74"/>
      <c r="M217" s="41"/>
    </row>
    <row r="218" spans="2:13" hidden="1" outlineLevel="1">
      <c r="B218" s="78"/>
      <c r="C218" s="75"/>
      <c r="D218" s="71"/>
      <c r="E218" s="71"/>
      <c r="F218" s="75"/>
      <c r="G218" s="76"/>
      <c r="I218" s="77"/>
      <c r="J218" s="73"/>
      <c r="K218" s="78"/>
      <c r="M218" s="41"/>
    </row>
    <row r="219" spans="2:13" hidden="1" outlineLevel="1">
      <c r="B219" s="78"/>
      <c r="C219" s="75"/>
      <c r="D219" s="71"/>
      <c r="E219" s="71"/>
      <c r="F219" s="75"/>
      <c r="G219" s="76"/>
      <c r="I219" s="77"/>
      <c r="J219" s="73"/>
      <c r="K219" s="78"/>
      <c r="M219" s="41"/>
    </row>
    <row r="220" spans="2:13" hidden="1" outlineLevel="1">
      <c r="B220" s="78"/>
      <c r="C220" s="75"/>
      <c r="D220" s="71"/>
      <c r="E220" s="71"/>
      <c r="F220" s="75"/>
      <c r="G220" s="76"/>
      <c r="I220" s="77"/>
      <c r="J220" s="73"/>
      <c r="K220" s="78"/>
      <c r="M220" s="41"/>
    </row>
    <row r="221" spans="2:13" hidden="1" outlineLevel="1">
      <c r="B221" s="78"/>
      <c r="C221" s="75"/>
      <c r="D221" s="71"/>
      <c r="E221" s="71"/>
      <c r="F221" s="75"/>
      <c r="G221" s="76"/>
      <c r="I221" s="77"/>
      <c r="J221" s="73"/>
      <c r="K221" s="78"/>
      <c r="M221" s="41"/>
    </row>
    <row r="222" spans="2:13" hidden="1" outlineLevel="1">
      <c r="B222" s="78"/>
      <c r="C222" s="75"/>
      <c r="D222" s="71"/>
      <c r="E222" s="71"/>
      <c r="F222" s="75"/>
      <c r="G222" s="76"/>
      <c r="I222" s="77"/>
      <c r="J222" s="73"/>
      <c r="K222" s="78"/>
      <c r="M222" s="41"/>
    </row>
    <row r="223" spans="2:13" hidden="1" outlineLevel="1">
      <c r="B223" s="78"/>
      <c r="C223" s="75"/>
      <c r="D223" s="71"/>
      <c r="E223" s="71"/>
      <c r="F223" s="75"/>
      <c r="G223" s="76"/>
      <c r="I223" s="77"/>
      <c r="J223" s="73"/>
      <c r="K223" s="78"/>
      <c r="M223" s="41"/>
    </row>
    <row r="224" spans="2:13" hidden="1" outlineLevel="1">
      <c r="B224" s="78"/>
      <c r="C224" s="75"/>
      <c r="D224" s="71"/>
      <c r="E224" s="71"/>
      <c r="F224" s="75"/>
      <c r="G224" s="76"/>
      <c r="I224" s="77"/>
      <c r="J224" s="73"/>
      <c r="K224" s="78"/>
      <c r="M224" s="41"/>
    </row>
    <row r="225" spans="2:20" hidden="1" outlineLevel="1">
      <c r="B225" s="78"/>
      <c r="C225" s="75"/>
      <c r="D225" s="71"/>
      <c r="E225" s="71"/>
      <c r="F225" s="75"/>
      <c r="G225" s="76"/>
      <c r="I225" s="77"/>
      <c r="J225" s="73"/>
      <c r="K225" s="78"/>
      <c r="M225" s="41"/>
    </row>
    <row r="226" spans="2:20" hidden="1" outlineLevel="1">
      <c r="B226" s="78"/>
      <c r="C226" s="75"/>
      <c r="D226" s="71"/>
      <c r="E226" s="71"/>
      <c r="F226" s="75"/>
      <c r="G226" s="76"/>
      <c r="I226" s="77"/>
      <c r="J226" s="73"/>
      <c r="K226" s="78"/>
      <c r="M226" s="41"/>
    </row>
    <row r="227" spans="2:20" hidden="1" outlineLevel="1">
      <c r="B227" s="78"/>
      <c r="C227" s="75"/>
      <c r="D227" s="71"/>
      <c r="E227" s="71"/>
      <c r="F227" s="75"/>
      <c r="G227" s="76"/>
      <c r="I227" s="77"/>
      <c r="J227" s="73"/>
      <c r="K227" s="78"/>
      <c r="M227" s="41"/>
      <c r="T227" s="193"/>
    </row>
    <row r="228" spans="2:20" hidden="1" outlineLevel="1">
      <c r="B228" s="82"/>
      <c r="C228" s="79"/>
      <c r="D228" s="80"/>
      <c r="E228" s="80"/>
      <c r="F228" s="79"/>
      <c r="G228" s="81"/>
      <c r="I228" s="64"/>
      <c r="J228" s="73"/>
      <c r="K228" s="82"/>
      <c r="M228" s="41"/>
      <c r="T228" s="193"/>
    </row>
    <row r="229" spans="2:20" hidden="1" outlineLevel="1">
      <c r="B229" s="74"/>
      <c r="C229" s="69"/>
      <c r="D229" s="70"/>
      <c r="E229" s="70"/>
      <c r="F229" s="69"/>
      <c r="G229" s="72"/>
      <c r="I229" s="60"/>
      <c r="J229" s="73"/>
      <c r="K229" s="74"/>
      <c r="M229" s="41"/>
      <c r="T229" s="193"/>
    </row>
    <row r="230" spans="2:20" hidden="1" outlineLevel="1">
      <c r="B230" s="78"/>
      <c r="C230" s="75"/>
      <c r="D230" s="71"/>
      <c r="E230" s="71"/>
      <c r="F230" s="75"/>
      <c r="G230" s="76"/>
      <c r="I230" s="77"/>
      <c r="J230" s="73"/>
      <c r="K230" s="78"/>
      <c r="M230" s="41"/>
      <c r="T230" s="193"/>
    </row>
    <row r="231" spans="2:20" hidden="1" outlineLevel="1">
      <c r="B231" s="78"/>
      <c r="C231" s="75"/>
      <c r="D231" s="71"/>
      <c r="E231" s="71"/>
      <c r="F231" s="75"/>
      <c r="G231" s="76"/>
      <c r="I231" s="77"/>
      <c r="J231" s="73"/>
      <c r="K231" s="78"/>
      <c r="M231" s="41"/>
      <c r="T231" s="193"/>
    </row>
    <row r="232" spans="2:20" hidden="1" outlineLevel="1">
      <c r="B232" s="78"/>
      <c r="C232" s="75"/>
      <c r="D232" s="71"/>
      <c r="E232" s="71"/>
      <c r="F232" s="75"/>
      <c r="G232" s="76"/>
      <c r="I232" s="77"/>
      <c r="J232" s="73"/>
      <c r="K232" s="78"/>
      <c r="M232" s="41"/>
      <c r="T232" s="193"/>
    </row>
    <row r="233" spans="2:20" hidden="1" outlineLevel="1">
      <c r="B233" s="78"/>
      <c r="C233" s="75"/>
      <c r="D233" s="71"/>
      <c r="E233" s="71"/>
      <c r="F233" s="75"/>
      <c r="G233" s="76"/>
      <c r="I233" s="77"/>
      <c r="J233" s="73"/>
      <c r="K233" s="78"/>
      <c r="M233" s="41"/>
      <c r="T233" s="193"/>
    </row>
    <row r="234" spans="2:20" hidden="1" outlineLevel="1">
      <c r="B234" s="78"/>
      <c r="C234" s="75"/>
      <c r="D234" s="71"/>
      <c r="E234" s="71"/>
      <c r="F234" s="75"/>
      <c r="G234" s="76"/>
      <c r="I234" s="77"/>
      <c r="J234" s="73"/>
      <c r="K234" s="78"/>
      <c r="M234" s="41"/>
      <c r="T234" s="193"/>
    </row>
    <row r="235" spans="2:20" hidden="1" outlineLevel="1">
      <c r="B235" s="78"/>
      <c r="C235" s="75"/>
      <c r="D235" s="71"/>
      <c r="E235" s="71"/>
      <c r="F235" s="75"/>
      <c r="G235" s="76"/>
      <c r="I235" s="77"/>
      <c r="J235" s="73"/>
      <c r="K235" s="78"/>
      <c r="M235" s="41"/>
      <c r="T235" s="193"/>
    </row>
    <row r="236" spans="2:20" hidden="1" outlineLevel="1">
      <c r="B236" s="78"/>
      <c r="C236" s="75"/>
      <c r="D236" s="71"/>
      <c r="E236" s="71"/>
      <c r="F236" s="75"/>
      <c r="G236" s="76"/>
      <c r="I236" s="77"/>
      <c r="J236" s="73"/>
      <c r="K236" s="78"/>
      <c r="M236" s="41"/>
      <c r="T236" s="193"/>
    </row>
    <row r="237" spans="2:20" hidden="1" outlineLevel="1">
      <c r="B237" s="78"/>
      <c r="C237" s="75"/>
      <c r="D237" s="71"/>
      <c r="E237" s="71"/>
      <c r="F237" s="75"/>
      <c r="G237" s="76"/>
      <c r="I237" s="77"/>
      <c r="J237" s="73"/>
      <c r="K237" s="78"/>
      <c r="M237" s="41"/>
      <c r="T237" s="193"/>
    </row>
    <row r="238" spans="2:20" hidden="1" outlineLevel="1">
      <c r="B238" s="78"/>
      <c r="C238" s="75"/>
      <c r="D238" s="71"/>
      <c r="E238" s="71"/>
      <c r="F238" s="75"/>
      <c r="G238" s="76"/>
      <c r="I238" s="77"/>
      <c r="J238" s="73"/>
      <c r="K238" s="78"/>
      <c r="M238" s="41"/>
      <c r="T238" s="193"/>
    </row>
    <row r="239" spans="2:20" hidden="1" outlineLevel="1">
      <c r="B239" s="78"/>
      <c r="C239" s="75"/>
      <c r="D239" s="71"/>
      <c r="E239" s="71"/>
      <c r="F239" s="75"/>
      <c r="G239" s="76"/>
      <c r="I239" s="77"/>
      <c r="J239" s="73"/>
      <c r="K239" s="78"/>
      <c r="M239" s="41"/>
      <c r="T239" s="193"/>
    </row>
    <row r="240" spans="2:20" hidden="1" outlineLevel="1">
      <c r="B240" s="82"/>
      <c r="C240" s="79"/>
      <c r="D240" s="80"/>
      <c r="E240" s="80"/>
      <c r="F240" s="79"/>
      <c r="G240" s="81"/>
      <c r="I240" s="64"/>
      <c r="J240" s="73"/>
      <c r="K240" s="82"/>
      <c r="M240" s="41"/>
      <c r="T240" s="193"/>
    </row>
    <row r="241" spans="2:20" hidden="1" outlineLevel="1">
      <c r="B241" s="212"/>
      <c r="C241" s="201"/>
      <c r="D241" s="202"/>
      <c r="E241" s="202"/>
      <c r="F241" s="201"/>
      <c r="G241" s="203"/>
      <c r="I241" s="60"/>
      <c r="J241" s="73"/>
      <c r="K241" s="74"/>
      <c r="M241" s="41"/>
      <c r="T241" s="193"/>
    </row>
    <row r="242" spans="2:20" hidden="1" outlineLevel="1">
      <c r="B242" s="213"/>
      <c r="C242" s="195"/>
      <c r="D242" s="196"/>
      <c r="E242" s="196"/>
      <c r="F242" s="195"/>
      <c r="G242" s="197"/>
      <c r="I242" s="77"/>
      <c r="J242" s="73"/>
      <c r="K242" s="78"/>
      <c r="M242" s="41"/>
      <c r="T242" s="193"/>
    </row>
    <row r="243" spans="2:20" hidden="1" outlineLevel="1">
      <c r="B243" s="213"/>
      <c r="C243" s="195"/>
      <c r="D243" s="196"/>
      <c r="E243" s="196"/>
      <c r="F243" s="195"/>
      <c r="G243" s="197"/>
      <c r="I243" s="77"/>
      <c r="J243" s="73"/>
      <c r="K243" s="78"/>
      <c r="M243" s="41"/>
      <c r="T243" s="193"/>
    </row>
    <row r="244" spans="2:20" hidden="1" outlineLevel="1">
      <c r="B244" s="213"/>
      <c r="C244" s="195"/>
      <c r="D244" s="196"/>
      <c r="E244" s="196"/>
      <c r="F244" s="195"/>
      <c r="G244" s="197"/>
      <c r="I244" s="77"/>
      <c r="J244" s="73"/>
      <c r="K244" s="78"/>
      <c r="M244" s="41"/>
      <c r="T244" s="193"/>
    </row>
    <row r="245" spans="2:20" hidden="1" outlineLevel="1">
      <c r="B245" s="213"/>
      <c r="C245" s="195"/>
      <c r="D245" s="196"/>
      <c r="E245" s="196"/>
      <c r="F245" s="195"/>
      <c r="G245" s="197"/>
      <c r="I245" s="77"/>
      <c r="J245" s="73"/>
      <c r="K245" s="78"/>
      <c r="M245" s="41"/>
      <c r="T245" s="193"/>
    </row>
    <row r="246" spans="2:20" hidden="1" outlineLevel="1">
      <c r="B246" s="213"/>
      <c r="C246" s="195"/>
      <c r="D246" s="196"/>
      <c r="E246" s="196"/>
      <c r="F246" s="195"/>
      <c r="G246" s="197"/>
      <c r="I246" s="77"/>
      <c r="J246" s="73"/>
      <c r="K246" s="78"/>
      <c r="M246" s="41"/>
      <c r="T246" s="193"/>
    </row>
    <row r="247" spans="2:20" hidden="1" outlineLevel="1">
      <c r="B247" s="213"/>
      <c r="C247" s="195"/>
      <c r="D247" s="196"/>
      <c r="E247" s="196"/>
      <c r="F247" s="195"/>
      <c r="G247" s="197"/>
      <c r="I247" s="77"/>
      <c r="J247" s="73"/>
      <c r="K247" s="78"/>
      <c r="M247" s="41"/>
      <c r="T247" s="193"/>
    </row>
    <row r="248" spans="2:20" hidden="1" outlineLevel="1">
      <c r="B248" s="213"/>
      <c r="C248" s="195"/>
      <c r="D248" s="196"/>
      <c r="E248" s="196"/>
      <c r="F248" s="195"/>
      <c r="G248" s="197"/>
      <c r="I248" s="77"/>
      <c r="J248" s="73"/>
      <c r="K248" s="78"/>
      <c r="M248" s="41"/>
      <c r="T248" s="193"/>
    </row>
    <row r="249" spans="2:20" hidden="1" outlineLevel="1">
      <c r="B249" s="213"/>
      <c r="C249" s="195"/>
      <c r="D249" s="196"/>
      <c r="E249" s="196"/>
      <c r="F249" s="195"/>
      <c r="G249" s="197"/>
      <c r="I249" s="77"/>
      <c r="J249" s="73"/>
      <c r="K249" s="78"/>
      <c r="M249" s="41"/>
      <c r="T249" s="193"/>
    </row>
    <row r="250" spans="2:20" hidden="1" outlineLevel="1">
      <c r="B250" s="213"/>
      <c r="C250" s="195"/>
      <c r="D250" s="196"/>
      <c r="E250" s="196"/>
      <c r="F250" s="195"/>
      <c r="G250" s="197"/>
      <c r="I250" s="77"/>
      <c r="J250" s="73"/>
      <c r="K250" s="78"/>
      <c r="M250" s="41"/>
      <c r="T250" s="193"/>
    </row>
    <row r="251" spans="2:20" hidden="1" outlineLevel="1">
      <c r="B251" s="213"/>
      <c r="C251" s="195"/>
      <c r="D251" s="196"/>
      <c r="E251" s="196"/>
      <c r="F251" s="195"/>
      <c r="G251" s="197"/>
      <c r="I251" s="77"/>
      <c r="J251" s="73"/>
      <c r="K251" s="78"/>
      <c r="M251" s="41"/>
      <c r="O251" s="193"/>
      <c r="P251" s="193"/>
      <c r="T251" s="193"/>
    </row>
    <row r="252" spans="2:20" hidden="1" outlineLevel="1" collapsed="1">
      <c r="B252" s="214"/>
      <c r="C252" s="198"/>
      <c r="D252" s="199"/>
      <c r="E252" s="199"/>
      <c r="F252" s="198"/>
      <c r="G252" s="200"/>
      <c r="I252" s="64"/>
      <c r="J252" s="73"/>
      <c r="K252" s="82"/>
      <c r="M252" s="41"/>
      <c r="O252" s="193"/>
      <c r="P252" s="193"/>
      <c r="T252" s="193"/>
    </row>
    <row r="253" spans="2:20" hidden="1" outlineLevel="1">
      <c r="B253" s="212"/>
      <c r="C253" s="201"/>
      <c r="D253" s="202"/>
      <c r="E253" s="202"/>
      <c r="F253" s="201"/>
      <c r="G253" s="203"/>
      <c r="I253" s="60"/>
      <c r="J253" s="73"/>
      <c r="K253" s="74"/>
      <c r="M253" s="41"/>
      <c r="O253" s="193"/>
      <c r="P253" s="193"/>
      <c r="T253" s="193"/>
    </row>
    <row r="254" spans="2:20" hidden="1" outlineLevel="1">
      <c r="B254" s="213"/>
      <c r="C254" s="195"/>
      <c r="D254" s="196"/>
      <c r="E254" s="196"/>
      <c r="F254" s="195"/>
      <c r="G254" s="197"/>
      <c r="I254" s="77"/>
      <c r="J254" s="73"/>
      <c r="K254" s="78"/>
      <c r="M254" s="41"/>
      <c r="O254" s="193"/>
      <c r="P254" s="193"/>
      <c r="T254" s="193"/>
    </row>
    <row r="255" spans="2:20" hidden="1" outlineLevel="1">
      <c r="B255" s="213"/>
      <c r="C255" s="195"/>
      <c r="D255" s="196"/>
      <c r="E255" s="196"/>
      <c r="F255" s="195"/>
      <c r="G255" s="197"/>
      <c r="I255" s="77"/>
      <c r="J255" s="73"/>
      <c r="K255" s="78"/>
      <c r="M255" s="41"/>
      <c r="O255" s="193"/>
      <c r="P255" s="193"/>
      <c r="T255" s="193"/>
    </row>
    <row r="256" spans="2:20" hidden="1" outlineLevel="1">
      <c r="B256" s="213"/>
      <c r="C256" s="195"/>
      <c r="D256" s="196"/>
      <c r="E256" s="196"/>
      <c r="F256" s="195"/>
      <c r="G256" s="197"/>
      <c r="I256" s="77"/>
      <c r="J256" s="73"/>
      <c r="K256" s="78"/>
      <c r="M256" s="41"/>
      <c r="O256" s="193"/>
      <c r="P256" s="193"/>
      <c r="T256" s="193"/>
    </row>
    <row r="257" spans="2:20" hidden="1" outlineLevel="1">
      <c r="B257" s="213"/>
      <c r="C257" s="195"/>
      <c r="D257" s="196"/>
      <c r="E257" s="196"/>
      <c r="F257" s="195"/>
      <c r="G257" s="197"/>
      <c r="I257" s="77"/>
      <c r="J257" s="73"/>
      <c r="K257" s="78"/>
      <c r="M257" s="41"/>
      <c r="O257" s="193"/>
      <c r="P257" s="193"/>
      <c r="T257" s="193"/>
    </row>
    <row r="258" spans="2:20" hidden="1" outlineLevel="1">
      <c r="B258" s="213"/>
      <c r="C258" s="195"/>
      <c r="D258" s="196"/>
      <c r="E258" s="196"/>
      <c r="F258" s="195"/>
      <c r="G258" s="197"/>
      <c r="I258" s="77"/>
      <c r="J258" s="73"/>
      <c r="K258" s="78"/>
      <c r="M258" s="41"/>
      <c r="O258" s="193"/>
      <c r="P258" s="193"/>
      <c r="T258" s="193"/>
    </row>
    <row r="259" spans="2:20" hidden="1" outlineLevel="1">
      <c r="B259" s="213"/>
      <c r="C259" s="195"/>
      <c r="D259" s="196"/>
      <c r="E259" s="196"/>
      <c r="F259" s="195"/>
      <c r="G259" s="197"/>
      <c r="I259" s="77"/>
      <c r="J259" s="73"/>
      <c r="K259" s="78"/>
      <c r="M259" s="41"/>
      <c r="O259" s="193"/>
      <c r="P259" s="193"/>
    </row>
    <row r="260" spans="2:20" hidden="1" outlineLevel="1">
      <c r="B260" s="213"/>
      <c r="C260" s="195"/>
      <c r="D260" s="196"/>
      <c r="E260" s="196"/>
      <c r="F260" s="195"/>
      <c r="G260" s="197"/>
      <c r="I260" s="77"/>
      <c r="J260" s="73"/>
      <c r="K260" s="78"/>
      <c r="M260" s="41"/>
      <c r="O260" s="193"/>
      <c r="P260" s="193"/>
    </row>
    <row r="261" spans="2:20" hidden="1" outlineLevel="1">
      <c r="B261" s="213"/>
      <c r="C261" s="195"/>
      <c r="D261" s="196"/>
      <c r="E261" s="196"/>
      <c r="F261" s="195"/>
      <c r="G261" s="197"/>
      <c r="I261" s="77"/>
      <c r="J261" s="73"/>
      <c r="K261" s="78"/>
      <c r="M261" s="41"/>
      <c r="O261" s="193"/>
      <c r="P261" s="193"/>
    </row>
    <row r="262" spans="2:20" hidden="1" outlineLevel="1">
      <c r="B262" s="213"/>
      <c r="C262" s="195"/>
      <c r="D262" s="196"/>
      <c r="E262" s="196"/>
      <c r="F262" s="195"/>
      <c r="G262" s="197"/>
      <c r="I262" s="77"/>
      <c r="J262" s="73"/>
      <c r="K262" s="78"/>
      <c r="M262" s="41"/>
    </row>
    <row r="263" spans="2:20" hidden="1" outlineLevel="1">
      <c r="B263" s="213"/>
      <c r="C263" s="195"/>
      <c r="D263" s="196"/>
      <c r="E263" s="196"/>
      <c r="F263" s="195"/>
      <c r="G263" s="197"/>
      <c r="I263" s="77"/>
      <c r="J263" s="73"/>
      <c r="K263" s="78"/>
      <c r="M263" s="41"/>
    </row>
    <row r="264" spans="2:20" hidden="1" outlineLevel="1">
      <c r="B264" s="214"/>
      <c r="C264" s="198"/>
      <c r="D264" s="199"/>
      <c r="E264" s="199"/>
      <c r="F264" s="198"/>
      <c r="G264" s="200"/>
      <c r="I264" s="64"/>
      <c r="J264" s="73"/>
      <c r="K264" s="82"/>
      <c r="M264" s="41"/>
    </row>
    <row r="265" spans="2:20" hidden="1" collapsed="1">
      <c r="B265" s="83"/>
      <c r="K265" s="73"/>
    </row>
    <row r="266" spans="2:20" hidden="1">
      <c r="B266" s="56" t="str">
        <f>"Note: Energy Dollars in "&amp;YEAR(B253)&amp;" are "&amp;YEAR(B241)&amp;" x ("&amp;YEAR(B241)&amp;" / "&amp;YEAR(B193)&amp;" ) ^ (1/4)"</f>
        <v>Note: Energy Dollars in 1900 are 1900 x (1900 / 1900 ) ^ (1/4)</v>
      </c>
    </row>
    <row r="267" spans="2:20" hidden="1"/>
  </sheetData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P77"/>
  <sheetViews>
    <sheetView workbookViewId="0">
      <selection activeCell="H31" sqref="H31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3.83203125" style="122" customWidth="1"/>
    <col min="9" max="10" width="12.5" style="122" customWidth="1"/>
    <col min="11" max="11" width="11.6640625" style="122" customWidth="1"/>
    <col min="12" max="12" width="9.33203125" style="122"/>
    <col min="13" max="13" width="6.1640625" style="122" customWidth="1"/>
    <col min="14" max="14" width="7.83203125" style="173" customWidth="1"/>
    <col min="15" max="16384" width="9.33203125" style="122"/>
  </cols>
  <sheetData>
    <row r="1" spans="2:16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6" ht="15.75">
      <c r="B2" s="120" t="s">
        <v>101</v>
      </c>
      <c r="C2" s="121"/>
      <c r="D2" s="121"/>
      <c r="E2" s="121"/>
      <c r="F2" s="121"/>
      <c r="G2" s="121"/>
      <c r="H2" s="121"/>
      <c r="I2" s="121"/>
      <c r="J2" s="121"/>
    </row>
    <row r="3" spans="2:16" ht="15.75">
      <c r="B3" s="120"/>
      <c r="C3" s="121"/>
      <c r="D3" s="121"/>
      <c r="E3" s="121"/>
      <c r="F3" s="121"/>
      <c r="G3" s="121"/>
      <c r="H3" s="121"/>
      <c r="I3" s="121"/>
      <c r="J3" s="121"/>
    </row>
    <row r="4" spans="2:16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6" ht="51.75" customHeight="1">
      <c r="B5" s="125" t="s">
        <v>0</v>
      </c>
      <c r="C5" s="126" t="s">
        <v>107</v>
      </c>
      <c r="D5" s="126" t="s">
        <v>102</v>
      </c>
      <c r="E5" s="17" t="s">
        <v>55</v>
      </c>
      <c r="H5" s="173"/>
      <c r="N5" s="122"/>
    </row>
    <row r="6" spans="2:16" ht="24" customHeight="1">
      <c r="B6" s="127"/>
      <c r="C6" s="129" t="s">
        <v>9</v>
      </c>
      <c r="D6" s="128" t="s">
        <v>103</v>
      </c>
      <c r="E6" s="19" t="s">
        <v>9</v>
      </c>
      <c r="H6" s="173"/>
      <c r="N6" s="122"/>
    </row>
    <row r="7" spans="2:16">
      <c r="C7" s="130" t="s">
        <v>2</v>
      </c>
      <c r="D7" s="130" t="s">
        <v>4</v>
      </c>
      <c r="E7" s="130" t="s">
        <v>25</v>
      </c>
      <c r="H7" s="173"/>
      <c r="N7" s="122"/>
    </row>
    <row r="8" spans="2:16" ht="6" customHeight="1">
      <c r="H8" s="173"/>
      <c r="N8" s="122"/>
    </row>
    <row r="9" spans="2:16" ht="15.75">
      <c r="B9" s="43" t="str">
        <f>B2</f>
        <v>2017 IRP Aeolus-Bridger/Anticline Transmission</v>
      </c>
      <c r="D9" s="124"/>
      <c r="E9" s="124"/>
      <c r="N9" s="122"/>
    </row>
    <row r="10" spans="2:16">
      <c r="B10" s="141">
        <v>2020</v>
      </c>
      <c r="C10" s="133">
        <f>ROUND(C11/(1+$D44),2)</f>
        <v>47.41</v>
      </c>
      <c r="D10" s="141">
        <v>2</v>
      </c>
      <c r="E10" s="135">
        <f t="shared" ref="E10:E32" si="0">SUM(C10:C10)*D10/12</f>
        <v>7.9016666666666664</v>
      </c>
      <c r="F10" s="124"/>
      <c r="G10" s="160"/>
      <c r="M10" s="174"/>
      <c r="N10" s="138"/>
      <c r="O10" s="139"/>
      <c r="P10" s="140"/>
    </row>
    <row r="11" spans="2:16">
      <c r="B11" s="141">
        <f t="shared" ref="B11:B32" si="1">B10+1</f>
        <v>2021</v>
      </c>
      <c r="C11" s="133">
        <f>D36</f>
        <v>48.5910167356733</v>
      </c>
      <c r="D11" s="141">
        <v>12</v>
      </c>
      <c r="E11" s="135">
        <f t="shared" si="0"/>
        <v>48.5910167356733</v>
      </c>
      <c r="F11" s="124"/>
      <c r="G11" s="160"/>
      <c r="M11" s="174"/>
      <c r="N11" s="204"/>
      <c r="O11" s="204"/>
      <c r="P11" s="140"/>
    </row>
    <row r="12" spans="2:16">
      <c r="B12" s="141">
        <f t="shared" si="1"/>
        <v>2022</v>
      </c>
      <c r="C12" s="133">
        <f>ROUND(C11*(1+$D46),2)</f>
        <v>49.76</v>
      </c>
      <c r="D12" s="141">
        <v>12</v>
      </c>
      <c r="E12" s="135">
        <f t="shared" si="0"/>
        <v>49.76</v>
      </c>
      <c r="F12" s="124"/>
      <c r="H12" s="174"/>
      <c r="J12" s="205"/>
      <c r="N12" s="122"/>
    </row>
    <row r="13" spans="2:16">
      <c r="B13" s="141">
        <f t="shared" si="1"/>
        <v>2023</v>
      </c>
      <c r="C13" s="133">
        <f>ROUND(C12*(1+$D47),2)</f>
        <v>50.95</v>
      </c>
      <c r="D13" s="141">
        <v>12</v>
      </c>
      <c r="E13" s="135">
        <f t="shared" si="0"/>
        <v>50.95000000000001</v>
      </c>
      <c r="F13" s="124"/>
      <c r="H13" s="174"/>
      <c r="I13" s="138"/>
      <c r="J13" s="205"/>
      <c r="N13" s="122"/>
    </row>
    <row r="14" spans="2:16">
      <c r="B14" s="141">
        <f t="shared" si="1"/>
        <v>2024</v>
      </c>
      <c r="C14" s="133">
        <f>ROUND(C13*(1+$D48),2)</f>
        <v>52.12</v>
      </c>
      <c r="D14" s="141">
        <v>12</v>
      </c>
      <c r="E14" s="135">
        <f t="shared" si="0"/>
        <v>52.12</v>
      </c>
      <c r="F14" s="124"/>
      <c r="H14" s="174"/>
      <c r="K14" s="206"/>
      <c r="N14" s="122"/>
    </row>
    <row r="15" spans="2:16">
      <c r="B15" s="141">
        <f t="shared" si="1"/>
        <v>2025</v>
      </c>
      <c r="C15" s="133">
        <f>ROUND(C14*(1+$D49),2)</f>
        <v>53.32</v>
      </c>
      <c r="D15" s="141">
        <v>12</v>
      </c>
      <c r="E15" s="135">
        <f t="shared" si="0"/>
        <v>53.32</v>
      </c>
      <c r="F15" s="124"/>
      <c r="H15" s="174"/>
      <c r="N15" s="122"/>
    </row>
    <row r="16" spans="2:16">
      <c r="B16" s="141">
        <f t="shared" si="1"/>
        <v>2026</v>
      </c>
      <c r="C16" s="133">
        <f t="shared" ref="C16:C24" si="2">ROUND(C15*(1+$G41),2)</f>
        <v>54.49</v>
      </c>
      <c r="D16" s="141">
        <v>12</v>
      </c>
      <c r="E16" s="135">
        <f t="shared" si="0"/>
        <v>54.49</v>
      </c>
      <c r="F16" s="124"/>
      <c r="H16" s="174"/>
      <c r="J16" s="171"/>
      <c r="N16" s="122"/>
    </row>
    <row r="17" spans="2:14">
      <c r="B17" s="141">
        <f t="shared" si="1"/>
        <v>2027</v>
      </c>
      <c r="C17" s="133">
        <f t="shared" si="2"/>
        <v>55.69</v>
      </c>
      <c r="D17" s="141">
        <v>12</v>
      </c>
      <c r="E17" s="135">
        <f t="shared" si="0"/>
        <v>55.69</v>
      </c>
      <c r="F17" s="124"/>
      <c r="H17" s="174"/>
      <c r="N17" s="122"/>
    </row>
    <row r="18" spans="2:14">
      <c r="B18" s="141">
        <f t="shared" si="1"/>
        <v>2028</v>
      </c>
      <c r="C18" s="133">
        <f t="shared" si="2"/>
        <v>56.92</v>
      </c>
      <c r="D18" s="141">
        <v>12</v>
      </c>
      <c r="E18" s="135">
        <f t="shared" si="0"/>
        <v>56.919999999999995</v>
      </c>
      <c r="F18" s="124"/>
      <c r="H18" s="174"/>
      <c r="N18" s="122"/>
    </row>
    <row r="19" spans="2:14">
      <c r="B19" s="141">
        <f t="shared" si="1"/>
        <v>2029</v>
      </c>
      <c r="C19" s="133">
        <f t="shared" si="2"/>
        <v>58.12</v>
      </c>
      <c r="D19" s="141">
        <v>12</v>
      </c>
      <c r="E19" s="135">
        <f t="shared" si="0"/>
        <v>58.12</v>
      </c>
      <c r="F19" s="124"/>
      <c r="H19" s="174"/>
      <c r="N19" s="122"/>
    </row>
    <row r="20" spans="2:14">
      <c r="B20" s="141">
        <f t="shared" si="1"/>
        <v>2030</v>
      </c>
      <c r="C20" s="143">
        <f t="shared" si="2"/>
        <v>59.28</v>
      </c>
      <c r="D20" s="141">
        <v>12</v>
      </c>
      <c r="E20" s="135">
        <f t="shared" si="0"/>
        <v>59.28</v>
      </c>
      <c r="F20" s="124"/>
      <c r="H20" s="174"/>
      <c r="N20" s="122"/>
    </row>
    <row r="21" spans="2:14">
      <c r="B21" s="141">
        <f t="shared" si="1"/>
        <v>2031</v>
      </c>
      <c r="C21" s="143">
        <f t="shared" si="2"/>
        <v>60.47</v>
      </c>
      <c r="D21" s="141">
        <v>12</v>
      </c>
      <c r="E21" s="135">
        <f t="shared" si="0"/>
        <v>60.47</v>
      </c>
      <c r="F21" s="124"/>
      <c r="H21" s="174"/>
      <c r="N21" s="122"/>
    </row>
    <row r="22" spans="2:14">
      <c r="B22" s="141">
        <f t="shared" si="1"/>
        <v>2032</v>
      </c>
      <c r="C22" s="133">
        <f t="shared" si="2"/>
        <v>61.68</v>
      </c>
      <c r="D22" s="141">
        <v>12</v>
      </c>
      <c r="E22" s="135">
        <f t="shared" si="0"/>
        <v>61.68</v>
      </c>
      <c r="F22" s="124"/>
      <c r="H22" s="174"/>
      <c r="N22" s="122"/>
    </row>
    <row r="23" spans="2:14">
      <c r="B23" s="141">
        <f t="shared" si="1"/>
        <v>2033</v>
      </c>
      <c r="C23" s="133">
        <f t="shared" si="2"/>
        <v>62.91</v>
      </c>
      <c r="D23" s="141">
        <v>12</v>
      </c>
      <c r="E23" s="135">
        <f t="shared" si="0"/>
        <v>62.91</v>
      </c>
      <c r="F23" s="124"/>
      <c r="H23" s="174"/>
      <c r="N23" s="122"/>
    </row>
    <row r="24" spans="2:14">
      <c r="B24" s="141">
        <f t="shared" si="1"/>
        <v>2034</v>
      </c>
      <c r="C24" s="133">
        <f t="shared" si="2"/>
        <v>64.17</v>
      </c>
      <c r="D24" s="141">
        <v>12</v>
      </c>
      <c r="E24" s="135">
        <f t="shared" si="0"/>
        <v>64.17</v>
      </c>
      <c r="F24" s="124"/>
      <c r="H24" s="174"/>
      <c r="N24" s="122"/>
    </row>
    <row r="25" spans="2:14">
      <c r="B25" s="141">
        <f t="shared" si="1"/>
        <v>2035</v>
      </c>
      <c r="C25" s="133">
        <f t="shared" ref="C25:C32" si="3">ROUND(C24*(1+$K41),2)</f>
        <v>65.45</v>
      </c>
      <c r="D25" s="141">
        <v>12</v>
      </c>
      <c r="E25" s="135">
        <f t="shared" si="0"/>
        <v>65.45</v>
      </c>
      <c r="F25" s="124"/>
      <c r="H25" s="174"/>
      <c r="N25" s="122"/>
    </row>
    <row r="26" spans="2:14">
      <c r="B26" s="141">
        <f t="shared" si="1"/>
        <v>2036</v>
      </c>
      <c r="C26" s="133">
        <f t="shared" si="3"/>
        <v>66.760000000000005</v>
      </c>
      <c r="D26" s="141">
        <v>12</v>
      </c>
      <c r="E26" s="135">
        <f t="shared" si="0"/>
        <v>66.760000000000005</v>
      </c>
      <c r="F26" s="124"/>
      <c r="H26" s="174"/>
      <c r="N26" s="122"/>
    </row>
    <row r="27" spans="2:14">
      <c r="B27" s="141">
        <f t="shared" si="1"/>
        <v>2037</v>
      </c>
      <c r="C27" s="133">
        <f t="shared" si="3"/>
        <v>68.16</v>
      </c>
      <c r="D27" s="141">
        <v>12</v>
      </c>
      <c r="E27" s="135">
        <f t="shared" si="0"/>
        <v>68.16</v>
      </c>
      <c r="F27" s="124"/>
      <c r="H27" s="174"/>
      <c r="N27" s="122"/>
    </row>
    <row r="28" spans="2:14">
      <c r="B28" s="141">
        <f t="shared" si="1"/>
        <v>2038</v>
      </c>
      <c r="C28" s="133">
        <f t="shared" si="3"/>
        <v>69.59</v>
      </c>
      <c r="D28" s="141">
        <v>12</v>
      </c>
      <c r="E28" s="135">
        <f t="shared" si="0"/>
        <v>69.59</v>
      </c>
      <c r="F28" s="124"/>
      <c r="H28" s="174"/>
      <c r="N28" s="122"/>
    </row>
    <row r="29" spans="2:14">
      <c r="B29" s="141">
        <f t="shared" si="1"/>
        <v>2039</v>
      </c>
      <c r="C29" s="133">
        <f t="shared" si="3"/>
        <v>71.05</v>
      </c>
      <c r="D29" s="141">
        <v>12</v>
      </c>
      <c r="E29" s="135">
        <f t="shared" si="0"/>
        <v>71.05</v>
      </c>
      <c r="F29" s="124"/>
      <c r="H29" s="174"/>
      <c r="N29" s="122"/>
    </row>
    <row r="30" spans="2:14">
      <c r="B30" s="141">
        <f t="shared" si="1"/>
        <v>2040</v>
      </c>
      <c r="C30" s="133">
        <f t="shared" si="3"/>
        <v>72.540000000000006</v>
      </c>
      <c r="D30" s="141">
        <v>12</v>
      </c>
      <c r="E30" s="135">
        <f t="shared" si="0"/>
        <v>72.540000000000006</v>
      </c>
      <c r="F30" s="124"/>
      <c r="H30" s="174"/>
      <c r="N30" s="122"/>
    </row>
    <row r="31" spans="2:14">
      <c r="B31" s="141">
        <f t="shared" si="1"/>
        <v>2041</v>
      </c>
      <c r="C31" s="133">
        <f t="shared" si="3"/>
        <v>74.14</v>
      </c>
      <c r="D31" s="141">
        <v>12</v>
      </c>
      <c r="E31" s="135">
        <f t="shared" si="0"/>
        <v>74.14</v>
      </c>
      <c r="F31" s="124"/>
      <c r="H31" s="174"/>
      <c r="N31" s="122"/>
    </row>
    <row r="32" spans="2:14">
      <c r="B32" s="141">
        <f t="shared" si="1"/>
        <v>2042</v>
      </c>
      <c r="C32" s="133">
        <f t="shared" si="3"/>
        <v>75.77</v>
      </c>
      <c r="D32" s="141">
        <v>12</v>
      </c>
      <c r="E32" s="135">
        <f t="shared" si="0"/>
        <v>75.77</v>
      </c>
      <c r="F32" s="124"/>
      <c r="G32" s="160"/>
      <c r="H32" s="174"/>
      <c r="N32" s="122"/>
    </row>
    <row r="33" spans="2:14">
      <c r="B33" s="141"/>
      <c r="C33" s="137"/>
      <c r="D33" s="133"/>
      <c r="E33" s="133"/>
      <c r="F33" s="134"/>
      <c r="G33" s="133"/>
      <c r="H33" s="133"/>
      <c r="I33" s="135"/>
      <c r="J33" s="135"/>
      <c r="K33" s="144"/>
    </row>
    <row r="34" spans="2:14">
      <c r="B34" s="131"/>
      <c r="C34" s="137"/>
      <c r="D34" s="133"/>
      <c r="E34" s="133"/>
      <c r="F34" s="134"/>
      <c r="G34" s="133"/>
      <c r="H34" s="133"/>
      <c r="I34" s="135"/>
      <c r="J34" s="135"/>
      <c r="K34" s="144"/>
    </row>
    <row r="35" spans="2:14" ht="15">
      <c r="C35" s="207" t="s">
        <v>104</v>
      </c>
      <c r="D35" s="208">
        <v>750</v>
      </c>
      <c r="E35" s="133"/>
      <c r="F35" s="134"/>
      <c r="G35" s="133"/>
      <c r="H35" s="133"/>
      <c r="I35" s="135"/>
      <c r="J35" s="135"/>
      <c r="K35" s="144"/>
    </row>
    <row r="36" spans="2:14" ht="39.75" customHeight="1">
      <c r="B36" s="254" t="s">
        <v>108</v>
      </c>
      <c r="C36" s="255"/>
      <c r="D36" s="218">
        <v>48.5910167356733</v>
      </c>
      <c r="E36" s="133"/>
      <c r="F36" s="134"/>
      <c r="G36" s="133"/>
      <c r="H36" s="133"/>
      <c r="I36" s="135"/>
      <c r="J36" s="135"/>
      <c r="K36" s="144"/>
    </row>
    <row r="39" spans="2:14" ht="13.5" thickBot="1">
      <c r="D39" s="161"/>
    </row>
    <row r="40" spans="2:14" ht="13.5" thickBot="1">
      <c r="C40" s="40" t="str">
        <f>"Company Official Inflation Forecast Dated "&amp;TEXT('Table 4'!$G$5,"mmmm dd, yyyy")</f>
        <v>Company Official Inflation Forecast Dated June 29, 2018</v>
      </c>
      <c r="D40" s="149"/>
      <c r="E40" s="149"/>
      <c r="F40" s="149"/>
      <c r="G40" s="149"/>
      <c r="H40" s="149"/>
      <c r="I40" s="149"/>
      <c r="J40" s="149"/>
      <c r="K40" s="151"/>
    </row>
    <row r="41" spans="2:14">
      <c r="C41" s="88">
        <v>2017</v>
      </c>
      <c r="D41" s="41">
        <v>0.02</v>
      </c>
      <c r="E41" s="86"/>
      <c r="F41" s="88">
        <f>C49+1</f>
        <v>2026</v>
      </c>
      <c r="G41" s="41">
        <v>2.1999999999999999E-2</v>
      </c>
      <c r="H41" s="86"/>
      <c r="I41" s="88">
        <f>F49+1</f>
        <v>2035</v>
      </c>
      <c r="J41" s="88"/>
      <c r="K41" s="41">
        <v>0.02</v>
      </c>
    </row>
    <row r="42" spans="2:14">
      <c r="C42" s="88">
        <f t="shared" ref="C42:C49" si="4">C41+1</f>
        <v>2018</v>
      </c>
      <c r="D42" s="41">
        <v>2.3E-2</v>
      </c>
      <c r="E42" s="86"/>
      <c r="F42" s="88">
        <f t="shared" ref="F42:F49" si="5">F41+1</f>
        <v>2027</v>
      </c>
      <c r="G42" s="41">
        <v>2.1999999999999999E-2</v>
      </c>
      <c r="H42" s="86"/>
      <c r="I42" s="88">
        <f t="shared" ref="I42:I49" si="6">I41+1</f>
        <v>2036</v>
      </c>
      <c r="J42" s="88"/>
      <c r="K42" s="41">
        <v>0.02</v>
      </c>
    </row>
    <row r="43" spans="2:14">
      <c r="C43" s="88">
        <f t="shared" si="4"/>
        <v>2019</v>
      </c>
      <c r="D43" s="41">
        <v>2.1999999999999999E-2</v>
      </c>
      <c r="E43" s="86"/>
      <c r="F43" s="88">
        <f t="shared" si="5"/>
        <v>2028</v>
      </c>
      <c r="G43" s="41">
        <v>2.1999999999999999E-2</v>
      </c>
      <c r="H43" s="86"/>
      <c r="I43" s="88">
        <f t="shared" si="6"/>
        <v>2037</v>
      </c>
      <c r="J43" s="88"/>
      <c r="K43" s="41">
        <v>2.1000000000000001E-2</v>
      </c>
    </row>
    <row r="44" spans="2:14">
      <c r="C44" s="88">
        <f t="shared" si="4"/>
        <v>2020</v>
      </c>
      <c r="D44" s="41">
        <v>2.5000000000000001E-2</v>
      </c>
      <c r="E44" s="86"/>
      <c r="F44" s="88">
        <f t="shared" si="5"/>
        <v>2029</v>
      </c>
      <c r="G44" s="41">
        <v>2.1000000000000001E-2</v>
      </c>
      <c r="H44" s="86"/>
      <c r="I44" s="88">
        <f t="shared" si="6"/>
        <v>2038</v>
      </c>
      <c r="J44" s="88"/>
      <c r="K44" s="41">
        <v>2.1000000000000001E-2</v>
      </c>
    </row>
    <row r="45" spans="2:14">
      <c r="C45" s="88">
        <f t="shared" si="4"/>
        <v>2021</v>
      </c>
      <c r="D45" s="41">
        <v>2.4E-2</v>
      </c>
      <c r="E45" s="86"/>
      <c r="F45" s="88">
        <f t="shared" si="5"/>
        <v>2030</v>
      </c>
      <c r="G45" s="41">
        <v>0.02</v>
      </c>
      <c r="H45" s="86"/>
      <c r="I45" s="88">
        <f t="shared" si="6"/>
        <v>2039</v>
      </c>
      <c r="J45" s="88"/>
      <c r="K45" s="41">
        <v>2.1000000000000001E-2</v>
      </c>
    </row>
    <row r="46" spans="2:14">
      <c r="C46" s="88">
        <f t="shared" si="4"/>
        <v>2022</v>
      </c>
      <c r="D46" s="41">
        <v>2.4E-2</v>
      </c>
      <c r="E46" s="86"/>
      <c r="F46" s="88">
        <f t="shared" si="5"/>
        <v>2031</v>
      </c>
      <c r="G46" s="41">
        <v>0.02</v>
      </c>
      <c r="H46" s="86"/>
      <c r="I46" s="88">
        <f t="shared" si="6"/>
        <v>2040</v>
      </c>
      <c r="J46" s="88"/>
      <c r="K46" s="41">
        <v>2.1000000000000001E-2</v>
      </c>
    </row>
    <row r="47" spans="2:14" s="124" customFormat="1">
      <c r="C47" s="88">
        <f t="shared" si="4"/>
        <v>2023</v>
      </c>
      <c r="D47" s="41">
        <v>2.4E-2</v>
      </c>
      <c r="E47" s="87"/>
      <c r="F47" s="88">
        <f t="shared" si="5"/>
        <v>2032</v>
      </c>
      <c r="G47" s="41">
        <v>0.02</v>
      </c>
      <c r="H47" s="87"/>
      <c r="I47" s="88">
        <f t="shared" si="6"/>
        <v>2041</v>
      </c>
      <c r="J47" s="88"/>
      <c r="K47" s="41">
        <v>2.1999999999999999E-2</v>
      </c>
      <c r="N47" s="176"/>
    </row>
    <row r="48" spans="2:14" s="124" customFormat="1">
      <c r="C48" s="88">
        <f t="shared" si="4"/>
        <v>2024</v>
      </c>
      <c r="D48" s="41">
        <v>2.3E-2</v>
      </c>
      <c r="E48" s="87"/>
      <c r="F48" s="88">
        <f t="shared" si="5"/>
        <v>2033</v>
      </c>
      <c r="G48" s="41">
        <v>0.02</v>
      </c>
      <c r="H48" s="87"/>
      <c r="I48" s="88">
        <f t="shared" si="6"/>
        <v>2042</v>
      </c>
      <c r="J48" s="88"/>
      <c r="K48" s="41">
        <v>2.1999999999999999E-2</v>
      </c>
      <c r="N48" s="176"/>
    </row>
    <row r="49" spans="3:14" s="124" customFormat="1">
      <c r="C49" s="88">
        <f t="shared" si="4"/>
        <v>2025</v>
      </c>
      <c r="D49" s="41">
        <v>2.3E-2</v>
      </c>
      <c r="E49" s="87"/>
      <c r="F49" s="88">
        <f t="shared" si="5"/>
        <v>2034</v>
      </c>
      <c r="G49" s="41">
        <v>0.02</v>
      </c>
      <c r="H49" s="87"/>
      <c r="I49" s="88">
        <f t="shared" si="6"/>
        <v>2043</v>
      </c>
      <c r="J49" s="88"/>
      <c r="K49" s="41">
        <v>2.1999999999999999E-2</v>
      </c>
      <c r="N49" s="176"/>
    </row>
    <row r="50" spans="3:14" s="124" customFormat="1">
      <c r="N50" s="176"/>
    </row>
    <row r="51" spans="3:14" s="124" customFormat="1">
      <c r="N51" s="176"/>
    </row>
    <row r="68" spans="3:4">
      <c r="C68" s="157"/>
      <c r="D68" s="161"/>
    </row>
    <row r="69" spans="3:4">
      <c r="C69" s="157"/>
      <c r="D69" s="161"/>
    </row>
    <row r="70" spans="3:4">
      <c r="C70" s="157"/>
      <c r="D70" s="161"/>
    </row>
    <row r="71" spans="3:4">
      <c r="C71" s="157"/>
      <c r="D71" s="161"/>
    </row>
    <row r="72" spans="3:4">
      <c r="C72" s="157"/>
      <c r="D72" s="161"/>
    </row>
    <row r="73" spans="3:4">
      <c r="C73" s="157"/>
      <c r="D73" s="161"/>
    </row>
    <row r="74" spans="3:4">
      <c r="C74" s="157"/>
      <c r="D74" s="161"/>
    </row>
    <row r="75" spans="3:4">
      <c r="C75" s="157"/>
      <c r="D75" s="161"/>
    </row>
    <row r="76" spans="3:4">
      <c r="C76" s="157"/>
      <c r="D76" s="161"/>
    </row>
    <row r="77" spans="3:4">
      <c r="C77" s="157"/>
      <c r="D77" s="161"/>
    </row>
  </sheetData>
  <mergeCells count="1">
    <mergeCell ref="B36:C36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K12" sqref="K12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88</v>
      </c>
      <c r="J5" s="17" t="s">
        <v>55</v>
      </c>
      <c r="K5" s="126" t="s">
        <v>71</v>
      </c>
      <c r="P5" s="126" t="s">
        <v>70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Utah Wind Resource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13.835082967085043</v>
      </c>
      <c r="G11" s="134">
        <f>$C$58</f>
        <v>0</v>
      </c>
      <c r="H11" s="133">
        <f>ROUND(H10*(1+$D66),2)</f>
        <v>0</v>
      </c>
      <c r="I11" s="135">
        <f t="shared" ref="I11:I36" si="2">F11+H11+G11</f>
        <v>13.835082967085043</v>
      </c>
      <c r="J11" s="135">
        <f t="shared" ref="J11:J36" si="3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G19" si="4">ROUND(E11*(1+$D67),2)</f>
        <v>38.43</v>
      </c>
      <c r="F12" s="135">
        <f t="shared" si="1"/>
        <v>14.151568714096333</v>
      </c>
      <c r="G12" s="133">
        <f t="shared" si="4"/>
        <v>0</v>
      </c>
      <c r="H12" s="133">
        <f t="shared" ref="H12" si="5">ROUND(H11*(1+$D67),2)</f>
        <v>0</v>
      </c>
      <c r="I12" s="135">
        <f t="shared" si="2"/>
        <v>14.151568714096333</v>
      </c>
      <c r="J12" s="135">
        <f t="shared" si="3"/>
        <v>38.43</v>
      </c>
      <c r="K12" s="133">
        <f t="shared" ref="K12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39.28</v>
      </c>
      <c r="F13" s="135">
        <f t="shared" si="1"/>
        <v>14.464575047871559</v>
      </c>
      <c r="G13" s="133">
        <f t="shared" si="4"/>
        <v>0</v>
      </c>
      <c r="H13" s="133">
        <f t="shared" ref="H13" si="8">ROUND(H12*(1+$D68),2)</f>
        <v>0</v>
      </c>
      <c r="I13" s="135">
        <f t="shared" si="2"/>
        <v>14.464575047871559</v>
      </c>
      <c r="J13" s="135">
        <f t="shared" si="3"/>
        <v>39.28</v>
      </c>
      <c r="K13" s="133">
        <f t="shared" ref="K13" si="9">ROUND(K12*(1+$D68),2)</f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40.26</v>
      </c>
      <c r="F14" s="135">
        <f t="shared" si="1"/>
        <v>14.82545293857711</v>
      </c>
      <c r="G14" s="133">
        <f t="shared" si="4"/>
        <v>0</v>
      </c>
      <c r="H14" s="133">
        <f t="shared" ref="H14" si="10">ROUND(H13*(1+$D69),2)</f>
        <v>0</v>
      </c>
      <c r="I14" s="135">
        <f t="shared" si="2"/>
        <v>14.82545293857711</v>
      </c>
      <c r="J14" s="135">
        <f t="shared" si="3"/>
        <v>40.26</v>
      </c>
      <c r="K14" s="133">
        <f t="shared" ref="K14" si="11">ROUND(K13*(1+$D69),2)</f>
        <v>0.63</v>
      </c>
      <c r="L14" s="124"/>
      <c r="N14" s="136"/>
      <c r="O14" s="138"/>
      <c r="P14" s="170">
        <f t="shared" si="7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41.23</v>
      </c>
      <c r="F15" s="135">
        <f t="shared" si="1"/>
        <v>15.182648401826484</v>
      </c>
      <c r="G15" s="133">
        <f t="shared" si="4"/>
        <v>0</v>
      </c>
      <c r="H15" s="133">
        <f t="shared" ref="H15" si="12">ROUND(H14*(1+$D70),2)</f>
        <v>0</v>
      </c>
      <c r="I15" s="135">
        <f t="shared" si="2"/>
        <v>15.182648401826484</v>
      </c>
      <c r="J15" s="135">
        <f t="shared" si="3"/>
        <v>41.23</v>
      </c>
      <c r="K15" s="133">
        <f t="shared" ref="K15" si="13">ROUND(K14*(1+$D70),2)</f>
        <v>0.65</v>
      </c>
      <c r="L15" s="124"/>
      <c r="N15" s="139"/>
      <c r="O15" s="139"/>
      <c r="P15" s="170">
        <f t="shared" si="7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42.22</v>
      </c>
      <c r="F16" s="135">
        <f t="shared" si="1"/>
        <v>15.547208719988218</v>
      </c>
      <c r="G16" s="133">
        <f t="shared" si="4"/>
        <v>0</v>
      </c>
      <c r="H16" s="133">
        <f t="shared" ref="H16" si="14">ROUND(H15*(1+$D71),2)</f>
        <v>0</v>
      </c>
      <c r="I16" s="135">
        <f t="shared" si="2"/>
        <v>15.547208719988218</v>
      </c>
      <c r="J16" s="135">
        <f t="shared" si="3"/>
        <v>42.22</v>
      </c>
      <c r="K16" s="133">
        <f t="shared" ref="K16" si="15">ROUND(K15*(1+$D71),2)</f>
        <v>0.67</v>
      </c>
      <c r="L16" s="124"/>
      <c r="N16" s="136"/>
      <c r="P16" s="170">
        <f t="shared" si="7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43.23</v>
      </c>
      <c r="F17" s="135">
        <f t="shared" si="1"/>
        <v>15.919133893062307</v>
      </c>
      <c r="G17" s="133">
        <f t="shared" si="4"/>
        <v>0</v>
      </c>
      <c r="H17" s="133">
        <f t="shared" ref="H17" si="16">ROUND(H16*(1+$D72),2)</f>
        <v>0</v>
      </c>
      <c r="I17" s="135">
        <f t="shared" si="2"/>
        <v>15.919133893062307</v>
      </c>
      <c r="J17" s="135">
        <f t="shared" si="3"/>
        <v>43.23</v>
      </c>
      <c r="K17" s="133">
        <f t="shared" ref="K17" si="17">ROUND(K16*(1+$D72),2)</f>
        <v>0.69</v>
      </c>
      <c r="L17" s="124"/>
      <c r="N17" s="136"/>
      <c r="O17" s="138"/>
      <c r="P17" s="170">
        <f t="shared" si="7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44.22</v>
      </c>
      <c r="F18" s="135">
        <f t="shared" si="1"/>
        <v>16.283694211224041</v>
      </c>
      <c r="G18" s="133">
        <f t="shared" si="4"/>
        <v>0</v>
      </c>
      <c r="H18" s="133">
        <f t="shared" ref="H18" si="18">ROUND(H17*(1+$D73),2)</f>
        <v>0</v>
      </c>
      <c r="I18" s="135">
        <f t="shared" si="2"/>
        <v>16.283694211224041</v>
      </c>
      <c r="J18" s="135">
        <f t="shared" si="3"/>
        <v>44.22</v>
      </c>
      <c r="K18" s="133">
        <f t="shared" ref="K18" si="19">ROUND(K17*(1+$D73),2)</f>
        <v>0.71</v>
      </c>
      <c r="L18" s="124"/>
      <c r="P18" s="170">
        <f t="shared" si="7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45.24</v>
      </c>
      <c r="F19" s="135">
        <f t="shared" si="1"/>
        <v>16.659301811754311</v>
      </c>
      <c r="G19" s="133">
        <f t="shared" si="4"/>
        <v>0</v>
      </c>
      <c r="H19" s="133">
        <f t="shared" ref="H19" si="20">ROUND(H18*(1+$D74),2)</f>
        <v>0</v>
      </c>
      <c r="I19" s="135">
        <f t="shared" si="2"/>
        <v>16.659301811754311</v>
      </c>
      <c r="J19" s="135">
        <f t="shared" si="3"/>
        <v>45.24</v>
      </c>
      <c r="K19" s="133">
        <f t="shared" ref="K19" si="21">ROUND(K18*(1+$D74),2)</f>
        <v>0.73</v>
      </c>
      <c r="L19" s="124"/>
      <c r="P19" s="170">
        <f t="shared" si="7"/>
        <v>0</v>
      </c>
    </row>
    <row r="20" spans="2:17">
      <c r="B20" s="141">
        <f t="shared" si="0"/>
        <v>2026</v>
      </c>
      <c r="C20" s="142"/>
      <c r="D20" s="133"/>
      <c r="E20" s="133">
        <f t="shared" ref="D20:E28" si="22">ROUND(E19*(1+$G66),2)</f>
        <v>46.24</v>
      </c>
      <c r="F20" s="135">
        <f t="shared" si="1"/>
        <v>17.02754455737222</v>
      </c>
      <c r="G20" s="133">
        <f t="shared" ref="G20:H20" si="23">ROUND(G19*(1+$G66),2)</f>
        <v>0</v>
      </c>
      <c r="H20" s="133">
        <f t="shared" si="23"/>
        <v>0</v>
      </c>
      <c r="I20" s="135">
        <f t="shared" si="2"/>
        <v>17.02754455737222</v>
      </c>
      <c r="J20" s="135">
        <f t="shared" si="3"/>
        <v>46.24</v>
      </c>
      <c r="K20" s="133">
        <f t="shared" ref="K20" si="24">ROUND(K19*(1+$G66),2)</f>
        <v>0.75</v>
      </c>
      <c r="L20" s="124"/>
      <c r="P20" s="170">
        <f t="shared" ref="P20:P28" si="25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22"/>
        <v>47.26</v>
      </c>
      <c r="F21" s="135">
        <f t="shared" si="1"/>
        <v>17.40315215790249</v>
      </c>
      <c r="G21" s="133">
        <f t="shared" ref="G21:H21" si="26">ROUND(G20*(1+$G67),2)</f>
        <v>0</v>
      </c>
      <c r="H21" s="133">
        <f t="shared" si="26"/>
        <v>0</v>
      </c>
      <c r="I21" s="135">
        <f t="shared" si="2"/>
        <v>17.40315215790249</v>
      </c>
      <c r="J21" s="135">
        <f t="shared" si="3"/>
        <v>47.26</v>
      </c>
      <c r="K21" s="133">
        <f t="shared" ref="K21" si="27">ROUND(K20*(1+$G67),2)</f>
        <v>0.77</v>
      </c>
      <c r="L21" s="124"/>
      <c r="P21" s="170">
        <f t="shared" si="25"/>
        <v>0</v>
      </c>
    </row>
    <row r="22" spans="2:17">
      <c r="B22" s="141">
        <f t="shared" si="0"/>
        <v>2028</v>
      </c>
      <c r="C22" s="142"/>
      <c r="D22" s="133"/>
      <c r="E22" s="133">
        <f t="shared" si="22"/>
        <v>48.3</v>
      </c>
      <c r="F22" s="135">
        <f t="shared" si="1"/>
        <v>17.786124613345116</v>
      </c>
      <c r="G22" s="133">
        <f t="shared" ref="G22:H22" si="28">ROUND(G21*(1+$G68),2)</f>
        <v>0</v>
      </c>
      <c r="H22" s="133">
        <f t="shared" si="28"/>
        <v>0</v>
      </c>
      <c r="I22" s="135">
        <f t="shared" si="2"/>
        <v>17.786124613345116</v>
      </c>
      <c r="J22" s="135">
        <f t="shared" si="3"/>
        <v>48.3</v>
      </c>
      <c r="K22" s="133">
        <f t="shared" ref="K22" si="29">ROUND(K21*(1+$G68),2)</f>
        <v>0.79</v>
      </c>
      <c r="L22" s="124"/>
      <c r="P22" s="170">
        <f t="shared" si="25"/>
        <v>0</v>
      </c>
    </row>
    <row r="23" spans="2:17">
      <c r="B23" s="141">
        <f t="shared" si="0"/>
        <v>2029</v>
      </c>
      <c r="C23" s="142"/>
      <c r="D23" s="133"/>
      <c r="E23" s="133">
        <f t="shared" si="22"/>
        <v>49.31</v>
      </c>
      <c r="F23" s="135">
        <f t="shared" si="1"/>
        <v>18.158049786419209</v>
      </c>
      <c r="G23" s="133">
        <f t="shared" ref="G23:H23" si="30">ROUND(G22*(1+$G69),2)</f>
        <v>0</v>
      </c>
      <c r="H23" s="133">
        <f t="shared" si="30"/>
        <v>0</v>
      </c>
      <c r="I23" s="135">
        <f t="shared" si="2"/>
        <v>18.158049786419209</v>
      </c>
      <c r="J23" s="135">
        <f t="shared" si="3"/>
        <v>49.31</v>
      </c>
      <c r="K23" s="133">
        <f t="shared" ref="K23" si="31">ROUND(K22*(1+$G69),2)</f>
        <v>0.81</v>
      </c>
      <c r="L23" s="124"/>
      <c r="P23" s="170">
        <f t="shared" si="25"/>
        <v>0</v>
      </c>
    </row>
    <row r="24" spans="2:17">
      <c r="B24" s="141">
        <f t="shared" si="0"/>
        <v>2030</v>
      </c>
      <c r="C24" s="142">
        <f>$C$55</f>
        <v>1351.8149072293081</v>
      </c>
      <c r="D24" s="133">
        <f>C24*$C$62</f>
        <v>96.059849537504135</v>
      </c>
      <c r="E24" s="133">
        <f t="shared" si="22"/>
        <v>50.3</v>
      </c>
      <c r="F24" s="135">
        <f t="shared" ref="F24:F29" si="32">(D24+E24)/(8.76*$C$63)</f>
        <v>53.895952841914919</v>
      </c>
      <c r="G24" s="133">
        <f t="shared" ref="G24:H24" si="33">ROUND(G23*(1+$G70),2)</f>
        <v>0</v>
      </c>
      <c r="H24" s="133">
        <f t="shared" si="33"/>
        <v>0</v>
      </c>
      <c r="I24" s="135">
        <f t="shared" ref="I24:I29" si="34">F24+H24+G24</f>
        <v>53.895952841914919</v>
      </c>
      <c r="J24" s="135">
        <f t="shared" ref="J24:J29" si="35">ROUND(I24*$C$63*8.76,2)</f>
        <v>146.36000000000001</v>
      </c>
      <c r="K24" s="133">
        <f t="shared" ref="K24" si="36">ROUND(K23*(1+$G70),2)</f>
        <v>0.83</v>
      </c>
      <c r="L24" s="124"/>
      <c r="P24" s="170">
        <f t="shared" si="25"/>
        <v>0</v>
      </c>
    </row>
    <row r="25" spans="2:17">
      <c r="B25" s="141">
        <f t="shared" si="0"/>
        <v>2031</v>
      </c>
      <c r="C25" s="142"/>
      <c r="D25" s="133">
        <f t="shared" si="22"/>
        <v>97.98</v>
      </c>
      <c r="E25" s="133">
        <f t="shared" si="22"/>
        <v>51.31</v>
      </c>
      <c r="F25" s="135">
        <f t="shared" si="32"/>
        <v>54.974959493297995</v>
      </c>
      <c r="G25" s="133">
        <f t="shared" ref="G25:H25" si="37">ROUND(G24*(1+$G71),2)</f>
        <v>0</v>
      </c>
      <c r="H25" s="133">
        <f t="shared" si="37"/>
        <v>0</v>
      </c>
      <c r="I25" s="135">
        <f t="shared" si="34"/>
        <v>54.974959493297995</v>
      </c>
      <c r="J25" s="135">
        <f t="shared" si="35"/>
        <v>149.29</v>
      </c>
      <c r="K25" s="133">
        <f t="shared" ref="K25" si="38">ROUND(K24*(1+$G71),2)</f>
        <v>0.85</v>
      </c>
      <c r="L25" s="124"/>
      <c r="P25" s="170">
        <f t="shared" si="25"/>
        <v>0</v>
      </c>
    </row>
    <row r="26" spans="2:17">
      <c r="B26" s="141">
        <f t="shared" si="0"/>
        <v>2032</v>
      </c>
      <c r="C26" s="142"/>
      <c r="D26" s="133">
        <f t="shared" si="22"/>
        <v>99.94</v>
      </c>
      <c r="E26" s="133">
        <f t="shared" si="22"/>
        <v>52.34</v>
      </c>
      <c r="F26" s="135">
        <f t="shared" si="32"/>
        <v>56.076005302695542</v>
      </c>
      <c r="G26" s="133">
        <f t="shared" ref="G26:H26" si="39">ROUND(G25*(1+$G72),2)</f>
        <v>0</v>
      </c>
      <c r="H26" s="133">
        <f t="shared" si="39"/>
        <v>0</v>
      </c>
      <c r="I26" s="135">
        <f t="shared" si="34"/>
        <v>56.076005302695542</v>
      </c>
      <c r="J26" s="135">
        <f t="shared" si="35"/>
        <v>152.28</v>
      </c>
      <c r="K26" s="133">
        <f t="shared" ref="K26" si="40">ROUND(K25*(1+$G72),2)</f>
        <v>0.87</v>
      </c>
      <c r="L26" s="124"/>
      <c r="P26" s="170">
        <f t="shared" si="25"/>
        <v>0</v>
      </c>
    </row>
    <row r="27" spans="2:17">
      <c r="B27" s="141">
        <f t="shared" si="0"/>
        <v>2033</v>
      </c>
      <c r="C27" s="142"/>
      <c r="D27" s="133">
        <f t="shared" si="22"/>
        <v>101.94</v>
      </c>
      <c r="E27" s="133">
        <f t="shared" si="22"/>
        <v>53.39</v>
      </c>
      <c r="F27" s="135">
        <f t="shared" si="32"/>
        <v>57.199145676830163</v>
      </c>
      <c r="G27" s="133">
        <f t="shared" ref="G27:H27" si="41">ROUND(G26*(1+$G73),2)</f>
        <v>0</v>
      </c>
      <c r="H27" s="133">
        <f t="shared" si="41"/>
        <v>0</v>
      </c>
      <c r="I27" s="135">
        <f t="shared" si="34"/>
        <v>57.199145676830163</v>
      </c>
      <c r="J27" s="135">
        <f t="shared" si="35"/>
        <v>155.33000000000001</v>
      </c>
      <c r="K27" s="133">
        <f t="shared" ref="K27" si="42">ROUND(K26*(1+$G73),2)</f>
        <v>0.89</v>
      </c>
      <c r="L27" s="124"/>
      <c r="P27" s="170">
        <f t="shared" si="25"/>
        <v>0</v>
      </c>
    </row>
    <row r="28" spans="2:17">
      <c r="B28" s="141">
        <f t="shared" si="0"/>
        <v>2034</v>
      </c>
      <c r="C28" s="142"/>
      <c r="D28" s="133">
        <f t="shared" si="22"/>
        <v>103.98</v>
      </c>
      <c r="E28" s="133">
        <f t="shared" si="22"/>
        <v>54.46</v>
      </c>
      <c r="F28" s="135">
        <f t="shared" si="32"/>
        <v>58.344380615701873</v>
      </c>
      <c r="G28" s="133">
        <f t="shared" ref="G28:H28" si="43">ROUND(G27*(1+$G74),2)</f>
        <v>0</v>
      </c>
      <c r="H28" s="133">
        <f t="shared" si="43"/>
        <v>0</v>
      </c>
      <c r="I28" s="135">
        <f t="shared" si="34"/>
        <v>58.344380615701873</v>
      </c>
      <c r="J28" s="135">
        <f t="shared" si="35"/>
        <v>158.44</v>
      </c>
      <c r="K28" s="133">
        <f t="shared" ref="K28" si="44">ROUND(K27*(1+$G74),2)</f>
        <v>0.91</v>
      </c>
      <c r="L28" s="124"/>
      <c r="P28" s="170">
        <f t="shared" si="25"/>
        <v>0</v>
      </c>
    </row>
    <row r="29" spans="2:17">
      <c r="B29" s="141">
        <f t="shared" si="0"/>
        <v>2035</v>
      </c>
      <c r="C29" s="142"/>
      <c r="D29" s="133">
        <f t="shared" ref="D29:E29" si="45">ROUND(D28*(1+$K66),2)</f>
        <v>106.06</v>
      </c>
      <c r="E29" s="133">
        <f t="shared" si="45"/>
        <v>55.55</v>
      </c>
      <c r="F29" s="135">
        <f t="shared" si="32"/>
        <v>59.511710119310656</v>
      </c>
      <c r="G29" s="133">
        <f t="shared" ref="G29:H29" si="46">ROUND(G28*(1+$K66),2)</f>
        <v>0</v>
      </c>
      <c r="H29" s="133">
        <f t="shared" si="46"/>
        <v>0</v>
      </c>
      <c r="I29" s="135">
        <f t="shared" si="34"/>
        <v>59.511710119310656</v>
      </c>
      <c r="J29" s="135">
        <f t="shared" si="35"/>
        <v>161.61000000000001</v>
      </c>
      <c r="K29" s="133">
        <f t="shared" ref="K29" si="47">ROUND(K28*(1+$K66),2)</f>
        <v>0.93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/>
      <c r="D30" s="133">
        <f t="shared" ref="D30" si="48">ROUND(D29*(1+$K67),2)</f>
        <v>108.18</v>
      </c>
      <c r="E30" s="133">
        <f t="shared" ref="E30:E36" si="49">ROUND(E29*(1+$K67),2)</f>
        <v>56.66</v>
      </c>
      <c r="F30" s="135">
        <f t="shared" si="1"/>
        <v>60.701134187656507</v>
      </c>
      <c r="G30" s="133">
        <f t="shared" ref="G30:H30" si="50">ROUND(G29*(1+$K67),2)</f>
        <v>0</v>
      </c>
      <c r="H30" s="133">
        <f t="shared" si="50"/>
        <v>0</v>
      </c>
      <c r="I30" s="135">
        <f t="shared" si="2"/>
        <v>60.701134187656507</v>
      </c>
      <c r="J30" s="135">
        <f t="shared" si="3"/>
        <v>164.84</v>
      </c>
      <c r="K30" s="133">
        <f t="shared" ref="K30" si="51">ROUND(K29*(1+$K67),2)</f>
        <v>0.95</v>
      </c>
      <c r="L30" s="124"/>
      <c r="P30" s="170">
        <f t="shared" ref="P30:P36" si="52">ROUND(P29*(1+$K67),2)</f>
        <v>0</v>
      </c>
    </row>
    <row r="31" spans="2:17">
      <c r="B31" s="141">
        <f t="shared" si="0"/>
        <v>2037</v>
      </c>
      <c r="C31" s="142"/>
      <c r="D31" s="133">
        <f t="shared" ref="D31" si="53">ROUND(D30*(1+$K68),2)</f>
        <v>110.45</v>
      </c>
      <c r="E31" s="133">
        <f t="shared" si="49"/>
        <v>57.85</v>
      </c>
      <c r="F31" s="135">
        <f t="shared" si="1"/>
        <v>61.975254087494484</v>
      </c>
      <c r="G31" s="133">
        <f t="shared" ref="G31:H31" si="54">ROUND(G30*(1+$K68),2)</f>
        <v>0</v>
      </c>
      <c r="H31" s="133">
        <f t="shared" si="54"/>
        <v>0</v>
      </c>
      <c r="I31" s="135">
        <f t="shared" si="2"/>
        <v>61.975254087494484</v>
      </c>
      <c r="J31" s="135">
        <f t="shared" si="3"/>
        <v>168.3</v>
      </c>
      <c r="K31" s="133">
        <f t="shared" ref="K31" si="55">ROUND(K30*(1+$K68),2)</f>
        <v>0.97</v>
      </c>
      <c r="L31" s="124"/>
      <c r="P31" s="170">
        <f t="shared" si="52"/>
        <v>0</v>
      </c>
    </row>
    <row r="32" spans="2:17">
      <c r="B32" s="141">
        <f t="shared" si="0"/>
        <v>2038</v>
      </c>
      <c r="C32" s="142"/>
      <c r="D32" s="133">
        <f t="shared" ref="D32" si="56">ROUND(D31*(1+$K69),2)</f>
        <v>112.77</v>
      </c>
      <c r="E32" s="133">
        <f t="shared" si="49"/>
        <v>59.06</v>
      </c>
      <c r="F32" s="135">
        <f t="shared" si="1"/>
        <v>63.275150979525705</v>
      </c>
      <c r="G32" s="133">
        <f t="shared" ref="G32:H32" si="57">ROUND(G31*(1+$K69),2)</f>
        <v>0</v>
      </c>
      <c r="H32" s="133">
        <f t="shared" si="57"/>
        <v>0</v>
      </c>
      <c r="I32" s="135">
        <f t="shared" si="2"/>
        <v>63.275150979525705</v>
      </c>
      <c r="J32" s="135">
        <f t="shared" si="3"/>
        <v>171.83</v>
      </c>
      <c r="K32" s="133">
        <f t="shared" ref="K32" si="58">ROUND(K31*(1+$K69),2)</f>
        <v>0.99</v>
      </c>
      <c r="L32" s="124"/>
      <c r="P32" s="170">
        <f t="shared" si="52"/>
        <v>0</v>
      </c>
    </row>
    <row r="33" spans="2:16">
      <c r="B33" s="141">
        <f t="shared" si="0"/>
        <v>2039</v>
      </c>
      <c r="C33" s="142"/>
      <c r="D33" s="133">
        <f t="shared" ref="D33" si="59">ROUND(D32*(1+$K70),2)</f>
        <v>115.14</v>
      </c>
      <c r="E33" s="133">
        <f t="shared" si="49"/>
        <v>60.3</v>
      </c>
      <c r="F33" s="135">
        <f t="shared" si="1"/>
        <v>64.60450729120636</v>
      </c>
      <c r="G33" s="133">
        <f t="shared" ref="G33:H33" si="60">ROUND(G32*(1+$K70),2)</f>
        <v>0</v>
      </c>
      <c r="H33" s="133">
        <f t="shared" si="60"/>
        <v>0</v>
      </c>
      <c r="I33" s="135">
        <f t="shared" si="2"/>
        <v>64.60450729120636</v>
      </c>
      <c r="J33" s="135">
        <f t="shared" si="3"/>
        <v>175.44</v>
      </c>
      <c r="K33" s="133">
        <f t="shared" ref="K33" si="61">ROUND(K32*(1+$K70),2)</f>
        <v>1.01</v>
      </c>
      <c r="L33" s="124"/>
      <c r="P33" s="170">
        <f t="shared" si="52"/>
        <v>0</v>
      </c>
    </row>
    <row r="34" spans="2:16">
      <c r="B34" s="141">
        <f t="shared" si="0"/>
        <v>2040</v>
      </c>
      <c r="C34" s="142"/>
      <c r="D34" s="133">
        <f t="shared" ref="D34" si="62">ROUND(D33*(1+$K71),2)</f>
        <v>117.56</v>
      </c>
      <c r="E34" s="133">
        <f t="shared" si="49"/>
        <v>61.57</v>
      </c>
      <c r="F34" s="135">
        <f t="shared" si="1"/>
        <v>65.963323022536457</v>
      </c>
      <c r="G34" s="133">
        <f t="shared" ref="G34:H34" si="63">ROUND(G33*(1+$K71),2)</f>
        <v>0</v>
      </c>
      <c r="H34" s="133">
        <f t="shared" si="63"/>
        <v>0</v>
      </c>
      <c r="I34" s="135">
        <f t="shared" si="2"/>
        <v>65.963323022536457</v>
      </c>
      <c r="J34" s="135">
        <f t="shared" si="3"/>
        <v>179.13</v>
      </c>
      <c r="K34" s="133">
        <f t="shared" ref="K34" si="64">ROUND(K33*(1+$K71),2)</f>
        <v>1.03</v>
      </c>
      <c r="L34" s="124"/>
      <c r="P34" s="170">
        <f t="shared" si="52"/>
        <v>0</v>
      </c>
    </row>
    <row r="35" spans="2:16">
      <c r="B35" s="141">
        <f t="shared" si="0"/>
        <v>2041</v>
      </c>
      <c r="C35" s="142"/>
      <c r="D35" s="133">
        <f t="shared" ref="D35" si="65">ROUND(D34*(1+$K72),2)</f>
        <v>120.15</v>
      </c>
      <c r="E35" s="133">
        <f t="shared" si="49"/>
        <v>62.92</v>
      </c>
      <c r="F35" s="135">
        <f t="shared" si="1"/>
        <v>67.414199440271034</v>
      </c>
      <c r="G35" s="133">
        <f t="shared" ref="G35:H35" si="66">ROUND(G34*(1+$K72),2)</f>
        <v>0</v>
      </c>
      <c r="H35" s="133">
        <f t="shared" si="66"/>
        <v>0</v>
      </c>
      <c r="I35" s="135">
        <f t="shared" si="2"/>
        <v>67.414199440271034</v>
      </c>
      <c r="J35" s="135">
        <f t="shared" si="3"/>
        <v>183.07</v>
      </c>
      <c r="K35" s="133">
        <f t="shared" ref="K35" si="67">ROUND(K34*(1+$K72),2)</f>
        <v>1.05</v>
      </c>
      <c r="L35" s="124"/>
      <c r="P35" s="170">
        <f t="shared" si="52"/>
        <v>0</v>
      </c>
    </row>
    <row r="36" spans="2:16">
      <c r="B36" s="141">
        <f t="shared" si="0"/>
        <v>2042</v>
      </c>
      <c r="C36" s="142"/>
      <c r="D36" s="133">
        <f t="shared" ref="D36" si="68">ROUND(D35*(1+$K73),2)</f>
        <v>122.79</v>
      </c>
      <c r="E36" s="133">
        <f t="shared" si="49"/>
        <v>64.3</v>
      </c>
      <c r="F36" s="135">
        <f t="shared" si="1"/>
        <v>68.894535277655038</v>
      </c>
      <c r="G36" s="133">
        <f t="shared" ref="G36:H36" si="69">ROUND(G35*(1+$K73),2)</f>
        <v>0</v>
      </c>
      <c r="H36" s="133">
        <f t="shared" si="69"/>
        <v>0</v>
      </c>
      <c r="I36" s="135">
        <f t="shared" si="2"/>
        <v>68.894535277655038</v>
      </c>
      <c r="J36" s="135">
        <f t="shared" si="3"/>
        <v>187.09</v>
      </c>
      <c r="K36" s="133">
        <f t="shared" ref="K36" si="70">ROUND(K35*(1+$K73),2)</f>
        <v>1.07</v>
      </c>
      <c r="L36" s="124"/>
      <c r="P36" s="170">
        <f t="shared" si="52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119</v>
      </c>
      <c r="C55" s="186">
        <v>1351.8149072293081</v>
      </c>
      <c r="D55" s="122" t="s">
        <v>74</v>
      </c>
      <c r="H55" s="122" t="s">
        <v>9</v>
      </c>
    </row>
    <row r="56" spans="2:24">
      <c r="B56" s="86" t="s">
        <v>111</v>
      </c>
      <c r="C56" s="155">
        <v>37.570551305416139</v>
      </c>
      <c r="D56" s="122" t="s">
        <v>77</v>
      </c>
      <c r="H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0.31</v>
      </c>
      <c r="D63" s="122" t="s">
        <v>39</v>
      </c>
      <c r="G63" s="223"/>
      <c r="H63" s="222"/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71">C66+1</f>
        <v>2018</v>
      </c>
      <c r="D67" s="41">
        <v>2.3E-2</v>
      </c>
      <c r="E67" s="86"/>
      <c r="F67" s="88">
        <f t="shared" ref="F67:F74" si="72">F66+1</f>
        <v>2027</v>
      </c>
      <c r="G67" s="41">
        <v>2.1999999999999999E-2</v>
      </c>
      <c r="H67" s="86"/>
      <c r="I67" s="88">
        <f t="shared" ref="I67:I74" si="73">I66+1</f>
        <v>2036</v>
      </c>
      <c r="J67" s="88"/>
      <c r="K67" s="41">
        <v>0.02</v>
      </c>
    </row>
    <row r="68" spans="3:11">
      <c r="C68" s="88">
        <f t="shared" si="71"/>
        <v>2019</v>
      </c>
      <c r="D68" s="41">
        <v>2.1999999999999999E-2</v>
      </c>
      <c r="E68" s="86"/>
      <c r="F68" s="88">
        <f t="shared" si="72"/>
        <v>2028</v>
      </c>
      <c r="G68" s="41">
        <v>2.1999999999999999E-2</v>
      </c>
      <c r="H68" s="86"/>
      <c r="I68" s="88">
        <f t="shared" si="73"/>
        <v>2037</v>
      </c>
      <c r="J68" s="88"/>
      <c r="K68" s="41">
        <v>2.1000000000000001E-2</v>
      </c>
    </row>
    <row r="69" spans="3:11">
      <c r="C69" s="88">
        <f t="shared" si="71"/>
        <v>2020</v>
      </c>
      <c r="D69" s="41">
        <v>2.5000000000000001E-2</v>
      </c>
      <c r="E69" s="86"/>
      <c r="F69" s="88">
        <f t="shared" si="72"/>
        <v>2029</v>
      </c>
      <c r="G69" s="41">
        <v>2.1000000000000001E-2</v>
      </c>
      <c r="H69" s="86"/>
      <c r="I69" s="88">
        <f t="shared" si="73"/>
        <v>2038</v>
      </c>
      <c r="J69" s="88"/>
      <c r="K69" s="41">
        <v>2.1000000000000001E-2</v>
      </c>
    </row>
    <row r="70" spans="3:11">
      <c r="C70" s="88">
        <f t="shared" si="71"/>
        <v>2021</v>
      </c>
      <c r="D70" s="41">
        <v>2.4E-2</v>
      </c>
      <c r="E70" s="86"/>
      <c r="F70" s="88">
        <f t="shared" si="72"/>
        <v>2030</v>
      </c>
      <c r="G70" s="41">
        <v>0.02</v>
      </c>
      <c r="H70" s="86"/>
      <c r="I70" s="88">
        <f t="shared" si="73"/>
        <v>2039</v>
      </c>
      <c r="J70" s="88"/>
      <c r="K70" s="41">
        <v>2.1000000000000001E-2</v>
      </c>
    </row>
    <row r="71" spans="3:11">
      <c r="C71" s="88">
        <f t="shared" si="71"/>
        <v>2022</v>
      </c>
      <c r="D71" s="41">
        <v>2.4E-2</v>
      </c>
      <c r="E71" s="86"/>
      <c r="F71" s="88">
        <f t="shared" si="72"/>
        <v>2031</v>
      </c>
      <c r="G71" s="41">
        <v>0.02</v>
      </c>
      <c r="H71" s="86"/>
      <c r="I71" s="88">
        <f t="shared" si="73"/>
        <v>2040</v>
      </c>
      <c r="J71" s="88"/>
      <c r="K71" s="41">
        <v>2.1000000000000001E-2</v>
      </c>
    </row>
    <row r="72" spans="3:11" s="124" customFormat="1">
      <c r="C72" s="88">
        <f t="shared" si="71"/>
        <v>2023</v>
      </c>
      <c r="D72" s="41">
        <v>2.4E-2</v>
      </c>
      <c r="E72" s="87"/>
      <c r="F72" s="88">
        <f t="shared" si="72"/>
        <v>2032</v>
      </c>
      <c r="G72" s="41">
        <v>0.02</v>
      </c>
      <c r="H72" s="87"/>
      <c r="I72" s="88">
        <f t="shared" si="73"/>
        <v>2041</v>
      </c>
      <c r="J72" s="88"/>
      <c r="K72" s="41">
        <v>2.1999999999999999E-2</v>
      </c>
    </row>
    <row r="73" spans="3:11" s="124" customFormat="1">
      <c r="C73" s="88">
        <f t="shared" si="71"/>
        <v>2024</v>
      </c>
      <c r="D73" s="41">
        <v>2.3E-2</v>
      </c>
      <c r="E73" s="87"/>
      <c r="F73" s="88">
        <f t="shared" si="72"/>
        <v>2033</v>
      </c>
      <c r="G73" s="41">
        <v>0.02</v>
      </c>
      <c r="H73" s="87"/>
      <c r="I73" s="88">
        <f t="shared" si="73"/>
        <v>2042</v>
      </c>
      <c r="J73" s="88"/>
      <c r="K73" s="41">
        <v>2.1999999999999999E-2</v>
      </c>
    </row>
    <row r="74" spans="3:11" s="124" customFormat="1">
      <c r="C74" s="88">
        <f t="shared" si="71"/>
        <v>2025</v>
      </c>
      <c r="D74" s="41">
        <v>2.3E-2</v>
      </c>
      <c r="E74" s="87"/>
      <c r="F74" s="88">
        <f t="shared" si="72"/>
        <v>2034</v>
      </c>
      <c r="G74" s="41">
        <v>0.02</v>
      </c>
      <c r="H74" s="87"/>
      <c r="I74" s="88">
        <f t="shared" si="73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121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TEXT($G$63,"0%")&amp;" Capacity Factor"</f>
        <v>41%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88</v>
      </c>
      <c r="J5" s="17" t="s">
        <v>55</v>
      </c>
      <c r="K5" s="126" t="s">
        <v>71</v>
      </c>
      <c r="P5" s="126" t="s">
        <v>70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Wyoming DJ Wind Resource - 41%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37.565582271006477</v>
      </c>
      <c r="F11" s="134">
        <f t="shared" ref="F11:F36" si="1">(D11+E11)/(8.76*$G$63)</f>
        <v>10.383313507083287</v>
      </c>
      <c r="G11" s="134">
        <f>$C$58</f>
        <v>0.65</v>
      </c>
      <c r="H11" s="133">
        <f>ROUND(H10*(1+$D66),2)</f>
        <v>0</v>
      </c>
      <c r="I11" s="135">
        <f t="shared" ref="I11:I36" si="2">F11+H11+G11</f>
        <v>11.033313507083287</v>
      </c>
      <c r="J11" s="135">
        <f t="shared" ref="J11:J36" si="3">ROUND(I11*$G$63*8.76,2)</f>
        <v>39.92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38.43</v>
      </c>
      <c r="F12" s="135">
        <f t="shared" si="1"/>
        <v>10.622242860459718</v>
      </c>
      <c r="G12" s="133">
        <f t="shared" ref="G12:G19" si="5">ROUND(G11*(1+$D67),2)</f>
        <v>0.66</v>
      </c>
      <c r="H12" s="143">
        <f t="shared" ref="H12" si="6">ROUND(H11*(1+$D67),2)</f>
        <v>0</v>
      </c>
      <c r="I12" s="135">
        <f t="shared" si="2"/>
        <v>11.282242860459718</v>
      </c>
      <c r="J12" s="135">
        <f t="shared" si="3"/>
        <v>40.82</v>
      </c>
      <c r="K12" s="133">
        <f t="shared" ref="K12:K19" si="7">ROUND(K11*(1+$D67),2)</f>
        <v>0.6</v>
      </c>
      <c r="L12" s="124"/>
      <c r="N12" s="136"/>
      <c r="P12" s="170">
        <f t="shared" ref="P12:P19" si="8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39.28</v>
      </c>
      <c r="F13" s="135">
        <f t="shared" si="1"/>
        <v>10.857187081937489</v>
      </c>
      <c r="G13" s="133">
        <f t="shared" si="5"/>
        <v>0.67</v>
      </c>
      <c r="H13" s="143">
        <f t="shared" ref="H13" si="9">ROUND(H12*(1+$D68),2)</f>
        <v>0</v>
      </c>
      <c r="I13" s="135">
        <f t="shared" si="2"/>
        <v>11.527187081937489</v>
      </c>
      <c r="J13" s="135">
        <f t="shared" si="3"/>
        <v>41.7</v>
      </c>
      <c r="K13" s="133">
        <f t="shared" si="7"/>
        <v>0.61</v>
      </c>
      <c r="L13" s="124"/>
      <c r="N13" s="136"/>
      <c r="P13" s="170">
        <f t="shared" si="8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40.26</v>
      </c>
      <c r="F14" s="135">
        <f t="shared" si="1"/>
        <v>11.128063949053038</v>
      </c>
      <c r="G14" s="133">
        <f t="shared" si="5"/>
        <v>0.69</v>
      </c>
      <c r="H14" s="143">
        <f t="shared" ref="H14" si="10">ROUND(H13*(1+$D69),2)</f>
        <v>0</v>
      </c>
      <c r="I14" s="135">
        <f t="shared" si="2"/>
        <v>11.818063949053037</v>
      </c>
      <c r="J14" s="135">
        <f t="shared" si="3"/>
        <v>42.76</v>
      </c>
      <c r="K14" s="133">
        <f t="shared" si="7"/>
        <v>0.63</v>
      </c>
      <c r="L14" s="124"/>
      <c r="N14" s="136"/>
      <c r="O14" s="138"/>
      <c r="P14" s="170">
        <f t="shared" si="8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41.23</v>
      </c>
      <c r="F15" s="135">
        <f t="shared" si="1"/>
        <v>11.396176766504141</v>
      </c>
      <c r="G15" s="133">
        <f t="shared" si="5"/>
        <v>0.71</v>
      </c>
      <c r="H15" s="143">
        <f t="shared" ref="H15" si="11">ROUND(H14*(1+$D70),2)</f>
        <v>0</v>
      </c>
      <c r="I15" s="135">
        <f t="shared" si="2"/>
        <v>12.106176766504142</v>
      </c>
      <c r="J15" s="135">
        <f t="shared" si="3"/>
        <v>43.8</v>
      </c>
      <c r="K15" s="133">
        <f t="shared" si="7"/>
        <v>0.65</v>
      </c>
      <c r="L15" s="124"/>
      <c r="N15" s="139"/>
      <c r="O15" s="139"/>
      <c r="P15" s="170">
        <f t="shared" si="8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42.22</v>
      </c>
      <c r="F16" s="135">
        <f t="shared" si="1"/>
        <v>11.669817683284135</v>
      </c>
      <c r="G16" s="133">
        <f t="shared" si="5"/>
        <v>0.73</v>
      </c>
      <c r="H16" s="143">
        <f t="shared" ref="H16" si="12">ROUND(H15*(1+$D71),2)</f>
        <v>0</v>
      </c>
      <c r="I16" s="135">
        <f t="shared" si="2"/>
        <v>12.399817683284136</v>
      </c>
      <c r="J16" s="135">
        <f t="shared" si="3"/>
        <v>44.86</v>
      </c>
      <c r="K16" s="133">
        <f t="shared" si="7"/>
        <v>0.67</v>
      </c>
      <c r="L16" s="124"/>
      <c r="N16" s="136"/>
      <c r="P16" s="170">
        <f t="shared" si="8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43.23</v>
      </c>
      <c r="F17" s="135">
        <f t="shared" si="1"/>
        <v>11.948986699393016</v>
      </c>
      <c r="G17" s="133">
        <f t="shared" si="5"/>
        <v>0.75</v>
      </c>
      <c r="H17" s="143">
        <f t="shared" ref="H17" si="13">ROUND(H16*(1+$D72),2)</f>
        <v>0</v>
      </c>
      <c r="I17" s="135">
        <f t="shared" si="2"/>
        <v>12.698986699393016</v>
      </c>
      <c r="J17" s="135">
        <f t="shared" si="3"/>
        <v>45.94</v>
      </c>
      <c r="K17" s="133">
        <f t="shared" si="7"/>
        <v>0.69</v>
      </c>
      <c r="L17" s="124"/>
      <c r="N17" s="136"/>
      <c r="O17" s="138"/>
      <c r="P17" s="170">
        <f t="shared" si="8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44.22</v>
      </c>
      <c r="F18" s="135">
        <f t="shared" si="1"/>
        <v>12.222627616173009</v>
      </c>
      <c r="G18" s="133">
        <f t="shared" si="5"/>
        <v>0.77</v>
      </c>
      <c r="H18" s="143">
        <f t="shared" ref="H18" si="14">ROUND(H17*(1+$D73),2)</f>
        <v>0</v>
      </c>
      <c r="I18" s="135">
        <f t="shared" si="2"/>
        <v>12.992627616173008</v>
      </c>
      <c r="J18" s="135">
        <f t="shared" si="3"/>
        <v>47.01</v>
      </c>
      <c r="K18" s="133">
        <f t="shared" si="7"/>
        <v>0.71</v>
      </c>
      <c r="L18" s="124"/>
      <c r="P18" s="170">
        <f t="shared" si="8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45.24</v>
      </c>
      <c r="F19" s="135">
        <f t="shared" si="1"/>
        <v>12.504560681946336</v>
      </c>
      <c r="G19" s="133">
        <f t="shared" si="5"/>
        <v>0.79</v>
      </c>
      <c r="H19" s="143">
        <f t="shared" ref="H19" si="15">ROUND(H18*(1+$D74),2)</f>
        <v>0</v>
      </c>
      <c r="I19" s="135">
        <f t="shared" si="2"/>
        <v>13.294560681946336</v>
      </c>
      <c r="J19" s="135">
        <f t="shared" si="3"/>
        <v>48.1</v>
      </c>
      <c r="K19" s="133">
        <f t="shared" si="7"/>
        <v>0.73</v>
      </c>
      <c r="L19" s="124"/>
      <c r="P19" s="170">
        <f t="shared" si="8"/>
        <v>0</v>
      </c>
    </row>
    <row r="20" spans="2:17">
      <c r="B20" s="141">
        <f t="shared" si="0"/>
        <v>2026</v>
      </c>
      <c r="C20" s="142"/>
      <c r="D20" s="133"/>
      <c r="E20" s="133">
        <f t="shared" ref="E20:E28" si="16">ROUND(E19*(1+$G66),2)</f>
        <v>46.24</v>
      </c>
      <c r="F20" s="135">
        <f t="shared" si="1"/>
        <v>12.780965648390772</v>
      </c>
      <c r="G20" s="133">
        <f t="shared" ref="G20:G28" si="17">ROUND(G19*(1+$G66),2)</f>
        <v>0.81</v>
      </c>
      <c r="H20" s="143">
        <f t="shared" ref="H20:H28" si="18">ROUND(H19*(1+$G66),2)</f>
        <v>0</v>
      </c>
      <c r="I20" s="135">
        <f t="shared" si="2"/>
        <v>13.590965648390773</v>
      </c>
      <c r="J20" s="135">
        <f t="shared" si="3"/>
        <v>49.17</v>
      </c>
      <c r="K20" s="133">
        <f t="shared" ref="K20:K28" si="19">ROUND(K19*(1+$G66),2)</f>
        <v>0.75</v>
      </c>
      <c r="L20" s="124"/>
      <c r="P20" s="170">
        <f t="shared" ref="P20:P28" si="20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16"/>
        <v>47.26</v>
      </c>
      <c r="F21" s="135">
        <f t="shared" si="1"/>
        <v>13.062898714164097</v>
      </c>
      <c r="G21" s="133">
        <f t="shared" si="17"/>
        <v>0.83</v>
      </c>
      <c r="H21" s="143">
        <f t="shared" si="18"/>
        <v>0</v>
      </c>
      <c r="I21" s="135">
        <f t="shared" si="2"/>
        <v>13.892898714164097</v>
      </c>
      <c r="J21" s="135">
        <f t="shared" si="3"/>
        <v>50.26</v>
      </c>
      <c r="K21" s="133">
        <f t="shared" si="19"/>
        <v>0.77</v>
      </c>
      <c r="L21" s="124"/>
      <c r="P21" s="170">
        <f t="shared" si="20"/>
        <v>0</v>
      </c>
    </row>
    <row r="22" spans="2:17">
      <c r="B22" s="141">
        <f t="shared" si="0"/>
        <v>2028</v>
      </c>
      <c r="C22" s="142"/>
      <c r="D22" s="133"/>
      <c r="E22" s="133">
        <f t="shared" si="16"/>
        <v>48.3</v>
      </c>
      <c r="F22" s="135">
        <f t="shared" si="1"/>
        <v>13.350359879266312</v>
      </c>
      <c r="G22" s="133">
        <f t="shared" si="17"/>
        <v>0.85</v>
      </c>
      <c r="H22" s="143">
        <f t="shared" si="18"/>
        <v>0</v>
      </c>
      <c r="I22" s="135">
        <f t="shared" si="2"/>
        <v>14.200359879266312</v>
      </c>
      <c r="J22" s="135">
        <f t="shared" si="3"/>
        <v>51.38</v>
      </c>
      <c r="K22" s="133">
        <f t="shared" si="19"/>
        <v>0.79</v>
      </c>
      <c r="L22" s="124"/>
      <c r="P22" s="170">
        <f t="shared" si="20"/>
        <v>0</v>
      </c>
    </row>
    <row r="23" spans="2:17">
      <c r="B23" s="141">
        <f t="shared" si="0"/>
        <v>2029</v>
      </c>
      <c r="C23" s="142"/>
      <c r="D23" s="133"/>
      <c r="E23" s="133">
        <f t="shared" si="16"/>
        <v>49.31</v>
      </c>
      <c r="F23" s="135">
        <f t="shared" si="1"/>
        <v>13.629528895375195</v>
      </c>
      <c r="G23" s="133">
        <f t="shared" si="17"/>
        <v>0.87</v>
      </c>
      <c r="H23" s="143">
        <f t="shared" si="18"/>
        <v>0</v>
      </c>
      <c r="I23" s="135">
        <f t="shared" si="2"/>
        <v>14.499528895375194</v>
      </c>
      <c r="J23" s="135">
        <f t="shared" si="3"/>
        <v>52.46</v>
      </c>
      <c r="K23" s="133">
        <f t="shared" si="19"/>
        <v>0.81</v>
      </c>
      <c r="L23" s="124"/>
      <c r="P23" s="170">
        <f t="shared" si="20"/>
        <v>0</v>
      </c>
    </row>
    <row r="24" spans="2:17">
      <c r="B24" s="141">
        <f t="shared" si="0"/>
        <v>2030</v>
      </c>
      <c r="C24" s="142">
        <f>$C$55</f>
        <v>1353.2739183554006</v>
      </c>
      <c r="D24" s="133">
        <f>C24*$C$62</f>
        <v>96.163526741015119</v>
      </c>
      <c r="E24" s="133">
        <f t="shared" si="16"/>
        <v>50.3</v>
      </c>
      <c r="F24" s="135">
        <f t="shared" si="1"/>
        <v>40.483246194184204</v>
      </c>
      <c r="G24" s="133">
        <f t="shared" si="17"/>
        <v>0.89</v>
      </c>
      <c r="H24" s="143">
        <f t="shared" si="18"/>
        <v>0</v>
      </c>
      <c r="I24" s="135">
        <f t="shared" si="2"/>
        <v>41.373246194184205</v>
      </c>
      <c r="J24" s="135">
        <f t="shared" si="3"/>
        <v>149.68</v>
      </c>
      <c r="K24" s="133">
        <f t="shared" si="19"/>
        <v>0.83</v>
      </c>
      <c r="L24" s="124"/>
      <c r="P24" s="170">
        <f t="shared" si="20"/>
        <v>0</v>
      </c>
    </row>
    <row r="25" spans="2:17">
      <c r="B25" s="141">
        <f t="shared" si="0"/>
        <v>2031</v>
      </c>
      <c r="C25" s="142"/>
      <c r="D25" s="133">
        <f t="shared" ref="D25:D28" si="21">ROUND(D24*(1+$G71),2)</f>
        <v>98.09</v>
      </c>
      <c r="E25" s="133">
        <f t="shared" si="16"/>
        <v>51.31</v>
      </c>
      <c r="F25" s="135">
        <f t="shared" si="1"/>
        <v>41.294901986798905</v>
      </c>
      <c r="G25" s="133">
        <f t="shared" si="17"/>
        <v>0.91</v>
      </c>
      <c r="H25" s="143">
        <f t="shared" si="18"/>
        <v>0</v>
      </c>
      <c r="I25" s="135">
        <f t="shared" si="2"/>
        <v>42.204901986798902</v>
      </c>
      <c r="J25" s="135">
        <f t="shared" si="3"/>
        <v>152.69</v>
      </c>
      <c r="K25" s="133">
        <f t="shared" si="19"/>
        <v>0.85</v>
      </c>
      <c r="L25" s="124"/>
      <c r="P25" s="170">
        <f t="shared" si="20"/>
        <v>0</v>
      </c>
    </row>
    <row r="26" spans="2:17">
      <c r="B26" s="141">
        <f t="shared" si="0"/>
        <v>2032</v>
      </c>
      <c r="C26" s="142"/>
      <c r="D26" s="133">
        <f t="shared" si="21"/>
        <v>100.05</v>
      </c>
      <c r="E26" s="133">
        <f t="shared" si="16"/>
        <v>52.34</v>
      </c>
      <c r="F26" s="135">
        <f t="shared" si="1"/>
        <v>42.121352836467764</v>
      </c>
      <c r="G26" s="133">
        <f t="shared" si="17"/>
        <v>0.93</v>
      </c>
      <c r="H26" s="143">
        <f t="shared" si="18"/>
        <v>0</v>
      </c>
      <c r="I26" s="135">
        <f t="shared" si="2"/>
        <v>43.051352836467764</v>
      </c>
      <c r="J26" s="135">
        <f t="shared" si="3"/>
        <v>155.75</v>
      </c>
      <c r="K26" s="133">
        <f t="shared" si="19"/>
        <v>0.87</v>
      </c>
      <c r="L26" s="124"/>
      <c r="P26" s="170">
        <f t="shared" si="20"/>
        <v>0</v>
      </c>
    </row>
    <row r="27" spans="2:17">
      <c r="B27" s="141">
        <f t="shared" si="0"/>
        <v>2033</v>
      </c>
      <c r="C27" s="142"/>
      <c r="D27" s="133">
        <f t="shared" si="21"/>
        <v>102.05</v>
      </c>
      <c r="E27" s="133">
        <f t="shared" si="16"/>
        <v>53.39</v>
      </c>
      <c r="F27" s="135">
        <f t="shared" si="1"/>
        <v>42.964387984123306</v>
      </c>
      <c r="G27" s="133">
        <f t="shared" si="17"/>
        <v>0.95</v>
      </c>
      <c r="H27" s="143">
        <f t="shared" si="18"/>
        <v>0</v>
      </c>
      <c r="I27" s="135">
        <f t="shared" si="2"/>
        <v>43.914387984123309</v>
      </c>
      <c r="J27" s="135">
        <f t="shared" si="3"/>
        <v>158.88</v>
      </c>
      <c r="K27" s="133">
        <f t="shared" si="19"/>
        <v>0.89</v>
      </c>
      <c r="L27" s="124"/>
      <c r="P27" s="170">
        <f t="shared" si="20"/>
        <v>0</v>
      </c>
    </row>
    <row r="28" spans="2:17">
      <c r="B28" s="141">
        <f t="shared" si="0"/>
        <v>2034</v>
      </c>
      <c r="C28" s="142"/>
      <c r="D28" s="133">
        <f t="shared" si="21"/>
        <v>104.09</v>
      </c>
      <c r="E28" s="133">
        <f t="shared" si="16"/>
        <v>54.46</v>
      </c>
      <c r="F28" s="135">
        <f t="shared" si="1"/>
        <v>43.824007429765508</v>
      </c>
      <c r="G28" s="133">
        <f t="shared" si="17"/>
        <v>0.97</v>
      </c>
      <c r="H28" s="143">
        <f t="shared" si="18"/>
        <v>0</v>
      </c>
      <c r="I28" s="135">
        <f t="shared" si="2"/>
        <v>44.794007429765507</v>
      </c>
      <c r="J28" s="135">
        <f t="shared" si="3"/>
        <v>162.06</v>
      </c>
      <c r="K28" s="133">
        <f t="shared" si="19"/>
        <v>0.91</v>
      </c>
      <c r="L28" s="124"/>
      <c r="P28" s="170">
        <f t="shared" si="20"/>
        <v>0</v>
      </c>
    </row>
    <row r="29" spans="2:17">
      <c r="B29" s="141">
        <f t="shared" si="0"/>
        <v>2035</v>
      </c>
      <c r="C29" s="142"/>
      <c r="D29" s="133">
        <f t="shared" ref="D29:E36" si="22">ROUND(D28*(1+$K66),2)</f>
        <v>106.17</v>
      </c>
      <c r="E29" s="133">
        <f t="shared" si="22"/>
        <v>55.55</v>
      </c>
      <c r="F29" s="135">
        <f t="shared" si="1"/>
        <v>44.700211173394372</v>
      </c>
      <c r="G29" s="133">
        <f>ROUND(G28*(1+$K66),2)</f>
        <v>0.99</v>
      </c>
      <c r="H29" s="143">
        <f>ROUND(H28*(1+$K66),2)</f>
        <v>0</v>
      </c>
      <c r="I29" s="135">
        <f t="shared" si="2"/>
        <v>45.690211173394374</v>
      </c>
      <c r="J29" s="135">
        <f t="shared" si="3"/>
        <v>165.3</v>
      </c>
      <c r="K29" s="133">
        <f>ROUND(K28*(1+$K66),2)</f>
        <v>0.93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/>
      <c r="D30" s="133">
        <f t="shared" si="22"/>
        <v>108.29</v>
      </c>
      <c r="E30" s="133">
        <f t="shared" si="22"/>
        <v>56.66</v>
      </c>
      <c r="F30" s="135">
        <f t="shared" si="1"/>
        <v>45.592999215009897</v>
      </c>
      <c r="G30" s="133">
        <f t="shared" ref="G30:G36" si="23">ROUND(G29*(1+$K67),2)</f>
        <v>1.01</v>
      </c>
      <c r="H30" s="143">
        <f t="shared" ref="H30" si="24">ROUND(H29*(1+$K67),2)</f>
        <v>0</v>
      </c>
      <c r="I30" s="135">
        <f t="shared" si="2"/>
        <v>46.602999215009895</v>
      </c>
      <c r="J30" s="135">
        <f t="shared" si="3"/>
        <v>168.6</v>
      </c>
      <c r="K30" s="133">
        <f t="shared" ref="K30:K36" si="25">ROUND(K29*(1+$K67),2)</f>
        <v>0.95</v>
      </c>
      <c r="L30" s="124"/>
      <c r="P30" s="170">
        <f t="shared" ref="P30:P36" si="26">ROUND(P29*(1+$K67),2)</f>
        <v>0</v>
      </c>
    </row>
    <row r="31" spans="2:17">
      <c r="B31" s="141">
        <f t="shared" si="0"/>
        <v>2037</v>
      </c>
      <c r="C31" s="142"/>
      <c r="D31" s="133">
        <f t="shared" si="22"/>
        <v>110.56</v>
      </c>
      <c r="E31" s="133">
        <f t="shared" si="22"/>
        <v>57.85</v>
      </c>
      <c r="F31" s="135">
        <f t="shared" si="1"/>
        <v>46.549360398907652</v>
      </c>
      <c r="G31" s="133">
        <f t="shared" si="23"/>
        <v>1.03</v>
      </c>
      <c r="H31" s="143">
        <f t="shared" ref="H31" si="27">ROUND(H30*(1+$K68),2)</f>
        <v>0</v>
      </c>
      <c r="I31" s="135">
        <f t="shared" si="2"/>
        <v>47.579360398907653</v>
      </c>
      <c r="J31" s="135">
        <f t="shared" si="3"/>
        <v>172.14</v>
      </c>
      <c r="K31" s="133">
        <f t="shared" si="25"/>
        <v>0.97</v>
      </c>
      <c r="L31" s="124"/>
      <c r="P31" s="170">
        <f t="shared" si="26"/>
        <v>0</v>
      </c>
    </row>
    <row r="32" spans="2:17">
      <c r="B32" s="141">
        <f t="shared" si="0"/>
        <v>2038</v>
      </c>
      <c r="C32" s="142"/>
      <c r="D32" s="133">
        <f t="shared" si="22"/>
        <v>112.88</v>
      </c>
      <c r="E32" s="133">
        <f t="shared" si="22"/>
        <v>59.06</v>
      </c>
      <c r="F32" s="135">
        <f t="shared" si="1"/>
        <v>47.525069930456517</v>
      </c>
      <c r="G32" s="133">
        <f t="shared" si="23"/>
        <v>1.05</v>
      </c>
      <c r="H32" s="143">
        <f t="shared" ref="H32" si="28">ROUND(H31*(1+$K69),2)</f>
        <v>0</v>
      </c>
      <c r="I32" s="135">
        <f t="shared" si="2"/>
        <v>48.575069930456515</v>
      </c>
      <c r="J32" s="135">
        <f t="shared" si="3"/>
        <v>175.74</v>
      </c>
      <c r="K32" s="133">
        <f t="shared" si="25"/>
        <v>0.99</v>
      </c>
      <c r="L32" s="124"/>
      <c r="P32" s="170">
        <f t="shared" si="26"/>
        <v>0</v>
      </c>
    </row>
    <row r="33" spans="2:16">
      <c r="B33" s="141">
        <f t="shared" si="0"/>
        <v>2039</v>
      </c>
      <c r="C33" s="142"/>
      <c r="D33" s="133">
        <f t="shared" si="22"/>
        <v>115.25</v>
      </c>
      <c r="E33" s="133">
        <f t="shared" si="22"/>
        <v>60.3</v>
      </c>
      <c r="F33" s="135">
        <f t="shared" si="1"/>
        <v>48.522891859320936</v>
      </c>
      <c r="G33" s="133">
        <f t="shared" si="23"/>
        <v>1.07</v>
      </c>
      <c r="H33" s="143">
        <f t="shared" ref="H33" si="29">ROUND(H32*(1+$K70),2)</f>
        <v>0</v>
      </c>
      <c r="I33" s="135">
        <f t="shared" si="2"/>
        <v>49.592891859320936</v>
      </c>
      <c r="J33" s="135">
        <f t="shared" si="3"/>
        <v>179.42</v>
      </c>
      <c r="K33" s="133">
        <f t="shared" si="25"/>
        <v>1.01</v>
      </c>
      <c r="L33" s="124"/>
      <c r="P33" s="170">
        <f t="shared" si="26"/>
        <v>0</v>
      </c>
    </row>
    <row r="34" spans="2:16">
      <c r="B34" s="141">
        <f t="shared" si="0"/>
        <v>2040</v>
      </c>
      <c r="C34" s="142"/>
      <c r="D34" s="133">
        <f t="shared" si="22"/>
        <v>117.67</v>
      </c>
      <c r="E34" s="133">
        <f t="shared" si="22"/>
        <v>61.57</v>
      </c>
      <c r="F34" s="135">
        <f t="shared" si="1"/>
        <v>49.542826185500907</v>
      </c>
      <c r="G34" s="133">
        <f t="shared" si="23"/>
        <v>1.0900000000000001</v>
      </c>
      <c r="H34" s="143">
        <f t="shared" ref="H34" si="30">ROUND(H33*(1+$K71),2)</f>
        <v>0</v>
      </c>
      <c r="I34" s="135">
        <f t="shared" si="2"/>
        <v>50.63282618550091</v>
      </c>
      <c r="J34" s="135">
        <f t="shared" si="3"/>
        <v>183.18</v>
      </c>
      <c r="K34" s="133">
        <f t="shared" si="25"/>
        <v>1.03</v>
      </c>
      <c r="L34" s="124"/>
      <c r="P34" s="170">
        <f t="shared" si="26"/>
        <v>0</v>
      </c>
    </row>
    <row r="35" spans="2:16">
      <c r="B35" s="141">
        <f t="shared" si="0"/>
        <v>2041</v>
      </c>
      <c r="C35" s="142"/>
      <c r="D35" s="133">
        <f t="shared" si="22"/>
        <v>120.26</v>
      </c>
      <c r="E35" s="133">
        <f t="shared" si="22"/>
        <v>62.92</v>
      </c>
      <c r="F35" s="135">
        <f t="shared" si="1"/>
        <v>50.631861753291993</v>
      </c>
      <c r="G35" s="133">
        <f t="shared" si="23"/>
        <v>1.1100000000000001</v>
      </c>
      <c r="H35" s="143">
        <f t="shared" ref="H35" si="31">ROUND(H34*(1+$K72),2)</f>
        <v>0</v>
      </c>
      <c r="I35" s="135">
        <f t="shared" si="2"/>
        <v>51.741861753291992</v>
      </c>
      <c r="J35" s="135">
        <f t="shared" si="3"/>
        <v>187.2</v>
      </c>
      <c r="K35" s="133">
        <f t="shared" si="25"/>
        <v>1.05</v>
      </c>
      <c r="L35" s="124"/>
      <c r="P35" s="170">
        <f t="shared" si="26"/>
        <v>0</v>
      </c>
    </row>
    <row r="36" spans="2:16">
      <c r="B36" s="141">
        <f t="shared" si="0"/>
        <v>2042</v>
      </c>
      <c r="C36" s="142"/>
      <c r="D36" s="133">
        <f t="shared" si="22"/>
        <v>122.91</v>
      </c>
      <c r="E36" s="133">
        <f t="shared" si="22"/>
        <v>64.3</v>
      </c>
      <c r="F36" s="135">
        <f t="shared" si="1"/>
        <v>51.745773768063067</v>
      </c>
      <c r="G36" s="133">
        <f t="shared" si="23"/>
        <v>1.1299999999999999</v>
      </c>
      <c r="H36" s="143">
        <f t="shared" ref="H36" si="32">ROUND(H35*(1+$K73),2)</f>
        <v>0</v>
      </c>
      <c r="I36" s="135">
        <f t="shared" si="2"/>
        <v>52.87577376806307</v>
      </c>
      <c r="J36" s="135">
        <f t="shared" si="3"/>
        <v>191.3</v>
      </c>
      <c r="K36" s="133">
        <f t="shared" si="25"/>
        <v>1.07</v>
      </c>
      <c r="L36" s="124"/>
      <c r="P36" s="170">
        <f t="shared" si="26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"&amp;TEXT(G63,"0.0%")&amp;")"</f>
        <v>= ((b) + (c)) /  (8.76 x 41.3%)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DJ Wind Resource - 41%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119</v>
      </c>
      <c r="C55" s="186">
        <v>1353.2739183554006</v>
      </c>
      <c r="D55" s="122" t="s">
        <v>74</v>
      </c>
      <c r="H55" s="122" t="s">
        <v>9</v>
      </c>
    </row>
    <row r="56" spans="2:24">
      <c r="B56" s="86" t="s">
        <v>111</v>
      </c>
      <c r="C56" s="155">
        <v>37.565582271006477</v>
      </c>
      <c r="D56" s="122" t="s">
        <v>77</v>
      </c>
      <c r="H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H57" s="122" t="s">
        <v>79</v>
      </c>
    </row>
    <row r="58" spans="2:24">
      <c r="B58" s="86" t="s">
        <v>111</v>
      </c>
      <c r="C58" s="155">
        <v>0.65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223">
        <v>0.43118737343656394</v>
      </c>
      <c r="D63" s="122" t="s">
        <v>39</v>
      </c>
      <c r="G63" s="226">
        <v>0.41299999999999998</v>
      </c>
      <c r="H63" s="122" t="s">
        <v>145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33">C66+1</f>
        <v>2018</v>
      </c>
      <c r="D67" s="41">
        <v>2.3E-2</v>
      </c>
      <c r="E67" s="86"/>
      <c r="F67" s="88">
        <f t="shared" ref="F67:F74" si="34">F66+1</f>
        <v>2027</v>
      </c>
      <c r="G67" s="41">
        <v>2.1999999999999999E-2</v>
      </c>
      <c r="H67" s="86"/>
      <c r="I67" s="88">
        <f t="shared" ref="I67:I74" si="35">I66+1</f>
        <v>2036</v>
      </c>
      <c r="J67" s="88"/>
      <c r="K67" s="41">
        <v>0.02</v>
      </c>
    </row>
    <row r="68" spans="3:11">
      <c r="C68" s="88">
        <f t="shared" si="33"/>
        <v>2019</v>
      </c>
      <c r="D68" s="41">
        <v>2.1999999999999999E-2</v>
      </c>
      <c r="E68" s="86"/>
      <c r="F68" s="88">
        <f t="shared" si="34"/>
        <v>2028</v>
      </c>
      <c r="G68" s="41">
        <v>2.1999999999999999E-2</v>
      </c>
      <c r="H68" s="86"/>
      <c r="I68" s="88">
        <f t="shared" si="35"/>
        <v>2037</v>
      </c>
      <c r="J68" s="88"/>
      <c r="K68" s="41">
        <v>2.1000000000000001E-2</v>
      </c>
    </row>
    <row r="69" spans="3:11">
      <c r="C69" s="88">
        <f t="shared" si="33"/>
        <v>2020</v>
      </c>
      <c r="D69" s="41">
        <v>2.5000000000000001E-2</v>
      </c>
      <c r="E69" s="86"/>
      <c r="F69" s="88">
        <f t="shared" si="34"/>
        <v>2029</v>
      </c>
      <c r="G69" s="41">
        <v>2.1000000000000001E-2</v>
      </c>
      <c r="H69" s="86"/>
      <c r="I69" s="88">
        <f t="shared" si="35"/>
        <v>2038</v>
      </c>
      <c r="J69" s="88"/>
      <c r="K69" s="41">
        <v>2.1000000000000001E-2</v>
      </c>
    </row>
    <row r="70" spans="3:11">
      <c r="C70" s="88">
        <f t="shared" si="33"/>
        <v>2021</v>
      </c>
      <c r="D70" s="41">
        <v>2.4E-2</v>
      </c>
      <c r="E70" s="86"/>
      <c r="F70" s="88">
        <f t="shared" si="34"/>
        <v>2030</v>
      </c>
      <c r="G70" s="41">
        <v>0.02</v>
      </c>
      <c r="H70" s="86"/>
      <c r="I70" s="88">
        <f t="shared" si="35"/>
        <v>2039</v>
      </c>
      <c r="J70" s="88"/>
      <c r="K70" s="41">
        <v>2.1000000000000001E-2</v>
      </c>
    </row>
    <row r="71" spans="3:11">
      <c r="C71" s="88">
        <f t="shared" si="33"/>
        <v>2022</v>
      </c>
      <c r="D71" s="41">
        <v>2.4E-2</v>
      </c>
      <c r="E71" s="86"/>
      <c r="F71" s="88">
        <f t="shared" si="34"/>
        <v>2031</v>
      </c>
      <c r="G71" s="41">
        <v>0.02</v>
      </c>
      <c r="H71" s="86"/>
      <c r="I71" s="88">
        <f t="shared" si="35"/>
        <v>2040</v>
      </c>
      <c r="J71" s="88"/>
      <c r="K71" s="41">
        <v>2.1000000000000001E-2</v>
      </c>
    </row>
    <row r="72" spans="3:11" s="124" customFormat="1">
      <c r="C72" s="88">
        <f t="shared" si="33"/>
        <v>2023</v>
      </c>
      <c r="D72" s="41">
        <v>2.4E-2</v>
      </c>
      <c r="E72" s="87"/>
      <c r="F72" s="88">
        <f t="shared" si="34"/>
        <v>2032</v>
      </c>
      <c r="G72" s="41">
        <v>0.02</v>
      </c>
      <c r="H72" s="87"/>
      <c r="I72" s="88">
        <f t="shared" si="35"/>
        <v>2041</v>
      </c>
      <c r="J72" s="88"/>
      <c r="K72" s="41">
        <v>2.1999999999999999E-2</v>
      </c>
    </row>
    <row r="73" spans="3:11" s="124" customFormat="1">
      <c r="C73" s="88">
        <f t="shared" si="33"/>
        <v>2024</v>
      </c>
      <c r="D73" s="41">
        <v>2.3E-2</v>
      </c>
      <c r="E73" s="87"/>
      <c r="F73" s="88">
        <f t="shared" si="34"/>
        <v>2033</v>
      </c>
      <c r="G73" s="41">
        <v>0.02</v>
      </c>
      <c r="H73" s="87"/>
      <c r="I73" s="88">
        <f t="shared" si="35"/>
        <v>2042</v>
      </c>
      <c r="J73" s="88"/>
      <c r="K73" s="41">
        <v>2.1999999999999999E-2</v>
      </c>
    </row>
    <row r="74" spans="3:11" s="124" customFormat="1">
      <c r="C74" s="88">
        <f t="shared" si="33"/>
        <v>2025</v>
      </c>
      <c r="D74" s="41">
        <v>2.3E-2</v>
      </c>
      <c r="E74" s="87"/>
      <c r="F74" s="88">
        <f t="shared" si="34"/>
        <v>2034</v>
      </c>
      <c r="G74" s="41">
        <v>0.02</v>
      </c>
      <c r="H74" s="87"/>
      <c r="I74" s="88">
        <f t="shared" si="35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125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7" t="s">
        <v>55</v>
      </c>
      <c r="J5" s="17" t="s">
        <v>55</v>
      </c>
      <c r="K5" s="126" t="s">
        <v>71</v>
      </c>
      <c r="P5" s="126" t="s">
        <v>70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ID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32">
        <f>$C$55</f>
        <v>1410.7096380374778</v>
      </c>
      <c r="D24" s="133">
        <f>C24*$C$62</f>
        <v>100.24490397781955</v>
      </c>
      <c r="E24" s="133">
        <f t="shared" si="7"/>
        <v>50.3</v>
      </c>
      <c r="F24" s="135">
        <f t="shared" si="1"/>
        <v>45.224977162286578</v>
      </c>
      <c r="G24" s="133">
        <f t="shared" si="7"/>
        <v>0</v>
      </c>
      <c r="H24" s="133">
        <f t="shared" si="7"/>
        <v>0</v>
      </c>
      <c r="I24" s="135">
        <f t="shared" si="4"/>
        <v>45.224977162286578</v>
      </c>
      <c r="J24" s="135">
        <f t="shared" si="2"/>
        <v>150.54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>
        <f t="shared" ref="D25:D36" si="10">ROUND(D24*(1+$G71),2)</f>
        <v>102.25</v>
      </c>
      <c r="E25" s="133">
        <f t="shared" si="7"/>
        <v>51.31</v>
      </c>
      <c r="F25" s="135">
        <f t="shared" si="1"/>
        <v>46.130737803412643</v>
      </c>
      <c r="G25" s="133">
        <f t="shared" si="7"/>
        <v>0</v>
      </c>
      <c r="H25" s="133">
        <f t="shared" si="7"/>
        <v>0</v>
      </c>
      <c r="I25" s="135">
        <f t="shared" si="4"/>
        <v>46.130737803412643</v>
      </c>
      <c r="J25" s="135">
        <f t="shared" si="2"/>
        <v>153.56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>
        <f t="shared" si="10"/>
        <v>104.3</v>
      </c>
      <c r="E26" s="133">
        <f t="shared" si="7"/>
        <v>52.34</v>
      </c>
      <c r="F26" s="135">
        <f t="shared" si="1"/>
        <v>47.05599615477049</v>
      </c>
      <c r="G26" s="133">
        <f t="shared" si="7"/>
        <v>0</v>
      </c>
      <c r="H26" s="133">
        <f t="shared" si="7"/>
        <v>0</v>
      </c>
      <c r="I26" s="135">
        <f t="shared" si="4"/>
        <v>47.05599615477049</v>
      </c>
      <c r="J26" s="135">
        <f t="shared" si="2"/>
        <v>156.63999999999999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>
        <f t="shared" si="10"/>
        <v>106.39</v>
      </c>
      <c r="E27" s="133">
        <f t="shared" si="7"/>
        <v>53.39</v>
      </c>
      <c r="F27" s="135">
        <f t="shared" si="1"/>
        <v>47.999279019466478</v>
      </c>
      <c r="G27" s="133">
        <f t="shared" si="7"/>
        <v>0</v>
      </c>
      <c r="H27" s="133">
        <f t="shared" si="7"/>
        <v>0</v>
      </c>
      <c r="I27" s="135">
        <f t="shared" si="4"/>
        <v>47.999279019466478</v>
      </c>
      <c r="J27" s="135">
        <f t="shared" si="2"/>
        <v>159.78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>
        <f t="shared" si="10"/>
        <v>108.52</v>
      </c>
      <c r="E28" s="133">
        <f t="shared" si="7"/>
        <v>54.46</v>
      </c>
      <c r="F28" s="135">
        <f t="shared" si="1"/>
        <v>48.960586397500599</v>
      </c>
      <c r="G28" s="133">
        <f t="shared" si="7"/>
        <v>0</v>
      </c>
      <c r="H28" s="133">
        <f t="shared" si="7"/>
        <v>0</v>
      </c>
      <c r="I28" s="135">
        <f t="shared" si="4"/>
        <v>48.960586397500599</v>
      </c>
      <c r="J28" s="135">
        <f t="shared" si="2"/>
        <v>162.97999999999999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42"/>
      <c r="D29" s="133">
        <f t="shared" si="10"/>
        <v>108.52</v>
      </c>
      <c r="E29" s="133">
        <f t="shared" ref="E29:E36" si="11">ROUND(E28*(1+$K66),2)</f>
        <v>55.55</v>
      </c>
      <c r="F29" s="135">
        <f t="shared" si="1"/>
        <v>49.288031723143476</v>
      </c>
      <c r="G29" s="133">
        <f t="shared" ref="G29:H36" si="12">ROUND(G28*(1+$K66),2)</f>
        <v>0</v>
      </c>
      <c r="H29" s="133">
        <f t="shared" si="12"/>
        <v>0</v>
      </c>
      <c r="I29" s="135">
        <f t="shared" si="4"/>
        <v>49.288031723143476</v>
      </c>
      <c r="J29" s="135">
        <f t="shared" si="2"/>
        <v>164.07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108.52</v>
      </c>
      <c r="E30" s="133">
        <f t="shared" si="11"/>
        <v>56.66</v>
      </c>
      <c r="F30" s="135">
        <f t="shared" si="1"/>
        <v>49.621485219899071</v>
      </c>
      <c r="G30" s="133">
        <f t="shared" si="12"/>
        <v>0</v>
      </c>
      <c r="H30" s="133">
        <f t="shared" si="12"/>
        <v>0</v>
      </c>
      <c r="I30" s="135">
        <f t="shared" si="4"/>
        <v>49.621485219899071</v>
      </c>
      <c r="J30" s="135">
        <f t="shared" si="2"/>
        <v>165.18</v>
      </c>
      <c r="K30" s="133">
        <f t="shared" ref="K30:K36" si="13">ROUND(K29*(1+$K67),2)</f>
        <v>0.95</v>
      </c>
      <c r="L30" s="124"/>
      <c r="P30" s="170">
        <f t="shared" ref="P30:P36" si="14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108.52</v>
      </c>
      <c r="E31" s="133">
        <f t="shared" si="11"/>
        <v>57.85</v>
      </c>
      <c r="F31" s="135">
        <f t="shared" si="1"/>
        <v>49.978971401105511</v>
      </c>
      <c r="G31" s="133">
        <f t="shared" si="12"/>
        <v>0</v>
      </c>
      <c r="H31" s="133">
        <f t="shared" si="12"/>
        <v>0</v>
      </c>
      <c r="I31" s="135">
        <f t="shared" si="4"/>
        <v>49.978971401105511</v>
      </c>
      <c r="J31" s="135">
        <f t="shared" si="2"/>
        <v>166.37</v>
      </c>
      <c r="K31" s="133">
        <f t="shared" si="13"/>
        <v>0.97</v>
      </c>
      <c r="L31" s="124"/>
      <c r="P31" s="170">
        <f t="shared" si="14"/>
        <v>0</v>
      </c>
    </row>
    <row r="32" spans="2:16">
      <c r="B32" s="141">
        <f t="shared" si="0"/>
        <v>2038</v>
      </c>
      <c r="C32" s="142"/>
      <c r="D32" s="133">
        <f t="shared" si="10"/>
        <v>108.52</v>
      </c>
      <c r="E32" s="133">
        <f t="shared" si="11"/>
        <v>59.06</v>
      </c>
      <c r="F32" s="135">
        <f t="shared" si="1"/>
        <v>50.342465753424655</v>
      </c>
      <c r="G32" s="133">
        <f t="shared" si="12"/>
        <v>0</v>
      </c>
      <c r="H32" s="133">
        <f t="shared" si="12"/>
        <v>0</v>
      </c>
      <c r="I32" s="135">
        <f t="shared" si="4"/>
        <v>50.342465753424655</v>
      </c>
      <c r="J32" s="135">
        <f t="shared" si="2"/>
        <v>167.58</v>
      </c>
      <c r="K32" s="133">
        <f t="shared" si="13"/>
        <v>0.99</v>
      </c>
      <c r="L32" s="124"/>
      <c r="P32" s="170">
        <f t="shared" si="14"/>
        <v>0</v>
      </c>
    </row>
    <row r="33" spans="2:16">
      <c r="B33" s="141">
        <f t="shared" si="0"/>
        <v>2039</v>
      </c>
      <c r="C33" s="142"/>
      <c r="D33" s="133">
        <f t="shared" si="10"/>
        <v>108.52</v>
      </c>
      <c r="E33" s="133">
        <f t="shared" si="11"/>
        <v>60.3</v>
      </c>
      <c r="F33" s="135">
        <f t="shared" si="1"/>
        <v>50.71497236241288</v>
      </c>
      <c r="G33" s="133">
        <f t="shared" si="12"/>
        <v>0</v>
      </c>
      <c r="H33" s="133">
        <f t="shared" si="12"/>
        <v>0</v>
      </c>
      <c r="I33" s="135">
        <f t="shared" si="4"/>
        <v>50.71497236241288</v>
      </c>
      <c r="J33" s="135">
        <f t="shared" si="2"/>
        <v>168.82</v>
      </c>
      <c r="K33" s="133">
        <f t="shared" si="13"/>
        <v>1.01</v>
      </c>
      <c r="L33" s="124"/>
      <c r="P33" s="170">
        <f t="shared" si="14"/>
        <v>0</v>
      </c>
    </row>
    <row r="34" spans="2:16">
      <c r="B34" s="141">
        <f t="shared" si="0"/>
        <v>2040</v>
      </c>
      <c r="C34" s="142"/>
      <c r="D34" s="133">
        <f t="shared" si="10"/>
        <v>108.52</v>
      </c>
      <c r="E34" s="133">
        <f t="shared" si="11"/>
        <v>61.57</v>
      </c>
      <c r="F34" s="135">
        <f t="shared" si="1"/>
        <v>51.096491228070178</v>
      </c>
      <c r="G34" s="133">
        <f t="shared" si="12"/>
        <v>0</v>
      </c>
      <c r="H34" s="133">
        <f t="shared" si="12"/>
        <v>0</v>
      </c>
      <c r="I34" s="135">
        <f t="shared" si="4"/>
        <v>51.096491228070178</v>
      </c>
      <c r="J34" s="135">
        <f t="shared" si="2"/>
        <v>170.09</v>
      </c>
      <c r="K34" s="133">
        <f t="shared" si="13"/>
        <v>1.03</v>
      </c>
      <c r="L34" s="124"/>
      <c r="P34" s="170">
        <f t="shared" si="14"/>
        <v>0</v>
      </c>
    </row>
    <row r="35" spans="2:16">
      <c r="B35" s="141">
        <f t="shared" si="0"/>
        <v>2041</v>
      </c>
      <c r="C35" s="142"/>
      <c r="D35" s="133">
        <f t="shared" si="10"/>
        <v>108.52</v>
      </c>
      <c r="E35" s="133">
        <f t="shared" si="11"/>
        <v>62.92</v>
      </c>
      <c r="F35" s="135">
        <f t="shared" si="1"/>
        <v>51.502042778178328</v>
      </c>
      <c r="G35" s="133">
        <f t="shared" si="12"/>
        <v>0</v>
      </c>
      <c r="H35" s="133">
        <f t="shared" si="12"/>
        <v>0</v>
      </c>
      <c r="I35" s="135">
        <f t="shared" si="4"/>
        <v>51.502042778178328</v>
      </c>
      <c r="J35" s="135">
        <f t="shared" si="2"/>
        <v>171.44</v>
      </c>
      <c r="K35" s="133">
        <f t="shared" si="13"/>
        <v>1.05</v>
      </c>
      <c r="L35" s="124"/>
      <c r="P35" s="170">
        <f t="shared" si="14"/>
        <v>0</v>
      </c>
    </row>
    <row r="36" spans="2:16">
      <c r="B36" s="141">
        <f t="shared" si="0"/>
        <v>2042</v>
      </c>
      <c r="C36" s="142"/>
      <c r="D36" s="133">
        <f t="shared" si="10"/>
        <v>108.52</v>
      </c>
      <c r="E36" s="133">
        <f t="shared" si="11"/>
        <v>64.3</v>
      </c>
      <c r="F36" s="135">
        <f t="shared" si="1"/>
        <v>51.916606584955538</v>
      </c>
      <c r="G36" s="133">
        <f t="shared" si="12"/>
        <v>0</v>
      </c>
      <c r="H36" s="133">
        <f t="shared" si="12"/>
        <v>0</v>
      </c>
      <c r="I36" s="135">
        <f t="shared" si="4"/>
        <v>51.916606584955538</v>
      </c>
      <c r="J36" s="135">
        <f t="shared" si="2"/>
        <v>172.82</v>
      </c>
      <c r="K36" s="133">
        <f t="shared" si="13"/>
        <v>1.07</v>
      </c>
      <c r="L36" s="124"/>
      <c r="P36" s="170">
        <f t="shared" si="14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">
        <v>117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119</v>
      </c>
      <c r="C55" s="186">
        <v>1410.7096380374778</v>
      </c>
      <c r="D55" s="122" t="s">
        <v>74</v>
      </c>
      <c r="H55" s="122" t="s">
        <v>9</v>
      </c>
    </row>
    <row r="56" spans="2:24">
      <c r="B56" s="86" t="s">
        <v>111</v>
      </c>
      <c r="C56" s="155">
        <v>37.570551305416139</v>
      </c>
      <c r="D56" s="122" t="s">
        <v>77</v>
      </c>
      <c r="H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5">C66+1</f>
        <v>2018</v>
      </c>
      <c r="D67" s="41">
        <v>2.3E-2</v>
      </c>
      <c r="E67" s="86"/>
      <c r="F67" s="88">
        <f t="shared" ref="F67:F74" si="16">F66+1</f>
        <v>2027</v>
      </c>
      <c r="G67" s="41">
        <v>2.1999999999999999E-2</v>
      </c>
      <c r="H67" s="86"/>
      <c r="I67" s="88">
        <f t="shared" ref="I67:I74" si="17">I66+1</f>
        <v>2036</v>
      </c>
      <c r="J67" s="88"/>
      <c r="K67" s="41">
        <v>0.02</v>
      </c>
    </row>
    <row r="68" spans="3:11">
      <c r="C68" s="88">
        <f t="shared" si="15"/>
        <v>2019</v>
      </c>
      <c r="D68" s="41">
        <v>2.1999999999999999E-2</v>
      </c>
      <c r="E68" s="86"/>
      <c r="F68" s="88">
        <f t="shared" si="16"/>
        <v>2028</v>
      </c>
      <c r="G68" s="41">
        <v>2.1999999999999999E-2</v>
      </c>
      <c r="H68" s="86"/>
      <c r="I68" s="88">
        <f t="shared" si="17"/>
        <v>2037</v>
      </c>
      <c r="J68" s="88"/>
      <c r="K68" s="41">
        <v>2.1000000000000001E-2</v>
      </c>
    </row>
    <row r="69" spans="3:11">
      <c r="C69" s="88">
        <f t="shared" si="15"/>
        <v>2020</v>
      </c>
      <c r="D69" s="41">
        <v>2.5000000000000001E-2</v>
      </c>
      <c r="E69" s="86"/>
      <c r="F69" s="88">
        <f t="shared" si="16"/>
        <v>2029</v>
      </c>
      <c r="G69" s="41">
        <v>2.1000000000000001E-2</v>
      </c>
      <c r="H69" s="86"/>
      <c r="I69" s="88">
        <f t="shared" si="17"/>
        <v>2038</v>
      </c>
      <c r="J69" s="88"/>
      <c r="K69" s="41">
        <v>2.1000000000000001E-2</v>
      </c>
    </row>
    <row r="70" spans="3:11">
      <c r="C70" s="88">
        <f t="shared" si="15"/>
        <v>2021</v>
      </c>
      <c r="D70" s="41">
        <v>2.4E-2</v>
      </c>
      <c r="E70" s="86"/>
      <c r="F70" s="88">
        <f t="shared" si="16"/>
        <v>2030</v>
      </c>
      <c r="G70" s="41">
        <v>0.02</v>
      </c>
      <c r="H70" s="86"/>
      <c r="I70" s="88">
        <f t="shared" si="17"/>
        <v>2039</v>
      </c>
      <c r="J70" s="88"/>
      <c r="K70" s="41">
        <v>2.1000000000000001E-2</v>
      </c>
    </row>
    <row r="71" spans="3:11">
      <c r="C71" s="88">
        <f t="shared" si="15"/>
        <v>2022</v>
      </c>
      <c r="D71" s="41">
        <v>2.4E-2</v>
      </c>
      <c r="E71" s="86"/>
      <c r="F71" s="88">
        <f t="shared" si="16"/>
        <v>2031</v>
      </c>
      <c r="G71" s="41">
        <v>0.02</v>
      </c>
      <c r="H71" s="86"/>
      <c r="I71" s="88">
        <f t="shared" si="17"/>
        <v>2040</v>
      </c>
      <c r="J71" s="88"/>
      <c r="K71" s="41">
        <v>2.1000000000000001E-2</v>
      </c>
    </row>
    <row r="72" spans="3:11" s="124" customFormat="1">
      <c r="C72" s="88">
        <f t="shared" si="15"/>
        <v>2023</v>
      </c>
      <c r="D72" s="41">
        <v>2.4E-2</v>
      </c>
      <c r="E72" s="87"/>
      <c r="F72" s="88">
        <f t="shared" si="16"/>
        <v>2032</v>
      </c>
      <c r="G72" s="41">
        <v>0.02</v>
      </c>
      <c r="H72" s="87"/>
      <c r="I72" s="88">
        <f t="shared" si="17"/>
        <v>2041</v>
      </c>
      <c r="J72" s="88"/>
      <c r="K72" s="41">
        <v>2.1999999999999999E-2</v>
      </c>
    </row>
    <row r="73" spans="3:11" s="124" customFormat="1">
      <c r="C73" s="88">
        <f t="shared" si="15"/>
        <v>2024</v>
      </c>
      <c r="D73" s="41">
        <v>2.3E-2</v>
      </c>
      <c r="E73" s="87"/>
      <c r="F73" s="88">
        <f t="shared" si="16"/>
        <v>2033</v>
      </c>
      <c r="G73" s="41">
        <v>0.02</v>
      </c>
      <c r="H73" s="87"/>
      <c r="I73" s="88">
        <f t="shared" si="17"/>
        <v>2042</v>
      </c>
      <c r="J73" s="88"/>
      <c r="K73" s="41">
        <v>2.1999999999999999E-2</v>
      </c>
    </row>
    <row r="74" spans="3:11" s="124" customFormat="1">
      <c r="C74" s="88">
        <f t="shared" si="15"/>
        <v>2025</v>
      </c>
      <c r="D74" s="41">
        <v>2.3E-2</v>
      </c>
      <c r="E74" s="87"/>
      <c r="F74" s="88">
        <f t="shared" si="16"/>
        <v>2034</v>
      </c>
      <c r="G74" s="41">
        <v>0.02</v>
      </c>
      <c r="H74" s="87"/>
      <c r="I74" s="88">
        <f t="shared" si="17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125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7" t="s">
        <v>55</v>
      </c>
      <c r="J5" s="17" t="s">
        <v>55</v>
      </c>
      <c r="K5" s="126" t="s">
        <v>71</v>
      </c>
      <c r="P5" s="126" t="s">
        <v>70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ID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G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ref="H12" si="4">ROUND(H11*(1+$D67),2)</f>
        <v>0</v>
      </c>
      <c r="I12" s="135">
        <f t="shared" ref="I12:I36" si="5">F12+H12+G12</f>
        <v>11.544700793078588</v>
      </c>
      <c r="J12" s="135">
        <f t="shared" si="2"/>
        <v>38.43</v>
      </c>
      <c r="K12" s="133">
        <f t="shared" ref="K12:K19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ref="H13" si="8">ROUND(H12*(1+$D68),2)</f>
        <v>0</v>
      </c>
      <c r="I13" s="135">
        <f t="shared" si="5"/>
        <v>11.800048065368903</v>
      </c>
      <c r="J13" s="135">
        <f t="shared" si="2"/>
        <v>39.28</v>
      </c>
      <c r="K13" s="133">
        <f t="shared" si="6"/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ref="H14" si="9">ROUND(H13*(1+$D69),2)</f>
        <v>0</v>
      </c>
      <c r="I14" s="135">
        <f t="shared" si="5"/>
        <v>12.094448449891853</v>
      </c>
      <c r="J14" s="135">
        <f t="shared" si="2"/>
        <v>40.26</v>
      </c>
      <c r="K14" s="133">
        <f t="shared" si="6"/>
        <v>0.63</v>
      </c>
      <c r="L14" s="124"/>
      <c r="N14" s="136"/>
      <c r="O14" s="138"/>
      <c r="P14" s="170">
        <f t="shared" si="7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ref="H15" si="10">ROUND(H14*(1+$D70),2)</f>
        <v>0</v>
      </c>
      <c r="I15" s="135">
        <f t="shared" si="5"/>
        <v>12.385844748858448</v>
      </c>
      <c r="J15" s="135">
        <f t="shared" si="2"/>
        <v>41.23</v>
      </c>
      <c r="K15" s="133">
        <f t="shared" si="6"/>
        <v>0.65</v>
      </c>
      <c r="L15" s="124"/>
      <c r="N15" s="139"/>
      <c r="O15" s="139"/>
      <c r="P15" s="170">
        <f t="shared" si="7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ref="H16" si="11">ROUND(H15*(1+$D71),2)</f>
        <v>0</v>
      </c>
      <c r="I16" s="135">
        <f t="shared" si="5"/>
        <v>12.683249218937757</v>
      </c>
      <c r="J16" s="135">
        <f t="shared" si="2"/>
        <v>42.22</v>
      </c>
      <c r="K16" s="133">
        <f t="shared" si="6"/>
        <v>0.67</v>
      </c>
      <c r="L16" s="124"/>
      <c r="N16" s="136"/>
      <c r="P16" s="170">
        <f t="shared" si="7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ref="H17" si="12">ROUND(H16*(1+$D72),2)</f>
        <v>0</v>
      </c>
      <c r="I17" s="135">
        <f t="shared" si="5"/>
        <v>12.986661860129777</v>
      </c>
      <c r="J17" s="135">
        <f t="shared" si="2"/>
        <v>43.23</v>
      </c>
      <c r="K17" s="133">
        <f t="shared" si="6"/>
        <v>0.69</v>
      </c>
      <c r="L17" s="124"/>
      <c r="N17" s="136"/>
      <c r="O17" s="138"/>
      <c r="P17" s="170">
        <f t="shared" si="7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ref="H18" si="13">ROUND(H17*(1+$D73),2)</f>
        <v>0</v>
      </c>
      <c r="I18" s="135">
        <f t="shared" si="5"/>
        <v>13.284066330209084</v>
      </c>
      <c r="J18" s="135">
        <f t="shared" si="2"/>
        <v>44.22</v>
      </c>
      <c r="K18" s="133">
        <f t="shared" si="6"/>
        <v>0.71</v>
      </c>
      <c r="L18" s="124"/>
      <c r="N18" s="136"/>
      <c r="O18" s="138"/>
      <c r="P18" s="170">
        <f t="shared" si="7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ref="H19" si="14">ROUND(H18*(1+$D74),2)</f>
        <v>0</v>
      </c>
      <c r="I19" s="135">
        <f t="shared" si="5"/>
        <v>13.590483056957464</v>
      </c>
      <c r="J19" s="135">
        <f t="shared" si="2"/>
        <v>45.24</v>
      </c>
      <c r="K19" s="133">
        <f t="shared" si="6"/>
        <v>0.73</v>
      </c>
      <c r="L19" s="124"/>
      <c r="N19" s="136"/>
      <c r="O19" s="138"/>
      <c r="P19" s="170">
        <f t="shared" si="7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5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D21:G28" si="15">ROUND(E20*(1+$G67),2)</f>
        <v>47.26</v>
      </c>
      <c r="F21" s="135">
        <f t="shared" si="1"/>
        <v>14.197308339341506</v>
      </c>
      <c r="G21" s="133">
        <f t="shared" si="15"/>
        <v>0</v>
      </c>
      <c r="H21" s="133">
        <f t="shared" ref="H21" si="16">ROUND(H20*(1+$G67),2)</f>
        <v>0</v>
      </c>
      <c r="I21" s="135">
        <f t="shared" si="5"/>
        <v>14.197308339341506</v>
      </c>
      <c r="J21" s="135">
        <f t="shared" si="2"/>
        <v>47.26</v>
      </c>
      <c r="K21" s="133">
        <f t="shared" ref="K21:K28" si="17">ROUND(K20*(1+$G67),2)</f>
        <v>0.77</v>
      </c>
      <c r="L21" s="124"/>
      <c r="N21" s="136"/>
      <c r="O21" s="138"/>
      <c r="P21" s="170">
        <f t="shared" ref="P21:P28" si="18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15"/>
        <v>48.3</v>
      </c>
      <c r="F22" s="135">
        <f t="shared" si="1"/>
        <v>14.509733237202596</v>
      </c>
      <c r="G22" s="133">
        <f t="shared" si="15"/>
        <v>0</v>
      </c>
      <c r="H22" s="133">
        <f t="shared" ref="H22" si="19">ROUND(H21*(1+$G68),2)</f>
        <v>0</v>
      </c>
      <c r="I22" s="135">
        <f t="shared" si="5"/>
        <v>14.509733237202596</v>
      </c>
      <c r="J22" s="135">
        <f t="shared" si="2"/>
        <v>48.3</v>
      </c>
      <c r="K22" s="133">
        <f t="shared" si="17"/>
        <v>0.79</v>
      </c>
      <c r="L22" s="124"/>
      <c r="N22" s="136"/>
      <c r="O22" s="138"/>
      <c r="P22" s="170">
        <f t="shared" si="18"/>
        <v>0</v>
      </c>
    </row>
    <row r="23" spans="2:16">
      <c r="B23" s="141">
        <f t="shared" si="0"/>
        <v>2029</v>
      </c>
      <c r="C23" s="142"/>
      <c r="D23" s="133"/>
      <c r="E23" s="133">
        <f t="shared" si="15"/>
        <v>49.31</v>
      </c>
      <c r="F23" s="135">
        <f t="shared" si="1"/>
        <v>14.813145878394618</v>
      </c>
      <c r="G23" s="133">
        <f t="shared" si="15"/>
        <v>0</v>
      </c>
      <c r="H23" s="133">
        <f t="shared" ref="H23" si="20">ROUND(H22*(1+$G69),2)</f>
        <v>0</v>
      </c>
      <c r="I23" s="135">
        <f t="shared" si="5"/>
        <v>14.813145878394618</v>
      </c>
      <c r="J23" s="135">
        <f t="shared" si="2"/>
        <v>49.31</v>
      </c>
      <c r="K23" s="133">
        <f t="shared" si="17"/>
        <v>0.81</v>
      </c>
      <c r="L23" s="124"/>
      <c r="N23" s="136"/>
      <c r="O23" s="138"/>
      <c r="P23" s="170">
        <f t="shared" si="18"/>
        <v>0</v>
      </c>
    </row>
    <row r="24" spans="2:16">
      <c r="B24" s="141">
        <f t="shared" si="0"/>
        <v>2030</v>
      </c>
      <c r="C24" s="142"/>
      <c r="D24" s="133"/>
      <c r="E24" s="133">
        <f t="shared" si="15"/>
        <v>50.3</v>
      </c>
      <c r="F24" s="135">
        <f t="shared" si="1"/>
        <v>15.110550348473925</v>
      </c>
      <c r="G24" s="133">
        <f t="shared" si="15"/>
        <v>0</v>
      </c>
      <c r="H24" s="133">
        <f t="shared" ref="H24" si="21">ROUND(H23*(1+$G70),2)</f>
        <v>0</v>
      </c>
      <c r="I24" s="135">
        <f t="shared" si="5"/>
        <v>15.110550348473925</v>
      </c>
      <c r="J24" s="135">
        <f t="shared" si="2"/>
        <v>50.3</v>
      </c>
      <c r="K24" s="133">
        <f t="shared" si="17"/>
        <v>0.83</v>
      </c>
      <c r="L24" s="124"/>
      <c r="N24" s="136"/>
      <c r="O24" s="138"/>
      <c r="P24" s="170">
        <f t="shared" si="18"/>
        <v>0</v>
      </c>
    </row>
    <row r="25" spans="2:16">
      <c r="B25" s="141">
        <f t="shared" si="0"/>
        <v>2031</v>
      </c>
      <c r="C25" s="142"/>
      <c r="D25" s="133"/>
      <c r="E25" s="133">
        <f t="shared" si="15"/>
        <v>51.31</v>
      </c>
      <c r="F25" s="135">
        <f t="shared" si="1"/>
        <v>15.413962989665947</v>
      </c>
      <c r="G25" s="133">
        <f t="shared" si="15"/>
        <v>0</v>
      </c>
      <c r="H25" s="133">
        <f t="shared" ref="H25" si="22">ROUND(H24*(1+$G71),2)</f>
        <v>0</v>
      </c>
      <c r="I25" s="135">
        <f t="shared" si="5"/>
        <v>15.413962989665947</v>
      </c>
      <c r="J25" s="135">
        <f t="shared" si="2"/>
        <v>51.31</v>
      </c>
      <c r="K25" s="133">
        <f t="shared" si="17"/>
        <v>0.85</v>
      </c>
      <c r="L25" s="124"/>
      <c r="N25" s="136"/>
      <c r="O25" s="138"/>
      <c r="P25" s="170">
        <f t="shared" si="18"/>
        <v>0</v>
      </c>
    </row>
    <row r="26" spans="2:16">
      <c r="B26" s="141">
        <f t="shared" si="0"/>
        <v>2032</v>
      </c>
      <c r="C26" s="142"/>
      <c r="D26" s="133"/>
      <c r="E26" s="133">
        <f t="shared" si="15"/>
        <v>52.34</v>
      </c>
      <c r="F26" s="135">
        <f t="shared" si="1"/>
        <v>15.723383801970682</v>
      </c>
      <c r="G26" s="133">
        <f t="shared" si="15"/>
        <v>0</v>
      </c>
      <c r="H26" s="133">
        <f t="shared" ref="H26" si="23">ROUND(H25*(1+$G72),2)</f>
        <v>0</v>
      </c>
      <c r="I26" s="135">
        <f t="shared" si="5"/>
        <v>15.723383801970682</v>
      </c>
      <c r="J26" s="135">
        <f t="shared" si="2"/>
        <v>52.34</v>
      </c>
      <c r="K26" s="133">
        <f t="shared" si="17"/>
        <v>0.87</v>
      </c>
      <c r="L26" s="124"/>
      <c r="N26" s="136"/>
      <c r="O26" s="138"/>
      <c r="P26" s="170">
        <f t="shared" si="18"/>
        <v>0</v>
      </c>
    </row>
    <row r="27" spans="2:16">
      <c r="B27" s="141">
        <f t="shared" si="0"/>
        <v>2033</v>
      </c>
      <c r="C27" s="132">
        <f>$C$55</f>
        <v>1420.0408201737057</v>
      </c>
      <c r="D27" s="133">
        <f>C27*$C$62</f>
        <v>100.90797696748666</v>
      </c>
      <c r="E27" s="133">
        <f t="shared" si="15"/>
        <v>53.39</v>
      </c>
      <c r="F27" s="135">
        <f t="shared" si="1"/>
        <v>46.352432398307698</v>
      </c>
      <c r="G27" s="133">
        <f t="shared" si="15"/>
        <v>0</v>
      </c>
      <c r="H27" s="133">
        <f t="shared" ref="H27" si="24">ROUND(H26*(1+$G73),2)</f>
        <v>0</v>
      </c>
      <c r="I27" s="135">
        <f t="shared" si="5"/>
        <v>46.352432398307698</v>
      </c>
      <c r="J27" s="135">
        <f t="shared" si="2"/>
        <v>154.30000000000001</v>
      </c>
      <c r="K27" s="133">
        <f t="shared" si="17"/>
        <v>0.89</v>
      </c>
      <c r="L27" s="124"/>
      <c r="P27" s="170">
        <f t="shared" si="18"/>
        <v>0</v>
      </c>
    </row>
    <row r="28" spans="2:16">
      <c r="B28" s="141">
        <f t="shared" si="0"/>
        <v>2034</v>
      </c>
      <c r="C28" s="142"/>
      <c r="D28" s="133">
        <f t="shared" si="15"/>
        <v>102.93</v>
      </c>
      <c r="E28" s="133">
        <f t="shared" si="15"/>
        <v>54.46</v>
      </c>
      <c r="F28" s="135">
        <f t="shared" si="1"/>
        <v>47.281302571497243</v>
      </c>
      <c r="G28" s="133">
        <f t="shared" si="15"/>
        <v>0</v>
      </c>
      <c r="H28" s="133">
        <f t="shared" ref="H28" si="25">ROUND(H27*(1+$G74),2)</f>
        <v>0</v>
      </c>
      <c r="I28" s="135">
        <f t="shared" si="5"/>
        <v>47.281302571497243</v>
      </c>
      <c r="J28" s="135">
        <f t="shared" si="2"/>
        <v>157.38999999999999</v>
      </c>
      <c r="K28" s="133">
        <f t="shared" si="17"/>
        <v>0.91</v>
      </c>
      <c r="L28" s="124"/>
      <c r="P28" s="170">
        <f t="shared" si="18"/>
        <v>0</v>
      </c>
    </row>
    <row r="29" spans="2:16">
      <c r="B29" s="141">
        <f t="shared" si="0"/>
        <v>2035</v>
      </c>
      <c r="C29" s="142"/>
      <c r="D29" s="133">
        <f t="shared" ref="D29:E36" si="26">ROUND(D28*(1+$K66),2)</f>
        <v>104.99</v>
      </c>
      <c r="E29" s="133">
        <f t="shared" si="26"/>
        <v>55.55</v>
      </c>
      <c r="F29" s="135">
        <f t="shared" si="1"/>
        <v>48.227589521749579</v>
      </c>
      <c r="G29" s="133">
        <f t="shared" ref="G29:H36" si="27">ROUND(G28*(1+$K66),2)</f>
        <v>0</v>
      </c>
      <c r="H29" s="133">
        <f t="shared" si="27"/>
        <v>0</v>
      </c>
      <c r="I29" s="135">
        <f t="shared" si="5"/>
        <v>48.227589521749579</v>
      </c>
      <c r="J29" s="135">
        <f t="shared" si="2"/>
        <v>160.54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26"/>
        <v>107.09</v>
      </c>
      <c r="E30" s="133">
        <f t="shared" si="26"/>
        <v>56.66</v>
      </c>
      <c r="F30" s="135">
        <f t="shared" si="1"/>
        <v>49.191900985340069</v>
      </c>
      <c r="G30" s="133">
        <f t="shared" si="27"/>
        <v>0</v>
      </c>
      <c r="H30" s="133">
        <f t="shared" si="27"/>
        <v>0</v>
      </c>
      <c r="I30" s="135">
        <f t="shared" si="5"/>
        <v>49.191900985340069</v>
      </c>
      <c r="J30" s="135">
        <f t="shared" si="2"/>
        <v>163.75</v>
      </c>
      <c r="K30" s="133">
        <f t="shared" ref="K30:K36" si="28">ROUND(K29*(1+$K67),2)</f>
        <v>0.95</v>
      </c>
      <c r="L30" s="124"/>
      <c r="P30" s="170">
        <f t="shared" ref="P30:P36" si="29">ROUND(P29*(1+$K67),2)</f>
        <v>0</v>
      </c>
    </row>
    <row r="31" spans="2:16">
      <c r="B31" s="141">
        <f t="shared" si="0"/>
        <v>2037</v>
      </c>
      <c r="C31" s="142"/>
      <c r="D31" s="133">
        <f t="shared" si="26"/>
        <v>109.34</v>
      </c>
      <c r="E31" s="133">
        <f t="shared" si="26"/>
        <v>57.85</v>
      </c>
      <c r="F31" s="135">
        <f t="shared" si="1"/>
        <v>50.225306416726752</v>
      </c>
      <c r="G31" s="133">
        <f t="shared" si="27"/>
        <v>0</v>
      </c>
      <c r="H31" s="133">
        <f t="shared" si="27"/>
        <v>0</v>
      </c>
      <c r="I31" s="135">
        <f t="shared" si="5"/>
        <v>50.225306416726752</v>
      </c>
      <c r="J31" s="135">
        <f t="shared" si="2"/>
        <v>167.19</v>
      </c>
      <c r="K31" s="133">
        <f t="shared" si="28"/>
        <v>0.97</v>
      </c>
      <c r="L31" s="124"/>
      <c r="P31" s="170">
        <f t="shared" si="29"/>
        <v>0</v>
      </c>
    </row>
    <row r="32" spans="2:16">
      <c r="B32" s="141">
        <f t="shared" si="0"/>
        <v>2038</v>
      </c>
      <c r="C32" s="142"/>
      <c r="D32" s="133">
        <f t="shared" si="26"/>
        <v>111.64</v>
      </c>
      <c r="E32" s="133">
        <f t="shared" si="26"/>
        <v>59.06</v>
      </c>
      <c r="F32" s="135">
        <f t="shared" si="1"/>
        <v>51.279740447007931</v>
      </c>
      <c r="G32" s="133">
        <f t="shared" si="27"/>
        <v>0</v>
      </c>
      <c r="H32" s="133">
        <f t="shared" si="27"/>
        <v>0</v>
      </c>
      <c r="I32" s="135">
        <f t="shared" si="5"/>
        <v>51.279740447007931</v>
      </c>
      <c r="J32" s="135">
        <f t="shared" si="2"/>
        <v>170.7</v>
      </c>
      <c r="K32" s="133">
        <f t="shared" si="28"/>
        <v>0.99</v>
      </c>
      <c r="L32" s="124"/>
      <c r="P32" s="170">
        <f t="shared" si="29"/>
        <v>0</v>
      </c>
    </row>
    <row r="33" spans="2:16">
      <c r="B33" s="141">
        <f t="shared" si="0"/>
        <v>2039</v>
      </c>
      <c r="C33" s="142"/>
      <c r="D33" s="133">
        <f t="shared" si="26"/>
        <v>113.98</v>
      </c>
      <c r="E33" s="133">
        <f t="shared" si="26"/>
        <v>60.3</v>
      </c>
      <c r="F33" s="135">
        <f t="shared" si="1"/>
        <v>52.355203076183614</v>
      </c>
      <c r="G33" s="133">
        <f t="shared" si="27"/>
        <v>0</v>
      </c>
      <c r="H33" s="133">
        <f t="shared" si="27"/>
        <v>0</v>
      </c>
      <c r="I33" s="135">
        <f t="shared" si="5"/>
        <v>52.355203076183614</v>
      </c>
      <c r="J33" s="135">
        <f t="shared" si="2"/>
        <v>174.28</v>
      </c>
      <c r="K33" s="133">
        <f t="shared" si="28"/>
        <v>1.01</v>
      </c>
      <c r="L33" s="124"/>
      <c r="P33" s="170">
        <f t="shared" si="29"/>
        <v>0</v>
      </c>
    </row>
    <row r="34" spans="2:16">
      <c r="B34" s="141">
        <f t="shared" si="0"/>
        <v>2040</v>
      </c>
      <c r="C34" s="142"/>
      <c r="D34" s="133">
        <f t="shared" si="26"/>
        <v>116.37</v>
      </c>
      <c r="E34" s="133">
        <f t="shared" si="26"/>
        <v>61.57</v>
      </c>
      <c r="F34" s="135">
        <f t="shared" si="1"/>
        <v>53.454698389810147</v>
      </c>
      <c r="G34" s="133">
        <f t="shared" si="27"/>
        <v>0</v>
      </c>
      <c r="H34" s="133">
        <f t="shared" si="27"/>
        <v>0</v>
      </c>
      <c r="I34" s="135">
        <f t="shared" si="5"/>
        <v>53.454698389810147</v>
      </c>
      <c r="J34" s="135">
        <f t="shared" si="2"/>
        <v>177.94</v>
      </c>
      <c r="K34" s="133">
        <f t="shared" si="28"/>
        <v>1.03</v>
      </c>
      <c r="L34" s="124"/>
      <c r="P34" s="170">
        <f t="shared" si="29"/>
        <v>0</v>
      </c>
    </row>
    <row r="35" spans="2:16">
      <c r="B35" s="141">
        <f t="shared" si="0"/>
        <v>2041</v>
      </c>
      <c r="C35" s="142"/>
      <c r="D35" s="133">
        <f t="shared" si="26"/>
        <v>118.93</v>
      </c>
      <c r="E35" s="133">
        <f t="shared" si="26"/>
        <v>62.92</v>
      </c>
      <c r="F35" s="135">
        <f t="shared" si="1"/>
        <v>54.629295842345599</v>
      </c>
      <c r="G35" s="133">
        <f t="shared" si="27"/>
        <v>0</v>
      </c>
      <c r="H35" s="133">
        <f t="shared" si="27"/>
        <v>0</v>
      </c>
      <c r="I35" s="135">
        <f t="shared" si="5"/>
        <v>54.629295842345599</v>
      </c>
      <c r="J35" s="135">
        <f t="shared" si="2"/>
        <v>181.85</v>
      </c>
      <c r="K35" s="133">
        <f t="shared" si="28"/>
        <v>1.05</v>
      </c>
      <c r="L35" s="124"/>
      <c r="P35" s="170">
        <f t="shared" si="29"/>
        <v>0</v>
      </c>
    </row>
    <row r="36" spans="2:16">
      <c r="B36" s="141">
        <f t="shared" si="0"/>
        <v>2042</v>
      </c>
      <c r="C36" s="142"/>
      <c r="D36" s="133">
        <f t="shared" si="26"/>
        <v>121.55</v>
      </c>
      <c r="E36" s="133">
        <f t="shared" si="26"/>
        <v>64.3</v>
      </c>
      <c r="F36" s="135">
        <f t="shared" si="1"/>
        <v>55.83093006488825</v>
      </c>
      <c r="G36" s="133">
        <f t="shared" si="27"/>
        <v>0</v>
      </c>
      <c r="H36" s="133">
        <f t="shared" si="27"/>
        <v>0</v>
      </c>
      <c r="I36" s="135">
        <f t="shared" si="5"/>
        <v>55.83093006488825</v>
      </c>
      <c r="J36" s="135">
        <f t="shared" si="2"/>
        <v>185.85</v>
      </c>
      <c r="K36" s="133">
        <f t="shared" si="28"/>
        <v>1.07</v>
      </c>
      <c r="L36" s="124"/>
      <c r="P36" s="170">
        <f t="shared" si="29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">
        <v>117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1420.0408201737057</v>
      </c>
      <c r="D55" s="122" t="s">
        <v>74</v>
      </c>
      <c r="H55" s="122" t="s">
        <v>9</v>
      </c>
    </row>
    <row r="56" spans="2:24">
      <c r="B56" s="86" t="s">
        <v>111</v>
      </c>
      <c r="C56" s="155">
        <v>37.570551305416139</v>
      </c>
      <c r="D56" s="122" t="s">
        <v>77</v>
      </c>
      <c r="H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30">C66+1</f>
        <v>2018</v>
      </c>
      <c r="D67" s="41">
        <v>2.3E-2</v>
      </c>
      <c r="E67" s="86"/>
      <c r="F67" s="88">
        <f t="shared" ref="F67:F74" si="31">F66+1</f>
        <v>2027</v>
      </c>
      <c r="G67" s="41">
        <v>2.1999999999999999E-2</v>
      </c>
      <c r="H67" s="86"/>
      <c r="I67" s="88">
        <f t="shared" ref="I67:I74" si="32">I66+1</f>
        <v>2036</v>
      </c>
      <c r="J67" s="88"/>
      <c r="K67" s="41">
        <v>0.02</v>
      </c>
    </row>
    <row r="68" spans="3:11">
      <c r="C68" s="88">
        <f t="shared" si="30"/>
        <v>2019</v>
      </c>
      <c r="D68" s="41">
        <v>2.1999999999999999E-2</v>
      </c>
      <c r="E68" s="86"/>
      <c r="F68" s="88">
        <f t="shared" si="31"/>
        <v>2028</v>
      </c>
      <c r="G68" s="41">
        <v>2.1999999999999999E-2</v>
      </c>
      <c r="H68" s="86"/>
      <c r="I68" s="88">
        <f t="shared" si="32"/>
        <v>2037</v>
      </c>
      <c r="J68" s="88"/>
      <c r="K68" s="41">
        <v>2.1000000000000001E-2</v>
      </c>
    </row>
    <row r="69" spans="3:11">
      <c r="C69" s="88">
        <f t="shared" si="30"/>
        <v>2020</v>
      </c>
      <c r="D69" s="41">
        <v>2.5000000000000001E-2</v>
      </c>
      <c r="E69" s="86"/>
      <c r="F69" s="88">
        <f t="shared" si="31"/>
        <v>2029</v>
      </c>
      <c r="G69" s="41">
        <v>2.1000000000000001E-2</v>
      </c>
      <c r="H69" s="86"/>
      <c r="I69" s="88">
        <f t="shared" si="32"/>
        <v>2038</v>
      </c>
      <c r="J69" s="88"/>
      <c r="K69" s="41">
        <v>2.1000000000000001E-2</v>
      </c>
    </row>
    <row r="70" spans="3:11">
      <c r="C70" s="88">
        <f t="shared" si="30"/>
        <v>2021</v>
      </c>
      <c r="D70" s="41">
        <v>2.4E-2</v>
      </c>
      <c r="E70" s="86"/>
      <c r="F70" s="88">
        <f t="shared" si="31"/>
        <v>2030</v>
      </c>
      <c r="G70" s="41">
        <v>0.02</v>
      </c>
      <c r="H70" s="86"/>
      <c r="I70" s="88">
        <f t="shared" si="32"/>
        <v>2039</v>
      </c>
      <c r="J70" s="88"/>
      <c r="K70" s="41">
        <v>2.1000000000000001E-2</v>
      </c>
    </row>
    <row r="71" spans="3:11">
      <c r="C71" s="88">
        <f t="shared" si="30"/>
        <v>2022</v>
      </c>
      <c r="D71" s="41">
        <v>2.4E-2</v>
      </c>
      <c r="E71" s="86"/>
      <c r="F71" s="88">
        <f t="shared" si="31"/>
        <v>2031</v>
      </c>
      <c r="G71" s="41">
        <v>0.02</v>
      </c>
      <c r="H71" s="86"/>
      <c r="I71" s="88">
        <f t="shared" si="32"/>
        <v>2040</v>
      </c>
      <c r="J71" s="88"/>
      <c r="K71" s="41">
        <v>2.1000000000000001E-2</v>
      </c>
    </row>
    <row r="72" spans="3:11" s="124" customFormat="1">
      <c r="C72" s="88">
        <f t="shared" si="30"/>
        <v>2023</v>
      </c>
      <c r="D72" s="41">
        <v>2.4E-2</v>
      </c>
      <c r="E72" s="87"/>
      <c r="F72" s="88">
        <f t="shared" si="31"/>
        <v>2032</v>
      </c>
      <c r="G72" s="41">
        <v>0.02</v>
      </c>
      <c r="H72" s="87"/>
      <c r="I72" s="88">
        <f t="shared" si="32"/>
        <v>2041</v>
      </c>
      <c r="J72" s="88"/>
      <c r="K72" s="41">
        <v>2.1999999999999999E-2</v>
      </c>
    </row>
    <row r="73" spans="3:11" s="124" customFormat="1">
      <c r="C73" s="88">
        <f t="shared" si="30"/>
        <v>2024</v>
      </c>
      <c r="D73" s="41">
        <v>2.3E-2</v>
      </c>
      <c r="E73" s="87"/>
      <c r="F73" s="88">
        <f t="shared" si="31"/>
        <v>2033</v>
      </c>
      <c r="G73" s="41">
        <v>0.02</v>
      </c>
      <c r="H73" s="87"/>
      <c r="I73" s="88">
        <f t="shared" si="32"/>
        <v>2042</v>
      </c>
      <c r="J73" s="88"/>
      <c r="K73" s="41">
        <v>2.1999999999999999E-2</v>
      </c>
    </row>
    <row r="74" spans="3:11" s="124" customFormat="1">
      <c r="C74" s="88">
        <f t="shared" si="30"/>
        <v>2025</v>
      </c>
      <c r="D74" s="41">
        <v>2.3E-2</v>
      </c>
      <c r="E74" s="87"/>
      <c r="F74" s="88">
        <f t="shared" si="31"/>
        <v>2034</v>
      </c>
      <c r="G74" s="41">
        <v>0.02</v>
      </c>
      <c r="H74" s="87"/>
      <c r="I74" s="88">
        <f t="shared" si="32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69</v>
      </c>
      <c r="G5" s="17" t="s">
        <v>13</v>
      </c>
      <c r="H5" s="126" t="s">
        <v>70</v>
      </c>
      <c r="I5" s="126" t="s">
        <v>88</v>
      </c>
      <c r="J5" s="17" t="s">
        <v>55</v>
      </c>
      <c r="K5" s="126" t="s">
        <v>71</v>
      </c>
      <c r="P5" s="126" t="s">
        <v>70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Utah Wind Resource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13.835082967085043</v>
      </c>
      <c r="G11" s="134">
        <f>$C$58</f>
        <v>0</v>
      </c>
      <c r="H11" s="133">
        <f>ROUND(H10*(1+$D66),2)</f>
        <v>0</v>
      </c>
      <c r="I11" s="135">
        <f t="shared" ref="I11:I36" si="2">F11+H11+G11</f>
        <v>13.835082967085043</v>
      </c>
      <c r="J11" s="135">
        <f t="shared" ref="J11:J36" si="3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38.43</v>
      </c>
      <c r="F12" s="135">
        <f t="shared" si="1"/>
        <v>14.151568714096333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14.151568714096333</v>
      </c>
      <c r="J12" s="135">
        <f t="shared" si="3"/>
        <v>38.43</v>
      </c>
      <c r="K12" s="133">
        <f t="shared" ref="K12:K19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39.28</v>
      </c>
      <c r="F13" s="135">
        <f t="shared" si="1"/>
        <v>14.464575047871559</v>
      </c>
      <c r="G13" s="133">
        <f t="shared" si="5"/>
        <v>0</v>
      </c>
      <c r="H13" s="143">
        <f t="shared" si="5"/>
        <v>0</v>
      </c>
      <c r="I13" s="135">
        <f t="shared" si="2"/>
        <v>14.464575047871559</v>
      </c>
      <c r="J13" s="135">
        <f t="shared" si="3"/>
        <v>39.28</v>
      </c>
      <c r="K13" s="133">
        <f t="shared" si="6"/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40.26</v>
      </c>
      <c r="F14" s="135">
        <f t="shared" si="1"/>
        <v>14.82545293857711</v>
      </c>
      <c r="G14" s="133">
        <f t="shared" si="5"/>
        <v>0</v>
      </c>
      <c r="H14" s="143">
        <f t="shared" si="5"/>
        <v>0</v>
      </c>
      <c r="I14" s="135">
        <f t="shared" si="2"/>
        <v>14.82545293857711</v>
      </c>
      <c r="J14" s="135">
        <f t="shared" si="3"/>
        <v>40.26</v>
      </c>
      <c r="K14" s="133">
        <f t="shared" si="6"/>
        <v>0.63</v>
      </c>
      <c r="L14" s="124"/>
      <c r="N14" s="136"/>
      <c r="O14" s="138"/>
      <c r="P14" s="170">
        <f t="shared" si="7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41.23</v>
      </c>
      <c r="F15" s="135">
        <f t="shared" si="1"/>
        <v>15.182648401826484</v>
      </c>
      <c r="G15" s="133">
        <f t="shared" si="5"/>
        <v>0</v>
      </c>
      <c r="H15" s="143">
        <f t="shared" si="5"/>
        <v>0</v>
      </c>
      <c r="I15" s="135">
        <f t="shared" si="2"/>
        <v>15.182648401826484</v>
      </c>
      <c r="J15" s="135">
        <f t="shared" si="3"/>
        <v>41.23</v>
      </c>
      <c r="K15" s="133">
        <f t="shared" si="6"/>
        <v>0.65</v>
      </c>
      <c r="L15" s="124"/>
      <c r="N15" s="139"/>
      <c r="O15" s="139"/>
      <c r="P15" s="170">
        <f t="shared" si="7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42.22</v>
      </c>
      <c r="F16" s="135">
        <f t="shared" si="1"/>
        <v>15.547208719988218</v>
      </c>
      <c r="G16" s="133">
        <f t="shared" si="5"/>
        <v>0</v>
      </c>
      <c r="H16" s="143">
        <f t="shared" si="5"/>
        <v>0</v>
      </c>
      <c r="I16" s="135">
        <f t="shared" si="2"/>
        <v>15.547208719988218</v>
      </c>
      <c r="J16" s="135">
        <f t="shared" si="3"/>
        <v>42.22</v>
      </c>
      <c r="K16" s="133">
        <f t="shared" si="6"/>
        <v>0.67</v>
      </c>
      <c r="L16" s="124"/>
      <c r="N16" s="136"/>
      <c r="P16" s="170">
        <f t="shared" si="7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43.23</v>
      </c>
      <c r="F17" s="135">
        <f t="shared" si="1"/>
        <v>15.919133893062307</v>
      </c>
      <c r="G17" s="133">
        <f t="shared" si="5"/>
        <v>0</v>
      </c>
      <c r="H17" s="143">
        <f t="shared" si="5"/>
        <v>0</v>
      </c>
      <c r="I17" s="135">
        <f t="shared" si="2"/>
        <v>15.919133893062307</v>
      </c>
      <c r="J17" s="135">
        <f t="shared" si="3"/>
        <v>43.23</v>
      </c>
      <c r="K17" s="133">
        <f t="shared" si="6"/>
        <v>0.69</v>
      </c>
      <c r="L17" s="124"/>
      <c r="N17" s="136"/>
      <c r="O17" s="138"/>
      <c r="P17" s="170">
        <f t="shared" si="7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44.22</v>
      </c>
      <c r="F18" s="135">
        <f t="shared" si="1"/>
        <v>16.283694211224041</v>
      </c>
      <c r="G18" s="133">
        <f t="shared" si="5"/>
        <v>0</v>
      </c>
      <c r="H18" s="143">
        <f t="shared" si="5"/>
        <v>0</v>
      </c>
      <c r="I18" s="135">
        <f t="shared" si="2"/>
        <v>16.283694211224041</v>
      </c>
      <c r="J18" s="135">
        <f t="shared" si="3"/>
        <v>44.22</v>
      </c>
      <c r="K18" s="133">
        <f t="shared" si="6"/>
        <v>0.71</v>
      </c>
      <c r="L18" s="124"/>
      <c r="P18" s="170">
        <f t="shared" si="7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45.24</v>
      </c>
      <c r="F19" s="135">
        <f t="shared" si="1"/>
        <v>16.659301811754311</v>
      </c>
      <c r="G19" s="133">
        <f t="shared" si="5"/>
        <v>0</v>
      </c>
      <c r="H19" s="143">
        <f t="shared" si="5"/>
        <v>0</v>
      </c>
      <c r="I19" s="135">
        <f t="shared" si="2"/>
        <v>16.659301811754311</v>
      </c>
      <c r="J19" s="135">
        <f t="shared" si="3"/>
        <v>45.24</v>
      </c>
      <c r="K19" s="133">
        <f t="shared" si="6"/>
        <v>0.73</v>
      </c>
      <c r="L19" s="124"/>
      <c r="P19" s="170">
        <f t="shared" si="7"/>
        <v>0</v>
      </c>
    </row>
    <row r="20" spans="2:17">
      <c r="B20" s="141">
        <f t="shared" si="0"/>
        <v>2026</v>
      </c>
      <c r="C20" s="142"/>
      <c r="D20" s="133"/>
      <c r="E20" s="133">
        <f t="shared" ref="E20:E28" si="8">ROUND(E19*(1+$G66),2)</f>
        <v>46.24</v>
      </c>
      <c r="F20" s="135">
        <f t="shared" si="1"/>
        <v>17.02754455737222</v>
      </c>
      <c r="G20" s="133">
        <f t="shared" ref="G20:H28" si="9">ROUND(G19*(1+$G66),2)</f>
        <v>0</v>
      </c>
      <c r="H20" s="143">
        <f t="shared" si="9"/>
        <v>0</v>
      </c>
      <c r="I20" s="135">
        <f t="shared" si="2"/>
        <v>17.02754455737222</v>
      </c>
      <c r="J20" s="135">
        <f t="shared" si="3"/>
        <v>46.24</v>
      </c>
      <c r="K20" s="133">
        <f t="shared" ref="K20:K28" si="10">ROUND(K19*(1+$G66),2)</f>
        <v>0.75</v>
      </c>
      <c r="L20" s="124"/>
      <c r="P20" s="170">
        <f t="shared" ref="P20:P28" si="11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8"/>
        <v>47.26</v>
      </c>
      <c r="F21" s="135">
        <f t="shared" si="1"/>
        <v>17.40315215790249</v>
      </c>
      <c r="G21" s="133">
        <f t="shared" si="9"/>
        <v>0</v>
      </c>
      <c r="H21" s="143">
        <f t="shared" si="9"/>
        <v>0</v>
      </c>
      <c r="I21" s="135">
        <f t="shared" si="2"/>
        <v>17.40315215790249</v>
      </c>
      <c r="J21" s="135">
        <f t="shared" si="3"/>
        <v>47.26</v>
      </c>
      <c r="K21" s="133">
        <f t="shared" si="10"/>
        <v>0.77</v>
      </c>
      <c r="L21" s="124"/>
      <c r="P21" s="170">
        <f t="shared" si="11"/>
        <v>0</v>
      </c>
    </row>
    <row r="22" spans="2:17">
      <c r="B22" s="141">
        <f t="shared" si="0"/>
        <v>2028</v>
      </c>
      <c r="C22" s="142"/>
      <c r="D22" s="133"/>
      <c r="E22" s="133">
        <f t="shared" si="8"/>
        <v>48.3</v>
      </c>
      <c r="F22" s="135">
        <f t="shared" si="1"/>
        <v>17.786124613345116</v>
      </c>
      <c r="G22" s="133">
        <f t="shared" si="9"/>
        <v>0</v>
      </c>
      <c r="H22" s="143">
        <f t="shared" si="9"/>
        <v>0</v>
      </c>
      <c r="I22" s="135">
        <f t="shared" si="2"/>
        <v>17.786124613345116</v>
      </c>
      <c r="J22" s="135">
        <f t="shared" si="3"/>
        <v>48.3</v>
      </c>
      <c r="K22" s="133">
        <f t="shared" si="10"/>
        <v>0.79</v>
      </c>
      <c r="L22" s="124"/>
      <c r="P22" s="170">
        <f t="shared" si="11"/>
        <v>0</v>
      </c>
    </row>
    <row r="23" spans="2:17">
      <c r="B23" s="141">
        <f t="shared" si="0"/>
        <v>2029</v>
      </c>
      <c r="C23" s="142"/>
      <c r="D23" s="133"/>
      <c r="E23" s="133">
        <f t="shared" si="8"/>
        <v>49.31</v>
      </c>
      <c r="F23" s="135">
        <f t="shared" si="1"/>
        <v>18.158049786419209</v>
      </c>
      <c r="G23" s="133">
        <f t="shared" si="9"/>
        <v>0</v>
      </c>
      <c r="H23" s="143">
        <f t="shared" si="9"/>
        <v>0</v>
      </c>
      <c r="I23" s="135">
        <f t="shared" si="2"/>
        <v>18.158049786419209</v>
      </c>
      <c r="J23" s="135">
        <f t="shared" si="3"/>
        <v>49.31</v>
      </c>
      <c r="K23" s="133">
        <f t="shared" si="10"/>
        <v>0.81</v>
      </c>
      <c r="L23" s="124"/>
      <c r="P23" s="170">
        <f t="shared" si="11"/>
        <v>0</v>
      </c>
    </row>
    <row r="24" spans="2:17">
      <c r="B24" s="141">
        <f t="shared" si="0"/>
        <v>2030</v>
      </c>
      <c r="C24" s="142"/>
      <c r="D24" s="133"/>
      <c r="E24" s="133">
        <f t="shared" si="8"/>
        <v>50.3</v>
      </c>
      <c r="F24" s="135">
        <f t="shared" si="1"/>
        <v>18.522610104580941</v>
      </c>
      <c r="G24" s="133">
        <f t="shared" si="9"/>
        <v>0</v>
      </c>
      <c r="H24" s="143">
        <f t="shared" si="9"/>
        <v>0</v>
      </c>
      <c r="I24" s="135">
        <f t="shared" si="2"/>
        <v>18.522610104580941</v>
      </c>
      <c r="J24" s="135">
        <f t="shared" si="3"/>
        <v>50.3</v>
      </c>
      <c r="K24" s="133">
        <f t="shared" si="10"/>
        <v>0.83</v>
      </c>
      <c r="L24" s="124"/>
      <c r="P24" s="170">
        <f t="shared" si="11"/>
        <v>0</v>
      </c>
    </row>
    <row r="25" spans="2:17">
      <c r="B25" s="141">
        <f t="shared" si="0"/>
        <v>2031</v>
      </c>
      <c r="C25" s="142"/>
      <c r="D25" s="133"/>
      <c r="E25" s="133">
        <f t="shared" si="8"/>
        <v>51.31</v>
      </c>
      <c r="F25" s="135">
        <f t="shared" si="1"/>
        <v>18.894535277655031</v>
      </c>
      <c r="G25" s="133">
        <f t="shared" si="9"/>
        <v>0</v>
      </c>
      <c r="H25" s="143">
        <f t="shared" si="9"/>
        <v>0</v>
      </c>
      <c r="I25" s="135">
        <f t="shared" si="2"/>
        <v>18.894535277655031</v>
      </c>
      <c r="J25" s="135">
        <f t="shared" si="3"/>
        <v>51.31</v>
      </c>
      <c r="K25" s="133">
        <f t="shared" si="10"/>
        <v>0.85</v>
      </c>
      <c r="L25" s="124"/>
      <c r="P25" s="170">
        <f t="shared" si="11"/>
        <v>0</v>
      </c>
    </row>
    <row r="26" spans="2:17">
      <c r="B26" s="141">
        <f t="shared" si="0"/>
        <v>2032</v>
      </c>
      <c r="C26" s="142"/>
      <c r="D26" s="133"/>
      <c r="E26" s="133">
        <f t="shared" si="8"/>
        <v>52.34</v>
      </c>
      <c r="F26" s="135">
        <f t="shared" si="1"/>
        <v>19.273825305641481</v>
      </c>
      <c r="G26" s="133">
        <f t="shared" si="9"/>
        <v>0</v>
      </c>
      <c r="H26" s="143">
        <f t="shared" si="9"/>
        <v>0</v>
      </c>
      <c r="I26" s="135">
        <f t="shared" si="2"/>
        <v>19.273825305641481</v>
      </c>
      <c r="J26" s="135">
        <f t="shared" si="3"/>
        <v>52.34</v>
      </c>
      <c r="K26" s="133">
        <f t="shared" si="10"/>
        <v>0.87</v>
      </c>
      <c r="L26" s="124"/>
      <c r="P26" s="170">
        <f t="shared" si="11"/>
        <v>0</v>
      </c>
    </row>
    <row r="27" spans="2:17">
      <c r="B27" s="141">
        <f t="shared" si="0"/>
        <v>2033</v>
      </c>
      <c r="C27" s="142"/>
      <c r="D27" s="133"/>
      <c r="E27" s="133">
        <f t="shared" si="8"/>
        <v>53.39</v>
      </c>
      <c r="F27" s="135">
        <f t="shared" si="1"/>
        <v>19.660480188540287</v>
      </c>
      <c r="G27" s="133">
        <f t="shared" si="9"/>
        <v>0</v>
      </c>
      <c r="H27" s="143">
        <f t="shared" si="9"/>
        <v>0</v>
      </c>
      <c r="I27" s="135">
        <f t="shared" si="2"/>
        <v>19.660480188540287</v>
      </c>
      <c r="J27" s="135">
        <f t="shared" si="3"/>
        <v>53.39</v>
      </c>
      <c r="K27" s="133">
        <f t="shared" si="10"/>
        <v>0.89</v>
      </c>
      <c r="L27" s="124"/>
      <c r="P27" s="170">
        <f t="shared" si="11"/>
        <v>0</v>
      </c>
    </row>
    <row r="28" spans="2:17">
      <c r="B28" s="141">
        <f t="shared" si="0"/>
        <v>2034</v>
      </c>
      <c r="C28" s="142"/>
      <c r="D28" s="133"/>
      <c r="E28" s="133">
        <f t="shared" si="8"/>
        <v>54.46</v>
      </c>
      <c r="F28" s="135">
        <f t="shared" si="1"/>
        <v>20.054499926351454</v>
      </c>
      <c r="G28" s="133">
        <f t="shared" si="9"/>
        <v>0</v>
      </c>
      <c r="H28" s="143">
        <f t="shared" si="9"/>
        <v>0</v>
      </c>
      <c r="I28" s="135">
        <f t="shared" si="2"/>
        <v>20.054499926351454</v>
      </c>
      <c r="J28" s="135">
        <f t="shared" si="3"/>
        <v>54.46</v>
      </c>
      <c r="K28" s="133">
        <f t="shared" si="10"/>
        <v>0.91</v>
      </c>
      <c r="L28" s="124"/>
      <c r="P28" s="170">
        <f t="shared" si="11"/>
        <v>0</v>
      </c>
    </row>
    <row r="29" spans="2:17">
      <c r="B29" s="141">
        <f t="shared" si="0"/>
        <v>2035</v>
      </c>
      <c r="C29" s="142"/>
      <c r="D29" s="133"/>
      <c r="E29" s="133">
        <f t="shared" ref="D29:E36" si="12">ROUND(E28*(1+$K66),2)</f>
        <v>55.55</v>
      </c>
      <c r="F29" s="135">
        <f t="shared" si="1"/>
        <v>20.455884519074974</v>
      </c>
      <c r="G29" s="133">
        <f>ROUND(G28*(1+$K66),2)</f>
        <v>0</v>
      </c>
      <c r="H29" s="143">
        <f>ROUND(H28*(1+$K66),2)</f>
        <v>0</v>
      </c>
      <c r="I29" s="135">
        <f t="shared" si="2"/>
        <v>20.455884519074974</v>
      </c>
      <c r="J29" s="135">
        <f t="shared" si="3"/>
        <v>55.55</v>
      </c>
      <c r="K29" s="133">
        <f>ROUND(K28*(1+$K66),2)</f>
        <v>0.93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>
        <f>$C$55</f>
        <v>1369.7572941249264</v>
      </c>
      <c r="D30" s="133">
        <f>C30*$C$62</f>
        <v>97.334833987164757</v>
      </c>
      <c r="E30" s="133">
        <f t="shared" si="12"/>
        <v>56.66</v>
      </c>
      <c r="F30" s="135">
        <f t="shared" si="1"/>
        <v>56.707480478408002</v>
      </c>
      <c r="G30" s="133">
        <f t="shared" ref="G30:H36" si="13">ROUND(G29*(1+$K67),2)</f>
        <v>0</v>
      </c>
      <c r="H30" s="143">
        <f t="shared" si="13"/>
        <v>0</v>
      </c>
      <c r="I30" s="135">
        <f t="shared" si="2"/>
        <v>56.707480478408002</v>
      </c>
      <c r="J30" s="135">
        <f t="shared" si="3"/>
        <v>153.99</v>
      </c>
      <c r="K30" s="133">
        <f t="shared" ref="K30:K36" si="14">ROUND(K29*(1+$K67),2)</f>
        <v>0.95</v>
      </c>
      <c r="L30" s="124"/>
      <c r="P30" s="170">
        <f t="shared" ref="P30:P36" si="15">ROUND(P29*(1+$K67),2)</f>
        <v>0</v>
      </c>
    </row>
    <row r="31" spans="2:17">
      <c r="B31" s="141">
        <f t="shared" si="0"/>
        <v>2037</v>
      </c>
      <c r="C31" s="142"/>
      <c r="D31" s="133">
        <f t="shared" si="12"/>
        <v>99.38</v>
      </c>
      <c r="E31" s="133">
        <f t="shared" si="12"/>
        <v>57.85</v>
      </c>
      <c r="F31" s="135">
        <f t="shared" si="1"/>
        <v>57.898806893504201</v>
      </c>
      <c r="G31" s="133">
        <f t="shared" si="13"/>
        <v>0</v>
      </c>
      <c r="H31" s="143">
        <f t="shared" si="13"/>
        <v>0</v>
      </c>
      <c r="I31" s="135">
        <f t="shared" si="2"/>
        <v>57.898806893504201</v>
      </c>
      <c r="J31" s="135">
        <f t="shared" si="3"/>
        <v>157.22999999999999</v>
      </c>
      <c r="K31" s="133">
        <f t="shared" si="14"/>
        <v>0.97</v>
      </c>
      <c r="L31" s="124"/>
      <c r="P31" s="170">
        <f t="shared" si="15"/>
        <v>0</v>
      </c>
    </row>
    <row r="32" spans="2:17">
      <c r="B32" s="141">
        <f t="shared" si="0"/>
        <v>2038</v>
      </c>
      <c r="C32" s="142"/>
      <c r="D32" s="133">
        <f t="shared" si="12"/>
        <v>101.47</v>
      </c>
      <c r="E32" s="133">
        <f t="shared" si="12"/>
        <v>59.06</v>
      </c>
      <c r="F32" s="135">
        <f t="shared" si="1"/>
        <v>59.114007954043309</v>
      </c>
      <c r="G32" s="133">
        <f t="shared" si="13"/>
        <v>0</v>
      </c>
      <c r="H32" s="143">
        <f t="shared" si="13"/>
        <v>0</v>
      </c>
      <c r="I32" s="135">
        <f t="shared" si="2"/>
        <v>59.114007954043309</v>
      </c>
      <c r="J32" s="135">
        <f t="shared" si="3"/>
        <v>160.53</v>
      </c>
      <c r="K32" s="133">
        <f t="shared" si="14"/>
        <v>0.99</v>
      </c>
      <c r="L32" s="124"/>
      <c r="P32" s="170">
        <f t="shared" si="15"/>
        <v>0</v>
      </c>
    </row>
    <row r="33" spans="2:16">
      <c r="B33" s="141">
        <f t="shared" si="0"/>
        <v>2039</v>
      </c>
      <c r="C33" s="142"/>
      <c r="D33" s="133">
        <f t="shared" si="12"/>
        <v>103.6</v>
      </c>
      <c r="E33" s="133">
        <f t="shared" si="12"/>
        <v>60.3</v>
      </c>
      <c r="F33" s="135">
        <f t="shared" si="1"/>
        <v>60.354986006775661</v>
      </c>
      <c r="G33" s="133">
        <f t="shared" si="13"/>
        <v>0</v>
      </c>
      <c r="H33" s="143">
        <f t="shared" si="13"/>
        <v>0</v>
      </c>
      <c r="I33" s="135">
        <f t="shared" si="2"/>
        <v>60.354986006775661</v>
      </c>
      <c r="J33" s="135">
        <f t="shared" si="3"/>
        <v>163.9</v>
      </c>
      <c r="K33" s="133">
        <f t="shared" si="14"/>
        <v>1.01</v>
      </c>
      <c r="L33" s="124"/>
      <c r="P33" s="170">
        <f t="shared" si="15"/>
        <v>0</v>
      </c>
    </row>
    <row r="34" spans="2:16">
      <c r="B34" s="141">
        <f t="shared" si="0"/>
        <v>2040</v>
      </c>
      <c r="C34" s="142"/>
      <c r="D34" s="133">
        <f t="shared" si="12"/>
        <v>105.78</v>
      </c>
      <c r="E34" s="133">
        <f t="shared" si="12"/>
        <v>61.57</v>
      </c>
      <c r="F34" s="135">
        <f t="shared" si="1"/>
        <v>61.625423479157462</v>
      </c>
      <c r="G34" s="133">
        <f t="shared" si="13"/>
        <v>0</v>
      </c>
      <c r="H34" s="143">
        <f t="shared" si="13"/>
        <v>0</v>
      </c>
      <c r="I34" s="135">
        <f t="shared" si="2"/>
        <v>61.625423479157462</v>
      </c>
      <c r="J34" s="135">
        <f t="shared" si="3"/>
        <v>167.35</v>
      </c>
      <c r="K34" s="133">
        <f t="shared" si="14"/>
        <v>1.03</v>
      </c>
      <c r="L34" s="124"/>
      <c r="P34" s="170">
        <f t="shared" si="15"/>
        <v>0</v>
      </c>
    </row>
    <row r="35" spans="2:16">
      <c r="B35" s="141">
        <f t="shared" si="0"/>
        <v>2041</v>
      </c>
      <c r="C35" s="142"/>
      <c r="D35" s="133">
        <f t="shared" si="12"/>
        <v>108.11</v>
      </c>
      <c r="E35" s="133">
        <f t="shared" si="12"/>
        <v>62.92</v>
      </c>
      <c r="F35" s="135">
        <f t="shared" si="1"/>
        <v>62.980556783031382</v>
      </c>
      <c r="G35" s="133">
        <f t="shared" si="13"/>
        <v>0</v>
      </c>
      <c r="H35" s="143">
        <f t="shared" si="13"/>
        <v>0</v>
      </c>
      <c r="I35" s="135">
        <f t="shared" si="2"/>
        <v>62.980556783031382</v>
      </c>
      <c r="J35" s="135">
        <f t="shared" si="3"/>
        <v>171.03</v>
      </c>
      <c r="K35" s="133">
        <f t="shared" si="14"/>
        <v>1.05</v>
      </c>
      <c r="L35" s="124"/>
      <c r="P35" s="170">
        <f t="shared" si="15"/>
        <v>0</v>
      </c>
    </row>
    <row r="36" spans="2:16">
      <c r="B36" s="141">
        <f t="shared" si="0"/>
        <v>2042</v>
      </c>
      <c r="C36" s="142"/>
      <c r="D36" s="133">
        <f t="shared" si="12"/>
        <v>110.49</v>
      </c>
      <c r="E36" s="133">
        <f t="shared" si="12"/>
        <v>64.3</v>
      </c>
      <c r="F36" s="135">
        <f t="shared" si="1"/>
        <v>64.365149506554729</v>
      </c>
      <c r="G36" s="133">
        <f t="shared" si="13"/>
        <v>0</v>
      </c>
      <c r="H36" s="143">
        <f t="shared" si="13"/>
        <v>0</v>
      </c>
      <c r="I36" s="135">
        <f t="shared" si="2"/>
        <v>64.365149506554729</v>
      </c>
      <c r="J36" s="135">
        <f t="shared" si="3"/>
        <v>174.79</v>
      </c>
      <c r="K36" s="133">
        <f t="shared" si="14"/>
        <v>1.07</v>
      </c>
      <c r="L36" s="124"/>
      <c r="P36" s="170">
        <f t="shared" si="15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72</v>
      </c>
      <c r="C44" s="147" t="s">
        <v>73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74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75</v>
      </c>
      <c r="D53" s="153" t="s">
        <v>76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123</v>
      </c>
      <c r="C55" s="186">
        <v>1369.7572941249264</v>
      </c>
      <c r="D55" s="122" t="s">
        <v>74</v>
      </c>
      <c r="H55" s="122" t="s">
        <v>9</v>
      </c>
    </row>
    <row r="56" spans="2:24">
      <c r="B56" s="86" t="s">
        <v>111</v>
      </c>
      <c r="C56" s="155">
        <v>37.570551305416139</v>
      </c>
      <c r="D56" s="122" t="s">
        <v>77</v>
      </c>
      <c r="H56" s="122" t="s">
        <v>9</v>
      </c>
    </row>
    <row r="57" spans="2:24">
      <c r="B57" s="86" t="s">
        <v>111</v>
      </c>
      <c r="C57" s="160">
        <v>0.58600709999999989</v>
      </c>
      <c r="D57" s="122" t="s">
        <v>82</v>
      </c>
      <c r="H57" s="122" t="s">
        <v>79</v>
      </c>
    </row>
    <row r="58" spans="2:24">
      <c r="B58" s="86" t="s">
        <v>111</v>
      </c>
      <c r="C58" s="155">
        <v>0</v>
      </c>
      <c r="D58" s="122" t="s">
        <v>78</v>
      </c>
      <c r="H58" s="122" t="s">
        <v>79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111</v>
      </c>
      <c r="C59" s="168"/>
      <c r="D59" s="122" t="s">
        <v>80</v>
      </c>
      <c r="H59" s="122" t="s">
        <v>79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0.31</v>
      </c>
      <c r="D63" s="122" t="s">
        <v>39</v>
      </c>
      <c r="G63" s="223"/>
      <c r="H63" s="222"/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6">C66+1</f>
        <v>2018</v>
      </c>
      <c r="D67" s="41">
        <v>2.3E-2</v>
      </c>
      <c r="E67" s="86"/>
      <c r="F67" s="88">
        <f t="shared" ref="F67:F74" si="17">F66+1</f>
        <v>2027</v>
      </c>
      <c r="G67" s="41">
        <v>2.1999999999999999E-2</v>
      </c>
      <c r="H67" s="86"/>
      <c r="I67" s="88">
        <f t="shared" ref="I67:I74" si="18">I66+1</f>
        <v>2036</v>
      </c>
      <c r="J67" s="88"/>
      <c r="K67" s="41">
        <v>0.02</v>
      </c>
    </row>
    <row r="68" spans="3:11">
      <c r="C68" s="88">
        <f t="shared" si="16"/>
        <v>2019</v>
      </c>
      <c r="D68" s="41">
        <v>2.1999999999999999E-2</v>
      </c>
      <c r="E68" s="86"/>
      <c r="F68" s="88">
        <f t="shared" si="17"/>
        <v>2028</v>
      </c>
      <c r="G68" s="41">
        <v>2.1999999999999999E-2</v>
      </c>
      <c r="H68" s="86"/>
      <c r="I68" s="88">
        <f t="shared" si="18"/>
        <v>2037</v>
      </c>
      <c r="J68" s="88"/>
      <c r="K68" s="41">
        <v>2.1000000000000001E-2</v>
      </c>
    </row>
    <row r="69" spans="3:11">
      <c r="C69" s="88">
        <f t="shared" si="16"/>
        <v>2020</v>
      </c>
      <c r="D69" s="41">
        <v>2.5000000000000001E-2</v>
      </c>
      <c r="E69" s="86"/>
      <c r="F69" s="88">
        <f t="shared" si="17"/>
        <v>2029</v>
      </c>
      <c r="G69" s="41">
        <v>2.1000000000000001E-2</v>
      </c>
      <c r="H69" s="86"/>
      <c r="I69" s="88">
        <f t="shared" si="18"/>
        <v>2038</v>
      </c>
      <c r="J69" s="88"/>
      <c r="K69" s="41">
        <v>2.1000000000000001E-2</v>
      </c>
    </row>
    <row r="70" spans="3:11">
      <c r="C70" s="88">
        <f t="shared" si="16"/>
        <v>2021</v>
      </c>
      <c r="D70" s="41">
        <v>2.4E-2</v>
      </c>
      <c r="E70" s="86"/>
      <c r="F70" s="88">
        <f t="shared" si="17"/>
        <v>2030</v>
      </c>
      <c r="G70" s="41">
        <v>0.02</v>
      </c>
      <c r="H70" s="86"/>
      <c r="I70" s="88">
        <f t="shared" si="18"/>
        <v>2039</v>
      </c>
      <c r="J70" s="88"/>
      <c r="K70" s="41">
        <v>2.1000000000000001E-2</v>
      </c>
    </row>
    <row r="71" spans="3:11">
      <c r="C71" s="88">
        <f t="shared" si="16"/>
        <v>2022</v>
      </c>
      <c r="D71" s="41">
        <v>2.4E-2</v>
      </c>
      <c r="E71" s="86"/>
      <c r="F71" s="88">
        <f t="shared" si="17"/>
        <v>2031</v>
      </c>
      <c r="G71" s="41">
        <v>0.02</v>
      </c>
      <c r="H71" s="86"/>
      <c r="I71" s="88">
        <f t="shared" si="18"/>
        <v>2040</v>
      </c>
      <c r="J71" s="88"/>
      <c r="K71" s="41">
        <v>2.1000000000000001E-2</v>
      </c>
    </row>
    <row r="72" spans="3:11" s="124" customFormat="1">
      <c r="C72" s="88">
        <f t="shared" si="16"/>
        <v>2023</v>
      </c>
      <c r="D72" s="41">
        <v>2.4E-2</v>
      </c>
      <c r="E72" s="87"/>
      <c r="F72" s="88">
        <f t="shared" si="17"/>
        <v>2032</v>
      </c>
      <c r="G72" s="41">
        <v>0.02</v>
      </c>
      <c r="H72" s="87"/>
      <c r="I72" s="88">
        <f t="shared" si="18"/>
        <v>2041</v>
      </c>
      <c r="J72" s="88"/>
      <c r="K72" s="41">
        <v>2.1999999999999999E-2</v>
      </c>
    </row>
    <row r="73" spans="3:11" s="124" customFormat="1">
      <c r="C73" s="88">
        <f t="shared" si="16"/>
        <v>2024</v>
      </c>
      <c r="D73" s="41">
        <v>2.3E-2</v>
      </c>
      <c r="E73" s="87"/>
      <c r="F73" s="88">
        <f t="shared" si="17"/>
        <v>2033</v>
      </c>
      <c r="G73" s="41">
        <v>0.02</v>
      </c>
      <c r="H73" s="87"/>
      <c r="I73" s="88">
        <f t="shared" si="18"/>
        <v>2042</v>
      </c>
      <c r="J73" s="88"/>
      <c r="K73" s="41">
        <v>2.1999999999999999E-2</v>
      </c>
    </row>
    <row r="74" spans="3:11" s="124" customFormat="1">
      <c r="C74" s="88">
        <f t="shared" si="16"/>
        <v>2025</v>
      </c>
      <c r="D74" s="41">
        <v>2.3E-2</v>
      </c>
      <c r="E74" s="87"/>
      <c r="F74" s="88">
        <f t="shared" si="17"/>
        <v>2034</v>
      </c>
      <c r="G74" s="41">
        <v>0.02</v>
      </c>
      <c r="H74" s="87"/>
      <c r="I74" s="88">
        <f t="shared" si="18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50</vt:i4>
      </vt:variant>
    </vt:vector>
  </HeadingPairs>
  <TitlesOfParts>
    <vt:vector size="74" baseType="lpstr">
      <vt:lpstr>Table 1</vt:lpstr>
      <vt:lpstr>Table 4</vt:lpstr>
      <vt:lpstr>Table 5</vt:lpstr>
      <vt:lpstr>Table 3 TransCost D2 </vt:lpstr>
      <vt:lpstr>Table 3 UT Wind 2030</vt:lpstr>
      <vt:lpstr>Table 3 DJ Wind 2030</vt:lpstr>
      <vt:lpstr>Table 3 ID Wind 2030</vt:lpstr>
      <vt:lpstr>Table 3 ID Wind 2033</vt:lpstr>
      <vt:lpstr>Table 3 UT Wind 2036</vt:lpstr>
      <vt:lpstr>Table 3 WW Wind 2035</vt:lpstr>
      <vt:lpstr>Table 3 YK Wind 2035</vt:lpstr>
      <vt:lpstr>Table 3 OR Wind 2035</vt:lpstr>
      <vt:lpstr>Table 3 YK Solar 2030</vt:lpstr>
      <vt:lpstr>Table 3 YK Solar 2032</vt:lpstr>
      <vt:lpstr>Table 3 YK Solar 2033</vt:lpstr>
      <vt:lpstr>Table 3 UT Solar 2033 ST</vt:lpstr>
      <vt:lpstr>Table 3 UT Solar 2035 ST</vt:lpstr>
      <vt:lpstr>Table 3 UT Solar 2035 FT</vt:lpstr>
      <vt:lpstr>Table 3 OR Solar 2030</vt:lpstr>
      <vt:lpstr>Table 3 OR Solar 2031</vt:lpstr>
      <vt:lpstr>Table 3 OR Solar 2032</vt:lpstr>
      <vt:lpstr>Table 3 OR Solar 2033</vt:lpstr>
      <vt:lpstr>Table 3 EV2020 Wind_2020</vt:lpstr>
      <vt:lpstr>Table 3 EV2020 Wind_2021</vt:lpstr>
      <vt:lpstr>_200_SCCT_UtahN</vt:lpstr>
      <vt:lpstr>_200_SCCT_WYNE</vt:lpstr>
      <vt:lpstr>'Table 3 TransCost D2 '!_30_Geo_West</vt:lpstr>
      <vt:lpstr>_30_Geo_West</vt:lpstr>
      <vt:lpstr>'Table 3 TransCost D2 '!_436_CCCT_WestMain</vt:lpstr>
      <vt:lpstr>_436_CCCT_WestMain</vt:lpstr>
      <vt:lpstr>_477_CCCT_WYNE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'Table 1'!Print_Area</vt:lpstr>
      <vt:lpstr>'Table 3 DJ Wind 2030'!Print_Area</vt:lpstr>
      <vt:lpstr>'Table 3 EV2020 Wind_2020'!Print_Area</vt:lpstr>
      <vt:lpstr>'Table 3 EV2020 Wind_2021'!Print_Area</vt:lpstr>
      <vt:lpstr>'Table 3 ID Wind 2030'!Print_Area</vt:lpstr>
      <vt:lpstr>'Table 3 ID Wind 2033'!Print_Area</vt:lpstr>
      <vt:lpstr>'Table 3 OR Solar 2030'!Print_Area</vt:lpstr>
      <vt:lpstr>'Table 3 OR Solar 2031'!Print_Area</vt:lpstr>
      <vt:lpstr>'Table 3 OR Solar 2032'!Print_Area</vt:lpstr>
      <vt:lpstr>'Table 3 OR Solar 2033'!Print_Area</vt:lpstr>
      <vt:lpstr>'Table 3 OR Wind 2035'!Print_Area</vt:lpstr>
      <vt:lpstr>'Table 3 TransCost D2 '!Print_Area</vt:lpstr>
      <vt:lpstr>'Table 3 UT Solar 2033 ST'!Print_Area</vt:lpstr>
      <vt:lpstr>'Table 3 UT Solar 2035 FT'!Print_Area</vt:lpstr>
      <vt:lpstr>'Table 3 UT Solar 2035 ST'!Print_Area</vt:lpstr>
      <vt:lpstr>'Table 3 UT Wind 2030'!Print_Area</vt:lpstr>
      <vt:lpstr>'Table 3 UT Wind 2036'!Print_Area</vt:lpstr>
      <vt:lpstr>'Table 3 WW Wind 2035'!Print_Area</vt:lpstr>
      <vt:lpstr>'Table 3 YK Solar 2030'!Print_Area</vt:lpstr>
      <vt:lpstr>'Table 3 YK Solar 2032'!Print_Area</vt:lpstr>
      <vt:lpstr>'Table 3 YK Solar 2033'!Print_Area</vt:lpstr>
      <vt:lpstr>'Table 3 YK Wind 2035'!Print_Area</vt:lpstr>
      <vt:lpstr>'Table 4'!Print_Area</vt:lpstr>
      <vt:lpstr>'Table 5'!Print_Area</vt:lpstr>
      <vt:lpstr>'Table 3 TransCost D2 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2018-02-07T18:22:02Z</cp:lastPrinted>
  <dcterms:created xsi:type="dcterms:W3CDTF">2001-03-19T15:45:46Z</dcterms:created>
  <dcterms:modified xsi:type="dcterms:W3CDTF">2018-10-26T21:40:52Z</dcterms:modified>
</cp:coreProperties>
</file>